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Artak.Karapetyan\Desktop\եռամսյակ\havelvac karav\"/>
    </mc:Choice>
  </mc:AlternateContent>
  <xr:revisionPtr revIDLastSave="0" documentId="13_ncr:1_{C6FB2F13-7DE7-4723-AA68-81763A49CA6C}" xr6:coauthVersionLast="47" xr6:coauthVersionMax="47" xr10:uidLastSave="{00000000-0000-0000-0000-000000000000}"/>
  <bookViews>
    <workbookView xWindow="-120" yWindow="-120" windowWidth="29040" windowHeight="15840" tabRatio="599" firstSheet="1" activeTab="1" xr2:uid="{00000000-000D-0000-FFFF-FFFF00000000}"/>
  </bookViews>
  <sheets>
    <sheet name="Հավելված NEW1 Տնտեսագիտական (1)" sheetId="1" state="hidden" r:id="rId1"/>
    <sheet name="Հավելված 5 աղ 7" sheetId="2" r:id="rId2"/>
    <sheet name="Հավելված 5 աղ 7.1" sheetId="3" r:id="rId3"/>
    <sheet name="Հավելված 5 աղ. 7.2" sheetId="4" r:id="rId4"/>
    <sheet name="Հավելված 5 աղ 7.3" sheetId="5" r:id="rId5"/>
    <sheet name="Հավելված NEW-6" sheetId="6" state="hidden" r:id="rId6"/>
  </sheets>
  <externalReferences>
    <externalReference r:id="rId7"/>
  </externalReferences>
  <definedNames>
    <definedName name="_xlnm.Print_Area" localSheetId="0">'Հավելված NEW1 Տնտեսագիտական (1)'!$B$1:$S$31</definedName>
    <definedName name="Z_1BC40B6C_7C47_4200_9441_E27EEF8ABF93_.wvu.Cols" localSheetId="3" hidden="1">'Հավելված 5 աղ. 7.2'!$A:$A</definedName>
    <definedName name="Z_1BC40B6C_7C47_4200_9441_E27EEF8ABF93_.wvu.Cols" localSheetId="0" hidden="1">'Հավելված NEW1 Տնտեսագիտական (1)'!$U:$X</definedName>
    <definedName name="Z_1BC40B6C_7C47_4200_9441_E27EEF8ABF93_.wvu.PrintArea" localSheetId="0" hidden="1">'Հավելված NEW1 Տնտեսագիտական (1)'!$B$1:$S$31</definedName>
    <definedName name="Z_1BC40B6C_7C47_4200_9441_E27EEF8ABF93_.wvu.Rows" localSheetId="1" hidden="1">'Հավելված 5 աղ 7'!$9:$10</definedName>
    <definedName name="Z_1BC40B6C_7C47_4200_9441_E27EEF8ABF93_.wvu.Rows" localSheetId="4" hidden="1">'Հավելված 5 աղ 7.3'!$24:$25</definedName>
    <definedName name="Z_388735A0_78AE_4471_8576_6714A31E1421_.wvu.Cols" localSheetId="3" hidden="1">'Հավելված 5 աղ. 7.2'!$A:$A</definedName>
    <definedName name="Z_388735A0_78AE_4471_8576_6714A31E1421_.wvu.Cols" localSheetId="0" hidden="1">'Հավելված NEW1 Տնտեսագիտական (1)'!$U:$X</definedName>
    <definedName name="Z_388735A0_78AE_4471_8576_6714A31E1421_.wvu.PrintArea" localSheetId="0" hidden="1">'Հավելված NEW1 Տնտեսագիտական (1)'!$B$1:$S$31</definedName>
    <definedName name="Z_388735A0_78AE_4471_8576_6714A31E1421_.wvu.Rows" localSheetId="1" hidden="1">'Հավելված 5 աղ 7'!$9:$10</definedName>
    <definedName name="Z_388735A0_78AE_4471_8576_6714A31E1421_.wvu.Rows" localSheetId="4" hidden="1">'Հավելված 5 աղ 7.3'!$24:$25</definedName>
    <definedName name="Z_39E48EBD_D48E_4BB3_ACFC_5C8CECEE8FAD_.wvu.Cols" localSheetId="3" hidden="1">'Հավելված 5 աղ. 7.2'!$A:$A</definedName>
    <definedName name="Z_39E48EBD_D48E_4BB3_ACFC_5C8CECEE8FAD_.wvu.Cols" localSheetId="0" hidden="1">'Հավելված NEW1 Տնտեսագիտական (1)'!$U:$X</definedName>
    <definedName name="Z_39E48EBD_D48E_4BB3_ACFC_5C8CECEE8FAD_.wvu.PrintArea" localSheetId="0" hidden="1">'Հավելված NEW1 Տնտեսագիտական (1)'!$B$1:$S$31</definedName>
    <definedName name="Z_39E48EBD_D48E_4BB3_ACFC_5C8CECEE8FAD_.wvu.Rows" localSheetId="1" hidden="1">'Հավելված 5 աղ 7'!$9:$10</definedName>
    <definedName name="Z_39E48EBD_D48E_4BB3_ACFC_5C8CECEE8FAD_.wvu.Rows" localSheetId="4" hidden="1">'Հավելված 5 աղ 7.3'!$24:$25</definedName>
    <definedName name="Z_514418C3_6394_413F_B852_408488DB2FF7_.wvu.Cols" localSheetId="3" hidden="1">'Հավելված 5 աղ. 7.2'!$A:$A</definedName>
    <definedName name="Z_514418C3_6394_413F_B852_408488DB2FF7_.wvu.Cols" localSheetId="0" hidden="1">'Հավելված NEW1 Տնտեսագիտական (1)'!$U:$X</definedName>
    <definedName name="Z_514418C3_6394_413F_B852_408488DB2FF7_.wvu.PrintArea" localSheetId="0" hidden="1">'Հավելված NEW1 Տնտեսագիտական (1)'!$B$1:$S$31</definedName>
    <definedName name="Z_514418C3_6394_413F_B852_408488DB2FF7_.wvu.Rows" localSheetId="1" hidden="1">'Հավելված 5 աղ 7'!$9:$10</definedName>
    <definedName name="Z_514418C3_6394_413F_B852_408488DB2FF7_.wvu.Rows" localSheetId="4" hidden="1">'Հավելված 5 աղ 7.3'!$24:$25</definedName>
    <definedName name="Z_67BE5DEC_F50E_49E9_874E_AC9681F80A5E_.wvu.Cols" localSheetId="3" hidden="1">'Հավելված 5 աղ. 7.2'!$A:$A</definedName>
    <definedName name="Z_67BE5DEC_F50E_49E9_874E_AC9681F80A5E_.wvu.Cols" localSheetId="0" hidden="1">'Հավելված NEW1 Տնտեսագիտական (1)'!$U:$X</definedName>
    <definedName name="Z_67BE5DEC_F50E_49E9_874E_AC9681F80A5E_.wvu.PrintArea" localSheetId="0" hidden="1">'Հավելված NEW1 Տնտեսագիտական (1)'!$B$1:$S$31</definedName>
    <definedName name="Z_67BE5DEC_F50E_49E9_874E_AC9681F80A5E_.wvu.Rows" localSheetId="1" hidden="1">'Հավելված 5 աղ 7'!$9:$10</definedName>
    <definedName name="Z_67BE5DEC_F50E_49E9_874E_AC9681F80A5E_.wvu.Rows" localSheetId="4" hidden="1">'Հավելված 5 աղ 7.3'!$24:$25</definedName>
    <definedName name="Z_A80A2091_9B50_41AF_8A15_68887D38AD92_.wvu.Cols" localSheetId="3" hidden="1">'Հավելված 5 աղ. 7.2'!$A:$A</definedName>
    <definedName name="Z_A80A2091_9B50_41AF_8A15_68887D38AD92_.wvu.Cols" localSheetId="0" hidden="1">'Հավելված NEW1 Տնտեսագիտական (1)'!$U:$X</definedName>
    <definedName name="Z_A80A2091_9B50_41AF_8A15_68887D38AD92_.wvu.PrintArea" localSheetId="0" hidden="1">'Հավելված NEW1 Տնտեսագիտական (1)'!$B$1:$S$31</definedName>
    <definedName name="Z_A80A2091_9B50_41AF_8A15_68887D38AD92_.wvu.Rows" localSheetId="1" hidden="1">'Հավելված 5 աղ 7'!$9:$10</definedName>
    <definedName name="Z_A80A2091_9B50_41AF_8A15_68887D38AD92_.wvu.Rows" localSheetId="4" hidden="1">'Հավելված 5 աղ 7.3'!$24:$25</definedName>
    <definedName name="Z_C1B641D7_CB97_42E8_9406_F1F3B85EFD40_.wvu.Cols" localSheetId="0" hidden="1">'Հավելված NEW1 Տնտեսագիտական (1)'!$U:$X</definedName>
    <definedName name="Z_C1B641D7_CB97_42E8_9406_F1F3B85EFD40_.wvu.PrintArea" localSheetId="0" hidden="1">'Հավելված NEW1 Տնտեսագիտական (1)'!$B$1:$S$31</definedName>
    <definedName name="Z_C26DFAEA_7A1B_49E9_B40A_4EE29787CA1E_.wvu.Cols" localSheetId="3" hidden="1">'Հավելված 5 աղ. 7.2'!$A:$A</definedName>
    <definedName name="Z_C26DFAEA_7A1B_49E9_B40A_4EE29787CA1E_.wvu.Cols" localSheetId="0" hidden="1">'Հավելված NEW1 Տնտեսագիտական (1)'!$U:$X</definedName>
    <definedName name="Z_C26DFAEA_7A1B_49E9_B40A_4EE29787CA1E_.wvu.PrintArea" localSheetId="0" hidden="1">'Հավելված NEW1 Տնտեսագիտական (1)'!$B$1:$S$31</definedName>
    <definedName name="Z_C26DFAEA_7A1B_49E9_B40A_4EE29787CA1E_.wvu.Rows" localSheetId="1" hidden="1">'Հավելված 5 աղ 7'!$9:$10</definedName>
    <definedName name="Z_C26DFAEA_7A1B_49E9_B40A_4EE29787CA1E_.wvu.Rows" localSheetId="4" hidden="1">'Հավելված 5 աղ 7.3'!$24:$25</definedName>
    <definedName name="Z_C9081878_9A32_4BF2_979B_D70E9C442E00_.wvu.Cols" localSheetId="3" hidden="1">'Հավելված 5 աղ. 7.2'!$A:$A</definedName>
    <definedName name="Z_C9081878_9A32_4BF2_979B_D70E9C442E00_.wvu.Cols" localSheetId="0" hidden="1">'Հավելված NEW1 Տնտեսագիտական (1)'!$U:$X</definedName>
    <definedName name="Z_C9081878_9A32_4BF2_979B_D70E9C442E00_.wvu.PrintArea" localSheetId="0" hidden="1">'Հավելված NEW1 Տնտեսագիտական (1)'!$B$1:$S$31</definedName>
    <definedName name="Z_C9081878_9A32_4BF2_979B_D70E9C442E00_.wvu.Rows" localSheetId="1" hidden="1">'Հավելված 5 աղ 7'!$9:$10</definedName>
    <definedName name="Z_C9081878_9A32_4BF2_979B_D70E9C442E00_.wvu.Rows" localSheetId="4" hidden="1">'Հավելված 5 աղ 7.3'!$24:$25</definedName>
    <definedName name="Z_D07DD8B6_134A_4F26_8D55_F982E0D49809_.wvu.Cols" localSheetId="3" hidden="1">'Հավելված 5 աղ. 7.2'!$A:$A</definedName>
    <definedName name="Z_D07DD8B6_134A_4F26_8D55_F982E0D49809_.wvu.Cols" localSheetId="0" hidden="1">'Հավելված NEW1 Տնտեսագիտական (1)'!$U:$X</definedName>
    <definedName name="Z_D07DD8B6_134A_4F26_8D55_F982E0D49809_.wvu.PrintArea" localSheetId="0" hidden="1">'Հավելված NEW1 Տնտեսագիտական (1)'!$B$1:$S$31</definedName>
    <definedName name="Z_D07DD8B6_134A_4F26_8D55_F982E0D49809_.wvu.Rows" localSheetId="1" hidden="1">'Հավելված 5 աղ 7'!$9:$10</definedName>
    <definedName name="Z_D07DD8B6_134A_4F26_8D55_F982E0D49809_.wvu.Rows" localSheetId="4" hidden="1">'Հավելված 5 աղ 7.3'!$24:$25</definedName>
    <definedName name="Z_E19B1558_60C9_47B1_9907_D608456849A3_.wvu.Cols" localSheetId="3" hidden="1">'Հավելված 5 աղ. 7.2'!$A:$A</definedName>
    <definedName name="Z_E19B1558_60C9_47B1_9907_D608456849A3_.wvu.Cols" localSheetId="0" hidden="1">'Հավելված NEW1 Տնտեսագիտական (1)'!$U:$X</definedName>
    <definedName name="Z_E19B1558_60C9_47B1_9907_D608456849A3_.wvu.PrintArea" localSheetId="0" hidden="1">'Հավելված NEW1 Տնտեսագիտական (1)'!$B$1:$S$31</definedName>
    <definedName name="Z_E19B1558_60C9_47B1_9907_D608456849A3_.wvu.Rows" localSheetId="1" hidden="1">'Հավելված 5 աղ 7'!$9:$10</definedName>
    <definedName name="Z_E19B1558_60C9_47B1_9907_D608456849A3_.wvu.Rows" localSheetId="4" hidden="1">'Հավելված 5 աղ 7.3'!$24:$25</definedName>
    <definedName name="Z_ECCB5E59_120F_4C8D_A9FE_1D4C0A6A082F_.wvu.Cols" localSheetId="0" hidden="1">'Հավելված NEW1 Տնտեսագիտական (1)'!$U:$X</definedName>
    <definedName name="Z_ECCB5E59_120F_4C8D_A9FE_1D4C0A6A082F_.wvu.PrintArea" localSheetId="0" hidden="1">'Հավելված NEW1 Տնտեսագիտական (1)'!$B$1:$S$31</definedName>
    <definedName name="Z_F476A800_2092_4517_A711_DAB738939D5A_.wvu.Cols" localSheetId="3" hidden="1">'Հավելված 5 աղ. 7.2'!$A:$A</definedName>
    <definedName name="Z_F476A800_2092_4517_A711_DAB738939D5A_.wvu.Cols" localSheetId="0" hidden="1">'Հավելված NEW1 Տնտեսագիտական (1)'!$U:$X</definedName>
    <definedName name="Z_F476A800_2092_4517_A711_DAB738939D5A_.wvu.PrintArea" localSheetId="0" hidden="1">'Հավելված NEW1 Տնտեսագիտական (1)'!$B$1:$S$31</definedName>
    <definedName name="Z_F476A800_2092_4517_A711_DAB738939D5A_.wvu.Rows" localSheetId="1" hidden="1">'Հավելված 5 աղ 7'!$9:$10</definedName>
    <definedName name="Z_F476A800_2092_4517_A711_DAB738939D5A_.wvu.Rows" localSheetId="4" hidden="1">'Հավելված 5 աղ 7.3'!$24:$25</definedName>
    <definedName name="շախմատիստ" localSheetId="1">#REF!</definedName>
    <definedName name="շախմատիստ" localSheetId="2">#REF!</definedName>
    <definedName name="շախմատիստ">#REF!</definedName>
  </definedNames>
  <calcPr calcId="191029"/>
  <customWorkbookViews>
    <customWorkbookView name="Gyulnara Grigoryan - Personal View" guid="{E19B1558-60C9-47B1-9907-D608456849A3}" mergeInterval="0" personalView="1" maximized="1" xWindow="-8" yWindow="-8" windowWidth="1936" windowHeight="1056" tabRatio="599" activeSheetId="2"/>
    <customWorkbookView name="Narine Norekyan - Personal View" guid="{388735A0-78AE-4471-8576-6714A31E1421}" mergeInterval="0" personalView="1" maximized="1" xWindow="-8" yWindow="-8" windowWidth="1936" windowHeight="1056" tabRatio="599" activeSheetId="2"/>
    <customWorkbookView name="Tamara Javadyan - Personal View" guid="{C26DFAEA-7A1B-49E9-B40A-4EE29787CA1E}" mergeInterval="0" personalView="1" xWindow="-1" yWindow="-1" windowWidth="960" windowHeight="1042" tabRatio="599" activeSheetId="2"/>
    <customWorkbookView name="Arusyak Hovhannisyan - Personal View" guid="{A80A2091-9B50-41AF-8A15-68887D38AD92}" mergeInterval="0" personalView="1" xWindow="15" windowWidth="1905" windowHeight="1040" tabRatio="599" activeSheetId="2"/>
    <customWorkbookView name="Angelina Atayan - Personal View" guid="{F476A800-2092-4517-A711-DAB738939D5A}" mergeInterval="0" personalView="1" maximized="1" xWindow="-8" yWindow="-8" windowWidth="1936" windowHeight="1056" tabRatio="599" activeSheetId="4"/>
    <customWorkbookView name="Lilit Nalbandyan - Personal View" guid="{67BE5DEC-F50E-49E9-874E-AC9681F80A5E}" mergeInterval="0" personalView="1" maximized="1" xWindow="-8" yWindow="-8" windowWidth="1936" windowHeight="1056" tabRatio="599" activeSheetId="2"/>
    <customWorkbookView name="Anna Ananikyan - Personal View" guid="{ECCB5E59-120F-4C8D-A9FE-1D4C0A6A082F}" mergeInterval="0" personalView="1" maximized="1" xWindow="-8" yWindow="-8" windowWidth="1936" windowHeight="1056" tabRatio="599" activeSheetId="6"/>
    <customWorkbookView name="Ani Mirzoyan - Personal View" guid="{C1B641D7-CB97-42E8-9406-F1F3B85EFD40}" mergeInterval="0" personalView="1" maximized="1" xWindow="-8" yWindow="-8" windowWidth="1936" windowHeight="1056" tabRatio="599" activeSheetId="3"/>
    <customWorkbookView name="Armenuhi Hakobyan - Personal View" guid="{D07DD8B6-134A-4F26-8D55-F982E0D49809}" mergeInterval="0" personalView="1" maximized="1" xWindow="-8" yWindow="-8" windowWidth="1936" windowHeight="1056" tabRatio="599" activeSheetId="2"/>
    <customWorkbookView name="Vahe Asryan - Personal View" guid="{514418C3-6394-413F-B852-408488DB2FF7}" mergeInterval="0" personalView="1" maximized="1" xWindow="-8" yWindow="-8" windowWidth="1936" windowHeight="1056" tabRatio="599" activeSheetId="5"/>
    <customWorkbookView name="Մարինե Մադոյան - Personal View" guid="{1BC40B6C-7C47-4200-9441-E27EEF8ABF93}" mergeInterval="0" personalView="1" maximized="1" xWindow="-8" yWindow="-8" windowWidth="1936" windowHeight="1056" tabRatio="599" activeSheetId="2" showComments="commIndAndComment"/>
    <customWorkbookView name="Jora Asatryan - Personal View" guid="{39E48EBD-D48E-4BB3-ACFC-5C8CECEE8FAD}" mergeInterval="0" personalView="1" xWindow="43" yWindow="6" windowWidth="1920" windowHeight="1001" tabRatio="599" activeSheetId="2"/>
    <customWorkbookView name="Artak Karapetyan - Personal View" guid="{C9081878-9A32-4BF2-979B-D70E9C442E00}" mergeInterval="0" personalView="1" maximized="1" xWindow="-8" yWindow="-8" windowWidth="1936" windowHeight="1056" tabRatio="599"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5" l="1"/>
  <c r="E13" i="5"/>
  <c r="H621" i="2" l="1"/>
  <c r="H665" i="2" l="1"/>
  <c r="H651" i="2"/>
  <c r="H701" i="2" l="1"/>
  <c r="H700" i="2" s="1"/>
  <c r="H24" i="2" l="1"/>
  <c r="H21" i="2"/>
  <c r="H15" i="2" l="1"/>
  <c r="H805" i="2" l="1"/>
  <c r="H803" i="2"/>
  <c r="H801" i="2"/>
  <c r="H799" i="2"/>
  <c r="H808" i="2"/>
  <c r="H797" i="2"/>
  <c r="H795" i="2"/>
  <c r="H781" i="2"/>
  <c r="H718" i="2" l="1"/>
  <c r="H689" i="2"/>
  <c r="H688" i="2" s="1"/>
  <c r="H816" i="2" l="1"/>
  <c r="H788" i="2"/>
  <c r="G12" i="4"/>
  <c r="G13" i="4"/>
  <c r="H764" i="2"/>
  <c r="H752" i="2"/>
  <c r="G165" i="3" l="1"/>
  <c r="G113" i="3" l="1"/>
  <c r="G111" i="3"/>
  <c r="E24" i="5" l="1"/>
  <c r="E22" i="5"/>
  <c r="E21" i="5" s="1"/>
  <c r="E19" i="5"/>
  <c r="E18" i="5" s="1"/>
  <c r="E16" i="5"/>
  <c r="E9" i="5" s="1"/>
  <c r="E8" i="5" s="1"/>
  <c r="G164" i="3" l="1"/>
  <c r="H834" i="2"/>
  <c r="H832" i="2"/>
  <c r="H828" i="2"/>
  <c r="H827" i="2" s="1"/>
  <c r="H826" i="2" s="1"/>
  <c r="H824" i="2"/>
  <c r="H823" i="2" s="1"/>
  <c r="H822" i="2" s="1"/>
  <c r="H819" i="2"/>
  <c r="H818" i="2" s="1"/>
  <c r="H814" i="2"/>
  <c r="H812" i="2"/>
  <c r="H810" i="2"/>
  <c r="H793" i="2"/>
  <c r="H791" i="2"/>
  <c r="H786" i="2"/>
  <c r="H784" i="2"/>
  <c r="H779" i="2"/>
  <c r="H777" i="2"/>
  <c r="H774" i="2"/>
  <c r="H773" i="2" s="1"/>
  <c r="H771" i="2"/>
  <c r="H769" i="2"/>
  <c r="H766" i="2"/>
  <c r="H762" i="2"/>
  <c r="H760" i="2"/>
  <c r="H758" i="2"/>
  <c r="H756" i="2"/>
  <c r="H754" i="2"/>
  <c r="H748" i="2"/>
  <c r="H747" i="2" s="1"/>
  <c r="H745" i="2"/>
  <c r="H744" i="2" s="1"/>
  <c r="H742" i="2"/>
  <c r="H740" i="2"/>
  <c r="H738" i="2"/>
  <c r="H736" i="2"/>
  <c r="H734" i="2"/>
  <c r="H732" i="2"/>
  <c r="H729" i="2"/>
  <c r="H727" i="2"/>
  <c r="H723" i="2"/>
  <c r="H722" i="2" s="1"/>
  <c r="H720" i="2"/>
  <c r="H717" i="2" s="1"/>
  <c r="H714" i="2"/>
  <c r="H712" i="2"/>
  <c r="H709" i="2"/>
  <c r="H707" i="2"/>
  <c r="H704" i="2"/>
  <c r="H703" i="2" s="1"/>
  <c r="H698" i="2"/>
  <c r="H697" i="2" s="1"/>
  <c r="H694" i="2"/>
  <c r="H692" i="2"/>
  <c r="H686" i="2"/>
  <c r="H685" i="2" s="1"/>
  <c r="H682" i="2"/>
  <c r="H681" i="2" s="1"/>
  <c r="H679" i="2"/>
  <c r="H677" i="2"/>
  <c r="H675" i="2"/>
  <c r="H672" i="2"/>
  <c r="H670" i="2"/>
  <c r="H667" i="2"/>
  <c r="H663" i="2"/>
  <c r="H661" i="2"/>
  <c r="H657" i="2"/>
  <c r="H653" i="2"/>
  <c r="H647" i="2"/>
  <c r="H644" i="2"/>
  <c r="H643" i="2" s="1"/>
  <c r="H641" i="2"/>
  <c r="H639" i="2"/>
  <c r="H637" i="2"/>
  <c r="H636" i="2"/>
  <c r="H634" i="2" s="1"/>
  <c r="H628" i="2"/>
  <c r="H625" i="2"/>
  <c r="H623" i="2"/>
  <c r="H617" i="2"/>
  <c r="H615" i="2"/>
  <c r="H612" i="2"/>
  <c r="H609" i="2"/>
  <c r="H607" i="2"/>
  <c r="H605" i="2"/>
  <c r="H602" i="2"/>
  <c r="H598" i="2"/>
  <c r="H597" i="2" s="1"/>
  <c r="H596" i="2" s="1"/>
  <c r="H594" i="2"/>
  <c r="H593" i="2" s="1"/>
  <c r="H591" i="2"/>
  <c r="H590" i="2" s="1"/>
  <c r="H588" i="2"/>
  <c r="H587" i="2" s="1"/>
  <c r="H584" i="2"/>
  <c r="H582" i="2"/>
  <c r="H580" i="2"/>
  <c r="H578" i="2"/>
  <c r="H576" i="2"/>
  <c r="H574" i="2"/>
  <c r="H572" i="2"/>
  <c r="H570" i="2"/>
  <c r="H568" i="2"/>
  <c r="H566" i="2"/>
  <c r="H562" i="2"/>
  <c r="H560" i="2"/>
  <c r="H558" i="2"/>
  <c r="H555" i="2"/>
  <c r="H553" i="2"/>
  <c r="H551" i="2"/>
  <c r="H549" i="2"/>
  <c r="H547" i="2"/>
  <c r="H545" i="2"/>
  <c r="H542" i="2"/>
  <c r="H532" i="2"/>
  <c r="H530" i="2"/>
  <c r="H528" i="2"/>
  <c r="H526" i="2"/>
  <c r="H523" i="2"/>
  <c r="H520" i="2"/>
  <c r="H518" i="2"/>
  <c r="H516" i="2"/>
  <c r="H514" i="2"/>
  <c r="H508" i="2"/>
  <c r="H501" i="2"/>
  <c r="H491" i="2"/>
  <c r="H489" i="2"/>
  <c r="H484" i="2"/>
  <c r="H480" i="2"/>
  <c r="H472" i="2"/>
  <c r="H469" i="2"/>
  <c r="H465" i="2"/>
  <c r="H456" i="2"/>
  <c r="H451" i="2"/>
  <c r="H431" i="2"/>
  <c r="H428" i="2"/>
  <c r="H426" i="2"/>
  <c r="H424" i="2"/>
  <c r="H421" i="2"/>
  <c r="H420" i="2" s="1"/>
  <c r="H418" i="2"/>
  <c r="H416" i="2"/>
  <c r="H414" i="2"/>
  <c r="H410" i="2"/>
  <c r="H403" i="2"/>
  <c r="H397" i="2"/>
  <c r="H391" i="2"/>
  <c r="H382" i="2"/>
  <c r="H379" i="2"/>
  <c r="H374" i="2"/>
  <c r="H366" i="2"/>
  <c r="H364" i="2"/>
  <c r="H363" i="2" s="1"/>
  <c r="H361" i="2"/>
  <c r="H360" i="2"/>
  <c r="H359" i="2"/>
  <c r="H358" i="2"/>
  <c r="H357" i="2"/>
  <c r="H356" i="2"/>
  <c r="H355" i="2"/>
  <c r="H354" i="2"/>
  <c r="H353" i="2"/>
  <c r="H352" i="2"/>
  <c r="H351" i="2"/>
  <c r="H350" i="2"/>
  <c r="H349" i="2"/>
  <c r="H348" i="2"/>
  <c r="H344" i="2"/>
  <c r="H342" i="2"/>
  <c r="H339" i="2"/>
  <c r="H337" i="2"/>
  <c r="H335" i="2"/>
  <c r="H333" i="2"/>
  <c r="H331" i="2"/>
  <c r="H329" i="2"/>
  <c r="H327" i="2"/>
  <c r="H325" i="2"/>
  <c r="H322" i="2"/>
  <c r="H320" i="2"/>
  <c r="H318" i="2"/>
  <c r="H316" i="2"/>
  <c r="H311" i="2"/>
  <c r="H309" i="2"/>
  <c r="H308" i="2" s="1"/>
  <c r="H305" i="2"/>
  <c r="H303" i="2"/>
  <c r="H301" i="2"/>
  <c r="H299" i="2"/>
  <c r="H297" i="2"/>
  <c r="H295" i="2"/>
  <c r="H293" i="2"/>
  <c r="H291" i="2"/>
  <c r="H289" i="2"/>
  <c r="H287" i="2"/>
  <c r="H283" i="2"/>
  <c r="H280" i="2"/>
  <c r="H278" i="2"/>
  <c r="H276" i="2"/>
  <c r="H274" i="2"/>
  <c r="H272" i="2"/>
  <c r="H270" i="2"/>
  <c r="H268" i="2"/>
  <c r="H265" i="2"/>
  <c r="H261" i="2"/>
  <c r="H248" i="2"/>
  <c r="H238" i="2"/>
  <c r="H226" i="2"/>
  <c r="H217" i="2"/>
  <c r="H213" i="2"/>
  <c r="H210" i="2"/>
  <c r="H208" i="2"/>
  <c r="H206" i="2"/>
  <c r="H203" i="2"/>
  <c r="H190" i="2"/>
  <c r="H187" i="2"/>
  <c r="H185" i="2"/>
  <c r="H183" i="2"/>
  <c r="H181" i="2"/>
  <c r="H178" i="2"/>
  <c r="H176" i="2"/>
  <c r="H174" i="2"/>
  <c r="H172" i="2"/>
  <c r="H167" i="2"/>
  <c r="H165" i="2"/>
  <c r="H163" i="2"/>
  <c r="H160" i="2"/>
  <c r="H158" i="2"/>
  <c r="H156" i="2"/>
  <c r="H153" i="2"/>
  <c r="H151" i="2"/>
  <c r="H132" i="2"/>
  <c r="H130" i="2" s="1"/>
  <c r="H127" i="2"/>
  <c r="H125" i="2"/>
  <c r="H123" i="2"/>
  <c r="H118" i="2"/>
  <c r="H116" i="2"/>
  <c r="H114" i="2"/>
  <c r="H112" i="2"/>
  <c r="H109" i="2"/>
  <c r="H108" i="2" s="1"/>
  <c r="H106" i="2"/>
  <c r="H104" i="2"/>
  <c r="H102" i="2"/>
  <c r="H100" i="2"/>
  <c r="H98" i="2"/>
  <c r="H96" i="2"/>
  <c r="H94" i="2"/>
  <c r="H87" i="2"/>
  <c r="H51" i="2"/>
  <c r="H47" i="2"/>
  <c r="H45" i="2"/>
  <c r="H43" i="2"/>
  <c r="H41" i="2"/>
  <c r="H39" i="2"/>
  <c r="H36" i="2"/>
  <c r="H35" i="2" s="1"/>
  <c r="H33" i="2"/>
  <c r="H31" i="2"/>
  <c r="H29" i="2"/>
  <c r="H26" i="2"/>
  <c r="H22" i="2"/>
  <c r="H20" i="2"/>
  <c r="H17" i="2"/>
  <c r="H13" i="2"/>
  <c r="H646" i="2" l="1"/>
  <c r="H19" i="2"/>
  <c r="H28" i="2"/>
  <c r="H12" i="2"/>
  <c r="H11" i="2" s="1"/>
  <c r="H807" i="2"/>
  <c r="H776" i="2"/>
  <c r="H790" i="2"/>
  <c r="H716" i="2"/>
  <c r="H751" i="2"/>
  <c r="H347" i="2"/>
  <c r="H346" i="2" s="1"/>
  <c r="H423" i="2"/>
  <c r="H620" i="2"/>
  <c r="H768" i="2"/>
  <c r="H783" i="2"/>
  <c r="H129" i="2"/>
  <c r="H122" i="2" s="1"/>
  <c r="H215" i="2"/>
  <c r="H212" i="2" s="1"/>
  <c r="H282" i="2"/>
  <c r="H267" i="2" s="1"/>
  <c r="H557" i="2"/>
  <c r="H614" i="2"/>
  <c r="H324" i="2"/>
  <c r="H669" i="2"/>
  <c r="H565" i="2"/>
  <c r="H564" i="2" s="1"/>
  <c r="H601" i="2"/>
  <c r="H706" i="2"/>
  <c r="H111" i="2"/>
  <c r="H180" i="2"/>
  <c r="H189" i="2"/>
  <c r="H365" i="2"/>
  <c r="H454" i="2"/>
  <c r="H627" i="2"/>
  <c r="H674" i="2"/>
  <c r="H711" i="2"/>
  <c r="H831" i="2"/>
  <c r="H830" i="2" s="1"/>
  <c r="H377" i="2"/>
  <c r="H513" i="2"/>
  <c r="H544" i="2"/>
  <c r="H731" i="2"/>
  <c r="H38" i="2"/>
  <c r="H50" i="2"/>
  <c r="H307" i="2"/>
  <c r="H430" i="2"/>
  <c r="H522" i="2"/>
  <c r="H691" i="2"/>
  <c r="H684" i="2" s="1"/>
  <c r="H726" i="2"/>
  <c r="H586" i="2"/>
  <c r="H696" i="2" l="1"/>
  <c r="H600" i="2"/>
  <c r="H453" i="2"/>
  <c r="H341" i="2"/>
  <c r="H49" i="2" s="1"/>
  <c r="H725" i="2"/>
  <c r="H750" i="2"/>
  <c r="H619" i="2"/>
  <c r="H9" i="2" l="1"/>
  <c r="G154" i="3"/>
  <c r="G137" i="3"/>
  <c r="G131" i="3"/>
  <c r="G130" i="3"/>
  <c r="G128" i="3" s="1"/>
  <c r="G123" i="3"/>
  <c r="G120" i="3"/>
  <c r="G115" i="3"/>
  <c r="G108" i="3"/>
  <c r="G105" i="3"/>
  <c r="G104" i="3"/>
  <c r="G59" i="3"/>
  <c r="G56" i="3"/>
  <c r="G52" i="3"/>
  <c r="G49" i="3"/>
  <c r="G126" i="3" l="1"/>
  <c r="G9" i="3"/>
  <c r="G7" i="3" s="1"/>
  <c r="G32" i="4"/>
  <c r="G31" i="4" s="1"/>
  <c r="G10" i="4"/>
  <c r="G9" i="4"/>
  <c r="G8" i="4" l="1"/>
</calcChain>
</file>

<file path=xl/sharedStrings.xml><?xml version="1.0" encoding="utf-8"?>
<sst xmlns="http://schemas.openxmlformats.org/spreadsheetml/2006/main" count="1941" uniqueCount="1075">
  <si>
    <t>ՀՀ առողջապահության նախարարություն</t>
  </si>
  <si>
    <t>ԸՆԴԱՄԵՆԸ</t>
  </si>
  <si>
    <t>Արտահիվանդանոցային բուժօգնության ծառայություններ</t>
  </si>
  <si>
    <t>11001</t>
  </si>
  <si>
    <t>Ամբուլատոր-պոլիկլինիկական բժշկական օգնության ծառայություններ</t>
  </si>
  <si>
    <t>11002</t>
  </si>
  <si>
    <t>Շարունակական հսկողություն պահանջող և առանձին հիվանդությունների բուժման ծառայություններ</t>
  </si>
  <si>
    <t>11003</t>
  </si>
  <si>
    <t>Մտավոր, հոգեկան (վարքագծային), լսողական, ֆիզիկական (շարժողական) և զարգացման այլ խանգարումներով երեխաների գնահատման և վերականգնողական բուժման ծառայություններ</t>
  </si>
  <si>
    <t>11004</t>
  </si>
  <si>
    <t>Հեմոդիալիզի և պերիտոնիալ դիալիզի անցկացման ծառայություններ</t>
  </si>
  <si>
    <t>11005</t>
  </si>
  <si>
    <t>ՄԻԱՎ/ՁԻԱՀ-ի կանխարգելման և բուժօգնության ծառայություններ</t>
  </si>
  <si>
    <t>11006</t>
  </si>
  <si>
    <t>Բնածին հիպոթիրեոզի, ֆենիլկենտոնուրիայի և լսողութան խանգարումների վաղ հայտնաբերման նպատակով նորածնային սկրինինգի անցկացում</t>
  </si>
  <si>
    <t>Զբաղվածության ծրագիր</t>
  </si>
  <si>
    <t xml:space="preserve"> Գործազուրկների, աշխատանաքից ազատման ռիսկ ունեցող, ինչպես նաև ազատազրկման ձևով պատիժը կրելու ավարտին վեց ամիս մնացած աշխատանք փնտրող անձանց մասնագիտական ուսուցման կազմակերպում</t>
  </si>
  <si>
    <t>Մասնագիտական կողմնորոշման, համակարգի մեթոդաբանության ապահովման և կադրերի վերապատրաստման ծառայություններ</t>
  </si>
  <si>
    <t xml:space="preserve">Աշխատանքի տոնավաճառի կազմակերպում </t>
  </si>
  <si>
    <t>ՀՀ աշխատանքի և սոցիալական հարցերի նախարարություն</t>
  </si>
  <si>
    <t>Ծրագիր</t>
  </si>
  <si>
    <t>այդ թվում՝</t>
  </si>
  <si>
    <t>Ընդամենը</t>
  </si>
  <si>
    <t>Միջոցառում</t>
  </si>
  <si>
    <t>Ծրագրային դասիչը</t>
  </si>
  <si>
    <t>......</t>
  </si>
  <si>
    <t>.......</t>
  </si>
  <si>
    <t>Ծրագրի /միջոցառման անվանումը</t>
  </si>
  <si>
    <t>ՇԵՆՔԵՐ ԵՎ ՇԻՆՈՒԹՅՈՒՆՆԵՐ                                       (տող5111+տող5112+տող5113)</t>
  </si>
  <si>
    <t xml:space="preserve"> ԱՅԼ ՀԻՄՆԱԿԱՆ ՄԻՋՈՑՆԵՐ                                                             (տող 5131+տող 5132+տող 5133+ տող5134)</t>
  </si>
  <si>
    <t>Ընթացիկ ծախսեր</t>
  </si>
  <si>
    <t>Աշխատանքի վարձատրություն</t>
  </si>
  <si>
    <t>Ծառայությունների և ապրանքների ձեռք բերում</t>
  </si>
  <si>
    <t xml:space="preserve"> Տոկոսավճարներ</t>
  </si>
  <si>
    <t>Սուբսիդիաներ</t>
  </si>
  <si>
    <t>Դրամաշնորհներ</t>
  </si>
  <si>
    <t>Սոցիալական նպաստներ և կենսաթոշակներ</t>
  </si>
  <si>
    <t>Այլ ծախսեր</t>
  </si>
  <si>
    <t xml:space="preserve"> Ոչ ֆինանսական ակտիվների գծով ծախսեր</t>
  </si>
  <si>
    <t>Հիմնական միջոցներ</t>
  </si>
  <si>
    <t>Պաշարներ</t>
  </si>
  <si>
    <t>Բարձրարժեք ակտվներ</t>
  </si>
  <si>
    <t>Չարտադրված ակտիվներ</t>
  </si>
  <si>
    <t xml:space="preserve"> Ոչ ֆինանսական ակտիվների իրացումից մուտքեր</t>
  </si>
  <si>
    <t>2019թ. բյուջե (հազար դրամ)</t>
  </si>
  <si>
    <t>XXXX</t>
  </si>
  <si>
    <t>Հաշմանդամներին աջակցության ծրագիր</t>
  </si>
  <si>
    <t>Հաշմանդամներին պրոթեզաօրթոպեդիկ պարագաներով,վերականգնման, տեխնիկական միջոցներով ապահովում և դրանց վերանորոգում</t>
  </si>
  <si>
    <t xml:space="preserve"> Բժշկասոցիալական վերականգնման ծառայություններ</t>
  </si>
  <si>
    <t>Հոգեկան առողջության վերականգնման ծառայություններ</t>
  </si>
  <si>
    <t>Տեսողությունը կորցրած հաշմանդամների համար հատուկ տառատեսակներով գրքերի տպագրության, տետրերի պատրաստման և ՙխոսող գրքերի՚ ձայնագրության ծառայություններ</t>
  </si>
  <si>
    <t>Հաշմանդամներին մատուցվող ծառայությունների ծրագրի իրականացման ապահովում</t>
  </si>
  <si>
    <t>ՀՀ մշակույթի նախարարություն</t>
  </si>
  <si>
    <t>11021</t>
  </si>
  <si>
    <t>Հավելված N NEW-1</t>
  </si>
  <si>
    <r>
      <t xml:space="preserve">2019 թվականի պետական բյուջեի ծախսային </t>
    </r>
    <r>
      <rPr>
        <sz val="10"/>
        <color theme="1"/>
        <rFont val="GHEA Grapalat"/>
        <family val="3"/>
      </rPr>
      <t xml:space="preserve">ծրագրերի և միջոցառումների գծով ծախսերն ըստ տնտեսագիտական դասակարգման </t>
    </r>
  </si>
  <si>
    <t>Դրամաշնորհ ստացող տնտեսվարող սուբյեկտի անվանումը</t>
  </si>
  <si>
    <t>Թանգարանային ծառայություններ և ցուցահանդեսներ</t>
  </si>
  <si>
    <t xml:space="preserve">Աջակցություն նոր ցուցադրությունների և ցուցահանդեսների կազմակերպմանը, հրատարակումներին, միջոցառումների իրականացմանը  </t>
  </si>
  <si>
    <t>«Ե.Չարենցի անվան գրականության և արվեստի թանգարան ՊՈԱԿ, «Պատմամշակութային արգելոց-թանգարանների և պատմական միջավայրի պահպանության ծառայություն ՊՈԱԿ</t>
  </si>
  <si>
    <t>Մշակութային արժեքների էլեկտրոնային տեղեկատվական շտեմարանի գործարկում</t>
  </si>
  <si>
    <t>«Հայաստանի ազգային պատկերասրահ» ՊՈԱԿ</t>
  </si>
  <si>
    <t>Կադրերի պատրաստում և վերապատրաստում</t>
  </si>
  <si>
    <t>«Հայաստանի պատմության թանգարան» ՊՈԱԿ, «ԻԿՕՄ-ի հայկական թանգարանների ազգային կոմիտե ՀԿ</t>
  </si>
  <si>
    <t>Մանկավարժահոգեբանական աջակցության ծառայություններ</t>
  </si>
  <si>
    <t>«Երևանի բժշկահոգեբանամանկավարժական գնահատման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</si>
  <si>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</si>
  <si>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</si>
  <si>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</si>
  <si>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«Սպիտակի տարածքային մանկավարժահոգեբանական աջակցության կենտրոն» ՊՈԱԿ</t>
  </si>
  <si>
    <t>«Վանաձորի տարածքային մանկավարժահոգեբանական աջակցության կենտրոն» ՊՈԱԿ</t>
  </si>
  <si>
    <t>«Ստեփանավանի տարածքային մանկավարժահոգեբանական աջակցության կենտրոն» ՊՈԱԿ</t>
  </si>
  <si>
    <t>«Արմավիրի մտավոր թերզարգացում ունեցող երեխաների թիվ 1 հատուկ (օժանդակ) դպրոց» ՊՈԱԿ</t>
  </si>
  <si>
    <t xml:space="preserve">«Վաղարշապատի մտավոր թերզարգացում ունեցող երեխաների թիվ 2 հատուկ (օժանդակ) դպրոց» ՊՈԱԿ  </t>
  </si>
  <si>
    <t>«Հույսի կամուրջ» ՀԿ</t>
  </si>
  <si>
    <t>XXXXXX</t>
  </si>
  <si>
    <t>«ՀՀ 2019թ պետական բյուջեի մասին» ՀՀ օրենքով նախատեսված այն ծրագրերի միջոցառումների ցանկը, որոնց գծով հատկացումների գլխավոր կարգադրիչ հանդիսացող համապատասխան պետական կառավարման մարմինների կողմից այդ հատկացումների գումարները տնտեսվարող սուբյեկտներին տրամադրվելու են դրամաշնորհների տեսքով՝ առանց մրցույթի</t>
  </si>
  <si>
    <t>ՀՀ պետական կառավարման մարմնի անվանումը</t>
  </si>
  <si>
    <t>Տրամադրվող դրամաշնորհի գումարը (հազար դրամ)</t>
  </si>
  <si>
    <t>Ծրագրի/Միջոցառման/ Ծախսերի ուղղության անվանումը</t>
  </si>
  <si>
    <t>Թանգարանների ծրագիր</t>
  </si>
  <si>
    <t>Հանրակրթության ծրագիր</t>
  </si>
  <si>
    <t>ՀՀ Կրթության և գիտության նախարարություն</t>
  </si>
  <si>
    <t>Հավելված N NEW-6</t>
  </si>
  <si>
    <t>Տարի</t>
  </si>
  <si>
    <t>հազար դրամներով</t>
  </si>
  <si>
    <t>այդ թվում՝ ըստ ուղղությունների</t>
  </si>
  <si>
    <t>Բյուջետային հատկացումների գլխավոր կարգադրիչների, ծրագրերի, միջոցառումների, ծախսային ուղղությունների անվանումները</t>
  </si>
  <si>
    <t>«Երևանի պետական համալսարան» հիմնադրամ</t>
  </si>
  <si>
    <t>Գիտական և գիտատեխնիկական հետազոտությունների ծրագիր</t>
  </si>
  <si>
    <t>Հավելված N 5</t>
  </si>
  <si>
    <t>Միջոցառումները կատարող պետական մարմինների և դրամաշնորհ ստացող տնտեսվարող սուբյեկտների անվանումները</t>
  </si>
  <si>
    <t>«Ճարտարապետության և շինարարության Հայաստանի ազգային համալսարան» հիմնադրամ</t>
  </si>
  <si>
    <t>Գերատեսչական  պատկանելություն</t>
  </si>
  <si>
    <t>ՀՀ կրթության, գիտության, մշակույթի և սպորտի նախարարություն</t>
  </si>
  <si>
    <t xml:space="preserve">Գիտական կազմակերպությունների և բուհերի գիտական ստորաբաժանումների  զարգացում, ծրագրերի իրականացում, գիտական սարքավորումների արդիականացում, միջազգային համագործակցության աջակցություն </t>
  </si>
  <si>
    <t xml:space="preserve">Ենթակառուցվածքի պահպանում ու զարգացում </t>
  </si>
  <si>
    <t>ՀՀ ԳԱԱ «Մաթեմատիկայի ինստիտուտ» ՊՈԱԿ</t>
  </si>
  <si>
    <t>«ՀՀ գիտությունների ազգային ակադեմիա» ՈԱԿ</t>
  </si>
  <si>
    <t>ՀՀ ԳԱԱ «Մեխանիկայի ինստիտուտ» ՊՈԱԿ</t>
  </si>
  <si>
    <t>ՀՀ ԳԱԱ «Ինֆորմատիկայի  և ավտոմատացման պրոբլեմների ինստիտուտ» ՊՈԱԿ</t>
  </si>
  <si>
    <t>ՀՀ ԳԱԱ «Ֆիզիկական հետազոտությունների  ինստիտուտ» ՊՈԱԿ</t>
  </si>
  <si>
    <t>ՀՀ ԳԱԱ «Ռադիոֆիզիկայի  և էլեկտրոնիկայի ինստիտուտ» ՊՈԱԿ</t>
  </si>
  <si>
    <t>ՀՀ ԳԱԱ «Ֆիզիկայի կիրառական պրոբլեմների ինստիտուտ» ՊՈԱԿ</t>
  </si>
  <si>
    <t>ՀՀ ԳԱԱ «Երկրաբանական  գիտությունների  ինստիտուտ» ՊՈԱԿ</t>
  </si>
  <si>
    <t>ՀՀ ԳԱԱ «Ա.Նազարովի անվան երկրաֆիզիկայի և ինժեներային սեյսմբանության ինստիտուտ» ՊՈԱԿ</t>
  </si>
  <si>
    <t>ՀՀ ԳԱԱ  «Ա.Նալբանդյանի անվան քիմիական ֆիզիկայի ինստիտուտ» ՊՈԱԿ</t>
  </si>
  <si>
    <t>ՀՀ ԳԱԱ «Օրգանական և դեղագործական քիմիայի գիտատեխնոլոգիական կենտրոն» ՊՈԱԿ</t>
  </si>
  <si>
    <t>ՀՀ ԳԱԱ «Ընդհանուր և անօրգանական քիմիայի ինստիտուտ» ՊՈԱԿ</t>
  </si>
  <si>
    <t>ՀՀ ԳԱԱ «Գ.Դավթյանի անվան հիդրոպոնիկայի պրոբլեմների ինստիտուտ» ՊՈԱԿ</t>
  </si>
  <si>
    <t>ՀՀ ԳԱԱ «Ա. Թախտաջյանի անվան բուսաբանության ինստիտուտ» ՊՈԱԿ</t>
  </si>
  <si>
    <t>ՀՀ ԳԱԱ «Կենդանաբանության և հիդրոէկոլոգիայի գիտական կենտրոն» ՊՈԱԿ</t>
  </si>
  <si>
    <t>ՀՀ ԳԱԱ «Հ. Բունիաթյանի անվան կենսաքիմիայի  ինստիտուտ» ՊՈԱԿ</t>
  </si>
  <si>
    <t>ՀՀ ԳԱԱ «Լ. Օրբելու անվան ֆիզիոլոգիայի ինստիտուտ» ՊՈԱԿ</t>
  </si>
  <si>
    <t>ՀՀ ԳԱԱ «Մոլեկուլային կենսաբանության ինստիտուտ» ՊՈԱԿ</t>
  </si>
  <si>
    <t>ՀՀ ԳԱԱ «Էկոլոգանոոսֆերային հետազոտությունների կենտրոն» ՊՈԱԿ</t>
  </si>
  <si>
    <t>ՀՀ ԳԱԱ «Պատմության ինստիտուտ» ՊՈԱԿ</t>
  </si>
  <si>
    <t>ՀՀ ԳԱԱ «Արևելագիտության ինստիտուտ» ՊՈԱԿ</t>
  </si>
  <si>
    <t>ՀՀ ԳԱԱ «Հնագիտության և ազգագրության ինստիտուտ» ՊՈԱԿ</t>
  </si>
  <si>
    <t>ՀՀ ԳԱԱ «Շիրակի հայագիտական հետազոտությունների կենտրոն» ՊՈԱԿ</t>
  </si>
  <si>
    <t>ՀՀ ԳԱԱ «Մ. Քոթանյանի անվան տնտեսագիտության ինստիտուտ» ՊՈԱԿ</t>
  </si>
  <si>
    <t>ՀՀ ԳԱԱ «Փիլիսոփայության, սոցիոլոգիայի և իրավունքի ինստիտուտ» ՊՈԱԿ</t>
  </si>
  <si>
    <t>ՀՀ ԳԱԱ «Մ. Աբեղյանի անվան գրականության ինստիտուտ» ՊՈԱԿ</t>
  </si>
  <si>
    <t>ՀՀ ԳԱԱ «Հ. Աճառյանի անվան լեզվի ինստիտուտ» ՊՈԱԿ</t>
  </si>
  <si>
    <t>ՀՀ ԳԱԱ «Արվեստի ինստիտուտ» ՊՈԱԿ</t>
  </si>
  <si>
    <t xml:space="preserve"> ՀՀ ԳԱԱ «Հիդրոմեխանիկայի և վիբրոտեխնիկայի բաժին» ՓԲԸ</t>
  </si>
  <si>
    <t>ՀՀ ԳԱԱ «Փորձաքննությունների ազգային բյուրո» ՊՈԱԿ</t>
  </si>
  <si>
    <t>Միջազգային գիտատեխնիկական կենտրոնի գրասենյակի պահպանում</t>
  </si>
  <si>
    <t>Միջազգային գիտատեխնիկական կենտրոնի հայկական տարածաշրջանային բաժանմունք</t>
  </si>
  <si>
    <t>ՀՀ ԳԱԱ «Հայկենսատեխնոլոգիա» գիտաարտադրական կենտրոն» ՊՈԱԿ</t>
  </si>
  <si>
    <t>ՀՀ ԳԱԱ «ԻԿՐԱՆԵՏ կենտրոն» ՄԿ</t>
  </si>
  <si>
    <t>«Հայկական հանրագիտարան հրատարակչություն» ՊՈԱԿ</t>
  </si>
  <si>
    <t>«ՀՀ գիտությունների ազգային ակադեմիա» ՈԱԿ-ի նախագահություն</t>
  </si>
  <si>
    <t>ՀՀ գիտությունների ազգային ակադեմիայի համակարգի գիտական գործուղումների իրականացում</t>
  </si>
  <si>
    <t>մրցույթով ընտրված ֆիզիկական անձինք ՀՀ ԳԱԱ համակարգի կազմակերպություններից</t>
  </si>
  <si>
    <t>ՀՀ գիտությունների ազգային ակադեմիա (ՀՀ ԳԱԱ համակարգի ինստիտուտների գիտական սարքավորումների սպասարկում,  վերազինում, գիտափորձերի իրականացման համար նյութերի ձեռքբերում և չնախատեսված անհետաձգելի ծախսերի կատարում)</t>
  </si>
  <si>
    <t>մրցույթով ընտրված կազմակերպություններ ՀՀ ԳԱԱ համակարգից</t>
  </si>
  <si>
    <t xml:space="preserve">«Հայագիտական ուսումնասիրությունները ֆինանսավորող համահայկական հիմնադրամի»  պահպանում ու զարգացում </t>
  </si>
  <si>
    <t>ՀՀ ԳԱԱ «Հայագիտական ուսումնասիրությունները ֆինանսավորող համահայկական հիմնադրամ»</t>
  </si>
  <si>
    <t>ԸՆԴԱՄԵՆԸ- ՀՀ գիտությունների ազգային ակադեմիա</t>
  </si>
  <si>
    <t>Ենթակառուցվածքի պահպանում ու զարգացում</t>
  </si>
  <si>
    <t>ՀՀ ԱՆ «Հիվանդությունների վերահսկման և կանխարգելման ազգային կենտրոն» ՊՈԱԿ</t>
  </si>
  <si>
    <t>ՀՀ  առողջապահության նախարարություն</t>
  </si>
  <si>
    <t>ԸՆԴԱՄԵՆԸ- ՀՀ  առողջապահության նախարարություն</t>
  </si>
  <si>
    <t>ՀՀ ԷՆ «Սննդամթերքի անվտանգության ոլորտի ռիսկերի գնահատման և վերլուծության գիտական կենտրոն» ՓԲԸ</t>
  </si>
  <si>
    <t>ՀՀ  էկոնոմիկայի նախարարություն</t>
  </si>
  <si>
    <t>ՀՀ ԷՆ «Երկրագործության գիտական կենտրոն» ՓԲԸ</t>
  </si>
  <si>
    <t>ՀՀ ԷՆ «Բանջարաբոստանային և տեխնիկական մշակաբույսերի գիտական կենտրոն» ՓԲԸ</t>
  </si>
  <si>
    <t>ԸՆԴԱՄԵՆԸ- ՀՀ  էկոնոմիկայի նախարարություն</t>
  </si>
  <si>
    <t>ՀՀ Երևանի քաղաքապետարան</t>
  </si>
  <si>
    <t>«Էրեբունի պատմահնագիտական արգելոց-թանգարան» ՀՈԱԿ</t>
  </si>
  <si>
    <t>ԸՆԴԱՄԵՆԸ-  ՀՀ Երևանի   քաղաքապետարան</t>
  </si>
  <si>
    <t>Ենթակառուցվածքի պահպանում ու զարգացում/հուշարձանների ուսումնասիրում</t>
  </si>
  <si>
    <t>ՀՀ ԿԳՄՍՆ «Պատմամշակութային ժառանգության գիտահետազոտական կենտրոն» ՊՈԱԿ</t>
  </si>
  <si>
    <t>Ֆարմացիայի ինստիտուտի ենթակառուցվածքի պահպանում ու զարգացում</t>
  </si>
  <si>
    <t>Կենսաբանության  ԳՀԻ ենթակառուցվածքի պահպանում ու զարգացում</t>
  </si>
  <si>
    <t>Ֆիզիկայի ԳՀԻ ենթակառուցվածքի պահպանում ու զարգացում</t>
  </si>
  <si>
    <t>Կիրառական սոցիոլոգիայի լաբորատորիայի պահպանում ու զարգացում</t>
  </si>
  <si>
    <t xml:space="preserve">Հայագիտական հետազոտությունների ինստիտուտի պահպանում ու զարգացում </t>
  </si>
  <si>
    <t>Մաթեմատիկական և կիրառական հետազոտությունների կենտրոնի պահպանում ու զարգացում</t>
  </si>
  <si>
    <t>«Հայաստանի ազգային պոլիտեխնիկական համալսարան» հիմնադրամ</t>
  </si>
  <si>
    <t>ՌԴ ԿԳՆ և ՀՀ ԿԳՄՍՆ «Հայ - ռուսական համալսարան» բարձրագույն մասնագիտական կրթության պետական ուսումնական հաստատություն</t>
  </si>
  <si>
    <t>Նեյրոկենսաբանական գործընթացների վերծանումը նորմայում և ախտաբանության մեջ՝ սաղմից մինչև ծերացող ուղեղ</t>
  </si>
  <si>
    <t>«Երևանի Մ. Հերացու անվան պետական բժշկական համալսարան» հիմնադրամ</t>
  </si>
  <si>
    <t>ՀԱԱՀ «Ագրոկենսատեխնոլոգիայի գիտական կենտրոն» մասնաճյուղի պահպանում ու զարգացում</t>
  </si>
  <si>
    <t>«Հայաստանի ազգային ագրարային համալսարան» հիմնադրամ</t>
  </si>
  <si>
    <t>ՀԱԱՀ «Ոսկեհատի խաղողագինեգործության գիտական կենտրոն» մասնաճյուղի պահպանում ու զարգացում</t>
  </si>
  <si>
    <t>Սննդագիտության և կենսատեխնոլոգիաների ԳՀ ինստիտուտի պահպանում ու զարգացում</t>
  </si>
  <si>
    <t>Գյուղատնտեսական կենդանիների սելեկցիայի, գենետիկայի և կերակրման հետազոտական կենտրոնի պահպանում ու զարգացում</t>
  </si>
  <si>
    <t>Անասնաբուժության և անասնաբուժական սանիտարական փորձաքննության  հետազոտական կենտրոնի պահպանում ու զարգացում</t>
  </si>
  <si>
    <t>Ագրարային քաղաքականության և տնտեսագիտության հետազոտական կենտրոնի պահպանում ու զարգացում</t>
  </si>
  <si>
    <t>«Շախմատ» ԳՀԻ ենթակառուցվածքի պահպանում և զարգացում</t>
  </si>
  <si>
    <t>«Խ. Աբովյանի անվան հայկական պետական մանկավարժական համալսարան» հիմնադրամ</t>
  </si>
  <si>
    <t>Նանո- և միկրոտեխնիկայի նյութերի և կառուցվածքների մեխանիկայի պրոբլեմային լաբորատորիայի պահպանում ու զարգացում</t>
  </si>
  <si>
    <t>«Շիրակի Մ. Նալբանդյանի անվան պետական համալսարան» հիմնադրամ</t>
  </si>
  <si>
    <t>Գիտության ոլորտում տեղեկատվական ցանցերի պահպանում ու զարգացում</t>
  </si>
  <si>
    <t>ՀՀ ԳԱԱ «Ինֆորմատիկայի և ավտոմատացման պրոբլեմների ինստիտուտ» ՊՈԱԿ</t>
  </si>
  <si>
    <t>սահմանված կարգով ընտրված գիտական կազմակերպություններ</t>
  </si>
  <si>
    <t>Միջազգային գիտական ծրագրերի, կառույցների անդամակցություն և գիտատեղեկատվական շտեմարանի ռեսուրսների օգտագործում («Հորիզոն Եվրոպա» շրջանակային (9-րդ) ծրագրի մասնակցություն,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</si>
  <si>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«Հորիզոն Եվրոպա», Միջուկային հետազոտությունների միացյալ ինստիտուտ, Բարձր էներգիաների ստերեոսկոպիկ համակարգ, Տեսական ֆիզիկայի միջազգային կենտրոն, Քլարիվեյթ Անալիտիքս</t>
  </si>
  <si>
    <t>Համակարգի գիտական գործուղումների իրականացմանն աջակցություն</t>
  </si>
  <si>
    <t xml:space="preserve"> «Երիտասարդ գիտնականների աջակցության ծրագրին» պետական աջակցություն</t>
  </si>
  <si>
    <t>մրցույթով ընտրված կազմակերպություն</t>
  </si>
  <si>
    <t>Երիտասարդ գիտնականների դպրոցների կազմակերպմանն աջակցություն</t>
  </si>
  <si>
    <t>սահմանված կարգով ընտրված կազմակերպություններ</t>
  </si>
  <si>
    <t>Գիտական միջոցառումների կազմակերպմանն աջակցություն</t>
  </si>
  <si>
    <t>Գիտական հայտերի և հաշվետվությունների ընդունման, փորձագիտական առցանց համակարգի պահպանման և գիտական փորձաքննության ֆինանսավորում</t>
  </si>
  <si>
    <t>փորձագետներ, մասնագետներ</t>
  </si>
  <si>
    <t xml:space="preserve">Ֆիզիկայի բնագավառում գիտական և գիտատեխնիկական հետազոտությունների իրականացում  </t>
  </si>
  <si>
    <t>«Ա. Ի. Ալիխանյանի անվան ազգային գիտական լաբորատորիա (Երևանի ֆիզիկայի ինստիտուտ)» հիմնադրամի գիտական և գիտատեխնիկական գործունեության ենթակառուցվածքի պահպանում և գիտական ներուժի արդիականացում</t>
  </si>
  <si>
    <t>«Ա. Ի. Ալիխանյանի անվան ազգային գիտական լաբորատորիա (Երևանի ֆիզիկայի ինստիտուտ)» հիմնադրամ</t>
  </si>
  <si>
    <t>Արագացուցչային ֆիզիկայի և տեխնիկայի բնագավառում գիտական և գիտատեխնիկական հետազոտությունների իրականացում</t>
  </si>
  <si>
    <t>ԸՆԴԱՄԵՆԸ-   ՀՀ կրթության, գիտության, մշակույթի և սպորտի նախարարության գիտության կոմիտե</t>
  </si>
  <si>
    <t>«Քենդլ» սինքրոտրոնային հետազոտությունների ինստիտուտ» հիմնադրամ</t>
  </si>
  <si>
    <t xml:space="preserve">Հին ձեռագրերի ինստիտուտի, Ցեղասպանության թանգարանի, Բյուրականի աստղադիտարանի պահպանում </t>
  </si>
  <si>
    <t xml:space="preserve"> «Մատենադարան» Մ. Մաշտոցի անվան հին ձեռագրերի ԳՀԻ» հիմնադրամի պահպանում</t>
  </si>
  <si>
    <t>«Մատենադարան» Մ. Մաշտոցի անվան հին ձեռագրերի ԳՀԻ» հիմնադրամ</t>
  </si>
  <si>
    <t>«Հայոց ցեղասպանության թանգարան-ինստիտուտ» հիմնադրամի պահպանում</t>
  </si>
  <si>
    <t>«Հայոց ցեղասպանության թանգարան-ինստիտուտ» հիմնադրամ</t>
  </si>
  <si>
    <t xml:space="preserve">ՀՀ ԳԱԱ «Վ. Համբարձումյանի անվան Բյուրականի աստղադիտարան» ՊՈԱԿ-ի պահպանում </t>
  </si>
  <si>
    <t xml:space="preserve">ՀՀ ԳԱԱ «Վ. Համբարձումյանի անվան Բյուրականի աստղադիտարան» ՊՈԱԿ </t>
  </si>
  <si>
    <t>Պետական ծրագրերում ընդգրկված գիտական աստիճան ունեցող գիտաշխատողներին հավելավճարների տրամադրում</t>
  </si>
  <si>
    <t>պետական գիտական ծրագրերում ընդգրկված գիտական աստիճան ունեցող գիտաշխատողներ</t>
  </si>
  <si>
    <t>ՀՀ ԳԱԱ իսկական և թղթակից անդամների պատվովճարների տրամադրում</t>
  </si>
  <si>
    <t xml:space="preserve"> </t>
  </si>
  <si>
    <t>Գիտական և գիտատեխնիկական գործունեության պայմանագրային (թեմատիկ) հետազոտություններ</t>
  </si>
  <si>
    <t>Գիտական և գիտատեխնիկական նպատակային-ծրագրային հետազոտություններ</t>
  </si>
  <si>
    <t>ՀՀ գիտությունների ազգային ակադեմիա</t>
  </si>
  <si>
    <t>ՀՀ ԳԱԱ ՄԿԻ ՊՈԱԿ-ի «Հայկական գենոֆոնդի կայունության գործոնները» ծրագրին պետական աջակցություն</t>
  </si>
  <si>
    <t>«Մոլեկուլային կենսաբանության ինստիտուտ» ՊՈԱԿ</t>
  </si>
  <si>
    <t>ՀՀ ԳԱԱ Ա․ Նալբանդյանի անվ․ ՔՖԻ ՊՈԱԿ-ի «Կիրառական (կոմերցիոն) 
նշանակության տիտանի 
հիմքով hամաձուլվածքների սինթեզը Հիդրիդային ցիկլի եղանակով» ծրագրին պետական աջակցություն</t>
  </si>
  <si>
    <t xml:space="preserve"> «Ա․ Նալբանդյանի անվ. քիմիական ֆիզիկայի ինստիտուտ» ՊՈԱԿ</t>
  </si>
  <si>
    <t>ՀՀ ԳԱԱ ՀԱԻ ՊՈԱԿ-ի «Սեփական և այլազգի միջավայրում հայերի համեմատական հետազոտության հիմնական ուղղությունները. ուսումնասիրության խնդիրներն ու հեռանկարները» ծրագրին պետական աջակցություն</t>
  </si>
  <si>
    <t xml:space="preserve"> «Հնագիտության և ազգագրության ինստիտուտ» ՊՈԱԿ</t>
  </si>
  <si>
    <t>ՀՀ ԳԱԱ ԻԱՊԻ ՊՈԱԿ-ի «Ամպային հաշվարկների միջավայրի ստեղծում գիտական և կիրառական խնդիրների լուծման համար» ծրագրին պետական աջակցություն</t>
  </si>
  <si>
    <t>«Ինֆորմատիկայի և ավտոմատացման պրոբլեմների ինստիտուտ» ՊՈԱԿ</t>
  </si>
  <si>
    <t>Աղյուսակ N 7.1</t>
  </si>
  <si>
    <t xml:space="preserve">Ուրարտագիտական հետազոտությունների սեկտորի պահպանում ու զարգացում </t>
  </si>
  <si>
    <t>Բնագիտական հետազոտությունների ինստիտուտի պահպանում ու զարգացում</t>
  </si>
  <si>
    <t>«Մատենադարան» Մ. Մաշտոցի անվան հին ձեռագրերի ԳՀԻ» հիմնադրամի պահպանում ու զարգացում</t>
  </si>
  <si>
    <t>Գիտական և նորարարական գործընկերությանն աջակցման կենտրոնի պահպանում</t>
  </si>
  <si>
    <t>«Գիտական և նորարարական գործընկերությանն աջակցման կենտրոն» հիմնադրամ</t>
  </si>
  <si>
    <t xml:space="preserve"> Մ. Մաշտոցի անվան «Մատենադարան» ԳՀԻ հիմնադրամի «Միջնադարյան Ճաշոց ձեռագրերի» և «Կաթողիկոսական դիվանի ֆոնդի» արժեքավոր վավերագրերի մշտադիտարկման, ամրակայման ու գիտատեխնիկական մշակում»  ծրագրին պետական աջակցույթուն</t>
  </si>
  <si>
    <t>ՀՀ ԳԱԱ ԸԱՔԻ ՊՈԱԿ-ի «Ռադիացիոն-կայուն և լազերային լոկացիայից պաշտպանող   ապակեկերպ ու կոմպոզիտային նյութերի մշակում» ծրագրին պետական աջակցություն</t>
  </si>
  <si>
    <t>«Ընդհանուր և անօրգանական քիմիայի ինստիտուտ» ՊՈԱԿ</t>
  </si>
  <si>
    <t>մրցույթով ընտրված գիտահետազոտական խմբեր</t>
  </si>
  <si>
    <t>ՀՀ գիտական համայնքին արտերկրի գիտնականների ինտեգրմանն աջակցության  ծրագրերի ֆինանսավորում</t>
  </si>
  <si>
    <t>Հեռավար լաբորատորիաների հիմնադրման ծրագրերի աջակցություն</t>
  </si>
  <si>
    <t>մրցույթով ընտրված ֆիզիկական անձինք</t>
  </si>
  <si>
    <t>Կին ղեկավարների առաջխաղացմանն ուղղված ծրագրերի աջակցություն</t>
  </si>
  <si>
    <t>Երկակի նշանակության ծրագրերի աջակցություն</t>
  </si>
  <si>
    <t>Առաջատար հետազոտությունների աջակցության գիտական թեմաների ֆինանսավորում</t>
  </si>
  <si>
    <t xml:space="preserve">Փորձարարական մշակումների նախագծերի աջակցություն </t>
  </si>
  <si>
    <t>նոր պայմանագրեր՝ հայ-ֆրանսիական, հայ-վրացական, հայ-էստոնական</t>
  </si>
  <si>
    <t>հայ-չինական</t>
  </si>
  <si>
    <t>հայ-իտալական</t>
  </si>
  <si>
    <t>հայ-գերմանական</t>
  </si>
  <si>
    <t>եվրասիական</t>
  </si>
  <si>
    <t>միջազգային համաձայնագրերով նախատեսված և/կամ մրցույթով ընտրված գիտահետազոտական խմբեր</t>
  </si>
  <si>
    <t>Միջազգային գիտական համագործակցության շրջանակներում գիտական ծրագրերի աջակցություն</t>
  </si>
  <si>
    <t xml:space="preserve">Գիտական խմբերի մեկնարկի կամ լաբորատորիաների (բաժինների) ամրապնդմանն ուղղված ծրագրի աջակցություն  </t>
  </si>
  <si>
    <t xml:space="preserve">մրցույթով ընտրված գիտահետազոտական խմբեր </t>
  </si>
  <si>
    <t xml:space="preserve">Ասպիրանտների և երիտասարդ հայցորդների հետազոտություններին աջակցություն </t>
  </si>
  <si>
    <t>Երիտասարդ գիտաշխատողների (մինչև 35 տարեկան) հետազոտություններին աջակցություն</t>
  </si>
  <si>
    <t>մրցույթով ընտրված գիտահետազոտական խմբեր և ֆիզիկական անձինք</t>
  </si>
  <si>
    <t xml:space="preserve">Երիտասարդ գիտաշխատողների հետազոտություններին աջակցություն </t>
  </si>
  <si>
    <t xml:space="preserve">Պայմանագրային (թեմատիկ) հետազոտությունների գիտական թեմաների ֆինանսավորում </t>
  </si>
  <si>
    <t xml:space="preserve">Թիրախային (նպատակային) գիտական թեմաների ֆինանսավորում </t>
  </si>
  <si>
    <t>Պայմանագրային (թեմատիկ) հետազոտություններ</t>
  </si>
  <si>
    <t>Գիտության մասսայականացման աջակցություն</t>
  </si>
  <si>
    <t>Հետազոտության բնագավառով մոտ փոքր գիտական կազմակերպությունները խոշոր գիտական կենտրոններում միավորմանն ուղղված պետական ծրագրերի իրականացում,</t>
  </si>
  <si>
    <t>«Ակադեմիական քաղաք» հիմնադրամ</t>
  </si>
  <si>
    <t>գիտական պետական ծրագրերում ընդգրկված և սահմանված կարգով ընտրված աշխատողներ</t>
  </si>
  <si>
    <t>Շինարարական խնդիրների  մոդելավորման գիտահետազոտական լաբորատորիայի պահպանում և զարգացում</t>
  </si>
  <si>
    <t>Շինարարության և ճարտարապետության գիտահետազոտական լաբորատորիայի պահպանում ու զարգացում</t>
  </si>
  <si>
    <t xml:space="preserve">«Հնագիտության և ազգագրության ինստիտուտ» ՊՈԱԿ </t>
  </si>
  <si>
    <t xml:space="preserve"> ՀՀ կրթության, գիտության, մշակույթի և սպորտի նախարարության  բարձրագույն կրթության և գիտության  կոմիտե-ընդամենը</t>
  </si>
  <si>
    <t>ՀՀ կրթության, գիտության, մշակույթի և սպորտի նախարարության  բարձրագույն կրթության և գիտության  կոմիտե</t>
  </si>
  <si>
    <t>«Ակադեմիական քաղաք» հիմնադրամի պահպանում ու զարգացում</t>
  </si>
  <si>
    <t>ԸՆԴԱՄԵՆԸ- ՀՀ կրթության, գիտության, մշակույթի և սպորտի նախարարության  բարձրագույն կրթության և գիտության  կոմիտե</t>
  </si>
  <si>
    <t>«Խ. Աբովյանի անվան Հայկական պետական մանկավարժական համալսարան»  հիմնադրամ</t>
  </si>
  <si>
    <t>ՀՀ ԱՆ «Յոլյան» արյունաբանության և ուռուցքաբանության կենտրոն» ՓԲԸ</t>
  </si>
  <si>
    <t>ՀՀ ԵՔ «Երևան» բժշկագիտական կենտրոն» ՓԲԸ</t>
  </si>
  <si>
    <t>Նանոֆիզիկայի կենտրոնի պահպանում ու զարգացում</t>
  </si>
  <si>
    <t>Համալսարանական կրթության և գիտության կառավարման և բարեփոխումների հետազոտական կենտրոնի պահպանում ու զարգացում</t>
  </si>
  <si>
    <t>Նանոբժշկական հետազոտությունների կենտրոնի պահպանում ու զարգացում</t>
  </si>
  <si>
    <t>ՀՀ գիտական համայնքին ինտեգրված արտերկրյա գիտնականների աշխատանքի վարձատրության ապահովում</t>
  </si>
  <si>
    <t>ՀՀ ԳԱԱ ՀԱԻ ՊՈԱԿ-ի «Ավանդական մշակութային ժառանգության դրսևորումների կիրառումը քաղաքականության մեջ. հնարավորություններ և առաջարկներ» ծրագրին պետական աջակցություն</t>
  </si>
  <si>
    <t>ՀՊՄՀ հիմնադրամի «Հայաստանում և Սփյուռքում պատմության ուսուցման հիմնախնդիրների հետազոտության գիտական կենտրոն» ծրագրին պետական աջակցություն</t>
  </si>
  <si>
    <t>«ՔԵՆԴԼ» սինքրոտրոնային հետազոտությունների ինստիտուտ» հիմնադրամի պահպանում և արագացուցչային փորձարարական լաբորատորիաների զարգացում</t>
  </si>
  <si>
    <t>Փոխակերպվող հասարակության հիմնախնդիրները. մեթոդաբանական, պատմագիտական և լեզվաբանական տեսանկյուններ</t>
  </si>
  <si>
    <t>«Գեղարդ»  գիտավերլուծական հիմնադրամի պահպանում ու զարգացում</t>
  </si>
  <si>
    <t xml:space="preserve">«Գեղարդ»  գիտավերլուծական հիմնադրամ </t>
  </si>
  <si>
    <t xml:space="preserve"> Քիմիայի գիտահետազոտական կենտրոնի պահպանում ու զարգացում</t>
  </si>
  <si>
    <t>Հոգեբանության գիտահետազոտական կենտրոնի պահպանում ու զարգացում</t>
  </si>
  <si>
    <t>Գիտական հետազոտությունների և ինովացիոն մշակումների կենտրոնի պահպանում ու զարգացում</t>
  </si>
  <si>
    <t xml:space="preserve"> Կրիտիկական տեխնոլոգիաների գիտահետազոտական կենտրոնի պահպանում ու զարգացում </t>
  </si>
  <si>
    <t>ՀԱԱՀ «Հ. Պետրոսյանի անվան հողագիտության, ագրոքիմիայի և  մելիորացիայի գիտական կենտրոն» մասնաճյուղի պահպանում ու զարգացում</t>
  </si>
  <si>
    <t xml:space="preserve"> Գյուղմեքենայացման և ավտոմատացման ԳՀ ինստիտուտի պահպանում ու զարգացում</t>
  </si>
  <si>
    <t>Միջազգային գիտատեղեկատվական շտեմարաններում ներառված առաջատար ամսագրերում կամ հրատարակչություններում հրատարակությունների աջակցություն</t>
  </si>
  <si>
    <t>Հումանիտար հետազոտությունների ինստիտուտի պահպանում ու զարգացում</t>
  </si>
  <si>
    <t xml:space="preserve">Գիտական խմբերի կամ լաբորատորիաների (բաժինների) ամրապնդմանն աջակցություն </t>
  </si>
  <si>
    <t>Մասնագիտական վերապատրաստում</t>
  </si>
  <si>
    <t>Աղյուսակ N 7.2</t>
  </si>
  <si>
    <t>Բյուջետային հատկացումների գլխավոր կարգադրիչների, ծրագրերի, միջոցառումների անվանումները</t>
  </si>
  <si>
    <t>Միջոցառումներն կատարող պետական մարմինների անվանումները</t>
  </si>
  <si>
    <t>Կրթության որակի ապահովում</t>
  </si>
  <si>
    <t>ՀՀ-ում գիտական որակավորման, գիտական աստիճանի և գիտական կոչման վկայագրերի հանձնման, միջազգային կապերի զարգացման, ատենախոսությունների թվայնացման և գիտնականների շտեմարանների ստեղծման ու շահագործման գործընթացների իրականացում</t>
  </si>
  <si>
    <t>ՀՀ կրթության, գիտության, մշակույթի և սպորտի նախարարության բարձրագույն կրթության և գիտության կոմիտե</t>
  </si>
  <si>
    <t xml:space="preserve">ՀՀ ազգային էտալոնների պահպանում և զարգացման </t>
  </si>
  <si>
    <t>ՀՀ էկոնոմիկայի նախարարություն</t>
  </si>
  <si>
    <t xml:space="preserve">Հին ձեռագրերի ինստիտուտի, Ցեղասպանության թանգարանի, Բյուրարկանի աստղադիտարանի պահպանում </t>
  </si>
  <si>
    <t>Պետական ծրագրերում ընդգրկված գիտական աստիճան ունեցող գիտաշխատողներին հավելավճարներ տրամադրում</t>
  </si>
  <si>
    <t>Գիտական կենտրոնների վերանորոգում</t>
  </si>
  <si>
    <t>Գիտական կենտրոնները ժամանակակից սարքավորումներով վերազինում ու համատեղ օգտագործման գիտական սարքավորումների կենտրոնների ստեղծում</t>
  </si>
  <si>
    <t>Արհեստական բանականության գիտահետազոտական կենտրոնի արդիականացում</t>
  </si>
  <si>
    <t>Բարձրագույն և հետբուհական մասնագիտական կրթության ծրագիր</t>
  </si>
  <si>
    <t>ՀՀ բարձր տեխնոլոգիական արդյունաբերության նախարարություն</t>
  </si>
  <si>
    <t>ՀՀ պաշտպանության նախարարություն</t>
  </si>
  <si>
    <t>ՀՀ պաշտպանության ապահովում</t>
  </si>
  <si>
    <t>Գիտահետազոտական և փորձակոնստրուկտորական աշխատանքների գիտատեխնիկական (ռազմատեխնիկական) ուղեկցում</t>
  </si>
  <si>
    <t>Պետության պահանջարկի վրա հիմնված (demand driven) հետազոտությունների ֆինանսավորում</t>
  </si>
  <si>
    <t>Հայաստանի Հանրապետության գիտական կազմակերպություններում արտերկրի գիտնականների (PostDoc-Armenia) ծրագրի ֆինանսավորում</t>
  </si>
  <si>
    <t>Հեռանկարային ուղղություններով հետազոտական նախագծերի ֆինանսավորում</t>
  </si>
  <si>
    <t>Հայաստանի Հանրապետության բարձրագույն ուսումնական հաստատություններում օտարերկրյա պետությունների դասախոսների կարճաժամկետ այցելությունների ծրագրի ֆինանսավորում</t>
  </si>
  <si>
    <t>«ՀՀ 2024 թվականի պետական բյուջեի մասին» ՀՀ օրենքով նախատեսված գիտական և գիտատեխնիկական գործունեության ծրագրերի միջոցառումների ցանկը, որոնց գծով հատկացումները տնտեսվարող սուբյեկտներին տրամադրվելու են դրամաշնորհների տեսքով</t>
  </si>
  <si>
    <t>Աղյուսակ N 7</t>
  </si>
  <si>
    <t>«ՀՀ 2024 թվականի պետական բյուջեի մասին» ՀՀ օրենքով նախատեսված այն ծրագրերի միջոցառումների ցանկը, որոնց գծով հատկացումները տնտեսվարող սուբյեկտներին տրամադրվելու են դրամաշնորհների տեսքով</t>
  </si>
  <si>
    <t>Ծրագրային դասիչ</t>
  </si>
  <si>
    <t>ՀՀ վարչապետի աշխատակազմ</t>
  </si>
  <si>
    <t>Աջակցություն հասարակական կազմակերպություններին</t>
  </si>
  <si>
    <t>Մրցույթով ընտրված կազմակերպություն</t>
  </si>
  <si>
    <t>Պետական աջակցություն ազգային փոքրամասնությունների հասարակական կազմակերպություններին</t>
  </si>
  <si>
    <t>ՀՀ վարչապետի աշխատակազմի ղեկավարի հրամանի համաձայն ընտրված հասարակական կազմակերպություններ</t>
  </si>
  <si>
    <t>Հանրային իրազեկում</t>
  </si>
  <si>
    <t>Հանրային իրազեկում և հասարակական-քաղաքագիտական հետազոտություններ</t>
  </si>
  <si>
    <t>«Հանրային կապերի և տեղեկատվության կենտրոն» ՊՈԱԿ</t>
  </si>
  <si>
    <t xml:space="preserve">ՀՀ կրթության, գիտության, մշակույթի և սպորտի նախարարություն </t>
  </si>
  <si>
    <t>«Արմենպրես» պետական լրատվական գործակալություն» ՓԲԸ</t>
  </si>
  <si>
    <t>Տեղեկատվության ձեռքբերման, պահպանման և արխիվացման ծառայություններ</t>
  </si>
  <si>
    <t>«Միր» միջպետական հեռուստառադիոընկերության ՀՀ մասնաբաժնի վճար</t>
  </si>
  <si>
    <t>«Միր» միջպետական հեռուստառադիոընկերության Հայաստանի Հանրապետության ազգային մասնաճյուղ</t>
  </si>
  <si>
    <t>ՀՀ վարչապետի լիազորությունների իրականացման ապահովում</t>
  </si>
  <si>
    <t>Սպասարկման ծառայություններ</t>
  </si>
  <si>
    <t xml:space="preserve"> «Սպասարկում» ՊՈԱԿ</t>
  </si>
  <si>
    <t>ՀՀ բարձրաստիճան պաշտոնատար անձանց գերատեսչական առանձնատների և տարածքների շահագործում և սպասարկում</t>
  </si>
  <si>
    <t>«Կոնդի առանձնատների տնտեսություն» ՊՈԱԿ</t>
  </si>
  <si>
    <t>Մաքսային միությանը և Միասնական տնտեսական տարածությանը ՀՀ անդամակցության շրջանակում միասնական տեղեկատավական տարածության և ինտեգրացված տեղեկատվական համակարգերի ստեղծում և պահպանում</t>
  </si>
  <si>
    <t>«Էլեկտրոնային կառավարման ենթակառուցվածքների ներդրման գրասենյակ» ՓԲԸ</t>
  </si>
  <si>
    <t xml:space="preserve">Հայաստան-Սփյուռք գործակցության ծրագիր </t>
  </si>
  <si>
    <t xml:space="preserve"> Տեսչական վերահսկողության ծրագիր</t>
  </si>
  <si>
    <t>Տեսչական վերահսկողության շրջանակում սննդամթերքի լաբորատոր հետազոտություն</t>
  </si>
  <si>
    <t>«Հանրապետական անասնաբուժասանիտարական և բուսասանիտարական լաբորատոր ծառայությունների կենտրոն» ՊՈԱԿ</t>
  </si>
  <si>
    <t>Գյուղատնտեսական կենդանիների հիվանդությունների, կենդանական ծագում ունեցող հումքի և նյութի վերահսկողության իրականացում՝ լաբորատոր փորձարկումների միջոցով</t>
  </si>
  <si>
    <t>Դաբաղ հիվանդության դեմ պատվաստումների իրականացման վերահսկողություն</t>
  </si>
  <si>
    <t>Գյուղատնտեսական մշակաբույսերի և բույսերի պաշտպանության միջոցների վերահսկողություն՝  լաբորատոր փորձարկումների միջոցով</t>
  </si>
  <si>
    <t>Կենդանական ծագման մթերքում մնացորդային նյութերի վերահսկողություն</t>
  </si>
  <si>
    <t xml:space="preserve"> ՀՀ կրթության, գիտության, մշակույթի և սպորտի նախարարություն </t>
  </si>
  <si>
    <t>Մեծ նվաճումների սպորտ</t>
  </si>
  <si>
    <t>ՀՀ առաջնություններին և միջազգային միջոցառումներին մասնակցության ապահովման համար մարզիկների նախապատրաստում և առաջնությունների անցկացում</t>
  </si>
  <si>
    <t>«Հայաստանի աթլետիկայի ֆեդերացիա» ՀԿ</t>
  </si>
  <si>
    <t>«Հայաստանի բասկետբոլի ֆեդերացիա» ՀԿ</t>
  </si>
  <si>
    <t>«Հայաստանի Հանրապետության բռնցքամարտի ֆեդերացիա» ՀԿ</t>
  </si>
  <si>
    <t>«Հայաստանի գեղասահքի ֆեդերացիա» ՀԿ</t>
  </si>
  <si>
    <t>«Հայաստանի դահուկային սպորտի ֆեդերացիա» ՀԿ</t>
  </si>
  <si>
    <t>«Հայաստանի ըմբշամարտի ֆեդերացիա» ՀԿ</t>
  </si>
  <si>
    <t>«Հայաստանի թաեքվոնդոյի ֆեդերացիա» ՀԿ</t>
  </si>
  <si>
    <t>«Հայաստանի ազգային կանոէի ֆեդերացիա» ՀԿ</t>
  </si>
  <si>
    <t>«Լողի հայկական դաշնություն» ՀԿ</t>
  </si>
  <si>
    <t>«Հայաստանի կարատեի ֆեդերացիա» ՀԿ</t>
  </si>
  <si>
    <t>«Հայաստանի ծանրամարտի ֆեդերացիա» ՀԿ</t>
  </si>
  <si>
    <t>«Հայաստանի հանդբոլի ֆեդերացիա» ՀԿ</t>
  </si>
  <si>
    <t>«Հայաստանի հեծանվային մարզաձևի ֆեդերացիա» ՀԿ</t>
  </si>
  <si>
    <t>«Հայաստանի հրաձգության ֆեդերացիա» ՀԿ</t>
  </si>
  <si>
    <t>«Հայկական առագաստանավային սպորտի ֆեդերացիա» ՀԿ</t>
  </si>
  <si>
    <t>«Հայաստանի ձյուդոյի ֆեդերացիա» ՀԿ</t>
  </si>
  <si>
    <t>«Հայաստանի մարմնամարզության ֆեդերացիա» ՀԿ</t>
  </si>
  <si>
    <t>«Հայաստանի նետաձգության ազգային ֆեդերացիա» ՀԿ</t>
  </si>
  <si>
    <t>«Հայաստանի շախմատի ֆեդերացիա» ՀԿ</t>
  </si>
  <si>
    <t>«Հայաստանի ջրացատկի ֆեդերացիա» ՀԿ</t>
  </si>
  <si>
    <t>«Հայաստանի սամբոյի ֆեդերացիա» ՀԿ</t>
  </si>
  <si>
    <t>«Հայաստանի սեղանի թենիսի ֆեդերացիա» ՀԿ</t>
  </si>
  <si>
    <t>«Հայաստանի սուսերամարտի ֆեդերացիա» ՀԿ</t>
  </si>
  <si>
    <t>«Հայաստանի վոլեյբոլի ֆեդերացիա» ՀԿ</t>
  </si>
  <si>
    <t xml:space="preserve">«Հայաստանի ավանդական ուշուի ֆեդերացիա» ՀԿ </t>
  </si>
  <si>
    <t xml:space="preserve">«Խոտի հոկեյի հայկական ֆեդերացիա» ՀԿ </t>
  </si>
  <si>
    <t>«Հայաստանի բադմինթոնի ֆեդերացիա» ՀԿ</t>
  </si>
  <si>
    <t>«Արտիստիկ լողի ֆեդերացիա» ՀԿ</t>
  </si>
  <si>
    <t>«Հայաստանի թենիսի ֆեդերացիա» ՀԿ</t>
  </si>
  <si>
    <t>«Հայաստանի ջրագնդակի ֆեդերացիա» ՀԿ</t>
  </si>
  <si>
    <t>«Հայաստանի սպորտային պարերի ֆեդերացիա» ՀԿ</t>
  </si>
  <si>
    <t xml:space="preserve">«Հայաստանի ժամանակակից հնգամարտի ազգային ֆեդերացիա» ՀԿ </t>
  </si>
  <si>
    <t xml:space="preserve">«Հայաստանի ձիասպորտի ֆեդերացիա» ՀԿ </t>
  </si>
  <si>
    <t xml:space="preserve">«Հայաստանի քիք-բոքսինգի ֆեդերացիա» ՀԿ </t>
  </si>
  <si>
    <t xml:space="preserve">«Ալպինիզմի և լեռնային տուրիզմի հայկական ֆեդերացիա» ՀԿ </t>
  </si>
  <si>
    <t>Ադապտիվ սպորտին առնչվող ծառայություններ</t>
  </si>
  <si>
    <t>«Հայաստանի կույրերի միավորում» ՀԿ</t>
  </si>
  <si>
    <t>«Հայաստանի ազգային պարալիմպիկ կոմիտե» ՀԿ</t>
  </si>
  <si>
    <t>«Խուլերի հայկական սպորտային կոմիտե» ՀԿ</t>
  </si>
  <si>
    <t>«Հայկական հատուկ օլիմպիադաներ» ՀԿ</t>
  </si>
  <si>
    <t>«Հայաստանի Հանրապետության հաշմանդամային սպորտի ֆեդերացիա» ՀԿ</t>
  </si>
  <si>
    <t>«Սուրդլիմպիկ հայկական սպորտային կոմիտե» ՀԿ</t>
  </si>
  <si>
    <t>Աջակցություն հայկական կոխ ըմբշամարտ մարզաձևի զարգացմանը</t>
  </si>
  <si>
    <t>ՀՀ  կրթության, գիտության, մշակույթի և սպորտի նախարարություն</t>
  </si>
  <si>
    <t>«Հայկական ազգային կոխի ֆեդերացիա» ՀԿ</t>
  </si>
  <si>
    <t>Շախմատիստների պատրաստման ծառայություններ</t>
  </si>
  <si>
    <t>«Հայաստանի շախմատի ակադեմիա» հիմնադրամ</t>
  </si>
  <si>
    <t>Ձմեռային պատանեկան օլիմպիական խաղերին  Հայաստանի մարզական պատվիրակության մասնակցության ապահովում</t>
  </si>
  <si>
    <t>«Հայաստանի ազգային օլիմպիական կոմիտե» ՀԿ</t>
  </si>
  <si>
    <t xml:space="preserve"> Ամառային օլիմպիական խաղերին Հայաստանի մարզական պատվիրակության մասնակցության ապահովում</t>
  </si>
  <si>
    <t>Հայաստանի Հանրապետության հակադոպինգային ծրագրերի մշակում և իրականացում</t>
  </si>
  <si>
    <t>«Հակադոպինգային գործակալություն» ՊՈԱԿ</t>
  </si>
  <si>
    <t xml:space="preserve">«Հայաստանի աթլետիկայի ֆեդերացիա» ՀԿ, «Հայաստանի բասկետբոլի ֆեդերացիա» ՀԿ, «Հայաստանի Հանրապետության բռնցքամարտի ֆեդերացիա» ՀԿ, «Հայաստանի գեղասահքի ֆեդերացիա» ՀԿ, «Հայաստանի դահուկային սպորտի ֆեդերացիա» ՀԿ , «Հայաստանի ըմբշամարտի ֆեդերացիա» ՀԿ, «Հայաստանի թաեքվոնդոյի ֆեդերացիա» ՀԿ, «Հայաստանի ազգային կանոէի ֆեդերացիա» ՀԿ, «Լողի հայկական դաշնություն» ՀԿ, «Հայաստանի կարատեի ֆեդերացիա» ՀԿ, «Հայաստանի ծանրամարտի ֆեդերացիա» ՀԿ, «Հայաստանի հանդբոլի ֆեդերացիա» ՀԿ, «Հայաստանի հեծանվային մարզաձևի ֆեդերացիա» ՀԿ, «Հայաստանի հրաձգության ֆեդերացիա» ՀԿ, «Հայկական առագաստանավային սպորտի ֆեդերացիա» ՀԿ, «Հայաստանի ձյուդոյի ֆեդերացիա» ՀԿ, «Հայաստանի մարմնամարզության ֆեդերացիա» ՀԿ, «Հայաստանի նետաձգության ազգային ֆեդերացիա» ՀԿ, «Հայաստանի շախմատի ֆեդերացիա» ՀԿ, «Հայաստանի ջրացատկի ֆեդերացիա» ՀԿ, «Հայաստանի սամբոյի ֆեդերացիա» ՀԿ, «Հայաստանի սեղանի թենիսի ֆեդերացիա» ՀԿ,  «Հայաստանի սուսերամարտի ֆեդերացիա» ՀԿ, «Հայաստանի վոլեյբոլի ֆեդերացիա» ՀԿ, «Հայաստանի ավանդական ուշուի ֆեդերացիա» ՀԿ, «Հայաստանի բադմինթոնի ֆեդերացիա» ՀԿ, «Արտիստիկ լողի ֆեդերացիա» ՀԿ, «Հայաստանի թենիսի ֆեդերացիա» ՀԿ,  «Հայաստանի ժամանակակից հնգամարտի ազգային ֆեդերացիա» ՀԿ, «Հայաստանի ձիասպորտի  ֆեդերացիա» ՀԿ </t>
  </si>
  <si>
    <t xml:space="preserve"> ՀՀ հավաքական թիմերի մարզիկների հոգեբանական արդյունավետության բարձրացում</t>
  </si>
  <si>
    <t>«Հայաստանի ֆիզիկական կուլտուրայի և սպորտի պետական ինստիտուտ» հիմնադրամ</t>
  </si>
  <si>
    <t xml:space="preserve"> Նախնական (արհեստագործական) և միջին մասնագիտական կրթություն</t>
  </si>
  <si>
    <t>Միջին մասնագիտական կրթության որակի ապահովման ծառայություններ</t>
  </si>
  <si>
    <t>«Մասնագիտական կրթության որակի ապահովան ազգային կենտրոն» հիմնադրամ</t>
  </si>
  <si>
    <t>Կինեմատոգրաֆիայի ծրագիր</t>
  </si>
  <si>
    <t>Կինոնկարների արտադրություն</t>
  </si>
  <si>
    <t xml:space="preserve">«Հայաստանի ազգային կինոկենտրոն» ՊՈԱԿ </t>
  </si>
  <si>
    <t>Կինո-ֆոտո-ֆոնո հավաքածուի պահպանման ծառայություններ</t>
  </si>
  <si>
    <t>Ազգային կինոծրագրերի իրականացում</t>
  </si>
  <si>
    <t>Կինոարվեստի հանրահռչակում</t>
  </si>
  <si>
    <t>Կինոարվեստի նախագծեր</t>
  </si>
  <si>
    <t>Միջազգային կինոփառատոներին, կինոշուկաներին և կինոնախագծերին մասնակցություն</t>
  </si>
  <si>
    <t>Մշակութային ժառանգության ծրագիր</t>
  </si>
  <si>
    <t>Պատմամշակութային ժառանգության գիտահետազոտական աշխատանքներ</t>
  </si>
  <si>
    <t>«Պատմամշակութային ժառանգության գիտահետազոտական կենտրոն» ՊՈԱԿ</t>
  </si>
  <si>
    <t>Մշակութային արժեքների փորձաքննության ծառայություններ</t>
  </si>
  <si>
    <t>«Մշակութային արժեքների փորձաքիտական կենտրոն» ՊՈԱԿ</t>
  </si>
  <si>
    <t>Աջակցություն հայկական պատմամշակութային հուշարձանների վավերագրմանը</t>
  </si>
  <si>
    <t>«Հայկական ճարտարապետություն ուսումնասիրող հիմնադրամ»,
«Պատմամշակութային ժառանգության գիտահետազոտական կենտրոն» ՊՈԱԿ,
«Արցախի Տիգրանակերտ» ՀԿ</t>
  </si>
  <si>
    <t>«Հայաստանի պատմության թանգարան» ՊՈԱԿ</t>
  </si>
  <si>
    <t>«Ե.Չարենցի անվան գրականության և արվեստի թանգարան» ՊՈԱԿ</t>
  </si>
  <si>
    <t>«Հովհաննես Շարամբեյանի անվան ժողովրդական ստեղծագործության կենտրոն» ՊՈԱԿ</t>
  </si>
  <si>
    <t>«Ռուսական արվեստի թանգարան /պրոֆ. Ա.Աբրահամյանի հավաքածու/» ՊՈԱԿ</t>
  </si>
  <si>
    <t>«Մ.Սարյանի տուն-թանգարան» ՊՈԱԿ</t>
  </si>
  <si>
    <t>«Հ.Թումանյանի թանգարան» ՊՈԱԿ</t>
  </si>
  <si>
    <t>«Ե.Չարենցի տուն-թանգարան» ՊՈԱԿ</t>
  </si>
  <si>
    <t>«Ա.Սպենդիարյանի տուն-թանգարան» ՊՈԱԿ</t>
  </si>
  <si>
    <t>«Ա.Իսահակյանի տուն-թանգարան» ՊՈԱԿ</t>
  </si>
  <si>
    <t>«Ա.Խաչատրյանի տուն-թանգարան» ՊՈԱԿ</t>
  </si>
  <si>
    <t>«Հայ և ռուս ժողովուրդների բարեկամության թանգարան» ՊՈԱԿ</t>
  </si>
  <si>
    <t>«Երվանդ Քոչարի թանգարան» ՊՈԱԿ</t>
  </si>
  <si>
    <t>«Ս.Փարաջանովի թանգարան» ՊՈԱԿ</t>
  </si>
  <si>
    <t>«Հրազդանի երկրագիտական թանգարան» ՊՈԱԿ</t>
  </si>
  <si>
    <t>«Օրբելի եղբայրների տուն-թանգարան» ՊՈԱԿ</t>
  </si>
  <si>
    <t>«Պատմամշակութային արգելոց-թանգարանների և պատմական միջավայրի պահպանության ծառայություն» ՊՈԱԿ</t>
  </si>
  <si>
    <t>«Կոմիտասի թանգարան-ինստիտուտ» ՊՈԱԿ</t>
  </si>
  <si>
    <t>«Խ.Աբովյանի տուն-թանգարան» ՊՈԱԿ</t>
  </si>
  <si>
    <t>«Սարդարապատի հերոսամարտի հուշահամալիր, 
Հայոց ազգագրության և ազատագրական պայքարի պատմության ազգային թանգարան» ՊՈԱԿ</t>
  </si>
  <si>
    <t>ՀՀ քաղաքաշինության կոմիտե</t>
  </si>
  <si>
    <t>«Ալեքսանդր Թամանյանի անվան ճարտարապետության ազգային թանգարան-ինստիտուտ» ՊՈԱԿ</t>
  </si>
  <si>
    <t>«Սպարապետ Վ.Սարգսյանի տուն-թանգարան» ՊՈԱԿ</t>
  </si>
  <si>
    <t>«Պ.Սևակի անվան տուն-թանգարան» ՊՈԱԿ</t>
  </si>
  <si>
    <t>«ՀՀ Գեղարքունիքի մարզի երկրագիտական թանգարան» ՊՈԱԿ</t>
  </si>
  <si>
    <t>«Լոռու-Փամբակի երկրագիտական թանգարան» ՊՈԱԿ</t>
  </si>
  <si>
    <t>«Գյումրու քաղաքային կենցաղի և ժողովրդական ճարտարապետության թանգարան» ՊՈԱԿ</t>
  </si>
  <si>
    <t>«ՀՀ Շիրակի մարզի երկրագիտական թանգարան» ՊՈԱԿ</t>
  </si>
  <si>
    <t>«Կապանի երկրագիտական թանգարան» ՊՈԱԿ</t>
  </si>
  <si>
    <t xml:space="preserve">«Եղեգնաձորի երկրագիտական թանգարան» ՊՈԱԿ </t>
  </si>
  <si>
    <t>Աջակցություն ոչ նյութական մշակութային ժառանգության պահպանմանը</t>
  </si>
  <si>
    <t>Ոչ նյութական մշակութային ժառանգության պահպանում, ժողովրդական ստեղծագործության և արհեստագործության զարգացում, փառատոների կազմակերպում</t>
  </si>
  <si>
    <t>«Արհեստների փառատոն» ծրագիր</t>
  </si>
  <si>
    <t>«Հովհաննես Շարամբեյանի անվան ժողովրդական արվեստների թանգարան» ՊՈԱԿ</t>
  </si>
  <si>
    <t>Ոչ նյութական մշակութային ժառանգության միջազգային հանրահռչակում</t>
  </si>
  <si>
    <t>Աջակցություն թանգարանային միջոցառումների կազմակերպմանը</t>
  </si>
  <si>
    <t>Աջակցություն նոր ցուցադրությունների և ցուցահանդեսների կազմակերպմանը, միջոցառումների իրականացմանը, կադրերի վերապատրաստում</t>
  </si>
  <si>
    <t>Պատմության և մշակույթի անշարժ հուշարձանների հանրահռչակում միջազգային հարթակներում</t>
  </si>
  <si>
    <t xml:space="preserve"> Թանգարաններում «Էլեկտրոնային տոմսերի միասնական ավտոմատացված համակարգ»-ի ստեղծում, ներդրում և սպասարկում</t>
  </si>
  <si>
    <t>Մշակույթի զարգացման հիմնադրամի ստեղծում</t>
  </si>
  <si>
    <t>Մշակույթի զարգացման հիմնադրամ</t>
  </si>
  <si>
    <t>Ակադեմիական փոխճանաչման և շարժունության ծառայություններ</t>
  </si>
  <si>
    <t>«Ակադեմիական փոխճանաչման և շարժունության ազգային տեղեկատվական կենտրոն» հիմնադրամ</t>
  </si>
  <si>
    <t>Բարձրագույն կրթության որակի ապահովման ծառայություններ</t>
  </si>
  <si>
    <t>Երևանում բարձրագույն կրթության հասանելիության ապահովում մարզաբնակ ուսանողներին, կեցության վարձավճարի փոխհատուցում մարզաբնակ և օտարերկրյա ուսանողներին</t>
  </si>
  <si>
    <t>«Զեյթուն ուսանողական ավան» հիմնադրամ</t>
  </si>
  <si>
    <t xml:space="preserve">Ուսումնական վարկերի տոկոսավճարների մասնակի փոխհատուցում </t>
  </si>
  <si>
    <t>«Բնակարան երիտասարդներին» վերաֆինանսավորում իրականացնող վարկային կազմակերպություն» ՓԲԸ</t>
  </si>
  <si>
    <t>Երիտասարդության ծրագիր</t>
  </si>
  <si>
    <t>Երիտասարդական պետական քաղաքականությանն ուղղված ծրագրեր և միջոցառումներ</t>
  </si>
  <si>
    <t xml:space="preserve">այդ թվում՝ ըստ ուղղությունների </t>
  </si>
  <si>
    <t>ժողովրդավարական և քաղաքացիական մասնակցության, կոռուպցիայի վերաբերյալ տեղեկացվածության բարձրացմանն ուղղված հանրային միջոցառումների կազմակերպում ազգային մակարդակով՝ ներառելով հաշմանդամություն ունեցող երիտասարդներին</t>
  </si>
  <si>
    <t>Մրցույթով ընտրված կազմակերպություններ</t>
  </si>
  <si>
    <t>Երիտասարդության շրջանում բնակչության պաշտպանության  և աղետների ռիսկի կառավարման կարողությունների զարգացում, առկա հնարավորությունների վերաբերյալ տեղեկատվության տարածում, առաջին օգնության ցուցաբերման հմտությունների վերաբերյալ գործնական և տեսական դասընթացների և վարժանքների կազմակերպում և համանման նախաձեռնությունների խրախուսում</t>
  </si>
  <si>
    <t>Ամենամյա երիտասարդական ֆորում</t>
  </si>
  <si>
    <t>Մարզաբնակ երիտասարդների կարողությունների զարգացում՝ ուղղված մեդիագրագիտությանը, թվային գրագիտությանը և կիբեռգրագիտությանը</t>
  </si>
  <si>
    <t>Երիտասարդության ֆինանսական գրագիտության բարձրացում՝ տեղեկատվության բարձրացման, կրթական ռեսուրսների հասանելիության բարձրացման, համանման կրթական նախաձեռնությունների խրախուսման, հարթակների զարգացման (սոցիալական նորարարության խթանման, ինչպես օրինակ Ֆինանսական գրագիտությունը զարգացնող առցանց խաղի մշակումը և այլն) և այլ միջոցներով, ինչպես նաև՝ կոռուպցիայի վերաբերյալ դասընթացների կազմակերպում</t>
  </si>
  <si>
    <t>«Սոցիալական ձեռնարկատիրությունը` որպես երիտասարդության առաջընթացի, երիտասարդների շրջանում գործարարության, սոցիալիզացիայի, առաջնորդության (այդ թվում՝ երիտասարդ կանանց) խթանման մեխանիզմ» ծրագրի իրականացում</t>
  </si>
  <si>
    <t>Երիտասարդների շրջանում առողջ ապրելակերպի (առողջ և անվտանգ սննդի օգտագործումը, ֆիզիկական ակտիվությունը, անվտանգ վարքագծի պահպանումը, վնասվածքների կանխարգելումը, ծխախոտի, ալկոհոլի, թմրանյութերի օգտագործումից զերծ մնալը) խթանմանն ուղղված միջոցառումների կազմակերպում և համանման նախաձեռնությունների խրախուսում</t>
  </si>
  <si>
    <t>Ոչ ֆորմալ կրթական գործիքակազմով մասնագիտական վերապատրաստման հնարավորությունների, մասնագիտական կողմնորոշման ծրագրերի մասին երիտասարդների (այդ թվում՝ արցախյան վերջին պատերազմի մասնակիցների, պատերազմից ներազդված հասարակության այլ շերտերի երիտասարդների) իրազեկության և ներգրավվածության բարձրացման դասընթացների կազմակերպում</t>
  </si>
  <si>
    <t>Երիտասարդների համար երիտասարդական աշխատանքի և կամավորության խթանում</t>
  </si>
  <si>
    <t>Երիտասարդական աշխատողի վերապատրաստում</t>
  </si>
  <si>
    <t>Երիտասարդական ծրագրերի շրջանակներում թրաֆիքինգի դեմ պայքարի միջոցառումներ</t>
  </si>
  <si>
    <t>www.antitrafficking.am կայքի պահպանում և զարգացում</t>
  </si>
  <si>
    <t>«Աուդիովիզուալ լրագրողների ասոցիացիա» ՀԿ</t>
  </si>
  <si>
    <t>Թրաֆիքինգի ռիսկերի մասին երիտասարդների իրազեկում</t>
  </si>
  <si>
    <t>ՀՀ տարվա երիտասարդական մայրաքաղաք</t>
  </si>
  <si>
    <t>Աջակցություն երիտասարդ ընտանիքներին</t>
  </si>
  <si>
    <t>Երիտասարդական կենտրոնների ստեղծում</t>
  </si>
  <si>
    <t xml:space="preserve">Գրահրատարակչության և գրադարանների ծրագիր </t>
  </si>
  <si>
    <t>Թարգմանական ծրագրեր և աջակցություն ստեղծագործողներին և հետազոտողներին</t>
  </si>
  <si>
    <t>«Հայաստանի ազգային գրադարան» ՊՈԱԿ</t>
  </si>
  <si>
    <t>Ոչ պետական մամուլի հրատարակում</t>
  </si>
  <si>
    <t>Ազգային փոքրամասնությունների համար Հայաստանում լույս տեսնող տպագիր պարբերականներ</t>
  </si>
  <si>
    <t>այդ թվում`</t>
  </si>
  <si>
    <t xml:space="preserve">«Ուկրաինա» Հայաստանի ուկրաինացիների ֆեդերացիա» ՀԿ </t>
  </si>
  <si>
    <t xml:space="preserve">«Հայաստանի «Երևանի բելառուսների համայնք «Բելառուս» ՀԿ </t>
  </si>
  <si>
    <t>«Հայաստանի ասորական «Խայադթա» ֆեդերացիա» ՀԿ</t>
  </si>
  <si>
    <t xml:space="preserve">«Էզդիխանա» (հայերեն, եզդիերեն, ռուսերեն) </t>
  </si>
  <si>
    <t>«Եզդիների ազգային միություն» ՀԿ</t>
  </si>
  <si>
    <t>«Զագրոս» (հայերեն, քրդերեն)</t>
  </si>
  <si>
    <t>«Հայաստանի քրդական ազգային խորհուրդ» ՀԿ</t>
  </si>
  <si>
    <t>«Երևան քաղաքի «Իլիոս» հույների համայնք» ՀԿ</t>
  </si>
  <si>
    <t>«Հայաստանի հրեական համայնք» ՀԿ</t>
  </si>
  <si>
    <t>Գրական տպագիր և էլեկտրոնային պարբերականներ</t>
  </si>
  <si>
    <t>«Լիտերա» ՍՊԸ</t>
  </si>
  <si>
    <t>«Գրական թերթ»</t>
  </si>
  <si>
    <t>«Գրական թերթ» խմբագրություն» ՍՊԸ</t>
  </si>
  <si>
    <t>«Գրեթերթ»</t>
  </si>
  <si>
    <t>«Սատիրիկոն» ՍՊԸ</t>
  </si>
  <si>
    <t>«Նորք»</t>
  </si>
  <si>
    <t>Հայաստանի գրողների միության հասարակական կազմակերպության «Նորք» հանդես ՍՊԸ</t>
  </si>
  <si>
    <t>«Կայարան»</t>
  </si>
  <si>
    <t>«Գրական կայարան» գրական, մշակութային ՀԿ</t>
  </si>
  <si>
    <t>«granish.org»</t>
  </si>
  <si>
    <t>«Գրանիշ գրական համայնք» ՀԿ</t>
  </si>
  <si>
    <t>«Երկունք»</t>
  </si>
  <si>
    <t>«Թռիչք» կրթամշակութային և խորհրդատվական» ՀԿ</t>
  </si>
  <si>
    <t xml:space="preserve">«groghutsav.am» </t>
  </si>
  <si>
    <t>«Գրող» գրական, մշակութային հիմնադրամ</t>
  </si>
  <si>
    <t xml:space="preserve">«Եղեգան փող» </t>
  </si>
  <si>
    <t>ՀԳՄ Շիրակի մարզային մասնաճյուղ</t>
  </si>
  <si>
    <t xml:space="preserve">«grqamol.am» </t>
  </si>
  <si>
    <t>«Գրաքամոլ հրատարակչություն» ՍՊԸ</t>
  </si>
  <si>
    <t>Մշակութային տպագիր և էլեկտրոնային պարբերականներ</t>
  </si>
  <si>
    <t>«ա-ակտուալ»</t>
  </si>
  <si>
    <t>«Ակտուալ արվեստ» մշակութային ՀԿ</t>
  </si>
  <si>
    <t>«kinoashkharh.am»</t>
  </si>
  <si>
    <t>«Եռանկյուն» սոցիալ-մշակութային ՀԿ</t>
  </si>
  <si>
    <t>«art-collage.com»</t>
  </si>
  <si>
    <t>«Արթնախագիծ» կրթամշակութային ՀԿ</t>
  </si>
  <si>
    <t xml:space="preserve">«ardi.am» </t>
  </si>
  <si>
    <t>«Արդի» գիտամշակութային լրատվական ՀԿ</t>
  </si>
  <si>
    <t>«cultural.am»</t>
  </si>
  <si>
    <t>«Մշակութային հասարակություն» ՀԿ</t>
  </si>
  <si>
    <t xml:space="preserve">«anmmedia.am» </t>
  </si>
  <si>
    <t>«Էյ Էն Էմ» ՓԲԸ</t>
  </si>
  <si>
    <t xml:space="preserve">«art365.am» </t>
  </si>
  <si>
    <t>«Մշակութային նախագծերի կենտրոն» ՀԿ</t>
  </si>
  <si>
    <t>«Սյունյաց երկիր մշակութային»</t>
  </si>
  <si>
    <t>«Սյունյաց աշխարհ» ՍՊԸ</t>
  </si>
  <si>
    <t>Գրադարանային ծառայություններ</t>
  </si>
  <si>
    <t>«Խնկո-Ապոր անվան ազգային մանկական գրադարան» ՊՈԱԿ</t>
  </si>
  <si>
    <t>«Վ.Պետրոսյանի անվան Արագածոտնի մարզային գրադարան» ՊՈԱԿ</t>
  </si>
  <si>
    <t>«Օ.Չուբարյանի անվան Արարատի մարզային գրադարան» ՊՈԱԿ</t>
  </si>
  <si>
    <t>«Արմավիրի մարզային գրադարան» ՊՈԱԿ</t>
  </si>
  <si>
    <t>«Վ.Պետրոսյանի անվան Գեղարքունիքի մարզային գրադարան» ՊՈԱԿ</t>
  </si>
  <si>
    <t>«Կոտայքի մարզային գրադարան» ՊՈԱԿ</t>
  </si>
  <si>
    <t>«Շիրակի մարզային գրադարան» ՊՈԱԿ</t>
  </si>
  <si>
    <t>«Սյունիքի մարզային գրադարան» ՊՈԱԿ</t>
  </si>
  <si>
    <t>«Տավուշի մարզային գրադարան» ՊՈԱԿ</t>
  </si>
  <si>
    <t>«Լոռու մարզային գրադարան» ՊՈԱԿ</t>
  </si>
  <si>
    <t>«Վայոց ձորի մարզային գրադարան» ՊՈԱԿ</t>
  </si>
  <si>
    <t>Աջակցություն գրականության հանրահռչակմանը, գրական ծրագրերին և գրքերի միջազգային ցուցահանդեսներին մասնակցությանը</t>
  </si>
  <si>
    <t>Գրքերի միջազգային ցուցահանդեսներին և 
նախագծերին մասնակցություն</t>
  </si>
  <si>
    <t>Գրքի երևանյան փառատոն</t>
  </si>
  <si>
    <t>«Ե. Չարենցի անվան գրականության և արվեստի թանգարան» ՊՈԱԿ</t>
  </si>
  <si>
    <t xml:space="preserve"> Գրականության հրատարակում</t>
  </si>
  <si>
    <t>Նորարարական մանկավարժական ծրագրերի իրականացում հանրակրթությունում</t>
  </si>
  <si>
    <t>«Երևանի «Մխիթար Սեբաստացի» կրթահամալիր» ՊՈԱԿ</t>
  </si>
  <si>
    <t>Դպրոցականների  օլիմպիադաների անցկացում</t>
  </si>
  <si>
    <t>«ԵՊՀ-ին առընթեր Ա. Շահինյանի անվան ֆիզիկամաթեմատիկական հատուկ դպրոց» ՊՈԱԿ</t>
  </si>
  <si>
    <t xml:space="preserve"> Կրթական հաստատությունների աշակերտներին դասագրքերով և ուսումնական գրականությամբ ապահովում</t>
  </si>
  <si>
    <t>Դպրոցներում STEM կրթության և ռոբոտատեխնիկայի զարգացման իրականացում</t>
  </si>
  <si>
    <t>«Առաջատար տեխնոլոգիաների ձեռնարկությունների միություն» ՀԿ</t>
  </si>
  <si>
    <t>Գնահատման և թեստավորման ծառայություններ</t>
  </si>
  <si>
    <t>«Գնահատման և թեստավորման կենտրոն» ՊՈԱԿ</t>
  </si>
  <si>
    <t>Մասնակցություն սովորողների միջազգային գնահատման ծրագրին /PISA/</t>
  </si>
  <si>
    <t>Պետական հանրակրթական ուսումնական հաստատության տնօրենի հավակնորդների զարգացման ծրագրերի փորձաքննության իրականացում</t>
  </si>
  <si>
    <t>Հանրակրթական դպրոցների մանկավարժներին և դպրոցահասակ երեխաներին տրանսպորտային ծախսերի փոխհատուցում</t>
  </si>
  <si>
    <t>Հանրակրթական դպրոցներ</t>
  </si>
  <si>
    <t>«Ծաղկունք բաց դպրոց» հիմնադրամ</t>
  </si>
  <si>
    <t>«Վանաձորի Հ․ Թումանյանի անվան պետական համալսարան» հիմնադրամ</t>
  </si>
  <si>
    <t>ՀՀ Արագածոտնի մարզպետի աշխատակազմ</t>
  </si>
  <si>
    <t>ՀՀ Արարատի մարզպետի աշխատակազմ</t>
  </si>
  <si>
    <t>ՀՀ Արմավիրի մարզպետի աշխատակազմ</t>
  </si>
  <si>
    <t>ՀՀ Գեղարքունիքի մարզպետի աշխատակազմ</t>
  </si>
  <si>
    <t>ՀՀ Լոռու մարզպետի աշխատակազմ</t>
  </si>
  <si>
    <t>ՀՀ Կոտայքի մարզպետի աշխատակազմ</t>
  </si>
  <si>
    <t>ՀՀ Շիրակի մարզպետի աշխատակազմ</t>
  </si>
  <si>
    <t>ՀՀ Սյունիքի մարզպետի աշխատակազմ</t>
  </si>
  <si>
    <t>ՀՀ Վայոց ձորի մարզպետի աշխատակազմ</t>
  </si>
  <si>
    <t>ՀՀ  Տավուշի մարզպետի աշխատակազմ</t>
  </si>
  <si>
    <t xml:space="preserve">Արտադպրոցական դաստիարակության ծրագիր </t>
  </si>
  <si>
    <t xml:space="preserve">Դպրոցականների ամառային հանգստի կազմակերպում և տրանսպորտային ծախսերի փոխհատուցում </t>
  </si>
  <si>
    <t>ՀՀ տարածքային կառավարման և ենթակառուցվածքների նախարարություն</t>
  </si>
  <si>
    <t>Արտադպրոցական դաստիարակություն հասարակական կազմակերպությունների կողմից</t>
  </si>
  <si>
    <t>«Հայաստան» մարզական միություն» ՀԿ</t>
  </si>
  <si>
    <t>Հայաստանի «Սևան» մարզական ՀԿ</t>
  </si>
  <si>
    <t>Հայաստանի «Դինամո» մարզական ՀԿ</t>
  </si>
  <si>
    <t>«Աշխատանքային ռեզերվներ» մարզական ՀԿ</t>
  </si>
  <si>
    <t>Մարզիչ-մանկավարժների վերապատրաստման կազմակերպում</t>
  </si>
  <si>
    <t>«Երևանի օլիմպիական հերթափոխի պետական մարզական քոլեջ» ՊՈԱԿ</t>
  </si>
  <si>
    <t xml:space="preserve">ՀՀ դպրոցականների աշխարհի, Եվրոպայի և համաշխարհային գիմնազիադայի մասնակցության և ՀՀ տարածքում կազմակերպման ապահովում </t>
  </si>
  <si>
    <t>«Դպրոցականների հանրապետական մարզական ֆեդերացիա» ՀԿ</t>
  </si>
  <si>
    <t xml:space="preserve"> Դպրոցը գիտական միջավայրում</t>
  </si>
  <si>
    <t>ՀՀ ԳԱԱ «Ա․ Թախտաջյանի անվան բուսաբանության ինստիտուտ» ՊՈԱԿ</t>
  </si>
  <si>
    <t xml:space="preserve">ՀՀ հանրակրթական ծրագրեր իրականացնող ուսումնական հաստատությունների 11-րդ դասարանների աշակերտների ռազմամարզական ճամբարի կազմակերպում </t>
  </si>
  <si>
    <t>«Արամ Մանուկյանի անվան մարզառազմական մասնագիտացված դպրոց» ՊՈԱԿ</t>
  </si>
  <si>
    <t>Գիտական գրադարանային ծառայություններ</t>
  </si>
  <si>
    <t>«ՀՀ ԳԱԱ հիմնարար գիտական գրադարան» ՊՈԱԿ</t>
  </si>
  <si>
    <t>Հայաստանի Հանրապետությունում գիտելիքահենք տնտեսության էկոհամակարգի ձևավորում և զարգացում</t>
  </si>
  <si>
    <t xml:space="preserve">«Նորամուծության և ձեռներեցության ազգային կենտրոն» ՊՈԱԿ </t>
  </si>
  <si>
    <t>Մասսայական սպորտ</t>
  </si>
  <si>
    <t>Հանրապետական ուսանողական մարզական խաղերի անցկացում</t>
  </si>
  <si>
    <t>«Ուսանողական մարզական ֆեդերացիա» ՀԿ</t>
  </si>
  <si>
    <t>Համաշխարհային ունիվերսիադային Հայաստանի ուսանողական մարզական պատվիրակության մասնակցության ապահովում</t>
  </si>
  <si>
    <t>«Հայաստանի Հանրապետության Վարչապետի գավաթ» սիրողական խճուղային հեծանվավազքի մրցաշարի անցկացում</t>
  </si>
  <si>
    <t xml:space="preserve"> «Հայաստանի Հանրապետության Վարչապետի գավաթ» սիրողական խճուղավազքի մրցաշարի անցկացում </t>
  </si>
  <si>
    <t>«Հայաստանի Հանրապետության Վարչապետի գավաթ» սիրողական լողի մրցաշարի անցկացում</t>
  </si>
  <si>
    <t>«Հայաստանի Հանրապետության Վարչապետի գավաթ» սիրողական սեղանի թենիսի մրցաշարի անցկացում</t>
  </si>
  <si>
    <t>«Հայաստանի Հանրապետության Վարչապետի գավաթ» դպրոցականների թիմային խճուղավազքի անցկացում</t>
  </si>
  <si>
    <t xml:space="preserve">Արվեստների ծրագիր                                            </t>
  </si>
  <si>
    <t>Օպերային և բալետային արվեստի ներկայացումներ</t>
  </si>
  <si>
    <t>«Ա.Սպենդիարյանի անվան օպերայի և բալետի ազգային ակադեմիական թատրոն» ՊՈԱԿ</t>
  </si>
  <si>
    <t>Ազգային ակադեմիական թատերարվեստի ներկայացումներ</t>
  </si>
  <si>
    <t>«Գ.Սունդուկյանի անվան ազգային ակադեմիական թատրոն» ՊՈԱԿ</t>
  </si>
  <si>
    <t>Թատերական ներկայացումներ</t>
  </si>
  <si>
    <t>«Հ.Պարոնյանի անվան երաժշտական կոմեդիայի պետական թատրոն» ՊՈԱԿ</t>
  </si>
  <si>
    <t>«Կ.Ստանիսլավսկու անվան պետական ռուսական դրամատիկական թատրոն» ՊՈԱԿ</t>
  </si>
  <si>
    <t>«Գյումրու Վ.Աճեմյանի անվան պետական դրամատիկական թատրոն» ՊՈԱԿ</t>
  </si>
  <si>
    <t>«Երևանի Հ.Թումանյանի անվան պետական տիկնիկային թատրոն» ՊՈԱԿ</t>
  </si>
  <si>
    <t>«Վանաձորի Հ.Աբելյանի անվան պետական դրամատիկական թատրոն» ՊՈԱԿ</t>
  </si>
  <si>
    <t>«Արտաշատի Ա.Խարազյանի անվան պետական դրամատիկական թատրոն» ՊՈԱԿ</t>
  </si>
  <si>
    <t>«Երևանի կամերային պետական թատրոն» ՊՈԱԿ</t>
  </si>
  <si>
    <t>«Սոս Սարգսյանի անվան համազգային թատրոն» ՊՈԱԿ</t>
  </si>
  <si>
    <t>«Գորիսի Վ.Վաղարշյանի անվան պետական դրամատիկական թատրոն» ՊՈԱԿ</t>
  </si>
  <si>
    <t>«Երևանի խամաճիկների պետական թատրոն» ՊՈԱԿ</t>
  </si>
  <si>
    <t>«Արմեն Մազմանյանի անվան բեմարվեստի ազգային փորձարարական «Գոյ» կենտրոն» ՊՈԱԿ</t>
  </si>
  <si>
    <t>«Երևանի մնջախաղի պետական թատրոն» ՊՈԱԿ</t>
  </si>
  <si>
    <t>«Խորեոգրաֆիայի պետական թատրոն» ՊՈԱԿ</t>
  </si>
  <si>
    <t>«ՀՀ Գեղարքունիքի մարզի Լ.Քալանթարի անվան դրամատիկական թատրոն» ՊՈԱԿ</t>
  </si>
  <si>
    <t>«Ա.Շիրվանզադեի անվան պետական դրամատիկական թատրոն» ՊՈԱԿ</t>
  </si>
  <si>
    <t xml:space="preserve">Երաժշտարվեստի և պարարվեստի համերգներ </t>
  </si>
  <si>
    <t>«Հայաստանի ազգային ֆիլհարմոնիկ նվագախումբ» ՊՈԱԿ</t>
  </si>
  <si>
    <t>«Հայաստանի պետական սիմֆոնիկ նվագախումբ» ՊՈԱԿ</t>
  </si>
  <si>
    <t>«Կամերային երաժշտության ազգային կենտրոն» ՊՈԱԿ</t>
  </si>
  <si>
    <t>«Հայաստանի պետական ֆիլհարմոնիա» ՊՈԱԿ</t>
  </si>
  <si>
    <t>«Ժողովրդական երաժշտության և պարի ազգային կենտրոն» ՊՈԱԿ</t>
  </si>
  <si>
    <t>«Հայաստանի էստրադային ջազ նվագախումբ» ՊՈԱԿ</t>
  </si>
  <si>
    <t>«Հայաստանի երգի պետական թատրոն» ՊՈԱԿ</t>
  </si>
  <si>
    <t>«Գյումրու պետական սիմֆոնիկ նվագախումբ» ՊՈԱԿ</t>
  </si>
  <si>
    <t>«Գյումրու ժողովրդական գործիքների պետական նվագախումբ» ՊՈԱԿ</t>
  </si>
  <si>
    <t>Մշակութային միջոցառումների իրականացում</t>
  </si>
  <si>
    <t>այդ թվում՝ ըստ ուղղությունների և միջոցառումների անվանումների</t>
  </si>
  <si>
    <t>Աջակցություն թատերարվեստին</t>
  </si>
  <si>
    <t>Թատերական ստեղծագործական ծրագրեր և նախագծեր</t>
  </si>
  <si>
    <t xml:space="preserve">Միջազգային թատերական նախագծերին  թատերախմբերի մասնակցություն </t>
  </si>
  <si>
    <t>Ա. Սպենդիարյանի անվան օպերայի և բալետի ազգային ակադեմիական թատրոն» ՊՈԱԿ, «Գ. Սունդուկյանի անվան ազգային ակադեմիական թատրոն» ՊՈԱԿ, «Հ.Պարոնյանի անվան երաժշտական կոմեդիայի պետական թատրոն» ՊՈԱԿ, «Կ. Ստանիսլավսկու անվան պետական ռուսական դրամատիկական թատրոն» ՊՈԱԿ, «Գյումրու Վ.Աճեմյանի անվան պետական դրամատիկական թատրոն» ՊՈԱԿ, «Վանաձորի Հ.Աբելյանի անվան պետական դրամատիկական թատրոն» ՊՈԱԿ, «Երևանի Հ.Թումանյանի անվան պետական տիկնիկային թատրոն» ՊՈԱԿ,  «Երևանի խամաճիկների պետական թատրոն» ՊՈԱԿ, «Երևանի կամերային պետական թատրոն» ՊՈԱԿ, «Արմեն Մազմանյանի անվան բեմարվեստի ազգային փորձարարական «Գոյ» կենտրոն» ՊՈԱԿ, «Երևանի մնջախաղի պետական թատրոն» ՊՈԱԿ, «Խորեոգրաֆիայի պետական թատրոն» ՊՈԱԿ, «Արտաշատի Ա.Խարազյանի անվան պետական դրամատիկական թատրոն» ՊՈԱԿ, «Սոս Սարգսյանի անվան համազգային թատրոն» ՊՈԱԿ, «Գորիսի Վ.Վաղարշյանի անվ.պետական դրամատիկական թատրոն» ՊՈԱԿ</t>
  </si>
  <si>
    <t>Աջակցություն երաժշտարվեստին</t>
  </si>
  <si>
    <t>Երաժշտական ստեղծագործական ծրագրեր և նախագծեր, որից՝</t>
  </si>
  <si>
    <t>Երաժշտական ստեղծագործական ծրագրեր և նախագծեր</t>
  </si>
  <si>
    <t>«Արամ Խաչատրյան» միջազգային  մրցույթ</t>
  </si>
  <si>
    <t>«Արամ Խաչատրյան» մշակութային հիմնադրամ</t>
  </si>
  <si>
    <t>«Կոմիտաս» միջազգային գիտաժողով-փառատոն</t>
  </si>
  <si>
    <t>Երևանյան միջազգային երաժշտական փառատոն</t>
  </si>
  <si>
    <t>«Հայաստանի հանրային հեռուստաընկերություն» ՓԲԸ</t>
  </si>
  <si>
    <t>Երգեհոնի միջազգային փառատոն</t>
  </si>
  <si>
    <t>Միջազգային երաժշտական նախագծերին  կոլեկտիվների մասնակցություն</t>
  </si>
  <si>
    <t>«Հայաստանի ազգային ֆիլհարմոնիկ նվագախումբ» ՊՈԱԿ, «Հայաստանի պետական սիմֆոնիկ նվագախումբ» ՊՈԱԿ, «Կամերային երաժշտության ազգային կենտրոն» ՊՈԱԿ, «Հայաստանի պետական ֆիլհարմոնիա» ՊՈԱԿ,  «Ժողովրդական երաժշտության և պարի ազգային կենտրոն» ՊՈԱԿ, «Հայաստանի էստրադային ջազ նվագախումբ» ՊՈԱԿ, «Հայաստանի երգի պետական թատրոն» ՊՈԱԿ,  «Հայաստանի պետական ազգային ակադեմիական երգչախումբ» ՊՈԱԿ</t>
  </si>
  <si>
    <t>Աջակցություն պարարվեստին</t>
  </si>
  <si>
    <t>Պարարվեստի ստեղծագործական ծրագրեր և նախագծեր, որից՝</t>
  </si>
  <si>
    <t>Պարարվեստի ստեղծագործական ծրագրեր և նախագծեր</t>
  </si>
  <si>
    <t xml:space="preserve">«Սայաթ-Նովա» փառատոն  </t>
  </si>
  <si>
    <t xml:space="preserve">«Կրթամշակութային կամուրջ» ՀԿ  </t>
  </si>
  <si>
    <t>«Summeet» ժամանակակից պարի միջազգային փառատոն</t>
  </si>
  <si>
    <t>«Սարեր» մշակութային ՀԿ</t>
  </si>
  <si>
    <t>Պարի միջազգային  նախագծերին կոլեկտիվների մասնակցություն</t>
  </si>
  <si>
    <t>Կերպարվեստի ստեղծագործական ծրագրեր և նախագծեր</t>
  </si>
  <si>
    <t>Միջազգային ցուցահանդեսներին մասնակցություն</t>
  </si>
  <si>
    <t xml:space="preserve">«Հայաստանի ազգային պատկերասրահ» ՊՈԱԿ, «Հայաստանի պատմության թանգարան» ՊՈԱԿ, «Ե.Չարենցի անվան գրականության և արվեստի թանգարան» ՊՈԱԿ, «Հովհաննես Շարամբեյանի անվան ժողովրդական ստեղծագործության կենտրոն» ՊՈԱԿ, «Ռուսական արվեստի թանգարան /պրոֆ. Ա. Աբրահամյանի հավաքածու/» ՊՈԱԿ, «Մ.Սարյանի տուն-թանգարան» ՊՈԱԿ, «Հ.Թումանյանի թանգարան» ՊՈԱԿ, «Ե.Չարենցի տուն-թանգարան» ՊՈԱԿ, «Ա.Սպենդիարյանի տուն-թանգարան» ՊՈԱԿ, «Ա.Իսահակյանի տուն-թանգարան» ՊՈԱԿ, «Ա.Խաչատրյանի տուն-թանգարան» ՊՈԱԿ, «Հայ և ռուս ժողովրդների բարեկամության թանգարան» ՊՈԱԿ, «Երվանդ Քոչարի թանգարան» ՊՈԱԿ, «Ս.Փարաջանովի թանգարան» ՊՈԱԿ, «Հրազդանի երկրագիտական թանգարան» ՊՈԱԿ, «Օրբելի եղբայրների տուն-թանգարան» ՊՈԱԿ, «Պատմամշակութային արգելոց-թանգարանների և պատմական միջավայրի պահպանության ծառայություն» ՊՈԱԿ, «Կոմիտասի թանգարան-ինստիտուտ» ՊՈԱԿ, «Խ.Աբովյանի տուն-թանգարան» ՊՈԱԿ, «Սարդարապատի հերոսամարտի հուշահամալիր, Հայոց ազգագրության և ազատագրական պայքարի պատմության ազգային թանգարան» ՊՈԱԿ </t>
  </si>
  <si>
    <t>Աջակցություն հոբելյանական նախագծերին</t>
  </si>
  <si>
    <t>«Հայաստանի ազգային գրադարան», «Խնկո-Ապոր անվան ազգային մանկական գրադարան», «Վ.Պետրոսյանի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«Պատմամշակութային արգելոց-թանգարանների և պատմական միջավայրի պահպանության ծառայություն», «Կոմիտասի թանգարան-ինստիտուտ», «Խ. 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«Հայաստանի էստրադային ջազ նվագախումբ», «Հայաստանի երգի պետական թատրոն», «Հայաստանի պետական ազգային ակադեմիական երգչախումբ», «Ժողովրդական երաժշտության և պարի ազգային կենտրոն», «Հայաստանի ազգային կինոկենտրոն»,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</si>
  <si>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Աջակցություն պետական և ազգային տոներին նվիրված նախագծերին</t>
  </si>
  <si>
    <t xml:space="preserve">«ՄԵՆՔ» պետական և ազգային արժեքների հանրահռչակման հիմնադրամ </t>
  </si>
  <si>
    <t>Աջակցություն ազգային փոքրամասնությունների մշակույթի տարածմանը</t>
  </si>
  <si>
    <t>Միջազգային մշակութային համագործակցության իրականացում, սփյուռքի հետ համագործակցություն, հայ մշակույթի պահպանում, այդ թվում՝</t>
  </si>
  <si>
    <t>Միջազգային մշակութային համագործակցության իրականացում, սփյուռքի հետ համագործակցություն, հայ մշակույթի պահպանում</t>
  </si>
  <si>
    <t>«Հայաստանի ազգային գրադարան», «Խնկո-Ապոր անվան ազգային մանկական գրադարան»,«Վ.Պետրոսյանի անվան Արագածոտնի մարզային գրադարան», «Օ.Չուբարյանի անվան Արարատի մարզային գրադարան», «Արմավիրի մարզային գրադարան», «Վ.Պետրոսյանի անվան Գեղարքունիքի մարզային գրադարան», «Կոտայքի մարզային գրադարան», «Շիրակի մարզային գրադարան», «Սյունիքի մարզային գրադարան», «Տավուշի մարզային գրադարան», «Լոռու մարզային գրադարան», «Վայոց Ձորի մարզային գրադարան», «Հայաստանի ազգային պատկերասրահ», «Հայաստանի պատմության թանգարան», «Ե.Չարենցի անվան գրականության և արվեստի թանգարան», «Հովհաննես Շարամբեյանի անվան ժողովրդական ստեղծագործության կենտրոն», «Ռուսական արվեստի թանգարան /պրոֆ. Ա. Աբրահամյանի հավաքածու/», «Մ.Սարյանի տուն-թանգարան», «Հ.Թումանյանի թանգարան», «Ե.Չարենցի տուն-թանգարան», «Ա.Սպենդիարյանի տուն-թանգարան», «Ա.Իսահակյանի տուն-թանգարան», «Ա.Խաչատրյանի տուն-թանգարան», «Հայ և ռուս ժողովրդների բարեկամության թանգարան», «Երվանդ Քոչարի թանգարան», «Ս.Փարաջանովի թանգարան»,  «Հրազդանի երկրագիտական թանգարան», «Օրբելի եղբայրների տուն-թանգարան», «Պատմամշակութային արգելոց-թանգարանների և պատմական միջավայրի պահպանության ծառայություն», «Կոմիտասի թանգարան-ինստիտուտ», «Խ. Աբովյանի տուն-թանգարան», «Սարդարապատի հերոսամարտի հուշահամալիր, Հայոց ազգագրության և ազատագրական պայքարի պատմության ազգային թանգարան», «Ստեփանավանի մշակույթի և ժամանցի կենտրոն», «Մշակութային արժեքների փորձագիտական կենտրոն», «Ա.Սպենդիարյանի անվան  օպերայի և բալետի ազգային ակադեմիական թատրոն», «Գ.Սունդուկյանի անվան ազգային ակադեմիական թատրոն», «Հ.Պարոնյանի անվան երաժշտական կոմեդիայի պետական թատրոն», «Կ.Ստանիսլավսկու անվան պետական ռուսական դրամատիկական թատրոն», «Գյումրու Վ.Աճեմյանի անվան պետական դրամատիկական թատրոն», «Վանաձորի Հ.Աբելյանի անվան պետական դրամատիկական թատրոն», «Երևանի Հ.Թումանյանի անվան պետական տիկնիկային թատրոն»,  «Երևանի խամաճիկների պետական թատրոն», «Երևանի կամերային պետական թատրոն», «Արմեն Մազմանյանի անվան բեմարվեստի ազգային փորձարարական «Գոյ» կենտրոն», «Երևանի մնջախաղի պետական թատրոն», «Խորեոգրաֆիայի պետական թատրոն», «Արտաշատի Ա.Խարազյանի անվան պետական դրամատիկական թատրոն», «Սոս Սարգսյանի անվան համազգային թատրոն», «Գորիսի Վ.Վաղարշյանի անվ.պետական դրամատիկական թատրոն», «Հայաստանի ազգային ֆիլհարմոնիկ նվագախումբ», «Հայաստանի պետական սիմֆոնիկ նվագախումբ», «Կամերային երաժշտության ազգային կենտրոն», «Հայաստանի պետական ֆիլհարմոնիա», «Հայաստանի էստրադային ջազ նվագախումբ», «Հայաստանի երգի պետական թատրոն», «Ժողովրդական երաժշտության և պարի ազգային կենտրոն» ՊՈԱԿ, «Հայաստանի պետական ազգային ակադեմիական երգչախումբ», «Հայաստանի ազգային կինոկենտրոն», «Պատմամշակութային ժառանգության գիտահետազոտական կենտրոն», «Երևանի Պ.Չայկովսկու անվան միջնակարգ երաժշտական մասնագիտական դպրոց», «Երևանի պարարվեստի պետական քոլեջ», «Երեխաների հատուկ ստեղծագործական կենտրոն» ՊՈԱԿ-ներ</t>
  </si>
  <si>
    <t>ԱՊՀ երկրների միջազգային համաժողով «ՍոլիդԱրտ. Ժամանակակից արվեստը և պետական կառավարումը»</t>
  </si>
  <si>
    <t>«Օրացույց. Գիտաստեղծագործական նախաձեռնությունների միավորում» ՀԿ</t>
  </si>
  <si>
    <t>XII միջազգային համաժողով «Հիշողության կերպարանքներ․ձեռագիր և տպագիր գրավոր ժառանգության պահպանման ու վերականգնման նորագույն տեխնոլոգիաները»</t>
  </si>
  <si>
    <t>«Ազգային ստեղծարար միավորում» ՀԿ</t>
  </si>
  <si>
    <t>«Ստեղծագործ Եվրոպա» Հայաստանյան գրասենյակի ծրագրերի իրականացում</t>
  </si>
  <si>
    <t xml:space="preserve">«Երևանյան հեռանկարներ» միջազգային երաժշտական փառատոն» ՀԿ </t>
  </si>
  <si>
    <t>Աջակցություն մշակութային հեռուստանախագծերի իրականացմանը</t>
  </si>
  <si>
    <t>Աջակցություն ներառական ծրագրերի իրականացմանը</t>
  </si>
  <si>
    <t xml:space="preserve">Ներառական ծրագրեր և նախագծեր ժամանակակից արվեստի ոլորտում </t>
  </si>
  <si>
    <t>«Կողք-կողքի» ներառական երաժշտական արտ միջազգային փառատոն</t>
  </si>
  <si>
    <t>«Կողք-կողքի» ներառական կրթամշակութային ՀԿ</t>
  </si>
  <si>
    <t xml:space="preserve">«Ֆրեսկո» արդի արվեստի և հոգևոր ֆիլմերի միջազգային ներառական փառատոն </t>
  </si>
  <si>
    <t>«Երեխաների հատուկ ստեղծագործական կենտրոն» ՊՈԱԿ</t>
  </si>
  <si>
    <t>Ազգային ակադեմիական խմբերգային համերգներ</t>
  </si>
  <si>
    <t>«Հայաստանի պետական ազգային ակադեմիական երգչախումբ» ՊՈԱԿ</t>
  </si>
  <si>
    <t>Մարզահամերգային համալիրի պահպանություն</t>
  </si>
  <si>
    <t>ՀՀ տարածքային կառավարման և ենթակառուցվածքների նախարարության պետական գույքի կառավարման կոմիտե</t>
  </si>
  <si>
    <t>«Կարեն Դեմիրճյանի անվան մարզահամերգային համալիր» ՓԲԸ</t>
  </si>
  <si>
    <t xml:space="preserve">Թատերահամերգային կազմակերպությունների ֆինանսավորման նոր մոդելի ներդրում </t>
  </si>
  <si>
    <t>Ապահով դպրոց</t>
  </si>
  <si>
    <t xml:space="preserve">Աջակցություն դպրոցներին «Արագ արձագանքման ֆոնդի» շրջանակում հրատապ խնդիրների լուծման համար  </t>
  </si>
  <si>
    <t xml:space="preserve">Նախնական մասնագիտական (արհեստագործական) և միջին մասնագիտական կրթության և ուսուցման (ՄԿՈՒ) բարեփոխումներ </t>
  </si>
  <si>
    <t>«Կրթության զարգացման նորարարական ազգային կենտրոն» հիմնադրամ</t>
  </si>
  <si>
    <t>Եվրոպական բարձրագույն կրթական տարածքի անդամակցությամբ պայմանավորված բարձրագույն մասնագիտական կրթության համակարգի բարեփոխումներ</t>
  </si>
  <si>
    <t xml:space="preserve">Կրթության բովանդակային և մեթոդական սպասարկում </t>
  </si>
  <si>
    <t>Համընդհանուր ներառական կրթության համակարգի ներդրում</t>
  </si>
  <si>
    <t>Մանկավարժահոգեբանական աջակցության ծառայություններ և կրթության առանձնահատուկ պայմանների կարիք ունեցող երեխաների կրթության կազմակերպմանն օժանդակող միջոցառումներ</t>
  </si>
  <si>
    <t>«Հանրապետական մանկավարժահոգեբանական կենտրոն» ՊՈԱԿ</t>
  </si>
  <si>
    <t>«Սիսիանի տարածքային մանկավարժահոգեբանական աջակցության կենտրոն» ՊՈԱԿ</t>
  </si>
  <si>
    <t>«Գորիսի տարածքային մանկավարժահոգեբանական աջակցության կենտրոն» ՊՈԱԿ</t>
  </si>
  <si>
    <t>«Կապանի տարածքային մանկավարժահոգեբանական աջակցության կենտրոն» ՊՈԱԿ</t>
  </si>
  <si>
    <t xml:space="preserve">«Արմավիրի տարածքային մանկավարժահոգեբանական աջակցության կենտրոն» ՊՈԱԿ                                            </t>
  </si>
  <si>
    <t xml:space="preserve">«Վաղարշապատի տարածքային մանկավարժահոգեբանական աջակցության կենտրոն»  ՊՈԱԿ                                               </t>
  </si>
  <si>
    <t xml:space="preserve">«Շիրակի տարածքային մանկավարժահոգեբանական աջակցության կենտրոն» ՊՈԱԿ    </t>
  </si>
  <si>
    <t xml:space="preserve">«Արթիկի տարածքային մանկավարժահոգեբանական աջակցության կենտրոն» ՊՈԱԿ            </t>
  </si>
  <si>
    <t xml:space="preserve">«Աշտարակի տարածքային մանկավարժահոգեբանական աջակցության կենտրոն» ՊՈԱԿ            </t>
  </si>
  <si>
    <t xml:space="preserve">«Երևանի թիվ 1 տարածքային մանկավարժահոգեբանական աջակցության կենտրոն» ՊՈԱԿ            </t>
  </si>
  <si>
    <t xml:space="preserve">«Երևանի թիվ 2 տարածքային մանկավարժահոգեբանական աջակցության կենտրոն» ՊՈԱԿ            </t>
  </si>
  <si>
    <t xml:space="preserve">«Երևանի թիվ 3 տարածքային մանկավարժահոգեբանական աջակցության կենտրոն» ՊՈԱԿ            </t>
  </si>
  <si>
    <t xml:space="preserve">«Երևանի թիվ 4 տարածքային մանկավարժահոգեբանական աջակցության կենտրոն» ՊՈԱԿ            </t>
  </si>
  <si>
    <t xml:space="preserve">«Գեղարքունիքի տարածքային մանկավարժահոգեբանական աջակցության կենտրոն» ՊՈԱԿ            </t>
  </si>
  <si>
    <t xml:space="preserve">«Կոտայքի տարածքային մանկավարժահոգեբանական աջակցության կենտրոն» ՊՈԱԿ            </t>
  </si>
  <si>
    <t>Աուտիզմ և զարգացման խանգարումներ ունեցող երեխաներին մանկավարժահոգեբանական աջակցության ծառայությունների տրամադրում</t>
  </si>
  <si>
    <t xml:space="preserve">Մարզերի մշակութային զարգացման ծրագիր                                            </t>
  </si>
  <si>
    <t>Մշակութային միջոցառումների իրականացում ՀՀ մարզերում</t>
  </si>
  <si>
    <t>Հայոց բանակի օրվան նվիրված տոնական միջոցառում</t>
  </si>
  <si>
    <t>Պարույր Սևակի 100 ամյակին նվիրված միջոցառում</t>
  </si>
  <si>
    <t>«Զատիկ կամ Հարության տոն»</t>
  </si>
  <si>
    <t>Ազգային փոքրամասնությունների ազգային պարերի փառատոն</t>
  </si>
  <si>
    <t>Ամբերդ ամրոցի 1000-ամյակին նվիրված (Ազգագրական երգ, պար նվագարան) միջոցառում</t>
  </si>
  <si>
    <t>ՀՀ Անկախության օրվան նվիրված միջոցառում</t>
  </si>
  <si>
    <t>Ուսուցչի օրվան նվիրված միջոցառում</t>
  </si>
  <si>
    <t>Գեղարվեստի, արվեստի և հանրակրթական դպրոցների սաների ձեռքի աշխատանքների փառատոն</t>
  </si>
  <si>
    <t xml:space="preserve">Բանաստեղծ Արտակ Համբարձումյանի 55-ամյակին նվիրված ասմունքի  փառատոն  </t>
  </si>
  <si>
    <t>«Շահումյանի Արտակ Համբարձումյանի անվան միջնակարգ դպրոց» ՊՈԱԿ</t>
  </si>
  <si>
    <t>Ազգային նվագարանների և երգի  մրցույթ-փառատոն</t>
  </si>
  <si>
    <t xml:space="preserve">«Արտաշատի համայնքի Արտաշատ քաղաքի երաժշտական դպրոց» ՀՈԱԿ </t>
  </si>
  <si>
    <t>«Մշակույթի ոլորտի  շնորհալիները» միջոցառում</t>
  </si>
  <si>
    <t>«Արտաշատ քաղաքի Շառլ Ազնավուրի անվան մշակույթի  կենտրոն» ՀՈԱԿ</t>
  </si>
  <si>
    <t>Սարդարապատի հերոսամարտին և հայոց պետականության վերականգնման օրվան նվիրված միջոցառում</t>
  </si>
  <si>
    <t>Կանանց մեծարման ցերեկույթ</t>
  </si>
  <si>
    <t>«Հայրենի եզերք» բարբառների մարզային փառատոն</t>
  </si>
  <si>
    <t>Երգի տոն</t>
  </si>
  <si>
    <t>Երաժշտական և արվեստի դպրոցների մարզային փառատոն</t>
  </si>
  <si>
    <t>Մշակութային երկխոսություն</t>
  </si>
  <si>
    <t>«Սևան» երաժշտական փառատոն</t>
  </si>
  <si>
    <t>Ազգային նվագարանների, ժողովրդական երգի, պարի և ասմունքի Լոռու մարզային մրցույթ-փառատոն</t>
  </si>
  <si>
    <t xml:space="preserve">«Վարդավառ» </t>
  </si>
  <si>
    <t>Պատանի երաժիշտ կատարողների և ստեղծագործողների փառատոն</t>
  </si>
  <si>
    <t>Գեղանկարչության մարզային պլեներ և  ցուցահանդես</t>
  </si>
  <si>
    <t xml:space="preserve">«Կոտայքի մշակույթի կենտրոն» ՊՈԱԿ </t>
  </si>
  <si>
    <t>«Վարդավառ» ժողովրդական տոնակատարություն</t>
  </si>
  <si>
    <t>«ՄԵՆՔ ու պոեզիան» երիտասարդական ասմունքի մրցույթ-փառատոն</t>
  </si>
  <si>
    <t>«Քեզ համար Շառլ Ազնավուր» համերգ</t>
  </si>
  <si>
    <t>Հիշատակի և մեծարման ցերեկույթ՝ «Հայ զինվոր»</t>
  </si>
  <si>
    <t>«Կապանի մշակույթի կենտրոն» ՊՈԱԿ</t>
  </si>
  <si>
    <t xml:space="preserve">Մայրության և գեղեցկության տոնին  նվիրված միջոցառում </t>
  </si>
  <si>
    <t xml:space="preserve">«Գարնանային զարթոնք» խորագրով մշակութային միջոցառում </t>
  </si>
  <si>
    <t xml:space="preserve">«Ճանաչենք մեր հայրենիքը»  մշակութային  միջոցառում     </t>
  </si>
  <si>
    <t xml:space="preserve">Ինտելեկտուալ խաղ-մրցույթ մարզային միջոցառում   </t>
  </si>
  <si>
    <t xml:space="preserve">«Սյունիք-Վայոց ձոր մշակութային կամուրջ» միջոցառում </t>
  </si>
  <si>
    <t xml:space="preserve">ՀՀ Անկախության տոնին նվիրված միջոցառում   </t>
  </si>
  <si>
    <t>«Սյունիքյան  մշակութային շրջագայություն» միջոցառում</t>
  </si>
  <si>
    <t xml:space="preserve">«Ամանոր» մշակութային միջոցառում  </t>
  </si>
  <si>
    <t>Տրընդեզ. ավանդույթներ և սիրո խոստովանություն կրակի լեզվով</t>
  </si>
  <si>
    <t>«Եղեգնաձորի երկրագիտական թանգարան» ՊՈԱԿ</t>
  </si>
  <si>
    <t>«Եղեգնաձորի երաժշտական դպրոց» ՊՈԱԿ-ի 65-ամյակին նվիրված միջոցառում</t>
  </si>
  <si>
    <t>«Եղեգնաձորի երաժշտական դպրոց» ՊՈԱԿ</t>
  </si>
  <si>
    <t>Գեղանկարչական և  ֆոտոցուցահանդես «Իմ ծննդավայրի գույները»</t>
  </si>
  <si>
    <t>«Վայոց ձոր–Արարատ մշակութային կամուրջ»</t>
  </si>
  <si>
    <t xml:space="preserve">«Բերքի տոն» </t>
  </si>
  <si>
    <t>«Եղեգնաձորի մշակույթի կենտրոն» ՊՈԱԿ</t>
  </si>
  <si>
    <t xml:space="preserve">«Տարեմուտի հանդես» </t>
  </si>
  <si>
    <t>«Պարատոն»  միջհամայնքային մշակութային փառատոն</t>
  </si>
  <si>
    <t>«Դիլիջանի Հովհ. Շարամբեյանի անվան գեղարվեստի դպրոց» ՀՈԱԿ</t>
  </si>
  <si>
    <t>«Վարդավառ» զանգվածային միջոցառում</t>
  </si>
  <si>
    <t xml:space="preserve">«Ավանդույթ» երաժշտական դպրոց ՀՈԱԿ </t>
  </si>
  <si>
    <t>Երիտասարդ նկարիչների ցուցահանդես-փառատոն</t>
  </si>
  <si>
    <t xml:space="preserve"> «Կողբի գեղարվեստի դպրոց» ՀԿ</t>
  </si>
  <si>
    <t>Միջհամայնքային մշակութային փառատոն</t>
  </si>
  <si>
    <t xml:space="preserve">«Բերդի մշակույթի կենտրոն» ՄՀԿ </t>
  </si>
  <si>
    <t>Համայնքային մշակույթի և ազատ ժամանցի կազմակերպում</t>
  </si>
  <si>
    <t>«Ստեփանավանի մշակույթի և ժամանցի կենտրոն» ՊՈԱԿ</t>
  </si>
  <si>
    <t>«Կոտայքի մարզային մշակույթի կենտրոն» ՊՈԱԿ</t>
  </si>
  <si>
    <t xml:space="preserve">«Եղեգնաձորի մշակույթի տուն» ՊՈԱԿ </t>
  </si>
  <si>
    <t>Մշակութային և գեղագիտական դաստիարակության ծրագիր</t>
  </si>
  <si>
    <t>Երաժշտական և արվեստի դպրոցներում ուսումնամեթոդական աշխատանքներ</t>
  </si>
  <si>
    <t>Մշակութային կրթության աջակցության հիմնադրամ</t>
  </si>
  <si>
    <t>Աջակցություն շնորհալի պատանի երաժիշտ-կատարողների մասնագիտական կարողությունների զարգացմանը և կատարելագործմանը</t>
  </si>
  <si>
    <t>«Հարմոնիում» երաժշտական զարգացման կենտրոն» ՀԿ</t>
  </si>
  <si>
    <t xml:space="preserve">«Քո արվեստը դպրոցում» </t>
  </si>
  <si>
    <t xml:space="preserve">«Դասական երաժշտություն «Դաս A» </t>
  </si>
  <si>
    <t>Սսեղծագործական կրթամշակութային մանկապատանեկան ծրագրեր և նախագծեր</t>
  </si>
  <si>
    <t xml:space="preserve"> Ստեղծագործական կրթամշակութային մանկապատանեկան ծրագրեր և նախագծեր</t>
  </si>
  <si>
    <t xml:space="preserve">«Դասարան+Դասական թատերական կրթական ծրագիր </t>
  </si>
  <si>
    <t>«Գ․ Սունդուկյանի անվան ազգային ակադեմիական թատրոն» ՊՈԱԿ</t>
  </si>
  <si>
    <t>«Երևանի Ալ. Հեքիմյանի անվան երաժշտական դպրոց» ՀՈԱԿ</t>
  </si>
  <si>
    <t>«Վարպետության դաս. Մեկնարկ» կրթամշակութային ծրագիր</t>
  </si>
  <si>
    <t>«Հարմոնիում» ՀԿ</t>
  </si>
  <si>
    <t>«Զարդագիր» կրթական ծրագիր</t>
  </si>
  <si>
    <t>«Օրացույց» գիտաստեղծագործական նախաձեռնությունների միավորում» ՀԿ</t>
  </si>
  <si>
    <t>«Կինոդպրոց  առանց  սահմանների» կրթամշակութային ծրագիր</t>
  </si>
  <si>
    <t>«Ֆիլմ ինդաստրի դեվելոփմենտ» ՍՊԸ</t>
  </si>
  <si>
    <t>«Մշակութային կրթության հանրահռչակում» ծրագիր</t>
  </si>
  <si>
    <t xml:space="preserve">«Հայաստանի պետական ֆիլհարմոնիա» ՊՈԱԿ </t>
  </si>
  <si>
    <t>«ԴասԱրվեստ» կրթամշակութային ծրագիր</t>
  </si>
  <si>
    <t>Դպրոցական բաժանորդային համակարգի ծրագրի իրականացում</t>
  </si>
  <si>
    <t>«Հ. Պարոնյանի անվան երաժշտական կոմեդիայի պետական թատրոն» ՊՈԱԿ,    
«Կ. Ստանիսլավսկու անվան դրամատիկական թատրոն» ՊՈԱԿ,    
«Ե. Չարենցի անվան գրականության և արվեստի թանգարան» ՊՈԱԿ,
«Մ. Սարյանի տուն-թանգարան» ՊՈԱԿ,
«Կոմիտասի թանգարան-ինստիտուտ» ՊՈԱԿ</t>
  </si>
  <si>
    <t>Կրթության, մշակույթի և սպորտի ոլորտներում միջազգային և սփյուռքի հետ համագործակցության զարգացում</t>
  </si>
  <si>
    <t xml:space="preserve"> Համահայկական և համապետական կրթական խորհրդաժողով</t>
  </si>
  <si>
    <t>Հայաստանում ԱՊՀ մասնակից պետությունների ուսուցիչների և կրթության ոլորտի աշխատակիցների VIII համագումարի կազմակերպում</t>
  </si>
  <si>
    <t>«Խ.Աբովյանի անվան հայկական պետական մանկավարժական համալսարան»</t>
  </si>
  <si>
    <t xml:space="preserve">Օտարերկրյա պետություններում հայերենի և հայագիտական առարկաների դասավանդում </t>
  </si>
  <si>
    <t>Կրթամշակութային աջակցություն սփյուռքի համայնքներին</t>
  </si>
  <si>
    <t>Հայաստանի միգրանտ ընտանիքների դպրոցականների հայոց լեզվի իմացության բարելավում</t>
  </si>
  <si>
    <t>«Գ. Սունդուկյանի անվան ազգային ակադեմիական թատրոն» ՊՈԱԿ</t>
  </si>
  <si>
    <t>Կրթության ոլորտում տեղեկատվական և հաղորդակցական տեխնոլոգիաների ներդրում</t>
  </si>
  <si>
    <t>Էլեկտրոնային կառավարում</t>
  </si>
  <si>
    <t>«Կրթական տեխնոլոգիաների ազգային կենտրոն» ՊՈԱԿ</t>
  </si>
  <si>
    <t>ՏՀՏ բովանդակություն և հեռավար ուսուցում</t>
  </si>
  <si>
    <t>ՏՀՏ ենթակառուցվածքների ապահովում և սպասարկում</t>
  </si>
  <si>
    <t xml:space="preserve"> 12001</t>
  </si>
  <si>
    <t>Սոցիալական որոշ խմբերի 1.5-5 տարեկան երեխաների նախադպրոցական կրթության ապահովում</t>
  </si>
  <si>
    <t>Նախադպրոցական հաստատություններ</t>
  </si>
  <si>
    <t>Հանրային առողջության պահպանում</t>
  </si>
  <si>
    <t>Բնակչության սանիտարահամաճարակային անվտանգության ապահովման և հանրային առողջապահության ծառայություններ</t>
  </si>
  <si>
    <t>«Հիվանդությունների վերահսկման և կանխարգելման ազգային կենտրոն» ՊՈԱԿ</t>
  </si>
  <si>
    <t>Դեղապահովում</t>
  </si>
  <si>
    <t>Մարդասիրական օգնության կարգով ստացվող դեղերի և դեղագործական արտադրանքի ստացման, մաքսազերծման և բաշխման ծառայություններ</t>
  </si>
  <si>
    <t>«Դեղերի և բժշկական պարագաների ապահովման ազգային կենտրոն» ՊՈԱԿ</t>
  </si>
  <si>
    <t>Խորհրդատվական, մասնագիտական աջակցություն և հետազոտություններ</t>
  </si>
  <si>
    <t>Բժիշկ-մասնագետների ժամանակավոր ուղեգրման միջոցով ՀՀ մարզային առողջապահական կազմակերպություններում բժշկական ծառայությունների մատուցում</t>
  </si>
  <si>
    <t>ՀՀ առողջապահության նախարարի հրամանով ընտրված բժշկական կազմակերպություններ</t>
  </si>
  <si>
    <t>Հումանիտար ականազերծման և փորձագիտական ծառայությունների կազմակերպում</t>
  </si>
  <si>
    <t>Հակաականային գործողությունների ենթակա տարածքի հետազննում, քարտեզագրում, նախատեսվող ծավալի աշխատանքների հստակեցում և իրականացվող միջոցառումների պլանավորում</t>
  </si>
  <si>
    <t>«Հումանիտար ականազերծման և փորձագիտական ծառայությունների կազմակերպում» ՊՈԱԿ</t>
  </si>
  <si>
    <t>ՀՀ ներքին գործերի նախարարություն</t>
  </si>
  <si>
    <t>Ներքին գործերի նախարարության ոլորտի քաղաքականության մշակում, կառավարում, կենտրոնացված միջոցառումներ, մոնիտորինգ և վերահսկողություն</t>
  </si>
  <si>
    <t>Ոստիկանության ոլորտի քաղաքականության մշակում, կառավարում, կենտրոնացված միջոցառումների, մոնիտորինգի և վերահսկողության իրականացում</t>
  </si>
  <si>
    <t>«Դինամո» ՄՀԿ</t>
  </si>
  <si>
    <t>«Ոստիկանության տեսալուսանկարահանող էլեկտրոնային համակարգերի կառավարման կենտրոն» ՊՈԱԿ</t>
  </si>
  <si>
    <t>Անձի անհատական տվյալների, քաղաքացիության և հաշվառման վերաբերյալ տեղեկությունների ստացման, տրամադրման և փոխանակման ծառայությունների մատուցում, ճամփորդական փաստաթղթերում կենսաչափական տեխնոլոգիաների ներդրում, միգրացիոն քաղաքականության մշակում և իրականացում</t>
  </si>
  <si>
    <t>ՀՀ տարածքային կառավարման և ենթակառուցվածքների նախարարության միգրացիոն ծառայություն</t>
  </si>
  <si>
    <t>«Հատուկ կացարան» ՊՈԱԿ</t>
  </si>
  <si>
    <t>Տեխնիկական անվտանգության կանոնակարգում</t>
  </si>
  <si>
    <t>«Տեխնիկական անվտանգության ազգային կենտրոն» ՊՈԱԿ</t>
  </si>
  <si>
    <t>Սեյսմիկ պաշտպանության ոլորտում ծառայությունների տրամադրում</t>
  </si>
  <si>
    <t xml:space="preserve">«Սեյսմիկ պաշտպանության տարածքային ծառայություն» ՊՈԱԿ </t>
  </si>
  <si>
    <t>«Սեյսմիկ պաշտպանության արևելյան ծառայություն» ՊՈԱԿ</t>
  </si>
  <si>
    <t>«Նաիրիտ գործարան» ՓԲԸ-ի անվտանգության ապահովում</t>
  </si>
  <si>
    <t xml:space="preserve"> «Նաիրիտ գործարան» ՓԲԸ</t>
  </si>
  <si>
    <t>Փրկարար ծառայություններ</t>
  </si>
  <si>
    <t>«Ճգնաժամային կառավարման պետական ակադեմիա» ՊՈԱԿ</t>
  </si>
  <si>
    <t>Արտակարգ իրավիճակներում մարդասիրական աջակցության կազմակերպում</t>
  </si>
  <si>
    <t>«Ռուս-հայկական մարդասիրական արձագանքման կենտրոն» ՄՈԱԿ</t>
  </si>
  <si>
    <t>Անապահով սոցիալական խմբերին աջակցություն</t>
  </si>
  <si>
    <t>Սոցիալական շտապ օգնություն</t>
  </si>
  <si>
    <t xml:space="preserve"> Սոցիալական բնակարանային ֆոնդի սպասարկման ծառայությունների տրամադրում</t>
  </si>
  <si>
    <t xml:space="preserve"> Ժամանակավոր կացարաններում բնակվող փախստականների կենցաղային խնդիրների լուծման միջոցառումների իրականացում</t>
  </si>
  <si>
    <t>«Հանրակացարաններ» ՊՈԱԿ</t>
  </si>
  <si>
    <t>Տարեց և (կամ) հաշմանդամություն ունեցող անձանց շուրջօրյա խնամքի ծառայություններ</t>
  </si>
  <si>
    <t>«Երևանի թիվ 1 տուն-ինտերնատ» ՊՈԱԿ</t>
  </si>
  <si>
    <t>«Նորքի տուն-ինտերնատ» ՊՈԱԿ</t>
  </si>
  <si>
    <t>«Հայկական կարմիր խաչի ընկերություն» ՀԿ</t>
  </si>
  <si>
    <t>«Վարդենիսի նյարդահոգեբանական տուն-ինտերնատ» ՊՈԱԿ</t>
  </si>
  <si>
    <t xml:space="preserve">«Ձորակ» հոգեկան առողջության խնդիրներ ունեցող անձանց խնամքի կենտրոն» ՊՈԱԿ </t>
  </si>
  <si>
    <t>Տարեց և (կամ) հաշմանդամություն ունեցող անձանց տնային պայմաններում խնամքի ծառայություններ</t>
  </si>
  <si>
    <t>«Միայնակ տարեցների սոցիալական սպասարկման կենտրոն» ՊՈԱԿ</t>
  </si>
  <si>
    <t xml:space="preserve">Տարեց և (կամ) հաշմանդամություն ունեցող  անձանց շուրջօրյա խնամքի ծառայությունների տրամադրում Լոռու մարզում </t>
  </si>
  <si>
    <t>Անօթևան անձանց կացարանով ապահովում</t>
  </si>
  <si>
    <t>Սոցիալական պաշտպանության բնագավառում պետական քաղաքականության մշակում, ծրագրերի համակարգում և մոնիթորինգ</t>
  </si>
  <si>
    <t>Սոցիալական պաշտպանության ոլորտի տեղեկատվական համակարգի սպասարկման, կատարելագործման, շահագործման և տեղեկատվության տրամադրման ծառայություններ</t>
  </si>
  <si>
    <t xml:space="preserve">«Նորք» սոցիալական ծառայությունների տեխնոլոգիական և իրազեկման կենտրոն» հիմնադրամ </t>
  </si>
  <si>
    <t>Ընտանիքներին, կանանց և երեխաներին աջակցություն</t>
  </si>
  <si>
    <t>Երեխաների շուրջօրյա խնամքի ծառայություններ</t>
  </si>
  <si>
    <t>«Երևանի մանկան տուն» ՊՈԱԿ</t>
  </si>
  <si>
    <t>«Գավառի մանկատուն» ՊՈԱԿ</t>
  </si>
  <si>
    <t>«Գյումրու «Երեխաների տուն» ՊՈԱԿ</t>
  </si>
  <si>
    <t>«Մարի Իզմիրլյանի անվան մանկատուն» ՊՈԱԿ</t>
  </si>
  <si>
    <t>«Խարբերդի մասնագիտացված մանկատուն» ՊՈԱԿ</t>
  </si>
  <si>
    <t>Կյանքի դժվարին իրավիճակում հայտնված երեխաներին ժամանակավոր խնամքի տրամադրման ծառայություններ</t>
  </si>
  <si>
    <t xml:space="preserve">«Երևանի «Զատիկ» երեխաներին աջակցության կենտրոն» ՊՈԱԿ </t>
  </si>
  <si>
    <t>«Շիրակի մարզի երեխայի և ընտանիքի աջակցության կենտրոն» ՊՈԱԿ</t>
  </si>
  <si>
    <t>«Սյունիքի մարզի երեխայի և ընտանիքի աջակցության կենտրոն» ՊՈԱԿ*</t>
  </si>
  <si>
    <t>Երեխաների և ընտանիքների աջակցության տրամադրման ծառայություններ</t>
  </si>
  <si>
    <t>«Երեխայի և ընտանիքի աջակցության կենտրոն» ՊՈԱԿ</t>
  </si>
  <si>
    <t>«Լոռու մարզի երեխայի և ընտանիքի աջակցության կենտրոն» ՊՈԱԿ</t>
  </si>
  <si>
    <t>«Երևանի Աջափնյակ թաղային համայնքի երեխաների սոցիալական հոգածության կենտրոն» ՊՈԱԿ</t>
  </si>
  <si>
    <t>Թրաֆիքինգի և շահագործման, սեռական բռնության ենթարկված անձանց սոցիալ-հոգեբանական վերականգնողական ծառայություններ</t>
  </si>
  <si>
    <t xml:space="preserve">Ընտանիքում բռնության ենթարկված անձանց ապաստարանի ծառայություններ                                                                             </t>
  </si>
  <si>
    <t xml:space="preserve">Ընտանիքում բռնության ենթարկված անձանց աջակցության կենտրոնների ծառայություններ      </t>
  </si>
  <si>
    <t xml:space="preserve">Երեխաների խնամքի ցերեկային ծառայությունների տրամադրում                                                    </t>
  </si>
  <si>
    <t>Սոցիալական պաշտպանության ոլորտի զարգացման ծրագիր</t>
  </si>
  <si>
    <t>Մեթոդաբանական ձեռնարկների մշակում, հետազոտությունների անցկացում և սոցիալական ապահովության ոլորտի կադրերի վերապատրաստում</t>
  </si>
  <si>
    <t>«Աշխատանքի և սոցիալական հետազոտությունների ազգային ինստիտուտ» ՊՈԱԿ</t>
  </si>
  <si>
    <t>«Աշխատանքի և սոցիալական հետազոտությունների ազգային ինստիտուտ» պետական ոչ առևտրային կազմակերպության «Մասնագիտական կողմնորոշման և կարողությունների զարգացման կենտրոն» մասնաճյուղ</t>
  </si>
  <si>
    <t>Հաշմանդամություն ունեցող անձանց աջակցություն</t>
  </si>
  <si>
    <t>Տեսողության խնդիրներ ունեցող անձանց սոցիալ-հոգեբանական վերականգնում</t>
  </si>
  <si>
    <t>Հաշմանդամություն ունեցող անձանց սոցիալ- վերականգնողական ծառայություններ ցերեկային կենտրոնում</t>
  </si>
  <si>
    <t xml:space="preserve">Հաշմանդամություն ունեցող անձանց շուրջօրյա  խնամքի  ծառայություներ համայնքահենք փոքր խմբային տներում  </t>
  </si>
  <si>
    <t>Սոցիալական ապահովություն</t>
  </si>
  <si>
    <t>Աջակցություն «ՀՀ վետերանների միավորում» հասարակական կազմակերպությանը</t>
  </si>
  <si>
    <t>«ՀՀ վետերանների միավորում» հասարակական կազմակերպություն</t>
  </si>
  <si>
    <t>Ճանապարհային ցանցի բարելավում</t>
  </si>
  <si>
    <t>Ավտոմոբիլային ճանապարհների ցանցի հսկողություն, ուսումնասիրություններ և փորձաքննություններ</t>
  </si>
  <si>
    <t>«Ճանապարհային դեպարտամենտ» հիմնադրամ</t>
  </si>
  <si>
    <t>Ընդերքի ուսումնասիրության, օգտագործման և պահպանման ծառայություններ</t>
  </si>
  <si>
    <t>Ընդերքի մասին տեղեկատվության տրամադրման ծառայություններ</t>
  </si>
  <si>
    <t>«Հանրապետական երկրաբանական ֆոնդ» ՊՈԱԿ</t>
  </si>
  <si>
    <t>Պետական գույքի կառավարում</t>
  </si>
  <si>
    <t>Պետական գույքի հաշվառման, գույքագրման, գնահատման, անշարժ գույքի պահառության, սպասարկման աշխատանքների և աճուրդների իրականացման ծառայություններ</t>
  </si>
  <si>
    <t>«Գույքի գնահատման և աճուրդի կենտրոն» ՊՈԱԿ</t>
  </si>
  <si>
    <t>Շարժական գույքի պահառության կազմակերպում</t>
  </si>
  <si>
    <t>ՀՀ արդարադատության նախարարություն</t>
  </si>
  <si>
    <t>Արդարադատության ոլորտում պետական քաղաքականության մշակում, ծրագրերի համակարգում և մոնիտորինգի իրականացում</t>
  </si>
  <si>
    <t>Աջակցություն օրենսդրության զարգացման և իրավական հետազոտությունների կենտրոնի գործունեությանը</t>
  </si>
  <si>
    <t>«Օրենսդրության զարգացման և  իրավական հետազոտությունների կենտրոն» հիմնադրամ</t>
  </si>
  <si>
    <t>Քրեակատարողական ծառայություններ</t>
  </si>
  <si>
    <t>Իրավախախտում կատարած անձանց գեղագիտական դաստիարակության և կրթական ծրագրերի իրականացում` առանց տարիքային սահմանափակման</t>
  </si>
  <si>
    <t>«Իրավական կրթության և վերականգնողական ծրագրերի իրականացման կենտրոն» ՊՈԱԿ</t>
  </si>
  <si>
    <t>Իրավական իրազեկում և տեղեկատվության ապահովում</t>
  </si>
  <si>
    <t>Թարգմանչական ծառայություններ</t>
  </si>
  <si>
    <t>«Հայաստանի Հանրապետության արդարադատության նախարարության թարգմանությունների կենտրոն» ՊՈԱԿ</t>
  </si>
  <si>
    <t>Արխիվային ծառայություններ</t>
  </si>
  <si>
    <t>«Հայաստանի ազգային արխիվ» ՊՈԱԿ</t>
  </si>
  <si>
    <t>Արդարադատության համակարգի աշխատակիցների վերապատրաստում և հատուկ ուսուցում</t>
  </si>
  <si>
    <t>Հատուկ ծառայողների վերապատրաստում և հատուկ ուսուցում</t>
  </si>
  <si>
    <t>Դատավորների, դատախազների, դատավորների և դատախազների թեկնածուների ցուցակում գտնվող անձանց, դատական ծառայողների, դատախազության աշխատակազմում ծառայողների, դատական կարգադրիչների վերապատրաստման և հատուկ ուսուցման ծառայություններ</t>
  </si>
  <si>
    <t>«Արդարադատության ակադեմիա» ՊՈԱԿ</t>
  </si>
  <si>
    <t>Բարձր տեխնոլոգիական արդյունաբերության էկոհամակարգի և շուկայի զարգացման ծրագիր</t>
  </si>
  <si>
    <t xml:space="preserve">Մասնագետների պատրաստման ԲՈՒՀ-մասնավոր հատված համագործակցություն </t>
  </si>
  <si>
    <t>Ձեռներեցության տեխնոլոգիական էկոհամակարգ</t>
  </si>
  <si>
    <t>Հեռահաղորդակցության ապահովում</t>
  </si>
  <si>
    <t>Հեռահաղորդակցության և կապի կանոնակարգում</t>
  </si>
  <si>
    <t>«Հեռահաղորդակցության հանրապետական կենտրոն» ՊՈԱԿ</t>
  </si>
  <si>
    <t>ՀՀ շրջակա միջավայրի նախարարություն</t>
  </si>
  <si>
    <t>Շրջակա միջավայրի վրա ազդեցության գնահատում և մոնիթորինգ</t>
  </si>
  <si>
    <t>Շրջակա միջավայրի վրա ազդեցության գնահատում և փորձաքննություն</t>
  </si>
  <si>
    <t>«Շրջակա միջավայրի վրա ազդեցության փորձաքննական կենտրոն» ՊՈԱԿ</t>
  </si>
  <si>
    <t>Հիդրոօդերևութաբանություն, շրջակա միջավայրի մոնիթորինգ և տեղեկատվության ապահովում</t>
  </si>
  <si>
    <t>«Հիդրոօդերևութաբանության և մոնիթորինգի կենտրոն» ՊՈԱԿ</t>
  </si>
  <si>
    <t>Բնական պաշարների և բնության հատուկ պահպանվող տարածքների կառավարում և պահպանում</t>
  </si>
  <si>
    <t>«Սևան» ազգային պարկի պահպանության, պարկում գիտական ուսումնասիրությունների, անտառտնտեսական աշխատանքների կատարում</t>
  </si>
  <si>
    <t>«Սևան» ազգային պարկ» ՊՈԱԿ</t>
  </si>
  <si>
    <t>«Դիլիջան» ազգային պարկի պահպանության, պարկում գիտական ուսումնասիրությունների, անտառտնտեսական աշխատանքների կատարում</t>
  </si>
  <si>
    <t>«Դիլիջան» ազգային պարկ» ՊՈԱԿ</t>
  </si>
  <si>
    <t>Արգելոցապարկային համալիր ԲՀՊ տարածքների պահպանության, գիտական ուսումնասիրությունների, անտառտնտեսական աշխատանքների  կատարում</t>
  </si>
  <si>
    <t>«Արգելոցապարկային համալիր» ՊՈԱԿ</t>
  </si>
  <si>
    <t>«Խոսրովի անտառ» պետական արգելոցի պահպանության, արգելոցում գիտական ուսումնասիրությունների կատարում</t>
  </si>
  <si>
    <t>«Խոսրովի անտառ» պետական արգելոց» ՊՈԱԿ</t>
  </si>
  <si>
    <t>«Արփի լիճ» ազգային պարկի պահպանության, պարկում գիտական ուսումնասիրությունների կատարում</t>
  </si>
  <si>
    <t xml:space="preserve"> «Արփի լիճ» ազգային պարկ» ՊՈԱԿ</t>
  </si>
  <si>
    <t>Զանգեզուր կենսոլորտային համալիր ԲՀՊ տարածքների  պահպանության, գիտական ուսումնասիրությունների, անտառտնտեսական աշխատանքների կատարում</t>
  </si>
  <si>
    <t xml:space="preserve"> «Զանգեզուր» կենսոլորտային համալիր» ՊՈԱԿ</t>
  </si>
  <si>
    <t>Անտառների կառավարում</t>
  </si>
  <si>
    <t>Անտառպահպանական ծառայություններ</t>
  </si>
  <si>
    <t>ՀՀ շրջակա միջավայրի նախարարության անտառային կոմիտե</t>
  </si>
  <si>
    <t>«Հայանտառ» ՊՈԱԿ</t>
  </si>
  <si>
    <t>Բնագիտական նմուշների պահպանություն և ցուցադրություն</t>
  </si>
  <si>
    <t xml:space="preserve">«Հայաստանի բնության պետական թանգարան» ՊՈԱԿ </t>
  </si>
  <si>
    <t>Գյուղատնտեսության խթանման ծրագիր</t>
  </si>
  <si>
    <t>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իրականացմանը</t>
  </si>
  <si>
    <t>Հայաստանի խաղողագործության և գինեգործության հիմնադրամ</t>
  </si>
  <si>
    <t>Պետական աջակցություն Հայաստանի Հանրապետության գյուղատնտեսական ծրագրերի իրականացմանը</t>
  </si>
  <si>
    <t>«Գյուղատնտեսական ծառայությունների կենտրոն» ՊՈԱԿ</t>
  </si>
  <si>
    <t>Հողային բարեփոխումների փորձնական ծրագրին աջակցություն</t>
  </si>
  <si>
    <t xml:space="preserve"> Հողային բարեփոխումների փորձնական ծրագրին աջակցություն</t>
  </si>
  <si>
    <t>Անասնաբուծության ճյուղում իրականացվող ներդրումային ծրագրերին աջակցություն</t>
  </si>
  <si>
    <t xml:space="preserve">ՀՀ կառավարության կողմից հաստատված համապատասխան ծրագրի չափանիշները բավարարող շահառուներ </t>
  </si>
  <si>
    <t>Հայաստանի Հանրապետությունում գյուղատնտեսական նշանակության հողերի միավորմանը (կոնսոլիդացիային) աջակցություն</t>
  </si>
  <si>
    <t xml:space="preserve"> Հայաստանի Հանրապետությունում գյուղատնտեսական նշանակության հողերի միավորմանը (կոնսոլիդացիային) աջակցություն</t>
  </si>
  <si>
    <t>Կոնյակի սպիրտի իրացման (արտահանման) աջակցության ծրագիր</t>
  </si>
  <si>
    <t xml:space="preserve"> Կոնյակի սպիրտի իրացման (արտահանման) աջակցության ծրագիր</t>
  </si>
  <si>
    <t>Հողային բարեփոխումների փորձնական ծրագիր</t>
  </si>
  <si>
    <t xml:space="preserve"> Հողային բարեփոխումների փորձնական ծրագիր</t>
  </si>
  <si>
    <t>Բուսաբուծության խթանում և բույսերի պաշտպանություն</t>
  </si>
  <si>
    <t>Բուսասանիտարիայի ծառայությունների մատուցում</t>
  </si>
  <si>
    <t>Սերմերի որակի ստուգում և պետական սորտափորձարկման միջոցառումներ</t>
  </si>
  <si>
    <t>«Գյուղատնտեսական հետազոտությունների և հավաստագրման կենտրոն» ՊՈԱԿ</t>
  </si>
  <si>
    <t>Ստանդարտների մշակում և հավատարմագրման համակարգի զարգացում</t>
  </si>
  <si>
    <t>«Հավատարմագրման ազգային մարմին» ՊՈԱԿ</t>
  </si>
  <si>
    <t>ՓՄՁ սուբյեկտներին աջակցության ծրագրերի համակարգում և կառավարում</t>
  </si>
  <si>
    <t xml:space="preserve">Բարձր որակավորում ունեցող մասնագետների ներգրավման նպատակով տնտեսավարողներին աջակցություն </t>
  </si>
  <si>
    <t>«Նորամուծության և ձեռներեցության ազգային կենտրոն» ՊՈԱԿ</t>
  </si>
  <si>
    <t xml:space="preserve"> Անասնաբուժական ծառայություններ</t>
  </si>
  <si>
    <t>Գյուղատնտեսական կենդանիների պատվաստում</t>
  </si>
  <si>
    <t xml:space="preserve">Հայաստանի Հանրապետությունում խոշոր եղջերավոր կենդանիների համարակալում և հաշվառում </t>
  </si>
  <si>
    <t>Ներդրումների և արտահանման խթանման ծրագիր</t>
  </si>
  <si>
    <t>Պետական աջակցություն Հայաստանի Հանրապետությունում ներդրումային ծրագրերի խթանմանը, իրականացմանը և հետներդրումային սպասարկմանը</t>
  </si>
  <si>
    <t>«Ներդրումների աջակցման կենտրոն» հիմնադրամ</t>
  </si>
  <si>
    <t>ՀՀ տարածքից բեռների արտահանման և/կամ ՀՀ տարածք ներմուծման նպատակով լոգիստիկ ծառայությունների ձեռք բերմանը աջակցություն</t>
  </si>
  <si>
    <t>Գյուղատնտեսության արդիականացման ծրագիր</t>
  </si>
  <si>
    <t>Հայաստանի Հանրապետությունում խաղողի, ժամանակակից տեխնոլոգիաներով մշակվող ինտենսիվ պտղատու այգիների և հատապտղանոցների հիմնման համար պետական աջակցության</t>
  </si>
  <si>
    <t>Հայաստանի Հանրապետությունում ինտենսիվ այգեգործության զարգացման նպատակով ծախսերի փոխհատուցում</t>
  </si>
  <si>
    <t>Զբոսաշրջության զարգացման ծրագիր</t>
  </si>
  <si>
    <t>Աջակցություն զբոսաշրջության զարգացմանը</t>
  </si>
  <si>
    <t>ՄԱԿ-ի Զարգացման ծրագրի (ՄԱԶԾ) hայաստանյան գրասենյակ (UNDP)</t>
  </si>
  <si>
    <t>ՀՀ պետական եկամուտների կոմիտե</t>
  </si>
  <si>
    <t>Հարկային և մաքսային ծառայություններ</t>
  </si>
  <si>
    <t>Հարկային և մաքսային ծառայողների վերապատրաստում</t>
  </si>
  <si>
    <t>ՀՀ ՊԵԿ «Ուսումնական կենտրոն» ՊՈԱԿ</t>
  </si>
  <si>
    <t>ՀՀ արտաքին գործերի նախարարություն</t>
  </si>
  <si>
    <t>Միջազգային հարաբերությունների և դիվանագիտության ոլորտում մասնագետների պատրաստում և վերապատրաստում</t>
  </si>
  <si>
    <t xml:space="preserve"> ՀՀ արտաքին գործերի նախարարություն</t>
  </si>
  <si>
    <t>«Հայաստանի Հանրապետության արտաքին գործերի նախարարության դիվանագիտական դպրոց» ՊՈԱԿ</t>
  </si>
  <si>
    <t>Հանրային հեռարձակողի խորհուրդ</t>
  </si>
  <si>
    <t xml:space="preserve"> Ռադիո և հեռուստահաղորդումների հեռարձակում</t>
  </si>
  <si>
    <t xml:space="preserve"> ՆԵրդրումներ «Հոգևոր-մշակութային հանրային հեռուստաընկերություն» ՓԲԸ-ի տեխնիկական վերազինման նպատակով</t>
  </si>
  <si>
    <t>«Հոգևոր-մշակութային հանրային հեռուստաընկերություն» ՓԲԸ</t>
  </si>
  <si>
    <t xml:space="preserve"> ՉԺՀ-ի հետ համագործակցության շրջանակներում Հայաստանի հանրային հեռուստաընկերության ենթակառուցվածքների ապահովում</t>
  </si>
  <si>
    <t>Ռազմատեխնիկական գիտահետազոտական ինստիտուտ» (ՌՏ ԳՀԻ) ՊՈԱԿ</t>
  </si>
  <si>
    <t>Աղյուսակ N 7.3</t>
  </si>
  <si>
    <t>Բյուջետային գլխավոր կարգադրիչների, ծրագրերի, միջոցառումների անվանումները</t>
  </si>
  <si>
    <t>1141</t>
  </si>
  <si>
    <t>11010</t>
  </si>
  <si>
    <t>12005</t>
  </si>
  <si>
    <t>Մարդկանց թրաֆիքինգի (և/կամ) շահագործման զոհերին միանվագ դրամական փոխհատուցման տրամադրում</t>
  </si>
  <si>
    <t>1117</t>
  </si>
  <si>
    <t xml:space="preserve"> Հանրային իրազեկման միջոցառումների իրականացում միջոցառման շրջանակում </t>
  </si>
  <si>
    <t>1207</t>
  </si>
  <si>
    <t>Սոցիալապես անապահով և առանձին խմբերի անձանց բժշկական օգնություն</t>
  </si>
  <si>
    <t>Թրաֆիքինգի զոհերին բժշկական օգնության ծառայություններ</t>
  </si>
  <si>
    <t>Երիտասարդական ծրագրերի շրջանակում թրաֆիքինգի դեմ պայքարի միջացառումներ</t>
  </si>
  <si>
    <t>09</t>
  </si>
  <si>
    <t>05</t>
  </si>
  <si>
    <t>Վերապատրաստման ծառայություններ</t>
  </si>
  <si>
    <t>Աջակցություն օտարերկրյա պետություններում հայալեզու թատերական ներկայացումներին</t>
  </si>
  <si>
    <t>Նախադպրոցական կրթություն</t>
  </si>
  <si>
    <t>Հայաստանի Հանրապետությունում  արդյունաբերական խեցգետնաբուծության զարգացման ծրագիր</t>
  </si>
  <si>
    <t xml:space="preserve">Գիտության բնագավառի պետական քաղաքականության մշակման, ծրագրերի համակարգման և մոնիտորինգի ծառայություններ </t>
  </si>
  <si>
    <t>Գիտական ամսագրերի և մենագրությունների հրատարակում</t>
  </si>
  <si>
    <t>ՀՀ ԿԳՄՍՆ բարձրագույն կրթության և գիտության կոմիտեի տեխնիկական հագեցվածության բարելավում և արդիականացում</t>
  </si>
  <si>
    <t>Կովերի արհեստական սերմնավորման միջոցառումների իրականացում</t>
  </si>
  <si>
    <t xml:space="preserve">Փոքր և միջին «Խելացի» անասնաշենքերի կառուցման կամ վերակառուցման և դրանց տեխնոլոգիական ապահովմանն  աջակցություն  </t>
  </si>
  <si>
    <t xml:space="preserve">ՀՀ-ում ոչխարաբուծության և այծաբուծության զարգացման նպատակով աջակցություն  </t>
  </si>
  <si>
    <t>Արտերկրից բարձր մթերատու ոչխարի և այծերի ցեղերի տոհմային կենդանիների ներկրման փոխհատուցում</t>
  </si>
  <si>
    <t xml:space="preserve">ՀՀ հավաքական թիմերի մարզիկների ֆունկցիոնալ վիճակի արդյունավետության բարձրացման նպատակով վիտամինիզացիայի և սպորտում չարգելված կենսաբանական ակտիվ հավելումներով ապահովում </t>
  </si>
  <si>
    <t>Հայրենաճանաչությանը միտված նախաձեռնությունների (այդ թվում արշավների, գիտաժողովների, օլիմպիադաների և այլն) խթանում՝ այդ թվում նաև Սփյուռքի և ԼՂ երիտասարդների ակտիվ ներգրավմամբ</t>
  </si>
  <si>
    <t xml:space="preserve"> Հայաստանի Հանրապետության վարչապետի հովանու ներքո   ուժային կառույցների միջև անցկացվող բանակային խաղեր</t>
  </si>
  <si>
    <t>«Ֆեստիվառ» երաժշտական փառատոն</t>
  </si>
  <si>
    <t>Աջակցություն ՀՀ հավատարմագրման համակարգին</t>
  </si>
  <si>
    <t xml:space="preserve"> Գիտելիքահենք, նորարարական տնտեսությանը և փոքր ու միջին ձեռնարկատիրությանը աջակցություն</t>
  </si>
  <si>
    <t>Մասնագիտական կարողությունների զարգացման նպատակով շահառուներին պետական աջակցություն</t>
  </si>
  <si>
    <t>Տեքստիլ ոլորտի զարգացման ծրագրերն իրականացնող և աջակցող Օպերատորի  շարունակական  գործունեության նպատակով պետական աջակցության ծրագիր</t>
  </si>
  <si>
    <t xml:space="preserve"> Թողարկման և վարկանիշավորման պետական աջակցության ծրագիր</t>
  </si>
  <si>
    <t xml:space="preserve"> Տեքստիլ ոլորտում կայունության զարգացման գործընթացներին պետական աջակացության տրամադրման միջոցառում</t>
  </si>
  <si>
    <t xml:space="preserve"> Տեքստիլ ոլորտի կազմակերպությունների համար մատակարարման շղթաների դիվերսիֆիկացիայի ապահովմանն ուղղված պետական աջակցություն</t>
  </si>
  <si>
    <t xml:space="preserve"> Դեղագործության  արդյունաբերության զարգացման հնգամյա ծրագիր</t>
  </si>
  <si>
    <t>ՀՀ կառավարության կողմից հաստատված համապատասխան ծրագրի օպերատոր</t>
  </si>
  <si>
    <t>MASH CORPORATION</t>
  </si>
  <si>
    <t xml:space="preserve"> Աջակցություն հասարակական և այլ կազմակերպություններին</t>
  </si>
  <si>
    <t>Հանրության շրջանում պետության և պետականության վերաբերյալ ընկալումների մասին հետազոտություն</t>
  </si>
  <si>
    <t>«ԱՄ Փարթնըրզ Քոնսալթինգ Քամփնի» ՍՊԸ</t>
  </si>
  <si>
    <t>Աջակցություն սփյուռքի հայալեզու լրատվամիջոցներին</t>
  </si>
  <si>
    <t>ՀՀ վերաբերյալ պաշտոնական տեղեկատվության ապահովում՛ միջազգային հարթակներում</t>
  </si>
  <si>
    <t xml:space="preserve"> Աջակցություն այլ մշակութային միջոցառումների և ծրագրերի իրականացմանը </t>
  </si>
  <si>
    <t xml:space="preserve"> ՀՀ Տավուշի մարզպետի աշխատակազմ</t>
  </si>
  <si>
    <t>Դատական և հանրային պաշտպանություն</t>
  </si>
  <si>
    <t>«Արբիտրաժի և հաշտարարության հայաստանյան կենտրոն» հիմնադրամ</t>
  </si>
  <si>
    <t>Աջակցություն «Արբիտրաժի և հաշտարարության հայաստանյան կենտրոն» հիմնադրամի գործունեությանը</t>
  </si>
  <si>
    <t>12009</t>
  </si>
  <si>
    <t>12008</t>
  </si>
  <si>
    <t xml:space="preserve">  Բնակչության սոցիալական պաշտպանության պետական հաստատությունների (մանկատների) շրջանավարտներին դրամական աջակցություն</t>
  </si>
  <si>
    <t xml:space="preserve"> Բնակչության սոցիալական պաշտպանության պետական հաստատությունների (մանկատների) շրջանավարտներին բնակելի տարածության վարձավճարի հատուցում</t>
  </si>
  <si>
    <t xml:space="preserve">Անապահով սոցիալական խմբերին աջակցություն </t>
  </si>
  <si>
    <t>«ՀՀ 2024 թվականի  պետական բյուջեի մասին» ՀՀ օրենքով գիտական և գիտատեխնիկական գործունեության գծով նախատեսված  ամփոփ հատկացումները ըստ ծրագրերի և միջոցառումների</t>
  </si>
  <si>
    <t xml:space="preserve">ՀՀ աշխատանքի և սոցիալական հարցերի նախարարություն, այդ թվում </t>
  </si>
  <si>
    <t xml:space="preserve">ՀՀ առողջապահության նախարարություն, այդ թվում  </t>
  </si>
  <si>
    <t xml:space="preserve">ՀՀ կրթության, գիտության, մշակույթի և սպորտի նախարարություն, այդ թվում  </t>
  </si>
  <si>
    <t>«Հասարակական գիտություններ», «Հայագիտություն և հումանիտար գիտություններ»  բնագավառների հետազոտությունների աջակցություն</t>
  </si>
  <si>
    <r>
      <t xml:space="preserve">«Դնիպրո-Սլավուտիչ» </t>
    </r>
    <r>
      <rPr>
        <i/>
        <sz val="11"/>
        <color rgb="FF000000"/>
        <rFont val="GHEA Grapalat"/>
        <family val="3"/>
      </rPr>
      <t>(հայերեն, ուկրաիներեն)</t>
    </r>
  </si>
  <si>
    <r>
      <t xml:space="preserve">«Բելառուս» </t>
    </r>
    <r>
      <rPr>
        <i/>
        <sz val="11"/>
        <color rgb="FF000000"/>
        <rFont val="GHEA Grapalat"/>
        <family val="3"/>
      </rPr>
      <t>(հայերեն, ռուսերեն, բելառուսերեն)</t>
    </r>
  </si>
  <si>
    <r>
      <t xml:space="preserve">«Ասիրիսկիե նովոստի» </t>
    </r>
    <r>
      <rPr>
        <i/>
        <sz val="11"/>
        <color rgb="FF000000"/>
        <rFont val="GHEA Grapalat"/>
        <family val="3"/>
      </rPr>
      <t>(հայերեն, ռուսերեն, ասորերեն)</t>
    </r>
  </si>
  <si>
    <r>
      <t xml:space="preserve">«Իլիոս» </t>
    </r>
    <r>
      <rPr>
        <i/>
        <sz val="11"/>
        <color rgb="FF000000"/>
        <rFont val="GHEA Grapalat"/>
        <family val="3"/>
      </rPr>
      <t>(հայերեն, հունարեն, ռուսերեն)</t>
    </r>
  </si>
  <si>
    <r>
      <t xml:space="preserve">«Դավթի Վահան» </t>
    </r>
    <r>
      <rPr>
        <i/>
        <sz val="11"/>
        <color rgb="FF000000"/>
        <rFont val="GHEA Grapalat"/>
        <family val="3"/>
      </rPr>
      <t>(հայերեն, եբայերեն, ռուսերեն)</t>
    </r>
  </si>
  <si>
    <r>
      <t xml:space="preserve">«Լիտերատուրնայա Արմենիա» </t>
    </r>
    <r>
      <rPr>
        <i/>
        <sz val="11"/>
        <rFont val="GHEA Grapalat"/>
        <family val="3"/>
      </rPr>
      <t>(ռուսերեն)</t>
    </r>
  </si>
  <si>
    <r>
      <t xml:space="preserve">Աջակցություն կերպարվեստին  </t>
    </r>
    <r>
      <rPr>
        <b/>
        <i/>
        <sz val="11"/>
        <rFont val="GHEA Grapalat"/>
        <family val="3"/>
      </rPr>
      <t xml:space="preserve"> </t>
    </r>
  </si>
  <si>
    <r>
      <rPr>
        <b/>
        <sz val="11"/>
        <rFont val="Calibri"/>
        <family val="2"/>
      </rPr>
      <t>«</t>
    </r>
    <r>
      <rPr>
        <b/>
        <sz val="11"/>
        <rFont val="GHEA Grapalat"/>
        <family val="3"/>
      </rPr>
      <t>ԷՔՍՊՈ 2025</t>
    </r>
    <r>
      <rPr>
        <b/>
        <sz val="11"/>
        <rFont val="Calibri"/>
        <family val="2"/>
      </rPr>
      <t>»</t>
    </r>
    <r>
      <rPr>
        <b/>
        <sz val="11"/>
        <rFont val="GHEA Grapalat"/>
        <family val="3"/>
      </rPr>
      <t xml:space="preserve"> Օսակա, Կանսայ, Ճապոնիա համաշխարհային ցուցահանդեսին ՀՀ մասնակցության կազմակերպման աշխատանքներ</t>
    </r>
  </si>
  <si>
    <t xml:space="preserve">«ՀՀ 2024 թվականի պետական բյուջեի մասին» ՀՀ օրենքով նախատեսված թրաֆիքինգի դեմ պայքարի գծով ծախսերը՝ ըստ առանձին ծրագրերի, միջոցառումների և դրանք իրականացնող պետական կառավարման համակարգի մարմինների </t>
  </si>
  <si>
    <t>Պատմամշակութային արգելոց-թանգարանների և պատմական միջավայրի պահպանության ծառայություն ՊՈԱԿ,
Պատմամշակութային ժառանգության գիտահետազոտական կենտրոն» ՊՈԱԿ,
ՀՀ ԳԱԱ «Հնագիտության և ազգագրության ինստիտուտ» ՊՈԱԿ</t>
  </si>
  <si>
    <t xml:space="preserve">Մարզի  համայնքների մշակույթի  տների, մանկապատանեկան ստեղծագործական կենտրոնների սաների մրցույթ-փառատոն </t>
  </si>
  <si>
    <t>«Երևանի և մարզերի երաժշտական, արվեստի և գեղարվեստի դպրոցների փոխգործակցության «Քույր դպրոցներ» կրթական նպատակային ծրագիր</t>
  </si>
  <si>
    <t>Տարեց և (կամ) հաշմանդամություն ունեցող անձանց խնամքի տրամադրում, կյանքի դժվարին իրավիճակում հայտնված անձանց սննդի կազմակերպում և կացարանով ապահովում</t>
  </si>
  <si>
    <t>Տարեց և (կամ) հաշմանդամություն ունեցող անձանց ցերեկային խնամքի տրամադրում և սոցիալապես անապահով անձանց սննդի կազմակերպում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</si>
</sst>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_);\(#,##0.0\)"/>
    <numFmt numFmtId="166" formatCode="_(* #,##0.0_);_(* \(#,##0.0\);_(* &quot;-&quot;?_);_(@_)"/>
    <numFmt numFmtId="167" formatCode="##,##0.0;\(##,##0.0\);\-"/>
    <numFmt numFmtId="168" formatCode="0.0"/>
    <numFmt numFmtId="169" formatCode="_(* #,##0_);_(* \(#,##0\);_(* &quot;-&quot;?_);_(@_)"/>
    <numFmt numFmtId="170" formatCode="_(* #,##0.0_);_(* \(#,##0.0\);_(* &quot;-&quot;??_);_(@_)"/>
  </numFmts>
  <fonts count="54" x14ac:knownFonts="1">
    <font>
      <sz val="11"/>
      <color theme="1"/>
      <name val="Calibri"/>
      <family val="2"/>
      <scheme val="minor"/>
    </font>
    <font>
      <sz val="11"/>
      <color theme="1"/>
      <name val="Calibri"/>
      <family val="2"/>
      <scheme val="minor"/>
    </font>
    <font>
      <sz val="10"/>
      <color theme="1"/>
      <name val="GHEA Grapalat"/>
      <family val="3"/>
    </font>
    <font>
      <i/>
      <sz val="10"/>
      <color theme="1"/>
      <name val="GHEA Grapalat"/>
      <family val="3"/>
    </font>
    <font>
      <u/>
      <sz val="11"/>
      <color theme="10"/>
      <name val="Calibri"/>
      <family val="2"/>
      <scheme val="minor"/>
    </font>
    <font>
      <sz val="11"/>
      <color indexed="8"/>
      <name val="Calibri"/>
      <family val="2"/>
    </font>
    <font>
      <sz val="10"/>
      <name val="GHEA Grapalat"/>
      <family val="3"/>
    </font>
    <font>
      <sz val="10"/>
      <name val="Arial Armenian"/>
      <family val="2"/>
    </font>
    <font>
      <sz val="10"/>
      <name val="Times Armenian"/>
      <family val="1"/>
    </font>
    <font>
      <sz val="10"/>
      <color theme="1"/>
      <name val="Calibri"/>
      <family val="2"/>
      <scheme val="minor"/>
    </font>
    <font>
      <sz val="10"/>
      <name val="Arial"/>
      <family val="2"/>
    </font>
    <font>
      <sz val="10"/>
      <name val="Arial"/>
      <family val="2"/>
      <charset val="204"/>
    </font>
    <font>
      <sz val="10"/>
      <color rgb="FF9C65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color indexed="8"/>
      <name val="MS Sans Serif"/>
      <family val="2"/>
    </font>
    <font>
      <sz val="12"/>
      <name val="Arial Armenian"/>
      <family val="2"/>
    </font>
    <font>
      <b/>
      <i/>
      <sz val="9"/>
      <color indexed="8"/>
      <name val="Arial Armenian"/>
      <family val="2"/>
    </font>
    <font>
      <sz val="10"/>
      <color rgb="FFFF0000"/>
      <name val="GHEA Grapalat"/>
      <family val="3"/>
    </font>
    <font>
      <sz val="10"/>
      <name val="Arial Unicode"/>
      <family val="2"/>
    </font>
    <font>
      <sz val="8"/>
      <name val="GHEA Grapalat"/>
      <family val="2"/>
    </font>
    <font>
      <sz val="11"/>
      <color rgb="FF000000"/>
      <name val="Calibri"/>
      <family val="2"/>
    </font>
    <font>
      <sz val="11"/>
      <color theme="1"/>
      <name val="GHEA Grapalat"/>
      <family val="3"/>
    </font>
    <font>
      <b/>
      <sz val="11"/>
      <color theme="1"/>
      <name val="GHEA Grapalat"/>
      <family val="3"/>
    </font>
    <font>
      <sz val="11"/>
      <name val="GHEA Grapalat"/>
      <family val="3"/>
    </font>
    <font>
      <b/>
      <sz val="11"/>
      <name val="GHEA Grapalat"/>
      <family val="3"/>
    </font>
    <font>
      <b/>
      <i/>
      <sz val="11"/>
      <name val="GHEA Grapalat"/>
      <family val="3"/>
    </font>
    <font>
      <sz val="11"/>
      <name val="Calibri"/>
      <family val="2"/>
      <scheme val="minor"/>
    </font>
    <font>
      <b/>
      <sz val="11"/>
      <color theme="1"/>
      <name val="Calibri"/>
      <family val="2"/>
      <scheme val="minor"/>
    </font>
    <font>
      <sz val="11"/>
      <color rgb="FFFF0000"/>
      <name val="GHEA Grapalat"/>
      <family val="3"/>
    </font>
    <font>
      <sz val="11"/>
      <color indexed="10"/>
      <name val="GHEA Grapalat"/>
      <family val="3"/>
    </font>
    <font>
      <sz val="11"/>
      <color indexed="8"/>
      <name val="GHEA Grapalat"/>
      <family val="3"/>
    </font>
    <font>
      <b/>
      <sz val="11"/>
      <color rgb="FFFF0000"/>
      <name val="GHEA Grapalat"/>
      <family val="3"/>
    </font>
    <font>
      <i/>
      <sz val="11"/>
      <name val="GHEA Grapalat"/>
      <family val="3"/>
    </font>
    <font>
      <i/>
      <sz val="11"/>
      <color theme="1"/>
      <name val="GHEA Grapalat"/>
      <family val="3"/>
    </font>
    <font>
      <b/>
      <sz val="11"/>
      <name val="Calibri"/>
      <family val="2"/>
    </font>
    <font>
      <i/>
      <sz val="11"/>
      <color rgb="FF000000"/>
      <name val="GHEA Grapalat"/>
      <family val="3"/>
    </font>
    <font>
      <b/>
      <sz val="11"/>
      <color theme="0"/>
      <name val="GHEA Grapalat"/>
      <family val="3"/>
    </font>
    <font>
      <i/>
      <sz val="1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style="thin">
        <color auto="1"/>
      </right>
      <top style="thin">
        <color auto="1"/>
      </top>
      <bottom/>
      <diagonal/>
    </border>
    <border>
      <left/>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84">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1" fillId="0" borderId="0"/>
    <xf numFmtId="0" fontId="7" fillId="0" borderId="0"/>
    <xf numFmtId="0" fontId="12" fillId="3" borderId="0" applyNumberFormat="0" applyBorder="0" applyAlignment="0" applyProtection="0"/>
    <xf numFmtId="0" fontId="8" fillId="0" borderId="0"/>
    <xf numFmtId="0" fontId="1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5" borderId="0" applyNumberFormat="0" applyBorder="0" applyAlignment="0" applyProtection="0"/>
    <xf numFmtId="0" fontId="13" fillId="16" borderId="0" applyNumberFormat="0" applyBorder="0" applyAlignment="0" applyProtection="0"/>
    <xf numFmtId="0" fontId="13" fillId="14"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10"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9"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4" fillId="5" borderId="0" applyNumberFormat="0" applyBorder="0" applyAlignment="0" applyProtection="0"/>
    <xf numFmtId="0" fontId="15" fillId="22" borderId="16" applyNumberFormat="0" applyAlignment="0" applyProtection="0"/>
    <xf numFmtId="0" fontId="16" fillId="23" borderId="17"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0" borderId="18" applyNumberFormat="0" applyFill="0" applyAlignment="0" applyProtection="0"/>
    <xf numFmtId="0" fontId="20" fillId="0" borderId="19" applyNumberFormat="0" applyFill="0" applyAlignment="0" applyProtection="0"/>
    <xf numFmtId="0" fontId="21" fillId="0" borderId="20" applyNumberFormat="0" applyFill="0" applyAlignment="0" applyProtection="0"/>
    <xf numFmtId="0" fontId="21" fillId="0" borderId="0" applyNumberFormat="0" applyFill="0" applyBorder="0" applyAlignment="0" applyProtection="0"/>
    <xf numFmtId="0" fontId="22" fillId="12" borderId="16" applyNumberFormat="0" applyAlignment="0" applyProtection="0"/>
    <xf numFmtId="0" fontId="23" fillId="0" borderId="21" applyNumberFormat="0" applyFill="0" applyAlignment="0" applyProtection="0"/>
    <xf numFmtId="0" fontId="24" fillId="24" borderId="0" applyNumberFormat="0" applyBorder="0" applyAlignment="0" applyProtection="0"/>
    <xf numFmtId="1" fontId="31" fillId="0" borderId="0"/>
    <xf numFmtId="1" fontId="31" fillId="0" borderId="0"/>
    <xf numFmtId="1" fontId="31" fillId="0" borderId="0"/>
    <xf numFmtId="0" fontId="1" fillId="0" borderId="0"/>
    <xf numFmtId="0" fontId="10" fillId="0" borderId="0"/>
    <xf numFmtId="0" fontId="10" fillId="0" borderId="0"/>
    <xf numFmtId="0" fontId="7" fillId="25" borderId="22" applyNumberFormat="0" applyFont="0" applyAlignment="0" applyProtection="0"/>
    <xf numFmtId="0" fontId="25" fillId="22" borderId="23" applyNumberFormat="0" applyAlignment="0" applyProtection="0"/>
    <xf numFmtId="0" fontId="29" fillId="0" borderId="0"/>
    <xf numFmtId="0" fontId="30" fillId="0" borderId="0"/>
    <xf numFmtId="0" fontId="29" fillId="0" borderId="0"/>
    <xf numFmtId="0" fontId="26" fillId="0" borderId="0" applyNumberFormat="0" applyFill="0" applyBorder="0" applyAlignment="0" applyProtection="0"/>
    <xf numFmtId="0" fontId="27" fillId="0" borderId="24" applyNumberFormat="0" applyFill="0" applyAlignment="0" applyProtection="0"/>
    <xf numFmtId="0" fontId="28" fillId="0" borderId="0" applyNumberFormat="0" applyFill="0" applyBorder="0" applyAlignment="0" applyProtection="0"/>
    <xf numFmtId="0" fontId="11" fillId="0" borderId="0"/>
    <xf numFmtId="1" fontId="31" fillId="0" borderId="0"/>
    <xf numFmtId="0" fontId="10" fillId="0" borderId="0"/>
    <xf numFmtId="0" fontId="34" fillId="0" borderId="0"/>
    <xf numFmtId="0" fontId="10" fillId="0" borderId="0"/>
    <xf numFmtId="0" fontId="11" fillId="0" borderId="0"/>
    <xf numFmtId="0" fontId="29" fillId="0" borderId="0"/>
    <xf numFmtId="167" fontId="35" fillId="0" borderId="0" applyFill="0" applyBorder="0" applyProtection="0">
      <alignment horizontal="right" vertical="top"/>
    </xf>
    <xf numFmtId="0" fontId="7" fillId="0" borderId="0"/>
    <xf numFmtId="0" fontId="11" fillId="0" borderId="0"/>
    <xf numFmtId="43" fontId="36" fillId="0" borderId="0" applyFont="0" applyFill="0" applyBorder="0" applyAlignment="0" applyProtection="0"/>
    <xf numFmtId="0" fontId="11" fillId="0" borderId="0"/>
    <xf numFmtId="0" fontId="10" fillId="0" borderId="0"/>
    <xf numFmtId="0" fontId="1" fillId="0" borderId="0"/>
    <xf numFmtId="0" fontId="1" fillId="0" borderId="0"/>
  </cellStyleXfs>
  <cellXfs count="565">
    <xf numFmtId="0" fontId="0" fillId="0" borderId="0" xfId="0"/>
    <xf numFmtId="0" fontId="9" fillId="0" borderId="0" xfId="0" applyFont="1"/>
    <xf numFmtId="0" fontId="2" fillId="0" borderId="0" xfId="0" applyFont="1"/>
    <xf numFmtId="0" fontId="2" fillId="2" borderId="4" xfId="0" applyFont="1" applyFill="1" applyBorder="1" applyAlignment="1">
      <alignment horizontal="left"/>
    </xf>
    <xf numFmtId="0" fontId="2" fillId="2" borderId="5" xfId="0" applyFont="1" applyFill="1" applyBorder="1"/>
    <xf numFmtId="0" fontId="2" fillId="0" borderId="6" xfId="0" applyFont="1" applyBorder="1"/>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4" fillId="0" borderId="0" xfId="2"/>
    <xf numFmtId="49" fontId="32" fillId="0" borderId="14" xfId="0" applyNumberFormat="1" applyFont="1" applyBorder="1" applyAlignment="1">
      <alignment vertical="top"/>
    </xf>
    <xf numFmtId="49" fontId="32" fillId="0" borderId="25" xfId="0" applyNumberFormat="1" applyFont="1" applyBorder="1" applyAlignment="1">
      <alignment vertical="top"/>
    </xf>
    <xf numFmtId="0" fontId="2" fillId="0" borderId="13" xfId="0" applyFont="1" applyBorder="1" applyAlignment="1">
      <alignment horizontal="left" vertical="top"/>
    </xf>
    <xf numFmtId="0" fontId="2" fillId="0" borderId="8"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vertical="top" wrapText="1"/>
    </xf>
    <xf numFmtId="0" fontId="2" fillId="0" borderId="13" xfId="0" applyFont="1" applyBorder="1" applyAlignment="1">
      <alignment horizontal="left"/>
    </xf>
    <xf numFmtId="0" fontId="2" fillId="0" borderId="8" xfId="0" applyFont="1" applyBorder="1" applyAlignment="1">
      <alignment horizontal="left"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1" xfId="0" applyFont="1" applyBorder="1" applyAlignment="1">
      <alignment vertical="center"/>
    </xf>
    <xf numFmtId="0" fontId="3" fillId="0" borderId="15" xfId="0" applyFont="1" applyBorder="1" applyAlignment="1">
      <alignment vertical="top" wrapText="1"/>
    </xf>
    <xf numFmtId="0" fontId="3" fillId="2" borderId="4" xfId="0" applyFont="1" applyFill="1" applyBorder="1" applyAlignment="1">
      <alignment vertical="top"/>
    </xf>
    <xf numFmtId="0" fontId="3" fillId="2" borderId="5" xfId="0" applyFont="1" applyFill="1" applyBorder="1" applyAlignment="1">
      <alignment vertical="center" wrapText="1"/>
    </xf>
    <xf numFmtId="0" fontId="3" fillId="2" borderId="11" xfId="0" applyFont="1" applyFill="1" applyBorder="1" applyAlignment="1">
      <alignment vertical="center" wrapText="1"/>
    </xf>
    <xf numFmtId="0" fontId="3" fillId="2" borderId="5" xfId="0" applyFont="1" applyFill="1" applyBorder="1" applyAlignment="1">
      <alignment vertical="top" wrapText="1"/>
    </xf>
    <xf numFmtId="0" fontId="3" fillId="2" borderId="11" xfId="0" applyFont="1" applyFill="1" applyBorder="1" applyAlignment="1">
      <alignment vertical="top" wrapText="1"/>
    </xf>
    <xf numFmtId="0" fontId="2" fillId="0" borderId="15" xfId="0" applyFont="1" applyBorder="1" applyAlignment="1">
      <alignment vertical="top" wrapText="1"/>
    </xf>
    <xf numFmtId="0" fontId="2" fillId="0" borderId="8" xfId="0" applyFont="1" applyBorder="1" applyAlignment="1">
      <alignment vertical="center"/>
    </xf>
    <xf numFmtId="0" fontId="3" fillId="2" borderId="6" xfId="0" applyFont="1" applyFill="1" applyBorder="1" applyAlignment="1">
      <alignment vertical="top"/>
    </xf>
    <xf numFmtId="0" fontId="3" fillId="0" borderId="2" xfId="0" applyFont="1" applyBorder="1" applyAlignment="1">
      <alignment vertical="top" wrapText="1"/>
    </xf>
    <xf numFmtId="0" fontId="2" fillId="0" borderId="10" xfId="0" applyFont="1" applyBorder="1" applyAlignment="1">
      <alignment vertical="center"/>
    </xf>
    <xf numFmtId="0" fontId="2" fillId="0" borderId="10" xfId="0" applyFont="1" applyBorder="1" applyAlignment="1">
      <alignment vertical="center" wrapText="1"/>
    </xf>
    <xf numFmtId="0" fontId="3" fillId="2" borderId="9" xfId="0" applyFont="1" applyFill="1" applyBorder="1" applyAlignment="1">
      <alignment vertical="top" wrapText="1"/>
    </xf>
    <xf numFmtId="0" fontId="3" fillId="2" borderId="13" xfId="0" applyFont="1" applyFill="1" applyBorder="1" applyAlignment="1">
      <alignment vertical="top" wrapText="1"/>
    </xf>
    <xf numFmtId="0" fontId="3" fillId="2" borderId="8" xfId="0" applyFont="1" applyFill="1" applyBorder="1" applyAlignment="1">
      <alignment vertical="top" wrapText="1"/>
    </xf>
    <xf numFmtId="0" fontId="3" fillId="2" borderId="1" xfId="0" applyFont="1" applyFill="1" applyBorder="1" applyAlignment="1">
      <alignment vertical="top" wrapText="1"/>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2" borderId="9" xfId="0" applyFont="1" applyFill="1" applyBorder="1" applyAlignment="1">
      <alignment horizontal="center" vertical="center" wrapText="1"/>
    </xf>
    <xf numFmtId="0" fontId="0" fillId="0" borderId="0" xfId="0" applyAlignment="1">
      <alignment wrapText="1"/>
    </xf>
    <xf numFmtId="0" fontId="6" fillId="26" borderId="0" xfId="9" applyFont="1" applyFill="1" applyAlignment="1">
      <alignment vertical="center" wrapText="1"/>
    </xf>
    <xf numFmtId="0" fontId="6" fillId="26" borderId="0" xfId="9" applyFont="1" applyFill="1" applyAlignment="1">
      <alignment horizontal="left" vertical="center" wrapText="1"/>
    </xf>
    <xf numFmtId="165" fontId="6" fillId="26" borderId="0" xfId="3" applyNumberFormat="1" applyFont="1" applyFill="1" applyAlignment="1">
      <alignment horizontal="right" vertical="center"/>
    </xf>
    <xf numFmtId="0" fontId="2" fillId="0" borderId="6" xfId="0" applyFont="1" applyBorder="1" applyAlignment="1">
      <alignment horizontal="left"/>
    </xf>
    <xf numFmtId="0" fontId="2" fillId="0" borderId="0" xfId="0" applyFont="1" applyAlignment="1">
      <alignment wrapText="1"/>
    </xf>
    <xf numFmtId="0" fontId="2" fillId="0" borderId="7" xfId="0" applyFont="1" applyBorder="1" applyAlignment="1">
      <alignment horizontal="left"/>
    </xf>
    <xf numFmtId="0" fontId="2" fillId="0" borderId="12" xfId="0" applyFont="1" applyBorder="1" applyAlignment="1">
      <alignment wrapText="1"/>
    </xf>
    <xf numFmtId="0" fontId="2" fillId="0" borderId="0" xfId="0" applyFont="1" applyAlignment="1">
      <alignment horizontal="left" wrapText="1" indent="5"/>
    </xf>
    <xf numFmtId="164" fontId="6" fillId="0" borderId="0" xfId="71" applyNumberFormat="1" applyFont="1" applyAlignment="1">
      <alignment horizontal="left" vertical="center" wrapText="1"/>
    </xf>
    <xf numFmtId="0" fontId="2" fillId="2" borderId="5" xfId="0" applyFont="1" applyFill="1" applyBorder="1" applyAlignment="1">
      <alignment wrapText="1"/>
    </xf>
    <xf numFmtId="0" fontId="2" fillId="0" borderId="12" xfId="0" applyFont="1" applyBorder="1" applyAlignment="1">
      <alignment horizontal="left" wrapText="1" indent="5"/>
    </xf>
    <xf numFmtId="0" fontId="2" fillId="2" borderId="9" xfId="0" applyFont="1" applyFill="1" applyBorder="1"/>
    <xf numFmtId="0" fontId="2" fillId="0" borderId="15"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wrapText="1"/>
    </xf>
    <xf numFmtId="0" fontId="2" fillId="0" borderId="5" xfId="0" applyFont="1" applyBorder="1"/>
    <xf numFmtId="0" fontId="2" fillId="0" borderId="6" xfId="0" applyFont="1" applyBorder="1" applyAlignment="1">
      <alignment horizontal="left" wrapText="1" indent="5"/>
    </xf>
    <xf numFmtId="0" fontId="2" fillId="2" borderId="9" xfId="0" applyFont="1" applyFill="1" applyBorder="1" applyAlignment="1">
      <alignment horizontal="center" vertical="center"/>
    </xf>
    <xf numFmtId="0" fontId="2" fillId="0" borderId="15" xfId="0" applyFont="1" applyBorder="1" applyAlignment="1">
      <alignment wrapText="1"/>
    </xf>
    <xf numFmtId="0" fontId="2" fillId="0" borderId="15" xfId="0" applyFont="1" applyBorder="1"/>
    <xf numFmtId="0" fontId="2" fillId="0" borderId="2" xfId="0" applyFont="1" applyBorder="1"/>
    <xf numFmtId="0" fontId="2" fillId="0" borderId="9" xfId="0" applyFont="1" applyBorder="1" applyAlignment="1">
      <alignment wrapText="1"/>
    </xf>
    <xf numFmtId="0" fontId="39" fillId="0" borderId="0" xfId="0" applyFont="1"/>
    <xf numFmtId="0" fontId="38" fillId="26" borderId="42" xfId="0" applyFont="1" applyFill="1" applyBorder="1" applyAlignment="1">
      <alignment horizontal="center" vertical="center"/>
    </xf>
    <xf numFmtId="0" fontId="37" fillId="26" borderId="0" xfId="0" applyFont="1" applyFill="1"/>
    <xf numFmtId="0" fontId="37" fillId="26" borderId="0" xfId="0" applyFont="1" applyFill="1" applyAlignment="1">
      <alignment horizontal="center" wrapText="1"/>
    </xf>
    <xf numFmtId="4" fontId="37" fillId="26" borderId="0" xfId="0" applyNumberFormat="1" applyFont="1" applyFill="1" applyAlignment="1">
      <alignment horizontal="center" wrapText="1"/>
    </xf>
    <xf numFmtId="0" fontId="39" fillId="26" borderId="0" xfId="0" applyFont="1" applyFill="1"/>
    <xf numFmtId="0" fontId="39" fillId="26" borderId="29" xfId="0" applyFont="1" applyFill="1" applyBorder="1"/>
    <xf numFmtId="4" fontId="37" fillId="26" borderId="0" xfId="0" applyNumberFormat="1" applyFont="1" applyFill="1"/>
    <xf numFmtId="0" fontId="39" fillId="26" borderId="0" xfId="0" applyFont="1" applyFill="1" applyAlignment="1">
      <alignment vertical="top"/>
    </xf>
    <xf numFmtId="0" fontId="39" fillId="26" borderId="0" xfId="0" applyFont="1" applyFill="1" applyAlignment="1">
      <alignment horizontal="right" vertical="top"/>
    </xf>
    <xf numFmtId="0" fontId="44" fillId="26" borderId="0" xfId="0" applyFont="1" applyFill="1" applyAlignment="1">
      <alignment vertical="top"/>
    </xf>
    <xf numFmtId="0" fontId="45" fillId="26" borderId="0" xfId="0" applyFont="1" applyFill="1" applyAlignment="1">
      <alignment horizontal="center" vertical="top"/>
    </xf>
    <xf numFmtId="0" fontId="39" fillId="26" borderId="0" xfId="0" applyFont="1" applyFill="1" applyAlignment="1">
      <alignment vertical="top" wrapText="1"/>
    </xf>
    <xf numFmtId="0" fontId="40" fillId="26" borderId="52" xfId="0" applyFont="1" applyFill="1" applyBorder="1" applyAlignment="1">
      <alignment vertical="top"/>
    </xf>
    <xf numFmtId="0" fontId="40" fillId="26" borderId="52" xfId="0" applyFont="1" applyFill="1" applyBorder="1" applyAlignment="1">
      <alignment horizontal="center" vertical="top"/>
    </xf>
    <xf numFmtId="0" fontId="40" fillId="26" borderId="52" xfId="0" applyFont="1" applyFill="1" applyBorder="1" applyAlignment="1">
      <alignment vertical="center"/>
    </xf>
    <xf numFmtId="166" fontId="39" fillId="26" borderId="0" xfId="0" applyNumberFormat="1" applyFont="1" applyFill="1" applyAlignment="1">
      <alignment vertical="top"/>
    </xf>
    <xf numFmtId="0" fontId="40" fillId="26" borderId="52" xfId="0" applyFont="1" applyFill="1" applyBorder="1" applyAlignment="1">
      <alignment horizontal="center" vertical="center" wrapText="1"/>
    </xf>
    <xf numFmtId="0" fontId="39" fillId="26" borderId="52" xfId="0" applyFont="1" applyFill="1" applyBorder="1" applyAlignment="1">
      <alignment horizontal="center" vertical="center" wrapText="1"/>
    </xf>
    <xf numFmtId="49" fontId="39" fillId="26" borderId="74" xfId="0" applyNumberFormat="1" applyFont="1" applyFill="1" applyBorder="1" applyAlignment="1">
      <alignment horizontal="center" vertical="top"/>
    </xf>
    <xf numFmtId="43" fontId="39" fillId="26" borderId="0" xfId="1" applyFont="1" applyFill="1" applyAlignment="1">
      <alignment vertical="top"/>
    </xf>
    <xf numFmtId="0" fontId="40" fillId="26" borderId="52" xfId="0" applyFont="1" applyFill="1" applyBorder="1" applyAlignment="1">
      <alignment horizontal="center" vertical="center"/>
    </xf>
    <xf numFmtId="0" fontId="39" fillId="26" borderId="57" xfId="0" applyFont="1" applyFill="1" applyBorder="1" applyAlignment="1">
      <alignment horizontal="center" vertical="center" wrapText="1"/>
    </xf>
    <xf numFmtId="49" fontId="45" fillId="26" borderId="2" xfId="0" applyNumberFormat="1" applyFont="1" applyFill="1" applyBorder="1" applyAlignment="1">
      <alignment vertical="top"/>
    </xf>
    <xf numFmtId="0" fontId="0" fillId="26" borderId="2" xfId="0" applyFill="1" applyBorder="1" applyAlignment="1">
      <alignment horizontal="center" vertical="top"/>
    </xf>
    <xf numFmtId="0" fontId="0" fillId="26" borderId="0" xfId="0" applyFill="1"/>
    <xf numFmtId="0" fontId="45" fillId="26" borderId="57" xfId="0" applyFont="1" applyFill="1" applyBorder="1" applyAlignment="1">
      <alignment horizontal="center" vertical="top"/>
    </xf>
    <xf numFmtId="0" fontId="39" fillId="26" borderId="0" xfId="0" applyFont="1" applyFill="1" applyAlignment="1">
      <alignment horizontal="center" vertical="top"/>
    </xf>
    <xf numFmtId="0" fontId="39" fillId="26" borderId="52" xfId="0" applyFont="1" applyFill="1" applyBorder="1" applyAlignment="1">
      <alignment vertical="center"/>
    </xf>
    <xf numFmtId="0" fontId="39" fillId="26" borderId="52" xfId="0" applyFont="1" applyFill="1" applyBorder="1" applyAlignment="1">
      <alignment horizontal="center" vertical="center"/>
    </xf>
    <xf numFmtId="170" fontId="1" fillId="26" borderId="46" xfId="1" applyNumberFormat="1" applyFont="1" applyFill="1" applyBorder="1" applyAlignment="1">
      <alignment horizontal="center" vertical="top"/>
    </xf>
    <xf numFmtId="0" fontId="39" fillId="26" borderId="74" xfId="0" applyFont="1" applyFill="1" applyBorder="1" applyAlignment="1">
      <alignment horizontal="center" vertical="center"/>
    </xf>
    <xf numFmtId="0" fontId="39" fillId="26" borderId="74" xfId="0" applyFont="1" applyFill="1" applyBorder="1" applyAlignment="1">
      <alignment horizontal="center" vertical="top"/>
    </xf>
    <xf numFmtId="0" fontId="39" fillId="26" borderId="74" xfId="0" applyFont="1" applyFill="1" applyBorder="1" applyAlignment="1">
      <alignment vertical="center"/>
    </xf>
    <xf numFmtId="170" fontId="39" fillId="26" borderId="74" xfId="1" applyNumberFormat="1" applyFont="1" applyFill="1" applyBorder="1" applyAlignment="1">
      <alignment vertical="center"/>
    </xf>
    <xf numFmtId="0" fontId="39" fillId="26" borderId="74" xfId="0" applyFont="1" applyFill="1" applyBorder="1" applyAlignment="1">
      <alignment horizontal="center" vertical="center" wrapText="1"/>
    </xf>
    <xf numFmtId="0" fontId="46" fillId="26" borderId="74" xfId="0" applyFont="1" applyFill="1" applyBorder="1" applyAlignment="1">
      <alignment horizontal="center" vertical="center" wrapText="1"/>
    </xf>
    <xf numFmtId="49" fontId="46" fillId="26" borderId="74" xfId="0" applyNumberFormat="1" applyFont="1" applyFill="1" applyBorder="1" applyAlignment="1">
      <alignment horizontal="center" vertical="top"/>
    </xf>
    <xf numFmtId="0" fontId="46" fillId="26" borderId="74" xfId="0" applyFont="1" applyFill="1" applyBorder="1" applyAlignment="1">
      <alignment horizontal="center" vertical="top" wrapText="1"/>
    </xf>
    <xf numFmtId="170" fontId="37" fillId="26" borderId="74" xfId="1" applyNumberFormat="1" applyFont="1" applyFill="1" applyBorder="1" applyAlignment="1">
      <alignment vertical="center"/>
    </xf>
    <xf numFmtId="0" fontId="45" fillId="26" borderId="74" xfId="0" applyFont="1" applyFill="1" applyBorder="1" applyAlignment="1">
      <alignment horizontal="center" vertical="top"/>
    </xf>
    <xf numFmtId="0" fontId="39" fillId="26" borderId="74" xfId="0" applyFont="1" applyFill="1" applyBorder="1" applyAlignment="1">
      <alignment vertical="top"/>
    </xf>
    <xf numFmtId="0" fontId="39" fillId="26" borderId="28" xfId="0" applyFont="1" applyFill="1" applyBorder="1"/>
    <xf numFmtId="164" fontId="39" fillId="26" borderId="65" xfId="0" applyNumberFormat="1" applyFont="1" applyFill="1" applyBorder="1" applyAlignment="1">
      <alignment horizontal="center" vertical="center"/>
    </xf>
    <xf numFmtId="0" fontId="39" fillId="26" borderId="64" xfId="0" applyFont="1" applyFill="1" applyBorder="1" applyAlignment="1">
      <alignment horizontal="center" vertical="center" wrapText="1"/>
    </xf>
    <xf numFmtId="0" fontId="39" fillId="26" borderId="70" xfId="0" applyFont="1" applyFill="1" applyBorder="1" applyAlignment="1">
      <alignment horizontal="center" vertical="center" wrapText="1"/>
    </xf>
    <xf numFmtId="164" fontId="39" fillId="26" borderId="73" xfId="0" applyNumberFormat="1" applyFont="1" applyFill="1" applyBorder="1" applyAlignment="1">
      <alignment horizontal="center" vertical="center"/>
    </xf>
    <xf numFmtId="0" fontId="39" fillId="26" borderId="74" xfId="0" applyFont="1" applyFill="1" applyBorder="1"/>
    <xf numFmtId="0" fontId="39" fillId="26" borderId="74" xfId="0" applyFont="1" applyFill="1" applyBorder="1" applyAlignment="1">
      <alignment horizontal="left"/>
    </xf>
    <xf numFmtId="0" fontId="37" fillId="26" borderId="74" xfId="0" applyFont="1" applyFill="1" applyBorder="1"/>
    <xf numFmtId="0" fontId="49" fillId="26" borderId="74" xfId="0" applyFont="1" applyFill="1" applyBorder="1" applyAlignment="1">
      <alignment horizontal="center" vertical="center"/>
    </xf>
    <xf numFmtId="0" fontId="37" fillId="26" borderId="74" xfId="0" applyFont="1" applyFill="1" applyBorder="1" applyAlignment="1">
      <alignment horizontal="left"/>
    </xf>
    <xf numFmtId="0" fontId="37" fillId="26" borderId="74" xfId="0" applyFont="1" applyFill="1" applyBorder="1" applyAlignment="1">
      <alignment horizontal="center" vertical="center" wrapText="1"/>
    </xf>
    <xf numFmtId="0" fontId="37" fillId="26" borderId="74" xfId="0" applyFont="1" applyFill="1" applyBorder="1" applyAlignment="1">
      <alignment vertical="center"/>
    </xf>
    <xf numFmtId="0" fontId="49" fillId="26" borderId="74" xfId="0" applyFont="1" applyFill="1" applyBorder="1" applyAlignment="1">
      <alignment horizontal="left" wrapText="1"/>
    </xf>
    <xf numFmtId="0" fontId="49" fillId="26" borderId="74" xfId="0" applyFont="1" applyFill="1" applyBorder="1" applyAlignment="1">
      <alignment horizontal="left"/>
    </xf>
    <xf numFmtId="0" fontId="37" fillId="26" borderId="74" xfId="0" applyFont="1" applyFill="1" applyBorder="1" applyAlignment="1">
      <alignment horizontal="left" vertical="center" wrapText="1"/>
    </xf>
    <xf numFmtId="0" fontId="37" fillId="26" borderId="74" xfId="0" applyFont="1" applyFill="1" applyBorder="1" applyAlignment="1">
      <alignment horizontal="left" vertical="center"/>
    </xf>
    <xf numFmtId="0" fontId="39" fillId="26" borderId="74" xfId="0" applyFont="1" applyFill="1" applyBorder="1" applyAlignment="1">
      <alignment horizontal="left" vertical="center" wrapText="1"/>
    </xf>
    <xf numFmtId="0" fontId="48" fillId="26" borderId="74" xfId="0" applyFont="1" applyFill="1" applyBorder="1" applyAlignment="1">
      <alignment horizontal="center" vertical="center" wrapText="1"/>
    </xf>
    <xf numFmtId="4" fontId="37" fillId="26" borderId="0" xfId="0" applyNumberFormat="1" applyFont="1" applyFill="1" applyAlignment="1">
      <alignment horizontal="right"/>
    </xf>
    <xf numFmtId="4" fontId="39" fillId="26" borderId="0" xfId="3" applyNumberFormat="1" applyFont="1" applyFill="1" applyAlignment="1">
      <alignment horizontal="right" vertical="center"/>
    </xf>
    <xf numFmtId="164" fontId="48" fillId="26" borderId="74" xfId="0" applyNumberFormat="1" applyFont="1" applyFill="1" applyBorder="1" applyAlignment="1">
      <alignment horizontal="right"/>
    </xf>
    <xf numFmtId="164" fontId="49" fillId="26" borderId="74" xfId="0" applyNumberFormat="1" applyFont="1" applyFill="1" applyBorder="1" applyAlignment="1">
      <alignment horizontal="right" vertical="center"/>
    </xf>
    <xf numFmtId="164" fontId="37" fillId="26" borderId="74" xfId="0" applyNumberFormat="1" applyFont="1" applyFill="1" applyBorder="1" applyAlignment="1">
      <alignment horizontal="right"/>
    </xf>
    <xf numFmtId="164" fontId="39" fillId="26" borderId="74" xfId="0" applyNumberFormat="1" applyFont="1" applyFill="1" applyBorder="1" applyAlignment="1">
      <alignment horizontal="right" vertical="center"/>
    </xf>
    <xf numFmtId="164" fontId="37" fillId="26" borderId="74" xfId="0" applyNumberFormat="1" applyFont="1" applyFill="1" applyBorder="1" applyAlignment="1">
      <alignment horizontal="right" vertical="center"/>
    </xf>
    <xf numFmtId="0" fontId="39" fillId="26" borderId="0" xfId="0" applyFont="1" applyFill="1" applyAlignment="1">
      <alignment horizontal="center" vertical="center" wrapText="1"/>
    </xf>
    <xf numFmtId="0" fontId="39" fillId="26" borderId="0" xfId="0" applyFont="1" applyFill="1" applyAlignment="1">
      <alignment horizontal="center" vertical="center"/>
    </xf>
    <xf numFmtId="0" fontId="39" fillId="26" borderId="27" xfId="0" applyFont="1" applyFill="1" applyBorder="1"/>
    <xf numFmtId="0" fontId="39" fillId="26" borderId="27" xfId="0" applyFont="1" applyFill="1" applyBorder="1" applyAlignment="1">
      <alignment horizontal="center"/>
    </xf>
    <xf numFmtId="0" fontId="39" fillId="26" borderId="44" xfId="0" applyFont="1" applyFill="1" applyBorder="1" applyAlignment="1">
      <alignment horizontal="center" vertical="center" wrapText="1"/>
    </xf>
    <xf numFmtId="0" fontId="39" fillId="26" borderId="45" xfId="0" applyFont="1" applyFill="1" applyBorder="1" applyAlignment="1">
      <alignment horizontal="center" vertical="center" wrapText="1"/>
    </xf>
    <xf numFmtId="0" fontId="39" fillId="26" borderId="37" xfId="0" applyFont="1" applyFill="1" applyBorder="1" applyAlignment="1">
      <alignment horizontal="center" vertical="center" wrapText="1"/>
    </xf>
    <xf numFmtId="0" fontId="39" fillId="26" borderId="35" xfId="0" applyFont="1" applyFill="1" applyBorder="1"/>
    <xf numFmtId="0" fontId="39" fillId="26" borderId="36" xfId="0" applyFont="1" applyFill="1" applyBorder="1"/>
    <xf numFmtId="164" fontId="39" fillId="26" borderId="47" xfId="0" applyNumberFormat="1" applyFont="1" applyFill="1" applyBorder="1"/>
    <xf numFmtId="0" fontId="39" fillId="26" borderId="61" xfId="0" applyFont="1" applyFill="1" applyBorder="1"/>
    <xf numFmtId="0" fontId="39" fillId="26" borderId="38" xfId="0" applyFont="1" applyFill="1" applyBorder="1"/>
    <xf numFmtId="0" fontId="39" fillId="26" borderId="12" xfId="0" applyFont="1" applyFill="1" applyBorder="1" applyAlignment="1">
      <alignment vertical="center"/>
    </xf>
    <xf numFmtId="0" fontId="39" fillId="26" borderId="12" xfId="0" applyFont="1" applyFill="1" applyBorder="1" applyAlignment="1">
      <alignment horizontal="left" vertical="center" wrapText="1"/>
    </xf>
    <xf numFmtId="166" fontId="39" fillId="26" borderId="10" xfId="6" applyNumberFormat="1" applyFont="1" applyFill="1" applyBorder="1" applyAlignment="1">
      <alignment horizontal="left" vertical="center" wrapText="1"/>
    </xf>
    <xf numFmtId="0" fontId="39" fillId="26" borderId="46" xfId="0" applyFont="1" applyFill="1" applyBorder="1" applyAlignment="1">
      <alignment horizontal="center" vertical="center"/>
    </xf>
    <xf numFmtId="0" fontId="39" fillId="26" borderId="34" xfId="0" applyFont="1" applyFill="1" applyBorder="1"/>
    <xf numFmtId="0" fontId="39" fillId="26" borderId="67" xfId="0" applyFont="1" applyFill="1" applyBorder="1" applyAlignment="1">
      <alignment horizontal="left" vertical="center" wrapText="1"/>
    </xf>
    <xf numFmtId="168" fontId="39" fillId="26" borderId="64" xfId="0" applyNumberFormat="1" applyFont="1" applyFill="1" applyBorder="1" applyAlignment="1">
      <alignment horizontal="center" vertical="center" wrapText="1"/>
    </xf>
    <xf numFmtId="164" fontId="39" fillId="0" borderId="65" xfId="0" applyNumberFormat="1" applyFont="1" applyBorder="1" applyAlignment="1">
      <alignment horizontal="center" vertical="center"/>
    </xf>
    <xf numFmtId="0" fontId="39" fillId="26" borderId="66" xfId="0" applyFont="1" applyFill="1" applyBorder="1" applyAlignment="1">
      <alignment horizontal="left" vertical="center" wrapText="1"/>
    </xf>
    <xf numFmtId="0" fontId="39" fillId="26" borderId="67" xfId="0" applyFont="1" applyFill="1" applyBorder="1" applyAlignment="1">
      <alignment horizontal="left" wrapText="1"/>
    </xf>
    <xf numFmtId="0" fontId="39" fillId="0" borderId="67" xfId="0" applyFont="1" applyBorder="1" applyAlignment="1">
      <alignment horizontal="left" vertical="center" wrapText="1"/>
    </xf>
    <xf numFmtId="168" fontId="39" fillId="26" borderId="65" xfId="0" applyNumberFormat="1" applyFont="1" applyFill="1" applyBorder="1" applyAlignment="1">
      <alignment horizontal="center" vertical="center"/>
    </xf>
    <xf numFmtId="0" fontId="39" fillId="26" borderId="71" xfId="0" applyFont="1" applyFill="1" applyBorder="1"/>
    <xf numFmtId="0" fontId="39" fillId="26" borderId="64" xfId="0" applyFont="1" applyFill="1" applyBorder="1"/>
    <xf numFmtId="166" fontId="39" fillId="26" borderId="12" xfId="6" applyNumberFormat="1" applyFont="1" applyFill="1" applyBorder="1" applyAlignment="1">
      <alignment horizontal="left" vertical="center" wrapText="1"/>
    </xf>
    <xf numFmtId="166" fontId="39" fillId="26" borderId="64" xfId="6" applyNumberFormat="1" applyFont="1" applyFill="1" applyBorder="1" applyAlignment="1">
      <alignment horizontal="left" vertical="center" wrapText="1"/>
    </xf>
    <xf numFmtId="0" fontId="39" fillId="26" borderId="65" xfId="0" applyFont="1" applyFill="1" applyBorder="1" applyAlignment="1">
      <alignment horizontal="center" vertical="center"/>
    </xf>
    <xf numFmtId="0" fontId="39" fillId="26" borderId="67" xfId="77" applyFont="1" applyFill="1" applyBorder="1" applyAlignment="1">
      <alignment horizontal="left" vertical="center" wrapText="1"/>
    </xf>
    <xf numFmtId="0" fontId="39" fillId="26" borderId="72" xfId="0" applyFont="1" applyFill="1" applyBorder="1" applyAlignment="1">
      <alignment vertical="center"/>
    </xf>
    <xf numFmtId="0" fontId="39" fillId="26" borderId="68" xfId="0" applyFont="1" applyFill="1" applyBorder="1" applyAlignment="1">
      <alignment vertical="center"/>
    </xf>
    <xf numFmtId="0" fontId="39" fillId="26" borderId="69" xfId="0" applyFont="1" applyFill="1" applyBorder="1" applyAlignment="1">
      <alignment horizontal="left" vertical="center" wrapText="1"/>
    </xf>
    <xf numFmtId="0" fontId="39" fillId="26" borderId="72" xfId="0" applyFont="1" applyFill="1" applyBorder="1"/>
    <xf numFmtId="0" fontId="39" fillId="26" borderId="68" xfId="0" applyFont="1" applyFill="1" applyBorder="1"/>
    <xf numFmtId="0" fontId="39" fillId="26" borderId="0" xfId="0" applyFont="1" applyFill="1" applyAlignment="1">
      <alignment vertical="center"/>
    </xf>
    <xf numFmtId="0" fontId="39" fillId="26" borderId="26" xfId="0" applyFont="1" applyFill="1" applyBorder="1"/>
    <xf numFmtId="0" fontId="39" fillId="26" borderId="68" xfId="0" applyFont="1" applyFill="1" applyBorder="1" applyAlignment="1">
      <alignment horizontal="left" vertical="center" wrapText="1"/>
    </xf>
    <xf numFmtId="0" fontId="39" fillId="26" borderId="64" xfId="0" applyFont="1" applyFill="1" applyBorder="1" applyAlignment="1">
      <alignment horizontal="center" wrapText="1"/>
    </xf>
    <xf numFmtId="166" fontId="39" fillId="26" borderId="64" xfId="6" applyNumberFormat="1" applyFont="1" applyFill="1" applyBorder="1" applyAlignment="1">
      <alignment horizontal="center" vertical="center" wrapText="1"/>
    </xf>
    <xf numFmtId="0" fontId="39" fillId="26" borderId="0" xfId="0" applyFont="1" applyFill="1" applyAlignment="1">
      <alignment horizontal="left" vertical="center" wrapText="1"/>
    </xf>
    <xf numFmtId="0" fontId="48" fillId="26" borderId="64" xfId="0" applyFont="1" applyFill="1" applyBorder="1" applyAlignment="1">
      <alignment horizontal="left" vertical="center" wrapText="1"/>
    </xf>
    <xf numFmtId="0" fontId="48" fillId="26" borderId="64" xfId="0" applyFont="1" applyFill="1" applyBorder="1" applyAlignment="1">
      <alignment horizontal="center" vertical="center" wrapText="1"/>
    </xf>
    <xf numFmtId="0" fontId="39" fillId="26" borderId="34" xfId="0" applyFont="1" applyFill="1" applyBorder="1" applyAlignment="1">
      <alignment vertical="top"/>
    </xf>
    <xf numFmtId="0" fontId="39" fillId="26" borderId="0" xfId="0" applyFont="1" applyFill="1" applyAlignment="1">
      <alignment horizontal="left" vertical="top" wrapText="1"/>
    </xf>
    <xf numFmtId="0" fontId="39" fillId="26" borderId="26" xfId="0" applyFont="1" applyFill="1" applyBorder="1" applyAlignment="1">
      <alignment horizontal="left" vertical="top" wrapText="1"/>
    </xf>
    <xf numFmtId="0" fontId="39" fillId="26" borderId="64" xfId="0" applyFont="1" applyFill="1" applyBorder="1" applyAlignment="1">
      <alignment horizontal="left" vertical="center" wrapText="1"/>
    </xf>
    <xf numFmtId="0" fontId="39" fillId="26" borderId="70" xfId="0" applyFont="1" applyFill="1" applyBorder="1" applyAlignment="1">
      <alignment horizontal="left" vertical="center" wrapText="1"/>
    </xf>
    <xf numFmtId="0" fontId="39" fillId="26" borderId="12" xfId="0" applyFont="1" applyFill="1" applyBorder="1"/>
    <xf numFmtId="0" fontId="39" fillId="26" borderId="12" xfId="0" applyFont="1" applyFill="1" applyBorder="1" applyAlignment="1">
      <alignment vertical="center" wrapText="1"/>
    </xf>
    <xf numFmtId="164" fontId="39" fillId="27" borderId="46" xfId="0" applyNumberFormat="1" applyFont="1" applyFill="1" applyBorder="1" applyAlignment="1">
      <alignment horizontal="center" vertical="center"/>
    </xf>
    <xf numFmtId="164" fontId="39" fillId="27" borderId="58" xfId="0" applyNumberFormat="1" applyFont="1" applyFill="1" applyBorder="1" applyAlignment="1">
      <alignment horizontal="center" vertical="center"/>
    </xf>
    <xf numFmtId="0" fontId="39" fillId="26" borderId="69" xfId="0" applyFont="1" applyFill="1" applyBorder="1"/>
    <xf numFmtId="0" fontId="39" fillId="27" borderId="60" xfId="0" applyFont="1" applyFill="1" applyBorder="1" applyAlignment="1">
      <alignment vertical="center"/>
    </xf>
    <xf numFmtId="0" fontId="40" fillId="26" borderId="0" xfId="0" applyFont="1" applyFill="1"/>
    <xf numFmtId="0" fontId="40" fillId="26" borderId="12" xfId="0" applyFont="1" applyFill="1" applyBorder="1" applyAlignment="1">
      <alignment horizontal="left" vertical="center" wrapText="1"/>
    </xf>
    <xf numFmtId="0" fontId="48" fillId="26" borderId="36" xfId="0" applyFont="1" applyFill="1" applyBorder="1" applyAlignment="1">
      <alignment horizontal="left"/>
    </xf>
    <xf numFmtId="168" fontId="39" fillId="26" borderId="35" xfId="0" applyNumberFormat="1" applyFont="1" applyFill="1" applyBorder="1" applyAlignment="1">
      <alignment horizontal="center" vertical="center"/>
    </xf>
    <xf numFmtId="164" fontId="48" fillId="26" borderId="37" xfId="1" applyNumberFormat="1" applyFont="1" applyFill="1" applyBorder="1" applyAlignment="1">
      <alignment horizontal="center" vertical="center"/>
    </xf>
    <xf numFmtId="0" fontId="39" fillId="26" borderId="34" xfId="0" applyFont="1" applyFill="1" applyBorder="1" applyAlignment="1">
      <alignment horizontal="left"/>
    </xf>
    <xf numFmtId="0" fontId="39" fillId="26" borderId="30" xfId="0" applyFont="1" applyFill="1" applyBorder="1" applyAlignment="1">
      <alignment vertical="center"/>
    </xf>
    <xf numFmtId="0" fontId="48" fillId="26" borderId="62" xfId="0" applyFont="1" applyFill="1" applyBorder="1" applyAlignment="1">
      <alignment horizontal="center" vertical="center" wrapText="1"/>
    </xf>
    <xf numFmtId="164" fontId="39" fillId="26" borderId="43" xfId="0" applyNumberFormat="1" applyFont="1" applyFill="1" applyBorder="1" applyAlignment="1">
      <alignment horizontal="center" vertical="center"/>
    </xf>
    <xf numFmtId="164" fontId="39" fillId="26" borderId="65" xfId="0" applyNumberFormat="1" applyFont="1" applyFill="1" applyBorder="1" applyAlignment="1">
      <alignment horizontal="center" vertical="center" wrapText="1"/>
    </xf>
    <xf numFmtId="0" fontId="39" fillId="26" borderId="63" xfId="0" applyFont="1" applyFill="1" applyBorder="1" applyAlignment="1">
      <alignment vertical="center"/>
    </xf>
    <xf numFmtId="0" fontId="39" fillId="26" borderId="34" xfId="0" applyFont="1" applyFill="1" applyBorder="1" applyAlignment="1">
      <alignment vertical="center"/>
    </xf>
    <xf numFmtId="0" fontId="39" fillId="26" borderId="68" xfId="0" applyFont="1" applyFill="1" applyBorder="1" applyAlignment="1">
      <alignment horizontal="center" vertical="center" wrapText="1"/>
    </xf>
    <xf numFmtId="0" fontId="39" fillId="26" borderId="63" xfId="0" applyFont="1" applyFill="1" applyBorder="1" applyAlignment="1">
      <alignment horizontal="center" vertical="center" wrapText="1"/>
    </xf>
    <xf numFmtId="0" fontId="39" fillId="26" borderId="64" xfId="78" applyFont="1" applyFill="1" applyBorder="1" applyAlignment="1">
      <alignment horizontal="center" vertical="center" wrapText="1"/>
    </xf>
    <xf numFmtId="0" fontId="48" fillId="26" borderId="70" xfId="0" applyFont="1" applyFill="1" applyBorder="1" applyAlignment="1">
      <alignment horizontal="center" vertical="center" wrapText="1"/>
    </xf>
    <xf numFmtId="168" fontId="39" fillId="26" borderId="37" xfId="0" applyNumberFormat="1" applyFont="1" applyFill="1" applyBorder="1" applyAlignment="1">
      <alignment horizontal="center" vertical="center"/>
    </xf>
    <xf numFmtId="164" fontId="39" fillId="26" borderId="41" xfId="0" applyNumberFormat="1" applyFont="1" applyFill="1" applyBorder="1" applyAlignment="1">
      <alignment horizontal="center" vertical="center"/>
    </xf>
    <xf numFmtId="0" fontId="39" fillId="26" borderId="38" xfId="0" applyFont="1" applyFill="1" applyBorder="1" applyAlignment="1">
      <alignment horizontal="left"/>
    </xf>
    <xf numFmtId="0" fontId="39" fillId="27" borderId="48" xfId="0" applyFont="1" applyFill="1" applyBorder="1" applyAlignment="1">
      <alignment horizontal="right" vertical="center"/>
    </xf>
    <xf numFmtId="0" fontId="48" fillId="26" borderId="50" xfId="0" applyFont="1" applyFill="1" applyBorder="1" applyAlignment="1">
      <alignment horizontal="center" vertical="center" wrapText="1"/>
    </xf>
    <xf numFmtId="0" fontId="40" fillId="26" borderId="2" xfId="0" applyFont="1" applyFill="1" applyBorder="1" applyAlignment="1">
      <alignment horizontal="center" vertical="center" wrapText="1"/>
    </xf>
    <xf numFmtId="0" fontId="42" fillId="26" borderId="52" xfId="0" applyFont="1" applyFill="1" applyBorder="1" applyAlignment="1">
      <alignment horizontal="center"/>
    </xf>
    <xf numFmtId="0" fontId="37" fillId="26" borderId="0" xfId="0" applyFont="1" applyFill="1" applyAlignment="1">
      <alignment horizontal="center" vertical="center"/>
    </xf>
    <xf numFmtId="0" fontId="37" fillId="26" borderId="0" xfId="0" applyFont="1" applyFill="1" applyAlignment="1">
      <alignment vertical="center"/>
    </xf>
    <xf numFmtId="164" fontId="39" fillId="26" borderId="0" xfId="3" applyNumberFormat="1" applyFont="1" applyFill="1" applyAlignment="1">
      <alignment horizontal="center" vertical="center"/>
    </xf>
    <xf numFmtId="164" fontId="39" fillId="26" borderId="0" xfId="1" applyNumberFormat="1" applyFont="1" applyFill="1" applyAlignment="1">
      <alignment horizontal="center" vertical="center"/>
    </xf>
    <xf numFmtId="0" fontId="38" fillId="26" borderId="52" xfId="0" applyFont="1" applyFill="1" applyBorder="1" applyAlignment="1">
      <alignment horizontal="center" vertical="center" wrapText="1"/>
    </xf>
    <xf numFmtId="1" fontId="49" fillId="26" borderId="15" xfId="0" applyNumberFormat="1" applyFont="1" applyFill="1" applyBorder="1" applyAlignment="1">
      <alignment horizontal="center" vertical="center"/>
    </xf>
    <xf numFmtId="164" fontId="38" fillId="26" borderId="52" xfId="0" applyNumberFormat="1" applyFont="1" applyFill="1" applyBorder="1" applyAlignment="1">
      <alignment horizontal="center" vertical="center"/>
    </xf>
    <xf numFmtId="1" fontId="49" fillId="26" borderId="6" xfId="0" applyNumberFormat="1" applyFont="1" applyFill="1" applyBorder="1" applyAlignment="1">
      <alignment horizontal="center" vertical="center"/>
    </xf>
    <xf numFmtId="1" fontId="49" fillId="26" borderId="0" xfId="0" applyNumberFormat="1" applyFont="1" applyFill="1" applyAlignment="1">
      <alignment horizontal="center" vertical="center"/>
    </xf>
    <xf numFmtId="1" fontId="49" fillId="26" borderId="26" xfId="0" applyNumberFormat="1" applyFont="1" applyFill="1" applyBorder="1" applyAlignment="1">
      <alignment horizontal="center" vertical="center"/>
    </xf>
    <xf numFmtId="164" fontId="49" fillId="26" borderId="10" xfId="0" applyNumberFormat="1" applyFont="1" applyFill="1" applyBorder="1" applyAlignment="1">
      <alignment horizontal="center" vertical="center"/>
    </xf>
    <xf numFmtId="164" fontId="40" fillId="26" borderId="42" xfId="0" applyNumberFormat="1" applyFont="1" applyFill="1" applyBorder="1" applyAlignment="1">
      <alignment horizontal="center" vertical="center"/>
    </xf>
    <xf numFmtId="0" fontId="38" fillId="26" borderId="2" xfId="0" applyFont="1" applyFill="1" applyBorder="1" applyAlignment="1">
      <alignment horizontal="center" vertical="center" wrapText="1"/>
    </xf>
    <xf numFmtId="0" fontId="38" fillId="26" borderId="10" xfId="0" applyFont="1" applyFill="1" applyBorder="1" applyAlignment="1">
      <alignment horizontal="center" vertical="center"/>
    </xf>
    <xf numFmtId="164" fontId="40" fillId="26" borderId="52" xfId="0" applyNumberFormat="1" applyFont="1" applyFill="1" applyBorder="1" applyAlignment="1">
      <alignment horizontal="center" vertical="center"/>
    </xf>
    <xf numFmtId="0" fontId="39" fillId="26" borderId="2" xfId="0" applyFont="1" applyFill="1" applyBorder="1" applyAlignment="1">
      <alignment horizontal="center" vertical="center"/>
    </xf>
    <xf numFmtId="0" fontId="40" fillId="26" borderId="2" xfId="0" applyFont="1" applyFill="1" applyBorder="1" applyAlignment="1">
      <alignment horizontal="left" vertical="center"/>
    </xf>
    <xf numFmtId="0" fontId="48" fillId="26" borderId="2" xfId="0" applyFont="1" applyFill="1" applyBorder="1" applyAlignment="1">
      <alignment horizontal="left" vertical="center" wrapText="1"/>
    </xf>
    <xf numFmtId="164" fontId="48" fillId="26" borderId="2" xfId="0" applyNumberFormat="1" applyFont="1" applyFill="1" applyBorder="1" applyAlignment="1">
      <alignment horizontal="center" vertical="center"/>
    </xf>
    <xf numFmtId="164" fontId="40" fillId="26" borderId="2" xfId="0" applyNumberFormat="1" applyFont="1" applyFill="1" applyBorder="1" applyAlignment="1">
      <alignment horizontal="center" vertical="center"/>
    </xf>
    <xf numFmtId="0" fontId="40" fillId="26" borderId="2" xfId="0" applyFont="1" applyFill="1" applyBorder="1" applyAlignment="1">
      <alignment horizontal="center" vertical="center"/>
    </xf>
    <xf numFmtId="0" fontId="40" fillId="26" borderId="7" xfId="0" applyFont="1" applyFill="1" applyBorder="1" applyAlignment="1">
      <alignment horizontal="left" vertical="center"/>
    </xf>
    <xf numFmtId="0" fontId="40" fillId="26" borderId="12" xfId="0" applyFont="1" applyFill="1" applyBorder="1" applyAlignment="1">
      <alignment horizontal="left" vertical="center"/>
    </xf>
    <xf numFmtId="0" fontId="40" fillId="26" borderId="10" xfId="0" applyFont="1" applyFill="1" applyBorder="1" applyAlignment="1">
      <alignment horizontal="left" vertical="center"/>
    </xf>
    <xf numFmtId="0" fontId="40" fillId="26" borderId="52" xfId="0" applyFont="1" applyFill="1" applyBorder="1" applyAlignment="1">
      <alignment vertical="center" wrapText="1"/>
    </xf>
    <xf numFmtId="164" fontId="48" fillId="26" borderId="52" xfId="0" applyNumberFormat="1" applyFont="1" applyFill="1" applyBorder="1" applyAlignment="1">
      <alignment horizontal="center" vertical="center"/>
    </xf>
    <xf numFmtId="0" fontId="38" fillId="26" borderId="2" xfId="0" applyFont="1" applyFill="1" applyBorder="1" applyAlignment="1">
      <alignment horizontal="center" vertical="center"/>
    </xf>
    <xf numFmtId="0" fontId="40" fillId="26" borderId="54" xfId="0" applyFont="1" applyFill="1" applyBorder="1" applyAlignment="1">
      <alignment horizontal="center" vertical="center"/>
    </xf>
    <xf numFmtId="0" fontId="40" fillId="26" borderId="51" xfId="0" applyFont="1" applyFill="1" applyBorder="1" applyAlignment="1">
      <alignment horizontal="left" vertical="center" wrapText="1"/>
    </xf>
    <xf numFmtId="0" fontId="48" fillId="26" borderId="52" xfId="0" applyFont="1" applyFill="1" applyBorder="1" applyAlignment="1">
      <alignment vertical="center" wrapText="1"/>
    </xf>
    <xf numFmtId="0" fontId="40" fillId="26" borderId="56" xfId="0" applyFont="1" applyFill="1" applyBorder="1" applyAlignment="1">
      <alignment horizontal="center" vertical="center"/>
    </xf>
    <xf numFmtId="0" fontId="40" fillId="26" borderId="52" xfId="0" applyFont="1" applyFill="1" applyBorder="1" applyAlignment="1">
      <alignment horizontal="left" vertical="center" wrapText="1"/>
    </xf>
    <xf numFmtId="0" fontId="48" fillId="26" borderId="56" xfId="0" applyFont="1" applyFill="1" applyBorder="1" applyAlignment="1">
      <alignment horizontal="left" vertical="center" wrapText="1"/>
    </xf>
    <xf numFmtId="0" fontId="39" fillId="26" borderId="52" xfId="0" applyFont="1" applyFill="1" applyBorder="1" applyAlignment="1">
      <alignment horizontal="left" vertical="center" wrapText="1"/>
    </xf>
    <xf numFmtId="0" fontId="48" fillId="26" borderId="52" xfId="0" applyFont="1" applyFill="1" applyBorder="1" applyAlignment="1">
      <alignment horizontal="left" vertical="center" wrapText="1"/>
    </xf>
    <xf numFmtId="0" fontId="38" fillId="26" borderId="52" xfId="0" applyFont="1" applyFill="1" applyBorder="1" applyAlignment="1">
      <alignment horizontal="center" vertical="center"/>
    </xf>
    <xf numFmtId="164" fontId="48" fillId="26" borderId="52" xfId="73" applyNumberFormat="1" applyFont="1" applyFill="1" applyBorder="1" applyAlignment="1">
      <alignment horizontal="center" vertical="center" wrapText="1"/>
    </xf>
    <xf numFmtId="0" fontId="41" fillId="26" borderId="52" xfId="0" applyFont="1" applyFill="1" applyBorder="1" applyAlignment="1">
      <alignment vertical="center" wrapText="1"/>
    </xf>
    <xf numFmtId="166" fontId="39" fillId="26" borderId="52" xfId="6" applyNumberFormat="1" applyFont="1" applyFill="1" applyBorder="1" applyAlignment="1">
      <alignment horizontal="center" vertical="center" wrapText="1"/>
    </xf>
    <xf numFmtId="164" fontId="39" fillId="26" borderId="52" xfId="0" applyNumberFormat="1" applyFont="1" applyFill="1" applyBorder="1" applyAlignment="1">
      <alignment horizontal="center" vertical="center"/>
    </xf>
    <xf numFmtId="0" fontId="40" fillId="26" borderId="52" xfId="0" applyFont="1" applyFill="1" applyBorder="1" applyAlignment="1">
      <alignment horizontal="left" vertical="center"/>
    </xf>
    <xf numFmtId="164" fontId="48" fillId="26" borderId="52" xfId="0" applyNumberFormat="1" applyFont="1" applyFill="1" applyBorder="1" applyAlignment="1">
      <alignment horizontal="center" vertical="center" wrapText="1"/>
    </xf>
    <xf numFmtId="0" fontId="38" fillId="26" borderId="54" xfId="0" applyFont="1" applyFill="1" applyBorder="1" applyAlignment="1">
      <alignment horizontal="center" vertical="center" wrapText="1"/>
    </xf>
    <xf numFmtId="164" fontId="41" fillId="26" borderId="52" xfId="0" applyNumberFormat="1" applyFont="1" applyFill="1" applyBorder="1" applyAlignment="1">
      <alignment horizontal="center" vertical="center"/>
    </xf>
    <xf numFmtId="0" fontId="40" fillId="26" borderId="42" xfId="0" applyFont="1" applyFill="1" applyBorder="1" applyAlignment="1">
      <alignment horizontal="center" vertical="center"/>
    </xf>
    <xf numFmtId="0" fontId="40" fillId="26" borderId="42" xfId="0" applyFont="1" applyFill="1" applyBorder="1" applyAlignment="1">
      <alignment horizontal="center" vertical="center" wrapText="1"/>
    </xf>
    <xf numFmtId="164" fontId="40" fillId="26" borderId="52" xfId="0" applyNumberFormat="1" applyFont="1" applyFill="1" applyBorder="1" applyAlignment="1">
      <alignment horizontal="center" vertical="center" wrapText="1"/>
    </xf>
    <xf numFmtId="0" fontId="39" fillId="26" borderId="42" xfId="0" applyFont="1" applyFill="1" applyBorder="1" applyAlignment="1">
      <alignment horizontal="center" vertical="center"/>
    </xf>
    <xf numFmtId="166" fontId="39" fillId="26" borderId="52" xfId="6" applyNumberFormat="1" applyFont="1" applyFill="1" applyBorder="1" applyAlignment="1">
      <alignment horizontal="left" vertical="center" wrapText="1"/>
    </xf>
    <xf numFmtId="0" fontId="39" fillId="26" borderId="52" xfId="3" applyFont="1" applyFill="1" applyBorder="1" applyAlignment="1">
      <alignment horizontal="left" vertical="center" wrapText="1"/>
    </xf>
    <xf numFmtId="168" fontId="39" fillId="26" borderId="52" xfId="0" applyNumberFormat="1" applyFont="1" applyFill="1" applyBorder="1" applyAlignment="1">
      <alignment horizontal="center" vertical="center" wrapText="1"/>
    </xf>
    <xf numFmtId="0" fontId="48" fillId="26" borderId="42" xfId="0" applyFont="1" applyFill="1" applyBorder="1" applyAlignment="1">
      <alignment horizontal="left" vertical="center" wrapText="1"/>
    </xf>
    <xf numFmtId="166" fontId="40" fillId="26" borderId="52" xfId="6" applyNumberFormat="1" applyFont="1" applyFill="1" applyBorder="1" applyAlignment="1">
      <alignment horizontal="center" vertical="center" wrapText="1"/>
    </xf>
    <xf numFmtId="166" fontId="39" fillId="26" borderId="42" xfId="6" applyNumberFormat="1" applyFont="1" applyFill="1" applyBorder="1" applyAlignment="1">
      <alignment horizontal="center" vertical="center" wrapText="1"/>
    </xf>
    <xf numFmtId="0" fontId="39" fillId="26" borderId="42" xfId="0" applyFont="1" applyFill="1" applyBorder="1" applyAlignment="1">
      <alignment vertical="center"/>
    </xf>
    <xf numFmtId="0" fontId="38" fillId="26" borderId="15" xfId="0" applyFont="1" applyFill="1" applyBorder="1" applyAlignment="1">
      <alignment horizontal="center" vertical="center" wrapText="1"/>
    </xf>
    <xf numFmtId="164" fontId="49" fillId="26" borderId="52" xfId="0" applyNumberFormat="1" applyFont="1" applyFill="1" applyBorder="1" applyAlignment="1">
      <alignment horizontal="center" vertical="center" wrapText="1"/>
    </xf>
    <xf numFmtId="164" fontId="38" fillId="26" borderId="52" xfId="0" applyNumberFormat="1" applyFont="1" applyFill="1" applyBorder="1" applyAlignment="1">
      <alignment horizontal="center" vertical="center" wrapText="1"/>
    </xf>
    <xf numFmtId="0" fontId="40" fillId="26" borderId="15" xfId="0" applyFont="1" applyFill="1" applyBorder="1" applyAlignment="1">
      <alignment horizontal="center" vertical="center"/>
    </xf>
    <xf numFmtId="0" fontId="40" fillId="26" borderId="2" xfId="0" applyFont="1" applyFill="1" applyBorder="1" applyAlignment="1">
      <alignment vertical="center" wrapText="1"/>
    </xf>
    <xf numFmtId="0" fontId="48" fillId="26" borderId="52" xfId="0" applyFont="1" applyFill="1" applyBorder="1" applyAlignment="1">
      <alignment horizontal="center" vertical="center" wrapText="1"/>
    </xf>
    <xf numFmtId="0" fontId="40" fillId="26" borderId="12" xfId="0" applyFont="1" applyFill="1" applyBorder="1" applyAlignment="1">
      <alignment horizontal="center" vertical="center"/>
    </xf>
    <xf numFmtId="0" fontId="39" fillId="26" borderId="52" xfId="0" applyFont="1" applyFill="1" applyBorder="1" applyAlignment="1">
      <alignment vertical="center" wrapText="1"/>
    </xf>
    <xf numFmtId="0" fontId="39" fillId="26" borderId="51" xfId="0" applyFont="1" applyFill="1" applyBorder="1" applyAlignment="1">
      <alignment horizontal="center" vertical="center"/>
    </xf>
    <xf numFmtId="0" fontId="39" fillId="26" borderId="56" xfId="0" applyFont="1" applyFill="1" applyBorder="1" applyAlignment="1">
      <alignment horizontal="center" vertical="center"/>
    </xf>
    <xf numFmtId="0" fontId="39" fillId="26" borderId="42" xfId="0" applyFont="1" applyFill="1" applyBorder="1" applyAlignment="1">
      <alignment vertical="center" wrapText="1"/>
    </xf>
    <xf numFmtId="0" fontId="40" fillId="26" borderId="52" xfId="80" applyFont="1" applyFill="1" applyBorder="1" applyAlignment="1">
      <alignment horizontal="left" vertical="center" wrapText="1"/>
    </xf>
    <xf numFmtId="49" fontId="40" fillId="26" borderId="51" xfId="0" applyNumberFormat="1" applyFont="1" applyFill="1" applyBorder="1" applyAlignment="1">
      <alignment horizontal="left" vertical="center" wrapText="1"/>
    </xf>
    <xf numFmtId="166" fontId="48" fillId="26" borderId="52" xfId="6" applyNumberFormat="1" applyFont="1" applyFill="1" applyBorder="1" applyAlignment="1">
      <alignment horizontal="left" vertical="center"/>
    </xf>
    <xf numFmtId="164" fontId="48" fillId="26" borderId="52" xfId="80" applyNumberFormat="1" applyFont="1" applyFill="1" applyBorder="1" applyAlignment="1">
      <alignment horizontal="center" vertical="center" wrapText="1"/>
    </xf>
    <xf numFmtId="169" fontId="40" fillId="26" borderId="52" xfId="6" applyNumberFormat="1" applyFont="1" applyFill="1" applyBorder="1" applyAlignment="1">
      <alignment horizontal="center" vertical="center"/>
    </xf>
    <xf numFmtId="0" fontId="48" fillId="26" borderId="52" xfId="0" applyFont="1" applyFill="1" applyBorder="1" applyAlignment="1">
      <alignment horizontal="left" vertical="center"/>
    </xf>
    <xf numFmtId="0" fontId="39" fillId="26" borderId="52" xfId="0" applyFont="1" applyFill="1" applyBorder="1" applyAlignment="1">
      <alignment horizontal="left" vertical="center"/>
    </xf>
    <xf numFmtId="0" fontId="41" fillId="26" borderId="52" xfId="0" applyFont="1" applyFill="1" applyBorder="1" applyAlignment="1">
      <alignment horizontal="center" vertical="center"/>
    </xf>
    <xf numFmtId="49" fontId="41" fillId="26" borderId="52" xfId="0" applyNumberFormat="1" applyFont="1" applyFill="1" applyBorder="1" applyAlignment="1">
      <alignment horizontal="left" vertical="center" wrapText="1"/>
    </xf>
    <xf numFmtId="164" fontId="48" fillId="26" borderId="52" xfId="0" applyNumberFormat="1" applyFont="1" applyFill="1" applyBorder="1" applyAlignment="1">
      <alignment horizontal="left" vertical="center" wrapText="1"/>
    </xf>
    <xf numFmtId="0" fontId="49" fillId="26" borderId="0" xfId="0" applyFont="1" applyFill="1"/>
    <xf numFmtId="49" fontId="40" fillId="26" borderId="52" xfId="0" applyNumberFormat="1" applyFont="1" applyFill="1" applyBorder="1" applyAlignment="1">
      <alignment horizontal="left" vertical="center" wrapText="1"/>
    </xf>
    <xf numFmtId="0" fontId="38" fillId="26" borderId="52" xfId="0" applyFont="1" applyFill="1" applyBorder="1" applyAlignment="1">
      <alignment horizontal="left" vertical="center" wrapText="1"/>
    </xf>
    <xf numFmtId="0" fontId="37" fillId="26" borderId="52" xfId="0" applyFont="1" applyFill="1" applyBorder="1" applyAlignment="1">
      <alignment horizontal="center" vertical="center"/>
    </xf>
    <xf numFmtId="0" fontId="38" fillId="26" borderId="52" xfId="0" applyFont="1" applyFill="1" applyBorder="1" applyAlignment="1">
      <alignment horizontal="left" vertical="center"/>
    </xf>
    <xf numFmtId="0" fontId="37" fillId="26" borderId="52" xfId="0" applyFont="1" applyFill="1" applyBorder="1" applyAlignment="1">
      <alignment horizontal="left" vertical="center" wrapText="1"/>
    </xf>
    <xf numFmtId="0" fontId="49" fillId="26" borderId="52" xfId="0" applyFont="1" applyFill="1" applyBorder="1" applyAlignment="1">
      <alignment horizontal="left" vertical="center" wrapText="1"/>
    </xf>
    <xf numFmtId="0" fontId="37" fillId="26" borderId="2" xfId="0" applyFont="1" applyFill="1" applyBorder="1" applyAlignment="1">
      <alignment horizontal="center" vertical="center"/>
    </xf>
    <xf numFmtId="0" fontId="38" fillId="26" borderId="2" xfId="0" applyFont="1" applyFill="1" applyBorder="1" applyAlignment="1">
      <alignment horizontal="left" vertical="center"/>
    </xf>
    <xf numFmtId="0" fontId="37" fillId="26" borderId="52" xfId="3" applyFont="1" applyFill="1" applyBorder="1" applyAlignment="1">
      <alignment horizontal="left" vertical="center" wrapText="1"/>
    </xf>
    <xf numFmtId="0" fontId="40" fillId="26" borderId="2" xfId="0" applyFont="1" applyFill="1" applyBorder="1" applyAlignment="1">
      <alignment horizontal="left" vertical="center" wrapText="1"/>
    </xf>
    <xf numFmtId="164" fontId="40" fillId="26" borderId="52" xfId="73" applyNumberFormat="1" applyFont="1" applyFill="1" applyBorder="1" applyAlignment="1">
      <alignment horizontal="center" vertical="center" wrapText="1"/>
    </xf>
    <xf numFmtId="164" fontId="37" fillId="26" borderId="0" xfId="0" applyNumberFormat="1" applyFont="1" applyFill="1"/>
    <xf numFmtId="0" fontId="37" fillId="26" borderId="52" xfId="0" applyFont="1" applyFill="1" applyBorder="1"/>
    <xf numFmtId="49" fontId="40" fillId="26" borderId="52" xfId="0" applyNumberFormat="1" applyFont="1" applyFill="1" applyBorder="1" applyAlignment="1">
      <alignment horizontal="center" vertical="center" wrapText="1"/>
    </xf>
    <xf numFmtId="0" fontId="41" fillId="26" borderId="52" xfId="0" applyFont="1" applyFill="1" applyBorder="1" applyAlignment="1">
      <alignment horizontal="center" vertical="center" wrapText="1"/>
    </xf>
    <xf numFmtId="0" fontId="41" fillId="26" borderId="42" xfId="0" applyFont="1" applyFill="1" applyBorder="1" applyAlignment="1">
      <alignment horizontal="center" vertical="center" wrapText="1"/>
    </xf>
    <xf numFmtId="0" fontId="40" fillId="26" borderId="12" xfId="0" applyFont="1" applyFill="1" applyBorder="1" applyAlignment="1">
      <alignment horizontal="center" vertical="center" wrapText="1"/>
    </xf>
    <xf numFmtId="0" fontId="40" fillId="26" borderId="7" xfId="0" applyFont="1" applyFill="1" applyBorder="1" applyAlignment="1">
      <alignment horizontal="center" vertical="center" wrapText="1"/>
    </xf>
    <xf numFmtId="0" fontId="40" fillId="26" borderId="56" xfId="0" applyFont="1" applyFill="1" applyBorder="1" applyAlignment="1">
      <alignment horizontal="left" vertical="center" wrapText="1"/>
    </xf>
    <xf numFmtId="164" fontId="48" fillId="26" borderId="52" xfId="71" applyNumberFormat="1" applyFont="1" applyFill="1" applyBorder="1" applyAlignment="1">
      <alignment horizontal="left" vertical="center" wrapText="1"/>
    </xf>
    <xf numFmtId="0" fontId="40" fillId="26" borderId="56" xfId="0" applyFont="1" applyFill="1" applyBorder="1" applyAlignment="1">
      <alignment horizontal="center" vertical="center" wrapText="1"/>
    </xf>
    <xf numFmtId="0" fontId="40" fillId="26" borderId="52" xfId="0" applyFont="1" applyFill="1" applyBorder="1" applyAlignment="1">
      <alignment horizontal="justify" vertical="center" wrapText="1"/>
    </xf>
    <xf numFmtId="164" fontId="41" fillId="26" borderId="52" xfId="0" applyNumberFormat="1" applyFont="1" applyFill="1" applyBorder="1" applyAlignment="1">
      <alignment horizontal="center" vertical="center" wrapText="1"/>
    </xf>
    <xf numFmtId="0" fontId="48" fillId="26" borderId="52" xfId="0" applyFont="1" applyFill="1" applyBorder="1" applyAlignment="1">
      <alignment horizontal="justify" vertical="center" wrapText="1"/>
    </xf>
    <xf numFmtId="0" fontId="39" fillId="26" borderId="52" xfId="0" applyFont="1" applyFill="1" applyBorder="1" applyAlignment="1">
      <alignment horizontal="justify" vertical="center" wrapText="1"/>
    </xf>
    <xf numFmtId="0" fontId="39" fillId="26" borderId="54" xfId="0" applyFont="1" applyFill="1" applyBorder="1" applyAlignment="1">
      <alignment vertical="center"/>
    </xf>
    <xf numFmtId="0" fontId="40" fillId="26" borderId="84" xfId="0" applyFont="1" applyFill="1" applyBorder="1" applyAlignment="1">
      <alignment horizontal="center" vertical="center" wrapText="1"/>
    </xf>
    <xf numFmtId="0" fontId="48" fillId="26" borderId="74" xfId="0" applyFont="1" applyFill="1" applyBorder="1" applyAlignment="1">
      <alignment horizontal="left" vertical="center" wrapText="1"/>
    </xf>
    <xf numFmtId="164" fontId="40" fillId="26" borderId="85" xfId="0" applyNumberFormat="1" applyFont="1" applyFill="1" applyBorder="1" applyAlignment="1">
      <alignment horizontal="center" vertical="center" wrapText="1"/>
    </xf>
    <xf numFmtId="0" fontId="39" fillId="26" borderId="82" xfId="0" applyFont="1" applyFill="1" applyBorder="1" applyAlignment="1">
      <alignment horizontal="justify" vertical="center" wrapText="1"/>
    </xf>
    <xf numFmtId="164" fontId="48" fillId="26" borderId="83" xfId="0" applyNumberFormat="1" applyFont="1" applyFill="1" applyBorder="1" applyAlignment="1">
      <alignment horizontal="center" vertical="center" wrapText="1"/>
    </xf>
    <xf numFmtId="0" fontId="40" fillId="26" borderId="10" xfId="0" applyFont="1" applyFill="1" applyBorder="1" applyAlignment="1">
      <alignment horizontal="center" vertical="center" wrapText="1"/>
    </xf>
    <xf numFmtId="164" fontId="40" fillId="26" borderId="42" xfId="71" applyNumberFormat="1" applyFont="1" applyFill="1" applyBorder="1" applyAlignment="1">
      <alignment horizontal="center" vertical="center" wrapText="1"/>
    </xf>
    <xf numFmtId="0" fontId="48" fillId="26" borderId="51" xfId="0" applyFont="1" applyFill="1" applyBorder="1" applyAlignment="1">
      <alignment horizontal="left" vertical="center" wrapText="1"/>
    </xf>
    <xf numFmtId="0" fontId="48" fillId="26" borderId="42" xfId="0" applyFont="1" applyFill="1" applyBorder="1" applyAlignment="1">
      <alignment vertical="center" wrapText="1"/>
    </xf>
    <xf numFmtId="0" fontId="40" fillId="26" borderId="55" xfId="0" applyFont="1" applyFill="1" applyBorder="1" applyAlignment="1">
      <alignment horizontal="center" vertical="center"/>
    </xf>
    <xf numFmtId="166" fontId="39" fillId="26" borderId="52" xfId="6" applyNumberFormat="1" applyFont="1" applyFill="1" applyBorder="1" applyAlignment="1">
      <alignment vertical="center" wrapText="1"/>
    </xf>
    <xf numFmtId="0" fontId="40" fillId="26" borderId="42" xfId="0" applyFont="1" applyFill="1" applyBorder="1" applyAlignment="1">
      <alignment horizontal="left" vertical="center" wrapText="1"/>
    </xf>
    <xf numFmtId="0" fontId="48" fillId="26" borderId="2" xfId="0" applyFont="1" applyFill="1" applyBorder="1" applyAlignment="1">
      <alignment horizontal="center" vertical="center" wrapText="1"/>
    </xf>
    <xf numFmtId="0" fontId="40" fillId="26" borderId="74" xfId="0" applyFont="1" applyFill="1" applyBorder="1" applyAlignment="1">
      <alignment horizontal="center" vertical="center" wrapText="1"/>
    </xf>
    <xf numFmtId="0" fontId="37" fillId="26" borderId="52" xfId="81" applyFont="1" applyFill="1" applyBorder="1" applyAlignment="1">
      <alignment horizontal="left" vertical="center" wrapText="1"/>
    </xf>
    <xf numFmtId="164" fontId="49" fillId="26" borderId="52" xfId="0" applyNumberFormat="1" applyFont="1" applyFill="1" applyBorder="1" applyAlignment="1">
      <alignment horizontal="center" vertical="center"/>
    </xf>
    <xf numFmtId="0" fontId="39" fillId="26" borderId="52" xfId="81" applyFont="1" applyFill="1" applyBorder="1" applyAlignment="1">
      <alignment horizontal="left" vertical="center" wrapText="1"/>
    </xf>
    <xf numFmtId="0" fontId="37" fillId="26" borderId="52" xfId="0" applyFont="1" applyFill="1" applyBorder="1" applyAlignment="1">
      <alignment vertical="center"/>
    </xf>
    <xf numFmtId="0" fontId="39" fillId="26" borderId="52" xfId="12" applyFont="1" applyFill="1" applyBorder="1" applyAlignment="1">
      <alignment horizontal="left" vertical="center" wrapText="1"/>
    </xf>
    <xf numFmtId="164" fontId="37" fillId="26" borderId="52" xfId="0" applyNumberFormat="1" applyFont="1" applyFill="1" applyBorder="1" applyAlignment="1">
      <alignment horizontal="center" vertical="center"/>
    </xf>
    <xf numFmtId="164" fontId="39" fillId="26" borderId="52" xfId="0" applyNumberFormat="1" applyFont="1" applyFill="1" applyBorder="1" applyAlignment="1">
      <alignment horizontal="left" vertical="center" wrapText="1"/>
    </xf>
    <xf numFmtId="0" fontId="39" fillId="26" borderId="2" xfId="0" applyFont="1" applyFill="1" applyBorder="1" applyAlignment="1">
      <alignment horizontal="left" vertical="center" wrapText="1"/>
    </xf>
    <xf numFmtId="164" fontId="48" fillId="26" borderId="54" xfId="81" applyNumberFormat="1" applyFont="1" applyFill="1" applyBorder="1" applyAlignment="1">
      <alignment horizontal="left" vertical="center" wrapText="1"/>
    </xf>
    <xf numFmtId="0" fontId="37" fillId="26" borderId="2" xfId="0" applyFont="1" applyFill="1" applyBorder="1" applyAlignment="1">
      <alignment vertical="center"/>
    </xf>
    <xf numFmtId="164" fontId="48" fillId="26" borderId="52" xfId="81" applyNumberFormat="1" applyFont="1" applyFill="1" applyBorder="1" applyAlignment="1">
      <alignment horizontal="left" vertical="center" wrapText="1"/>
    </xf>
    <xf numFmtId="0" fontId="39" fillId="26" borderId="51" xfId="0" applyFont="1" applyFill="1" applyBorder="1" applyAlignment="1">
      <alignment vertical="center"/>
    </xf>
    <xf numFmtId="168" fontId="39" fillId="26" borderId="52" xfId="0" applyNumberFormat="1" applyFont="1" applyFill="1" applyBorder="1" applyAlignment="1">
      <alignment horizontal="center"/>
    </xf>
    <xf numFmtId="164" fontId="40" fillId="26" borderId="54" xfId="0" applyNumberFormat="1" applyFont="1" applyFill="1" applyBorder="1" applyAlignment="1">
      <alignment horizontal="center" vertical="center"/>
    </xf>
    <xf numFmtId="168" fontId="39" fillId="26" borderId="52" xfId="0" applyNumberFormat="1" applyFont="1" applyFill="1" applyBorder="1" applyAlignment="1">
      <alignment horizontal="center" vertical="center"/>
    </xf>
    <xf numFmtId="0" fontId="39" fillId="26" borderId="54" xfId="0" applyFont="1" applyFill="1" applyBorder="1" applyAlignment="1">
      <alignment horizontal="center" vertical="center"/>
    </xf>
    <xf numFmtId="0" fontId="39" fillId="26" borderId="40" xfId="0" applyFont="1" applyFill="1" applyBorder="1" applyAlignment="1">
      <alignment horizontal="center" vertical="center"/>
    </xf>
    <xf numFmtId="0" fontId="37" fillId="26" borderId="54" xfId="0" applyFont="1" applyFill="1" applyBorder="1" applyAlignment="1">
      <alignment vertical="center"/>
    </xf>
    <xf numFmtId="0" fontId="38" fillId="26" borderId="15" xfId="0" applyFont="1" applyFill="1" applyBorder="1" applyAlignment="1">
      <alignment horizontal="center" vertical="center"/>
    </xf>
    <xf numFmtId="167" fontId="39" fillId="26" borderId="52" xfId="76" applyFont="1" applyFill="1" applyBorder="1" applyAlignment="1">
      <alignment horizontal="center" vertical="center"/>
    </xf>
    <xf numFmtId="166" fontId="48" fillId="26" borderId="51" xfId="6" applyNumberFormat="1" applyFont="1" applyFill="1" applyBorder="1" applyAlignment="1">
      <alignment horizontal="left" vertical="center" wrapText="1"/>
    </xf>
    <xf numFmtId="164" fontId="48" fillId="26" borderId="54" xfId="71" applyNumberFormat="1" applyFont="1" applyFill="1" applyBorder="1" applyAlignment="1">
      <alignment horizontal="left" vertical="center" wrapText="1"/>
    </xf>
    <xf numFmtId="0" fontId="48" fillId="26" borderId="10" xfId="0" applyFont="1" applyFill="1" applyBorder="1" applyAlignment="1">
      <alignment horizontal="left" vertical="center" wrapText="1"/>
    </xf>
    <xf numFmtId="0" fontId="37" fillId="26" borderId="7" xfId="0" applyFont="1" applyFill="1" applyBorder="1" applyAlignment="1">
      <alignment horizontal="center" vertical="center"/>
    </xf>
    <xf numFmtId="0" fontId="40" fillId="26" borderId="7" xfId="0" applyFont="1" applyFill="1" applyBorder="1" applyAlignment="1">
      <alignment horizontal="center" vertical="center"/>
    </xf>
    <xf numFmtId="0" fontId="48" fillId="26" borderId="53" xfId="0" applyFont="1" applyFill="1" applyBorder="1" applyAlignment="1">
      <alignment horizontal="left" vertical="center" wrapText="1"/>
    </xf>
    <xf numFmtId="0" fontId="39" fillId="26" borderId="15" xfId="0" applyFont="1" applyFill="1" applyBorder="1" applyAlignment="1">
      <alignment horizontal="center" vertical="center"/>
    </xf>
    <xf numFmtId="0" fontId="40" fillId="26" borderId="15" xfId="0" applyFont="1" applyFill="1" applyBorder="1" applyAlignment="1">
      <alignment horizontal="left" vertical="center"/>
    </xf>
    <xf numFmtId="0" fontId="48" fillId="26" borderId="15" xfId="0" applyFont="1" applyFill="1" applyBorder="1" applyAlignment="1">
      <alignment horizontal="left" vertical="center" wrapText="1"/>
    </xf>
    <xf numFmtId="0" fontId="48" fillId="26" borderId="52" xfId="0" applyFont="1" applyFill="1" applyBorder="1" applyAlignment="1">
      <alignment vertical="center"/>
    </xf>
    <xf numFmtId="0" fontId="40" fillId="26" borderId="2" xfId="0" applyFont="1" applyFill="1" applyBorder="1" applyAlignment="1">
      <alignment horizontal="center" vertical="top"/>
    </xf>
    <xf numFmtId="0" fontId="38" fillId="26" borderId="0" xfId="0" applyFont="1" applyFill="1"/>
    <xf numFmtId="164" fontId="39" fillId="26" borderId="2" xfId="0" applyNumberFormat="1" applyFont="1" applyFill="1" applyBorder="1" applyAlignment="1">
      <alignment horizontal="center" vertical="center"/>
    </xf>
    <xf numFmtId="0" fontId="49" fillId="26" borderId="52" xfId="0" applyFont="1" applyFill="1" applyBorder="1" applyAlignment="1">
      <alignment vertical="center" wrapText="1"/>
    </xf>
    <xf numFmtId="0" fontId="37" fillId="26" borderId="0" xfId="0" applyFont="1" applyFill="1" applyAlignment="1">
      <alignment horizontal="center"/>
    </xf>
    <xf numFmtId="0" fontId="40" fillId="26" borderId="59" xfId="0" applyFont="1" applyFill="1" applyBorder="1" applyAlignment="1">
      <alignment horizontal="center" vertical="center"/>
    </xf>
    <xf numFmtId="0" fontId="38" fillId="26" borderId="0" xfId="0" applyFont="1" applyFill="1" applyAlignment="1">
      <alignment vertical="center"/>
    </xf>
    <xf numFmtId="0" fontId="38" fillId="26" borderId="52" xfId="0" applyFont="1" applyFill="1" applyBorder="1" applyAlignment="1">
      <alignment vertical="center" wrapText="1"/>
    </xf>
    <xf numFmtId="0" fontId="47" fillId="26" borderId="52" xfId="0" applyFont="1" applyFill="1" applyBorder="1" applyAlignment="1">
      <alignment horizontal="center" vertical="center" wrapText="1"/>
    </xf>
    <xf numFmtId="0" fontId="48" fillId="26" borderId="54" xfId="0" applyFont="1" applyFill="1" applyBorder="1" applyAlignment="1">
      <alignment vertical="center"/>
    </xf>
    <xf numFmtId="0" fontId="40" fillId="26" borderId="51" xfId="0" applyFont="1" applyFill="1" applyBorder="1" applyAlignment="1">
      <alignment horizontal="center" vertical="center"/>
    </xf>
    <xf numFmtId="0" fontId="40" fillId="26" borderId="51" xfId="0" applyFont="1" applyFill="1" applyBorder="1" applyAlignment="1">
      <alignment horizontal="center" vertical="center" wrapText="1"/>
    </xf>
    <xf numFmtId="0" fontId="52" fillId="26" borderId="54" xfId="0" applyFont="1" applyFill="1" applyBorder="1" applyAlignment="1">
      <alignment horizontal="center" vertical="center"/>
    </xf>
    <xf numFmtId="0" fontId="52" fillId="26" borderId="2" xfId="0" applyFont="1" applyFill="1" applyBorder="1" applyAlignment="1">
      <alignment horizontal="center" vertical="center"/>
    </xf>
    <xf numFmtId="0" fontId="39" fillId="26" borderId="77" xfId="0" applyFont="1" applyFill="1" applyBorder="1" applyAlignment="1">
      <alignment vertical="center" wrapText="1"/>
    </xf>
    <xf numFmtId="0" fontId="40" fillId="26" borderId="75" xfId="0" applyFont="1" applyFill="1" applyBorder="1" applyAlignment="1">
      <alignment horizontal="center" vertical="center"/>
    </xf>
    <xf numFmtId="0" fontId="40" fillId="26" borderId="76" xfId="0" applyFont="1" applyFill="1" applyBorder="1" applyAlignment="1">
      <alignment horizontal="center" vertical="center" wrapText="1"/>
    </xf>
    <xf numFmtId="0" fontId="39" fillId="26" borderId="2" xfId="0" applyFont="1" applyFill="1" applyBorder="1" applyAlignment="1">
      <alignment vertical="center" wrapText="1"/>
    </xf>
    <xf numFmtId="0" fontId="40" fillId="26" borderId="54" xfId="0" applyFont="1" applyFill="1" applyBorder="1" applyAlignment="1">
      <alignment vertical="center" wrapText="1"/>
    </xf>
    <xf numFmtId="0" fontId="40" fillId="26" borderId="2" xfId="0" applyFont="1" applyFill="1" applyBorder="1" applyAlignment="1">
      <alignment vertical="center"/>
    </xf>
    <xf numFmtId="0" fontId="53" fillId="26" borderId="52" xfId="0" applyFont="1" applyFill="1" applyBorder="1" applyAlignment="1">
      <alignment vertical="center"/>
    </xf>
    <xf numFmtId="0" fontId="48" fillId="26" borderId="42" xfId="0" applyFont="1" applyFill="1" applyBorder="1" applyAlignment="1">
      <alignment horizontal="center" vertical="center" wrapText="1"/>
    </xf>
    <xf numFmtId="0" fontId="37" fillId="26" borderId="26" xfId="0" applyFont="1" applyFill="1" applyBorder="1" applyAlignment="1">
      <alignment horizontal="center"/>
    </xf>
    <xf numFmtId="0" fontId="48" fillId="26" borderId="55" xfId="0" applyFont="1" applyFill="1" applyBorder="1" applyAlignment="1">
      <alignment horizontal="left" vertical="center" wrapText="1"/>
    </xf>
    <xf numFmtId="0" fontId="48" fillId="26" borderId="2" xfId="82" applyFont="1" applyFill="1" applyBorder="1" applyAlignment="1">
      <alignment horizontal="left" vertical="center" wrapText="1"/>
    </xf>
    <xf numFmtId="0" fontId="37" fillId="26" borderId="15" xfId="0" applyFont="1" applyFill="1" applyBorder="1" applyAlignment="1">
      <alignment horizontal="center" vertical="center"/>
    </xf>
    <xf numFmtId="0" fontId="37" fillId="26" borderId="42" xfId="0" applyFont="1" applyFill="1" applyBorder="1" applyAlignment="1">
      <alignment horizontal="center" vertical="center"/>
    </xf>
    <xf numFmtId="0" fontId="49" fillId="26" borderId="52" xfId="0" applyFont="1" applyFill="1" applyBorder="1" applyAlignment="1">
      <alignment horizontal="left" vertical="center"/>
    </xf>
    <xf numFmtId="164" fontId="37" fillId="26" borderId="0" xfId="0" applyNumberFormat="1" applyFont="1" applyFill="1" applyAlignment="1">
      <alignment horizontal="center" vertical="center"/>
    </xf>
    <xf numFmtId="164" fontId="39" fillId="26" borderId="0" xfId="0" applyNumberFormat="1" applyFont="1" applyFill="1" applyAlignment="1">
      <alignment horizontal="center" vertical="center"/>
    </xf>
    <xf numFmtId="0" fontId="40" fillId="26" borderId="90" xfId="0" applyFont="1" applyFill="1" applyBorder="1" applyAlignment="1">
      <alignment horizontal="center" vertical="center" wrapText="1"/>
    </xf>
    <xf numFmtId="164" fontId="40" fillId="26" borderId="91" xfId="0" applyNumberFormat="1" applyFont="1" applyFill="1" applyBorder="1" applyAlignment="1">
      <alignment horizontal="center" vertical="center" wrapText="1"/>
    </xf>
    <xf numFmtId="0" fontId="40" fillId="26" borderId="74" xfId="0" applyFont="1" applyFill="1" applyBorder="1" applyAlignment="1">
      <alignment horizontal="center" vertical="center"/>
    </xf>
    <xf numFmtId="170" fontId="38" fillId="26" borderId="74" xfId="1" applyNumberFormat="1" applyFont="1" applyFill="1" applyBorder="1" applyAlignment="1">
      <alignment vertical="center"/>
    </xf>
    <xf numFmtId="170" fontId="40" fillId="26" borderId="74" xfId="1" applyNumberFormat="1" applyFont="1" applyFill="1" applyBorder="1" applyAlignment="1">
      <alignment vertical="center"/>
    </xf>
    <xf numFmtId="0" fontId="40" fillId="26" borderId="74" xfId="0" applyFont="1" applyFill="1" applyBorder="1" applyAlignment="1">
      <alignment vertical="center" wrapText="1"/>
    </xf>
    <xf numFmtId="0" fontId="2" fillId="0" borderId="15" xfId="0" applyFont="1" applyBorder="1" applyAlignment="1">
      <alignment vertical="top" wrapText="1"/>
    </xf>
    <xf numFmtId="0" fontId="2" fillId="2" borderId="1" xfId="0" applyFont="1" applyFill="1" applyBorder="1" applyAlignment="1">
      <alignment horizontal="center" vertical="center" wrapText="1"/>
    </xf>
    <xf numFmtId="0" fontId="6" fillId="2" borderId="1" xfId="63" applyFont="1" applyFill="1" applyBorder="1" applyAlignment="1">
      <alignment horizontal="center" vertical="center" wrapText="1"/>
    </xf>
    <xf numFmtId="0" fontId="2" fillId="2" borderId="1" xfId="0" applyFont="1" applyFill="1" applyBorder="1" applyAlignment="1">
      <alignment horizontal="center" vertical="center"/>
    </xf>
    <xf numFmtId="0" fontId="33" fillId="2" borderId="1" xfId="63" applyFont="1" applyFill="1" applyBorder="1" applyAlignment="1">
      <alignment horizontal="center" vertical="center" wrapText="1"/>
    </xf>
    <xf numFmtId="0" fontId="40" fillId="26" borderId="51" xfId="0" applyFont="1" applyFill="1" applyBorder="1" applyAlignment="1">
      <alignment horizontal="center" vertical="center"/>
    </xf>
    <xf numFmtId="0" fontId="40" fillId="26" borderId="56" xfId="0" applyFont="1" applyFill="1" applyBorder="1" applyAlignment="1">
      <alignment horizontal="center" vertical="center"/>
    </xf>
    <xf numFmtId="0" fontId="40" fillId="26" borderId="42" xfId="0" applyFont="1" applyFill="1" applyBorder="1" applyAlignment="1">
      <alignment horizontal="center" vertical="center"/>
    </xf>
    <xf numFmtId="0" fontId="40" fillId="26" borderId="7" xfId="82" applyFont="1" applyFill="1" applyBorder="1" applyAlignment="1">
      <alignment horizontal="center" vertical="center" wrapText="1"/>
    </xf>
    <xf numFmtId="0" fontId="40" fillId="26" borderId="12" xfId="82" applyFont="1" applyFill="1" applyBorder="1" applyAlignment="1">
      <alignment horizontal="center" vertical="center" wrapText="1"/>
    </xf>
    <xf numFmtId="0" fontId="40" fillId="26" borderId="10" xfId="82" applyFont="1" applyFill="1" applyBorder="1" applyAlignment="1">
      <alignment horizontal="center" vertical="center" wrapText="1"/>
    </xf>
    <xf numFmtId="0" fontId="37" fillId="26" borderId="54" xfId="0" applyFont="1" applyFill="1" applyBorder="1" applyAlignment="1">
      <alignment horizontal="center" vertical="center"/>
    </xf>
    <xf numFmtId="0" fontId="37" fillId="26" borderId="15" xfId="0" applyFont="1" applyFill="1" applyBorder="1" applyAlignment="1">
      <alignment horizontal="center" vertical="center"/>
    </xf>
    <xf numFmtId="0" fontId="40" fillId="26" borderId="51" xfId="0" applyFont="1" applyFill="1" applyBorder="1" applyAlignment="1">
      <alignment horizontal="left" vertical="center" wrapText="1"/>
    </xf>
    <xf numFmtId="0" fontId="40" fillId="26" borderId="56" xfId="0" applyFont="1" applyFill="1" applyBorder="1" applyAlignment="1">
      <alignment horizontal="left" vertical="center" wrapText="1"/>
    </xf>
    <xf numFmtId="0" fontId="40" fillId="26" borderId="42" xfId="0" applyFont="1" applyFill="1" applyBorder="1" applyAlignment="1">
      <alignment horizontal="left" vertical="center" wrapText="1"/>
    </xf>
    <xf numFmtId="0" fontId="37" fillId="26" borderId="2" xfId="0" applyFont="1" applyFill="1" applyBorder="1" applyAlignment="1">
      <alignment horizontal="center" vertical="center"/>
    </xf>
    <xf numFmtId="0" fontId="40" fillId="26" borderId="52" xfId="0" applyFont="1" applyFill="1" applyBorder="1" applyAlignment="1">
      <alignment horizontal="left" vertical="center" wrapText="1"/>
    </xf>
    <xf numFmtId="0" fontId="40" fillId="26" borderId="51" xfId="0" applyFont="1" applyFill="1" applyBorder="1" applyAlignment="1">
      <alignment horizontal="center" vertical="center" wrapText="1"/>
    </xf>
    <xf numFmtId="0" fontId="40" fillId="26" borderId="56" xfId="0" applyFont="1" applyFill="1" applyBorder="1" applyAlignment="1">
      <alignment horizontal="center" vertical="center" wrapText="1"/>
    </xf>
    <xf numFmtId="0" fontId="40" fillId="26" borderId="42" xfId="0" applyFont="1" applyFill="1" applyBorder="1" applyAlignment="1">
      <alignment horizontal="center" vertical="center" wrapText="1"/>
    </xf>
    <xf numFmtId="0" fontId="40" fillId="26" borderId="78" xfId="0" applyFont="1" applyFill="1" applyBorder="1" applyAlignment="1">
      <alignment horizontal="center" vertical="center"/>
    </xf>
    <xf numFmtId="0" fontId="40" fillId="26" borderId="79" xfId="0" applyFont="1" applyFill="1" applyBorder="1" applyAlignment="1">
      <alignment horizontal="center" vertical="center"/>
    </xf>
    <xf numFmtId="0" fontId="40" fillId="26" borderId="80" xfId="0" applyFont="1" applyFill="1" applyBorder="1" applyAlignment="1">
      <alignment horizontal="center" vertical="center"/>
    </xf>
    <xf numFmtId="0" fontId="37" fillId="26" borderId="0" xfId="0" applyFont="1" applyFill="1" applyAlignment="1">
      <alignment horizontal="center"/>
    </xf>
    <xf numFmtId="0" fontId="37" fillId="26" borderId="26" xfId="0" applyFont="1" applyFill="1" applyBorder="1" applyAlignment="1">
      <alignment horizontal="center"/>
    </xf>
    <xf numFmtId="0" fontId="40" fillId="26" borderId="78" xfId="0" applyFont="1" applyFill="1" applyBorder="1" applyAlignment="1">
      <alignment horizontal="left" vertical="center" wrapText="1"/>
    </xf>
    <xf numFmtId="0" fontId="40" fillId="26" borderId="79" xfId="0" applyFont="1" applyFill="1" applyBorder="1" applyAlignment="1">
      <alignment horizontal="left" vertical="center" wrapText="1"/>
    </xf>
    <xf numFmtId="0" fontId="40" fillId="26" borderId="80" xfId="0" applyFont="1" applyFill="1" applyBorder="1" applyAlignment="1">
      <alignment horizontal="left" vertical="center" wrapText="1"/>
    </xf>
    <xf numFmtId="0" fontId="38" fillId="26" borderId="54" xfId="0" applyFont="1" applyFill="1" applyBorder="1" applyAlignment="1">
      <alignment horizontal="center" vertical="center" wrapText="1"/>
    </xf>
    <xf numFmtId="0" fontId="38" fillId="26" borderId="15" xfId="0" applyFont="1" applyFill="1" applyBorder="1" applyAlignment="1">
      <alignment horizontal="center" vertical="center" wrapText="1"/>
    </xf>
    <xf numFmtId="0" fontId="38" fillId="26" borderId="2" xfId="0" applyFont="1" applyFill="1" applyBorder="1" applyAlignment="1">
      <alignment horizontal="center" vertical="center" wrapText="1"/>
    </xf>
    <xf numFmtId="0" fontId="40" fillId="26" borderId="81" xfId="0" applyFont="1" applyFill="1" applyBorder="1" applyAlignment="1">
      <alignment horizontal="left" vertical="center" wrapText="1"/>
    </xf>
    <xf numFmtId="0" fontId="40" fillId="26" borderId="82" xfId="0" applyFont="1" applyFill="1" applyBorder="1" applyAlignment="1">
      <alignment horizontal="left" vertical="center" wrapText="1"/>
    </xf>
    <xf numFmtId="0" fontId="40" fillId="26" borderId="83" xfId="0" applyFont="1" applyFill="1" applyBorder="1" applyAlignment="1">
      <alignment horizontal="left" vertical="center" wrapText="1"/>
    </xf>
    <xf numFmtId="0" fontId="40" fillId="26" borderId="54"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2" xfId="0" applyFont="1" applyFill="1" applyBorder="1" applyAlignment="1">
      <alignment horizontal="center" vertical="center"/>
    </xf>
    <xf numFmtId="0" fontId="38" fillId="26" borderId="54" xfId="0" applyFont="1" applyFill="1" applyBorder="1" applyAlignment="1">
      <alignment horizontal="center" vertical="center"/>
    </xf>
    <xf numFmtId="0" fontId="38" fillId="26" borderId="2" xfId="0" applyFont="1" applyFill="1" applyBorder="1" applyAlignment="1">
      <alignment horizontal="center" vertical="center"/>
    </xf>
    <xf numFmtId="0" fontId="38" fillId="26" borderId="15" xfId="0" applyFont="1" applyFill="1" applyBorder="1" applyAlignment="1">
      <alignment horizontal="center" vertical="center"/>
    </xf>
    <xf numFmtId="0" fontId="52" fillId="26" borderId="54" xfId="0" applyFont="1" applyFill="1" applyBorder="1" applyAlignment="1">
      <alignment horizontal="center" vertical="center"/>
    </xf>
    <xf numFmtId="0" fontId="52" fillId="26" borderId="2" xfId="0" applyFont="1" applyFill="1" applyBorder="1" applyAlignment="1">
      <alignment horizontal="center" vertical="center"/>
    </xf>
    <xf numFmtId="0" fontId="38" fillId="26" borderId="51" xfId="0" applyFont="1" applyFill="1" applyBorder="1" applyAlignment="1">
      <alignment horizontal="left" vertical="center" wrapText="1"/>
    </xf>
    <xf numFmtId="0" fontId="38" fillId="26" borderId="56" xfId="0" applyFont="1" applyFill="1" applyBorder="1" applyAlignment="1">
      <alignment horizontal="left" vertical="center" wrapText="1"/>
    </xf>
    <xf numFmtId="0" fontId="38" fillId="26" borderId="42" xfId="0" applyFont="1" applyFill="1" applyBorder="1" applyAlignment="1">
      <alignment horizontal="left" vertical="center" wrapText="1"/>
    </xf>
    <xf numFmtId="0" fontId="40" fillId="26" borderId="86"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26" borderId="88" xfId="0" applyFont="1" applyFill="1" applyBorder="1" applyAlignment="1">
      <alignment horizontal="center" vertical="center" wrapText="1"/>
    </xf>
    <xf numFmtId="0" fontId="38" fillId="26" borderId="51" xfId="0" applyFont="1" applyFill="1" applyBorder="1" applyAlignment="1">
      <alignment horizontal="center" vertical="center" wrapText="1"/>
    </xf>
    <xf numFmtId="0" fontId="38" fillId="26" borderId="56" xfId="0" applyFont="1" applyFill="1" applyBorder="1" applyAlignment="1">
      <alignment horizontal="center" vertical="center" wrapText="1"/>
    </xf>
    <xf numFmtId="0" fontId="38" fillId="26" borderId="42" xfId="0" applyFont="1" applyFill="1" applyBorder="1" applyAlignment="1">
      <alignment horizontal="center" vertical="center" wrapText="1"/>
    </xf>
    <xf numFmtId="0" fontId="38" fillId="26" borderId="52" xfId="0" applyFont="1" applyFill="1" applyBorder="1" applyAlignment="1">
      <alignment horizontal="left" vertical="center" wrapText="1"/>
    </xf>
    <xf numFmtId="0" fontId="40" fillId="26" borderId="54" xfId="0" applyFont="1" applyFill="1" applyBorder="1" applyAlignment="1">
      <alignment horizontal="center" vertical="top"/>
    </xf>
    <xf numFmtId="0" fontId="40" fillId="26" borderId="15" xfId="0" applyFont="1" applyFill="1" applyBorder="1" applyAlignment="1">
      <alignment horizontal="center" vertical="top"/>
    </xf>
    <xf numFmtId="0" fontId="40" fillId="26" borderId="2" xfId="0" applyFont="1" applyFill="1" applyBorder="1" applyAlignment="1">
      <alignment horizontal="center" vertical="top"/>
    </xf>
    <xf numFmtId="0" fontId="40" fillId="26" borderId="52" xfId="0" applyFont="1" applyFill="1" applyBorder="1" applyAlignment="1">
      <alignment vertical="center" wrapText="1"/>
    </xf>
    <xf numFmtId="0" fontId="40" fillId="26" borderId="52" xfId="0" applyFont="1" applyFill="1" applyBorder="1" applyAlignment="1">
      <alignment vertical="center"/>
    </xf>
    <xf numFmtId="0" fontId="40" fillId="26" borderId="51" xfId="0" applyFont="1" applyFill="1" applyBorder="1" applyAlignment="1">
      <alignment vertical="center" wrapText="1"/>
    </xf>
    <xf numFmtId="0" fontId="40" fillId="26" borderId="56" xfId="0" applyFont="1" applyFill="1" applyBorder="1" applyAlignment="1">
      <alignment vertical="center" wrapText="1"/>
    </xf>
    <xf numFmtId="0" fontId="40" fillId="26" borderId="42" xfId="0" applyFont="1" applyFill="1" applyBorder="1" applyAlignment="1">
      <alignment vertical="center" wrapText="1"/>
    </xf>
    <xf numFmtId="0" fontId="40" fillId="26" borderId="55" xfId="0" applyFont="1" applyFill="1" applyBorder="1" applyAlignment="1">
      <alignment horizontal="center" vertical="center"/>
    </xf>
    <xf numFmtId="0" fontId="40" fillId="26" borderId="12" xfId="0" applyFont="1" applyFill="1" applyBorder="1" applyAlignment="1">
      <alignment horizontal="center" vertical="center"/>
    </xf>
    <xf numFmtId="0" fontId="43" fillId="26" borderId="52" xfId="0" applyFont="1" applyFill="1" applyBorder="1" applyAlignment="1">
      <alignment vertical="center" wrapText="1"/>
    </xf>
    <xf numFmtId="0" fontId="40" fillId="26" borderId="52" xfId="0" applyFont="1" applyFill="1" applyBorder="1" applyAlignment="1">
      <alignment horizontal="center" vertical="top"/>
    </xf>
    <xf numFmtId="0" fontId="40" fillId="26" borderId="89" xfId="0" applyFont="1" applyFill="1" applyBorder="1" applyAlignment="1">
      <alignment vertical="center" wrapText="1"/>
    </xf>
    <xf numFmtId="0" fontId="40" fillId="26" borderId="90" xfId="0" applyFont="1" applyFill="1" applyBorder="1" applyAlignment="1">
      <alignment vertical="center" wrapText="1"/>
    </xf>
    <xf numFmtId="0" fontId="40" fillId="26" borderId="91" xfId="0" applyFont="1" applyFill="1" applyBorder="1" applyAlignment="1">
      <alignment vertical="center" wrapText="1"/>
    </xf>
    <xf numFmtId="0" fontId="40" fillId="26" borderId="52" xfId="0" applyFont="1" applyFill="1" applyBorder="1" applyAlignment="1">
      <alignment horizontal="center" vertical="center" wrapText="1"/>
    </xf>
    <xf numFmtId="0" fontId="40" fillId="26" borderId="52" xfId="0" applyFont="1" applyFill="1" applyBorder="1" applyAlignment="1">
      <alignment horizontal="center" vertical="center"/>
    </xf>
    <xf numFmtId="0" fontId="38" fillId="26" borderId="52" xfId="0" applyFont="1" applyFill="1" applyBorder="1" applyAlignment="1">
      <alignment vertical="center" wrapText="1"/>
    </xf>
    <xf numFmtId="0" fontId="40" fillId="26" borderId="54" xfId="0" applyFont="1" applyFill="1" applyBorder="1" applyAlignment="1">
      <alignment horizontal="center" vertical="center" wrapText="1"/>
    </xf>
    <xf numFmtId="0" fontId="40" fillId="26" borderId="2" xfId="0" applyFont="1" applyFill="1" applyBorder="1" applyAlignment="1">
      <alignment horizontal="center" vertical="center" wrapText="1"/>
    </xf>
    <xf numFmtId="0" fontId="38" fillId="26" borderId="52" xfId="0" applyFont="1" applyFill="1" applyBorder="1" applyAlignment="1">
      <alignment horizontal="center" vertical="center" wrapText="1"/>
    </xf>
    <xf numFmtId="0" fontId="40" fillId="26" borderId="2" xfId="0" applyFont="1" applyFill="1" applyBorder="1" applyAlignment="1">
      <alignment horizontal="left" vertical="center" wrapText="1"/>
    </xf>
    <xf numFmtId="166" fontId="48" fillId="26" borderId="51" xfId="6" applyNumberFormat="1" applyFont="1" applyFill="1" applyBorder="1" applyAlignment="1">
      <alignment horizontal="left" vertical="center" wrapText="1"/>
    </xf>
    <xf numFmtId="166" fontId="48" fillId="26" borderId="42" xfId="6" applyNumberFormat="1" applyFont="1" applyFill="1" applyBorder="1" applyAlignment="1">
      <alignment horizontal="left" vertical="center" wrapText="1"/>
    </xf>
    <xf numFmtId="0" fontId="40" fillId="26" borderId="15" xfId="0" applyFont="1" applyFill="1" applyBorder="1" applyAlignment="1">
      <alignment horizontal="center" vertical="center" wrapText="1"/>
    </xf>
    <xf numFmtId="0" fontId="49" fillId="26" borderId="54" xfId="0" applyFont="1" applyFill="1" applyBorder="1" applyAlignment="1">
      <alignment horizontal="left" vertical="center" wrapText="1"/>
    </xf>
    <xf numFmtId="0" fontId="49" fillId="26" borderId="15" xfId="0" applyFont="1" applyFill="1" applyBorder="1" applyAlignment="1">
      <alignment horizontal="left" vertical="center" wrapText="1"/>
    </xf>
    <xf numFmtId="0" fontId="49" fillId="26" borderId="2" xfId="0" applyFont="1" applyFill="1" applyBorder="1" applyAlignment="1">
      <alignment horizontal="left" vertical="center" wrapText="1"/>
    </xf>
    <xf numFmtId="164" fontId="48" fillId="26" borderId="54" xfId="81" applyNumberFormat="1" applyFont="1" applyFill="1" applyBorder="1" applyAlignment="1">
      <alignment horizontal="left" vertical="center" wrapText="1"/>
    </xf>
    <xf numFmtId="164" fontId="48" fillId="26" borderId="2" xfId="81" applyNumberFormat="1" applyFont="1" applyFill="1" applyBorder="1" applyAlignment="1">
      <alignment horizontal="left" vertical="center" wrapText="1"/>
    </xf>
    <xf numFmtId="164" fontId="49" fillId="26" borderId="54" xfId="81" applyNumberFormat="1" applyFont="1" applyFill="1" applyBorder="1" applyAlignment="1">
      <alignment horizontal="left" vertical="center" wrapText="1"/>
    </xf>
    <xf numFmtId="164" fontId="49" fillId="26" borderId="15" xfId="81" applyNumberFormat="1" applyFont="1" applyFill="1" applyBorder="1" applyAlignment="1">
      <alignment horizontal="left" vertical="center" wrapText="1"/>
    </xf>
    <xf numFmtId="164" fontId="49" fillId="26" borderId="2" xfId="81" applyNumberFormat="1" applyFont="1" applyFill="1" applyBorder="1" applyAlignment="1">
      <alignment horizontal="left" vertical="center" wrapText="1"/>
    </xf>
    <xf numFmtId="49" fontId="40" fillId="26" borderId="51" xfId="0" applyNumberFormat="1" applyFont="1" applyFill="1" applyBorder="1" applyAlignment="1">
      <alignment horizontal="center" vertical="center" wrapText="1"/>
    </xf>
    <xf numFmtId="49" fontId="40" fillId="26" borderId="56" xfId="0" applyNumberFormat="1" applyFont="1" applyFill="1" applyBorder="1" applyAlignment="1">
      <alignment horizontal="center" vertical="center" wrapText="1"/>
    </xf>
    <xf numFmtId="49" fontId="40" fillId="26" borderId="42" xfId="0" applyNumberFormat="1" applyFont="1" applyFill="1" applyBorder="1" applyAlignment="1">
      <alignment horizontal="center" vertical="center" wrapText="1"/>
    </xf>
    <xf numFmtId="0" fontId="37" fillId="26" borderId="52" xfId="0" applyFont="1" applyFill="1" applyBorder="1" applyAlignment="1">
      <alignment horizontal="center" vertical="center"/>
    </xf>
    <xf numFmtId="49" fontId="40" fillId="26" borderId="51" xfId="0" applyNumberFormat="1" applyFont="1" applyFill="1" applyBorder="1" applyAlignment="1">
      <alignment horizontal="center" vertical="center"/>
    </xf>
    <xf numFmtId="49" fontId="40" fillId="26" borderId="56" xfId="0" applyNumberFormat="1" applyFont="1" applyFill="1" applyBorder="1" applyAlignment="1">
      <alignment horizontal="center" vertical="center"/>
    </xf>
    <xf numFmtId="49" fontId="40" fillId="26" borderId="42" xfId="0" applyNumberFormat="1" applyFont="1" applyFill="1" applyBorder="1" applyAlignment="1">
      <alignment horizontal="center" vertical="center"/>
    </xf>
    <xf numFmtId="0" fontId="40" fillId="26" borderId="6" xfId="0" applyFont="1" applyFill="1" applyBorder="1" applyAlignment="1">
      <alignment horizontal="left" vertical="center" wrapText="1"/>
    </xf>
    <xf numFmtId="0" fontId="40" fillId="26" borderId="0" xfId="0" applyFont="1" applyFill="1" applyAlignment="1">
      <alignment horizontal="left" vertical="center" wrapText="1"/>
    </xf>
    <xf numFmtId="0" fontId="40" fillId="26" borderId="26" xfId="0" applyFont="1" applyFill="1" applyBorder="1" applyAlignment="1">
      <alignment horizontal="left" vertical="center" wrapText="1"/>
    </xf>
    <xf numFmtId="0" fontId="39" fillId="26" borderId="54" xfId="0" applyFont="1" applyFill="1" applyBorder="1" applyAlignment="1">
      <alignment horizontal="center" vertical="center"/>
    </xf>
    <xf numFmtId="0" fontId="39" fillId="26" borderId="15" xfId="0" applyFont="1" applyFill="1" applyBorder="1" applyAlignment="1">
      <alignment horizontal="center" vertical="center"/>
    </xf>
    <xf numFmtId="49" fontId="40" fillId="26" borderId="51" xfId="0" applyNumberFormat="1" applyFont="1" applyFill="1" applyBorder="1" applyAlignment="1">
      <alignment horizontal="left" vertical="center" wrapText="1"/>
    </xf>
    <xf numFmtId="49" fontId="40" fillId="26" borderId="56" xfId="0" applyNumberFormat="1" applyFont="1" applyFill="1" applyBorder="1" applyAlignment="1">
      <alignment horizontal="left" vertical="center" wrapText="1"/>
    </xf>
    <xf numFmtId="49" fontId="40" fillId="26" borderId="42" xfId="0" applyNumberFormat="1" applyFont="1" applyFill="1" applyBorder="1" applyAlignment="1">
      <alignment horizontal="left" vertical="center" wrapText="1"/>
    </xf>
    <xf numFmtId="166" fontId="48" fillId="26" borderId="51" xfId="6" applyNumberFormat="1" applyFont="1" applyFill="1" applyBorder="1" applyAlignment="1">
      <alignment horizontal="left" vertical="center"/>
    </xf>
    <xf numFmtId="166" fontId="48" fillId="26" borderId="42" xfId="6" applyNumberFormat="1" applyFont="1" applyFill="1" applyBorder="1" applyAlignment="1">
      <alignment horizontal="left" vertical="center"/>
    </xf>
    <xf numFmtId="166" fontId="49" fillId="26" borderId="51" xfId="6" applyNumberFormat="1" applyFont="1" applyFill="1" applyBorder="1" applyAlignment="1">
      <alignment horizontal="left" vertical="center" wrapText="1"/>
    </xf>
    <xf numFmtId="166" fontId="49" fillId="26" borderId="42" xfId="6" applyNumberFormat="1" applyFont="1" applyFill="1" applyBorder="1" applyAlignment="1">
      <alignment horizontal="left" vertical="center" wrapText="1"/>
    </xf>
    <xf numFmtId="166" fontId="48" fillId="26" borderId="52" xfId="6" applyNumberFormat="1" applyFont="1" applyFill="1" applyBorder="1" applyAlignment="1">
      <alignment horizontal="left" vertical="center" wrapText="1"/>
    </xf>
    <xf numFmtId="0" fontId="40" fillId="26" borderId="15" xfId="0" applyFont="1" applyFill="1" applyBorder="1" applyAlignment="1">
      <alignment horizontal="left" vertical="center" wrapText="1"/>
    </xf>
    <xf numFmtId="0" fontId="40" fillId="26" borderId="51" xfId="0" applyFont="1" applyFill="1" applyBorder="1" applyAlignment="1">
      <alignment horizontal="left" vertical="center"/>
    </xf>
    <xf numFmtId="0" fontId="40" fillId="26" borderId="56" xfId="0" applyFont="1" applyFill="1" applyBorder="1" applyAlignment="1">
      <alignment horizontal="left" vertical="center"/>
    </xf>
    <xf numFmtId="0" fontId="40" fillId="26" borderId="42" xfId="0" applyFont="1" applyFill="1" applyBorder="1" applyAlignment="1">
      <alignment horizontal="left" vertical="center"/>
    </xf>
    <xf numFmtId="0" fontId="38" fillId="26" borderId="77" xfId="0" applyFont="1" applyFill="1" applyBorder="1" applyAlignment="1">
      <alignment horizontal="center" vertical="center"/>
    </xf>
    <xf numFmtId="0" fontId="40" fillId="26" borderId="74" xfId="0" applyFont="1" applyFill="1" applyBorder="1" applyAlignment="1">
      <alignment horizontal="left" vertical="center" wrapText="1"/>
    </xf>
    <xf numFmtId="0" fontId="39" fillId="26" borderId="0" xfId="0" applyFont="1" applyFill="1" applyAlignment="1">
      <alignment horizontal="center" vertical="center" wrapText="1"/>
    </xf>
    <xf numFmtId="164" fontId="38" fillId="26" borderId="52" xfId="0" applyNumberFormat="1" applyFont="1" applyFill="1" applyBorder="1" applyAlignment="1">
      <alignment horizontal="center" vertical="center" wrapText="1"/>
    </xf>
    <xf numFmtId="1" fontId="49" fillId="26" borderId="15" xfId="0" applyNumberFormat="1" applyFont="1" applyFill="1" applyBorder="1" applyAlignment="1">
      <alignment horizontal="center" vertical="center"/>
    </xf>
    <xf numFmtId="0" fontId="38" fillId="26" borderId="51" xfId="0" applyFont="1" applyFill="1" applyBorder="1" applyAlignment="1">
      <alignment horizontal="center" vertical="center"/>
    </xf>
    <xf numFmtId="0" fontId="38" fillId="26" borderId="56" xfId="0" applyFont="1" applyFill="1" applyBorder="1" applyAlignment="1">
      <alignment horizontal="center" vertical="center"/>
    </xf>
    <xf numFmtId="0" fontId="38" fillId="26" borderId="42" xfId="0" applyFont="1" applyFill="1" applyBorder="1" applyAlignment="1">
      <alignment horizontal="center" vertical="center"/>
    </xf>
    <xf numFmtId="0" fontId="40" fillId="26" borderId="7" xfId="0" applyFont="1" applyFill="1" applyBorder="1" applyAlignment="1">
      <alignment horizontal="center" vertical="center" wrapText="1"/>
    </xf>
    <xf numFmtId="0" fontId="40" fillId="26" borderId="12" xfId="0" applyFont="1" applyFill="1" applyBorder="1" applyAlignment="1">
      <alignment horizontal="center" vertical="center" wrapText="1"/>
    </xf>
    <xf numFmtId="0" fontId="40" fillId="26" borderId="10" xfId="0" applyFont="1" applyFill="1" applyBorder="1" applyAlignment="1">
      <alignment horizontal="center" vertical="center" wrapText="1"/>
    </xf>
    <xf numFmtId="0" fontId="48" fillId="26" borderId="36" xfId="0" applyFont="1" applyFill="1" applyBorder="1" applyAlignment="1">
      <alignment horizontal="left" vertical="center" wrapText="1"/>
    </xf>
    <xf numFmtId="0" fontId="39" fillId="26" borderId="7" xfId="0" applyFont="1" applyFill="1" applyBorder="1" applyAlignment="1">
      <alignment horizontal="center" vertical="center" wrapText="1"/>
    </xf>
    <xf numFmtId="0" fontId="39" fillId="26" borderId="12" xfId="0" applyFont="1" applyFill="1" applyBorder="1" applyAlignment="1">
      <alignment horizontal="center" vertical="center" wrapText="1"/>
    </xf>
    <xf numFmtId="0" fontId="39" fillId="27" borderId="48" xfId="0" applyFont="1" applyFill="1" applyBorder="1" applyAlignment="1">
      <alignment horizontal="center" vertical="center" wrapText="1"/>
    </xf>
    <xf numFmtId="0" fontId="39" fillId="27" borderId="49" xfId="0" applyFont="1" applyFill="1" applyBorder="1" applyAlignment="1">
      <alignment horizontal="center" vertical="center" wrapText="1"/>
    </xf>
    <xf numFmtId="0" fontId="39" fillId="26" borderId="64" xfId="0" applyFont="1" applyFill="1" applyBorder="1" applyAlignment="1">
      <alignment horizontal="center" vertical="center" wrapText="1"/>
    </xf>
    <xf numFmtId="0" fontId="39" fillId="26" borderId="0" xfId="0" applyFont="1" applyFill="1" applyAlignment="1">
      <alignment horizontal="right"/>
    </xf>
    <xf numFmtId="0" fontId="39" fillId="26" borderId="35" xfId="0" applyFont="1" applyFill="1" applyBorder="1" applyAlignment="1">
      <alignment horizontal="center" vertical="center" wrapText="1"/>
    </xf>
    <xf numFmtId="0" fontId="39" fillId="26" borderId="36" xfId="0" applyFont="1" applyFill="1" applyBorder="1" applyAlignment="1">
      <alignment horizontal="center" vertical="center" wrapText="1"/>
    </xf>
    <xf numFmtId="0" fontId="39" fillId="26" borderId="41" xfId="0" applyFont="1" applyFill="1" applyBorder="1" applyAlignment="1">
      <alignment horizontal="center" vertical="center" wrapText="1"/>
    </xf>
    <xf numFmtId="0" fontId="39" fillId="26" borderId="29" xfId="0" applyFont="1" applyFill="1" applyBorder="1" applyAlignment="1">
      <alignment horizontal="center" vertical="center" wrapText="1"/>
    </xf>
    <xf numFmtId="0" fontId="39" fillId="26" borderId="30" xfId="0" applyFont="1" applyFill="1" applyBorder="1" applyAlignment="1">
      <alignment horizontal="center" vertical="center" wrapText="1"/>
    </xf>
    <xf numFmtId="0" fontId="39" fillId="26" borderId="31" xfId="0" applyFont="1" applyFill="1" applyBorder="1" applyAlignment="1">
      <alignment horizontal="center" vertical="center" wrapText="1"/>
    </xf>
    <xf numFmtId="0" fontId="39" fillId="26" borderId="32" xfId="0" applyFont="1" applyFill="1" applyBorder="1" applyAlignment="1">
      <alignment horizontal="center" vertical="center" wrapText="1"/>
    </xf>
    <xf numFmtId="0" fontId="39" fillId="26" borderId="27" xfId="0" applyFont="1" applyFill="1" applyBorder="1" applyAlignment="1">
      <alignment horizontal="center" vertical="center" wrapText="1"/>
    </xf>
    <xf numFmtId="0" fontId="39" fillId="26" borderId="33" xfId="0" applyFont="1" applyFill="1" applyBorder="1" applyAlignment="1">
      <alignment horizontal="center" vertical="center" wrapText="1"/>
    </xf>
    <xf numFmtId="0" fontId="39" fillId="26" borderId="0" xfId="0" applyFont="1" applyFill="1" applyAlignment="1">
      <alignment horizontal="left" vertical="center" wrapText="1"/>
    </xf>
    <xf numFmtId="0" fontId="39" fillId="26" borderId="39" xfId="0" applyFont="1" applyFill="1" applyBorder="1" applyAlignment="1">
      <alignment horizontal="center" vertical="center" wrapText="1"/>
    </xf>
    <xf numFmtId="0" fontId="39" fillId="26" borderId="30" xfId="0" applyFont="1" applyFill="1" applyBorder="1" applyAlignment="1">
      <alignment horizontal="left" vertical="center" wrapText="1"/>
    </xf>
    <xf numFmtId="0" fontId="39" fillId="26" borderId="7" xfId="0" applyFont="1" applyFill="1" applyBorder="1" applyAlignment="1">
      <alignment horizontal="center"/>
    </xf>
    <xf numFmtId="0" fontId="39" fillId="26" borderId="12" xfId="0" applyFont="1" applyFill="1" applyBorder="1" applyAlignment="1">
      <alignment horizontal="center"/>
    </xf>
    <xf numFmtId="166" fontId="39" fillId="26" borderId="64" xfId="6" applyNumberFormat="1" applyFont="1" applyFill="1" applyBorder="1" applyAlignment="1">
      <alignment horizontal="center" vertical="center" wrapText="1"/>
    </xf>
    <xf numFmtId="0" fontId="39" fillId="26" borderId="70" xfId="0" applyFont="1" applyFill="1" applyBorder="1" applyAlignment="1">
      <alignment horizontal="center" vertical="center" wrapText="1"/>
    </xf>
    <xf numFmtId="0" fontId="39" fillId="26" borderId="15" xfId="0" applyFont="1" applyFill="1" applyBorder="1" applyAlignment="1">
      <alignment horizontal="center" vertical="center" wrapText="1"/>
    </xf>
    <xf numFmtId="0" fontId="39" fillId="26" borderId="2" xfId="0" applyFont="1" applyFill="1" applyBorder="1" applyAlignment="1">
      <alignment horizontal="center" vertical="center" wrapText="1"/>
    </xf>
    <xf numFmtId="0" fontId="39" fillId="26" borderId="63" xfId="0" applyFont="1" applyFill="1" applyBorder="1" applyAlignment="1">
      <alignment horizontal="left" vertical="center" wrapText="1"/>
    </xf>
    <xf numFmtId="0" fontId="49" fillId="26" borderId="74" xfId="0" applyFont="1" applyFill="1" applyBorder="1" applyAlignment="1">
      <alignment horizontal="left" wrapText="1"/>
    </xf>
    <xf numFmtId="0" fontId="39" fillId="26" borderId="74" xfId="0" applyFont="1" applyFill="1" applyBorder="1" applyAlignment="1">
      <alignment horizontal="left" vertical="center" wrapText="1"/>
    </xf>
    <xf numFmtId="0" fontId="37" fillId="26" borderId="74" xfId="0" applyFont="1" applyFill="1" applyBorder="1" applyAlignment="1">
      <alignment horizontal="left" vertical="center" wrapText="1"/>
    </xf>
    <xf numFmtId="0" fontId="37" fillId="26" borderId="0" xfId="0" applyFont="1" applyFill="1" applyAlignment="1">
      <alignment horizontal="center" wrapText="1"/>
    </xf>
    <xf numFmtId="0" fontId="39" fillId="26" borderId="74" xfId="0" applyFont="1" applyFill="1" applyBorder="1" applyAlignment="1">
      <alignment horizontal="center" vertical="center" wrapText="1"/>
    </xf>
    <xf numFmtId="4" fontId="39" fillId="26" borderId="74" xfId="0" applyNumberFormat="1" applyFont="1" applyFill="1" applyBorder="1" applyAlignment="1">
      <alignment horizontal="center" vertical="center" wrapText="1"/>
    </xf>
    <xf numFmtId="0" fontId="39" fillId="26" borderId="74" xfId="0" applyFont="1" applyFill="1" applyBorder="1" applyAlignment="1">
      <alignment horizontal="left"/>
    </xf>
    <xf numFmtId="0" fontId="39" fillId="26" borderId="74" xfId="0" applyFont="1" applyFill="1" applyBorder="1" applyAlignment="1">
      <alignment vertical="top"/>
    </xf>
    <xf numFmtId="0" fontId="39" fillId="26" borderId="74" xfId="0" applyFont="1" applyFill="1" applyBorder="1" applyAlignment="1">
      <alignment vertical="center" wrapText="1"/>
    </xf>
    <xf numFmtId="0" fontId="39" fillId="26" borderId="74" xfId="0" applyFont="1" applyFill="1" applyBorder="1" applyAlignment="1">
      <alignment horizontal="left" vertical="top"/>
    </xf>
    <xf numFmtId="0" fontId="39" fillId="26" borderId="74" xfId="0" applyFont="1" applyFill="1" applyBorder="1" applyAlignment="1">
      <alignment vertical="center"/>
    </xf>
    <xf numFmtId="49" fontId="39" fillId="26" borderId="74" xfId="0" applyNumberFormat="1" applyFont="1" applyFill="1" applyBorder="1" applyAlignment="1">
      <alignment horizontal="left" vertical="top"/>
    </xf>
    <xf numFmtId="0" fontId="37" fillId="26" borderId="0" xfId="0" applyFont="1" applyFill="1" applyAlignment="1">
      <alignment horizontal="center" vertical="top" wrapText="1"/>
    </xf>
    <xf numFmtId="0" fontId="39" fillId="26" borderId="0" xfId="0" applyFont="1" applyFill="1" applyAlignment="1">
      <alignment horizontal="center" vertical="top" wrapText="1"/>
    </xf>
    <xf numFmtId="0" fontId="39" fillId="26" borderId="74" xfId="0" applyFont="1" applyFill="1" applyBorder="1" applyAlignment="1">
      <alignment horizontal="center" vertical="center"/>
    </xf>
    <xf numFmtId="0" fontId="2" fillId="0" borderId="0" xfId="0" applyFont="1" applyAlignment="1">
      <alignment horizont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26" borderId="2" xfId="0" applyFont="1" applyFill="1" applyBorder="1"/>
    <xf numFmtId="0" fontId="0" fillId="26" borderId="15" xfId="0" applyFont="1" applyFill="1" applyBorder="1" applyAlignment="1">
      <alignment horizontal="left" vertical="center" wrapText="1"/>
    </xf>
    <xf numFmtId="0" fontId="0" fillId="26" borderId="2" xfId="0" applyFont="1" applyFill="1" applyBorder="1" applyAlignment="1">
      <alignment horizontal="left" vertical="center" wrapText="1"/>
    </xf>
    <xf numFmtId="0" fontId="0" fillId="26" borderId="52" xfId="0" applyFont="1" applyFill="1" applyBorder="1" applyAlignment="1">
      <alignment vertical="center" wrapText="1"/>
    </xf>
    <xf numFmtId="0" fontId="0" fillId="26" borderId="56" xfId="0" applyFont="1" applyFill="1" applyBorder="1" applyAlignment="1">
      <alignment horizontal="left" vertical="center" wrapText="1"/>
    </xf>
    <xf numFmtId="0" fontId="0" fillId="26" borderId="42" xfId="0" applyFont="1" applyFill="1" applyBorder="1" applyAlignment="1">
      <alignment horizontal="left" vertical="center" wrapText="1"/>
    </xf>
    <xf numFmtId="0" fontId="0" fillId="26" borderId="52" xfId="0" applyFont="1" applyFill="1" applyBorder="1" applyAlignment="1">
      <alignment horizontal="left" vertical="center" wrapText="1"/>
    </xf>
  </cellXfs>
  <cellStyles count="84">
    <cellStyle name="20% - Accent1 2" xfId="17" xr:uid="{00000000-0005-0000-0000-000000000000}"/>
    <cellStyle name="20% - Accent2 2" xfId="18" xr:uid="{00000000-0005-0000-0000-000001000000}"/>
    <cellStyle name="20% - Accent3 2" xfId="19" xr:uid="{00000000-0005-0000-0000-000002000000}"/>
    <cellStyle name="20% - Accent4 2" xfId="20" xr:uid="{00000000-0005-0000-0000-000003000000}"/>
    <cellStyle name="20% - Accent5 2" xfId="21" xr:uid="{00000000-0005-0000-0000-000004000000}"/>
    <cellStyle name="20% - Accent6 2" xfId="22" xr:uid="{00000000-0005-0000-0000-000005000000}"/>
    <cellStyle name="40% - Accent1 2" xfId="23" xr:uid="{00000000-0005-0000-0000-000006000000}"/>
    <cellStyle name="40% - Accent2 2" xfId="24" xr:uid="{00000000-0005-0000-0000-000007000000}"/>
    <cellStyle name="40% - Accent3 2" xfId="25" xr:uid="{00000000-0005-0000-0000-000008000000}"/>
    <cellStyle name="40% - Accent4 2" xfId="26" xr:uid="{00000000-0005-0000-0000-000009000000}"/>
    <cellStyle name="40% - Accent5 2" xfId="27" xr:uid="{00000000-0005-0000-0000-00000A000000}"/>
    <cellStyle name="40% - Accent6 2" xfId="28" xr:uid="{00000000-0005-0000-0000-00000B000000}"/>
    <cellStyle name="60% - Accent1 2" xfId="29" xr:uid="{00000000-0005-0000-0000-00000C000000}"/>
    <cellStyle name="60% - Accent2 2" xfId="30" xr:uid="{00000000-0005-0000-0000-00000D000000}"/>
    <cellStyle name="60% - Accent3 2" xfId="31" xr:uid="{00000000-0005-0000-0000-00000E000000}"/>
    <cellStyle name="60% - Accent4 2" xfId="32" xr:uid="{00000000-0005-0000-0000-00000F000000}"/>
    <cellStyle name="60% - Accent5 2" xfId="33" xr:uid="{00000000-0005-0000-0000-000010000000}"/>
    <cellStyle name="60% - Accent6 2" xfId="34" xr:uid="{00000000-0005-0000-0000-000011000000}"/>
    <cellStyle name="Accent1 2" xfId="35" xr:uid="{00000000-0005-0000-0000-000012000000}"/>
    <cellStyle name="Accent2 2" xfId="36" xr:uid="{00000000-0005-0000-0000-000013000000}"/>
    <cellStyle name="Accent3 2" xfId="37" xr:uid="{00000000-0005-0000-0000-000014000000}"/>
    <cellStyle name="Accent4 2" xfId="38" xr:uid="{00000000-0005-0000-0000-000015000000}"/>
    <cellStyle name="Accent5 2" xfId="39" xr:uid="{00000000-0005-0000-0000-000016000000}"/>
    <cellStyle name="Accent6 2" xfId="40" xr:uid="{00000000-0005-0000-0000-000017000000}"/>
    <cellStyle name="Bad 2" xfId="41" xr:uid="{00000000-0005-0000-0000-000018000000}"/>
    <cellStyle name="Calculation 2" xfId="42" xr:uid="{00000000-0005-0000-0000-000019000000}"/>
    <cellStyle name="Check Cell 2" xfId="43" xr:uid="{00000000-0005-0000-0000-00001A000000}"/>
    <cellStyle name="Comma" xfId="1" builtinId="3"/>
    <cellStyle name="Comma 2" xfId="4" xr:uid="{00000000-0005-0000-0000-00001C000000}"/>
    <cellStyle name="Comma 2 2" xfId="8" xr:uid="{00000000-0005-0000-0000-00001D000000}"/>
    <cellStyle name="Comma 2 2 2" xfId="44" xr:uid="{00000000-0005-0000-0000-00001E000000}"/>
    <cellStyle name="Comma 2 3" xfId="11" xr:uid="{00000000-0005-0000-0000-00001F000000}"/>
    <cellStyle name="Comma 2 6" xfId="79" xr:uid="{00000000-0005-0000-0000-000020000000}"/>
    <cellStyle name="Comma 3" xfId="7" xr:uid="{00000000-0005-0000-0000-000021000000}"/>
    <cellStyle name="Comma 3 2" xfId="45" xr:uid="{00000000-0005-0000-0000-000022000000}"/>
    <cellStyle name="Comma 4" xfId="10" xr:uid="{00000000-0005-0000-0000-000023000000}"/>
    <cellStyle name="Explanatory Text 2" xfId="46" xr:uid="{00000000-0005-0000-0000-000024000000}"/>
    <cellStyle name="Good 2" xfId="47" xr:uid="{00000000-0005-0000-0000-000025000000}"/>
    <cellStyle name="Heading 1 2" xfId="48" xr:uid="{00000000-0005-0000-0000-000026000000}"/>
    <cellStyle name="Heading 2 2" xfId="49" xr:uid="{00000000-0005-0000-0000-000027000000}"/>
    <cellStyle name="Heading 3 2" xfId="50" xr:uid="{00000000-0005-0000-0000-000028000000}"/>
    <cellStyle name="Heading 4 2" xfId="51" xr:uid="{00000000-0005-0000-0000-000029000000}"/>
    <cellStyle name="Hyperlink" xfId="2" builtinId="8"/>
    <cellStyle name="Input 2" xfId="52" xr:uid="{00000000-0005-0000-0000-00002B000000}"/>
    <cellStyle name="Linked Cell 2" xfId="53" xr:uid="{00000000-0005-0000-0000-00002C000000}"/>
    <cellStyle name="Neutral 2" xfId="14" xr:uid="{00000000-0005-0000-0000-00002D000000}"/>
    <cellStyle name="Neutral 3" xfId="54" xr:uid="{00000000-0005-0000-0000-00002E000000}"/>
    <cellStyle name="Normal" xfId="0" builtinId="0"/>
    <cellStyle name="Normal 10 2 3" xfId="83" xr:uid="{00000000-0005-0000-0000-000030000000}"/>
    <cellStyle name="Normal 12" xfId="82" xr:uid="{00000000-0005-0000-0000-000031000000}"/>
    <cellStyle name="Normal 2" xfId="3" xr:uid="{00000000-0005-0000-0000-000032000000}"/>
    <cellStyle name="Normal 2 2" xfId="55" xr:uid="{00000000-0005-0000-0000-000033000000}"/>
    <cellStyle name="Normal 2 2 2" xfId="73" xr:uid="{00000000-0005-0000-0000-000034000000}"/>
    <cellStyle name="Normal 2 3" xfId="56" xr:uid="{00000000-0005-0000-0000-000035000000}"/>
    <cellStyle name="Normal 3" xfId="6" xr:uid="{00000000-0005-0000-0000-000036000000}"/>
    <cellStyle name="Normal 3 2" xfId="12" xr:uid="{00000000-0005-0000-0000-000037000000}"/>
    <cellStyle name="Normal 3 2 2" xfId="57" xr:uid="{00000000-0005-0000-0000-000038000000}"/>
    <cellStyle name="Normal 3_HavelvacN2axjusakN3" xfId="15" xr:uid="{00000000-0005-0000-0000-000039000000}"/>
    <cellStyle name="Normal 4" xfId="9" xr:uid="{00000000-0005-0000-0000-00003A000000}"/>
    <cellStyle name="Normal 4 2" xfId="13" xr:uid="{00000000-0005-0000-0000-00003B000000}"/>
    <cellStyle name="Normal 5" xfId="16" xr:uid="{00000000-0005-0000-0000-00003C000000}"/>
    <cellStyle name="Normal 5 2" xfId="58" xr:uid="{00000000-0005-0000-0000-00003D000000}"/>
    <cellStyle name="Normal 6" xfId="59" xr:uid="{00000000-0005-0000-0000-00003E000000}"/>
    <cellStyle name="Normal 7" xfId="60" xr:uid="{00000000-0005-0000-0000-00003F000000}"/>
    <cellStyle name="Normal 8" xfId="72" xr:uid="{00000000-0005-0000-0000-000040000000}"/>
    <cellStyle name="Normal_2006 migocarumner" xfId="81" xr:uid="{00000000-0005-0000-0000-000041000000}"/>
    <cellStyle name="Normal_2014petpatveramenavejin" xfId="80" xr:uid="{00000000-0005-0000-0000-000042000000}"/>
    <cellStyle name="Normal_Axjusak22-3,22-4_10" xfId="77" xr:uid="{00000000-0005-0000-0000-000043000000}"/>
    <cellStyle name="Normal_havelvacwchpet" xfId="71" xr:uid="{00000000-0005-0000-0000-000044000000}"/>
    <cellStyle name="Normal_Sheet1" xfId="78" xr:uid="{00000000-0005-0000-0000-000045000000}"/>
    <cellStyle name="Note 2" xfId="61" xr:uid="{00000000-0005-0000-0000-000046000000}"/>
    <cellStyle name="Output 2" xfId="62" xr:uid="{00000000-0005-0000-0000-000047000000}"/>
    <cellStyle name="Percent 2" xfId="5" xr:uid="{00000000-0005-0000-0000-000048000000}"/>
    <cellStyle name="SN_241" xfId="76" xr:uid="{00000000-0005-0000-0000-000049000000}"/>
    <cellStyle name="Style 1" xfId="63" xr:uid="{00000000-0005-0000-0000-00004A000000}"/>
    <cellStyle name="Style 1 2" xfId="64" xr:uid="{00000000-0005-0000-0000-00004B000000}"/>
    <cellStyle name="Style 1 2 2" xfId="75" xr:uid="{00000000-0005-0000-0000-00004C000000}"/>
    <cellStyle name="Style 1_verchnakan_ax21-25_2018" xfId="65" xr:uid="{00000000-0005-0000-0000-00004D000000}"/>
    <cellStyle name="Title 2" xfId="66" xr:uid="{00000000-0005-0000-0000-00004E000000}"/>
    <cellStyle name="Total 2" xfId="67" xr:uid="{00000000-0005-0000-0000-00004F000000}"/>
    <cellStyle name="Warning Text 2" xfId="68" xr:uid="{00000000-0005-0000-0000-000050000000}"/>
    <cellStyle name="Обычный 2" xfId="69" xr:uid="{00000000-0005-0000-0000-000051000000}"/>
    <cellStyle name="Обычный 2 2" xfId="70" xr:uid="{00000000-0005-0000-0000-000052000000}"/>
    <cellStyle name="Обычный 2 3" xfId="74" xr:uid="{00000000-0005-0000-0000-000053000000}"/>
  </cellStyles>
  <dxfs count="1">
    <dxf>
      <font>
        <condense val="0"/>
        <extend val="0"/>
        <color indexed="9"/>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24\2024-2026Hayt\Varchapet\59431-18.12.23Eramsyak\Havelvacn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1"/>
      <sheetName val="tntesagitakan"/>
      <sheetName val="5.7"/>
      <sheetName val="kapital"/>
      <sheetName val="vark"/>
      <sheetName val="dramashnorh"/>
      <sheetName val="ardyunqayin"/>
      <sheetName val="verabashxum"/>
      <sheetName val="Varchataracqayin"/>
    </sheetNames>
    <sheetDataSet>
      <sheetData sheetId="0"/>
      <sheetData sheetId="1">
        <row r="91">
          <cell r="J91">
            <v>731763.1</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7.bin"/><Relationship Id="rId13" Type="http://schemas.openxmlformats.org/officeDocument/2006/relationships/printerSettings" Target="../printerSettings/printerSettings52.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12" Type="http://schemas.openxmlformats.org/officeDocument/2006/relationships/printerSettings" Target="../printerSettings/printerSettings51.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11" Type="http://schemas.openxmlformats.org/officeDocument/2006/relationships/printerSettings" Target="../printerSettings/printerSettings50.bin"/><Relationship Id="rId5" Type="http://schemas.openxmlformats.org/officeDocument/2006/relationships/printerSettings" Target="../printerSettings/printerSettings44.bin"/><Relationship Id="rId10" Type="http://schemas.openxmlformats.org/officeDocument/2006/relationships/printerSettings" Target="../printerSettings/printerSettings49.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 Id="rId14" Type="http://schemas.openxmlformats.org/officeDocument/2006/relationships/printerSettings" Target="../printerSettings/printerSettings5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33"/>
  <sheetViews>
    <sheetView topLeftCell="A3" zoomScaleNormal="100" workbookViewId="0"/>
  </sheetViews>
  <sheetFormatPr defaultRowHeight="15" x14ac:dyDescent="0.25"/>
  <cols>
    <col min="1" max="1" width="2.7109375" customWidth="1"/>
    <col min="2" max="2" width="6" customWidth="1"/>
    <col min="3" max="3" width="7.85546875" customWidth="1"/>
    <col min="4" max="4" width="38.5703125" customWidth="1"/>
    <col min="5" max="5" width="12.140625" customWidth="1"/>
    <col min="6" max="6" width="12.85546875" customWidth="1"/>
    <col min="7" max="7" width="13" customWidth="1"/>
    <col min="8" max="8" width="13.85546875" customWidth="1"/>
    <col min="11" max="11" width="10.42578125" customWidth="1"/>
    <col min="12" max="12" width="13.140625" customWidth="1"/>
    <col min="13" max="13" width="10.7109375" customWidth="1"/>
    <col min="14" max="14" width="13.85546875" customWidth="1"/>
    <col min="15" max="15" width="11" customWidth="1"/>
    <col min="17" max="17" width="11.85546875" customWidth="1"/>
    <col min="18" max="18" width="11.5703125" customWidth="1"/>
    <col min="19" max="19" width="18.5703125" customWidth="1"/>
    <col min="21" max="24" width="9.140625" hidden="1" customWidth="1"/>
  </cols>
  <sheetData>
    <row r="1" spans="2:22" x14ac:dyDescent="0.25">
      <c r="B1" s="1"/>
      <c r="S1" s="2" t="s">
        <v>54</v>
      </c>
    </row>
    <row r="2" spans="2:22" x14ac:dyDescent="0.25">
      <c r="B2" s="1"/>
      <c r="S2" s="2"/>
    </row>
    <row r="3" spans="2:22" ht="9.75" customHeight="1" x14ac:dyDescent="0.25">
      <c r="B3" s="1"/>
      <c r="C3" s="2"/>
    </row>
    <row r="4" spans="2:22" x14ac:dyDescent="0.25">
      <c r="B4" s="2" t="s">
        <v>55</v>
      </c>
      <c r="C4" s="2"/>
    </row>
    <row r="5" spans="2:22" ht="9.75" customHeight="1" x14ac:dyDescent="0.25">
      <c r="B5" s="2"/>
      <c r="C5" s="2"/>
    </row>
    <row r="7" spans="2:22" ht="15" customHeight="1" x14ac:dyDescent="0.25">
      <c r="B7" s="393" t="s">
        <v>24</v>
      </c>
      <c r="C7" s="393"/>
      <c r="D7" s="393" t="s">
        <v>27</v>
      </c>
      <c r="E7" s="393" t="s">
        <v>44</v>
      </c>
      <c r="F7" s="393"/>
      <c r="G7" s="393"/>
      <c r="H7" s="393"/>
      <c r="I7" s="393"/>
      <c r="J7" s="393"/>
      <c r="K7" s="393"/>
      <c r="L7" s="393"/>
      <c r="M7" s="393"/>
      <c r="N7" s="393"/>
      <c r="O7" s="393"/>
      <c r="P7" s="393"/>
      <c r="Q7" s="393"/>
      <c r="R7" s="393"/>
      <c r="S7" s="393"/>
      <c r="U7" s="9" t="s">
        <v>28</v>
      </c>
      <c r="V7" s="10" t="s">
        <v>29</v>
      </c>
    </row>
    <row r="8" spans="2:22" x14ac:dyDescent="0.25">
      <c r="B8" s="393"/>
      <c r="C8" s="393"/>
      <c r="D8" s="393"/>
      <c r="E8" s="393" t="s">
        <v>22</v>
      </c>
      <c r="F8" s="395" t="s">
        <v>21</v>
      </c>
      <c r="G8" s="395"/>
      <c r="H8" s="395"/>
      <c r="I8" s="395"/>
      <c r="J8" s="395"/>
      <c r="K8" s="395"/>
      <c r="L8" s="395"/>
      <c r="M8" s="395"/>
      <c r="N8" s="395"/>
      <c r="O8" s="395"/>
      <c r="P8" s="395"/>
      <c r="Q8" s="395"/>
      <c r="R8" s="395"/>
      <c r="S8" s="395"/>
    </row>
    <row r="9" spans="2:22" ht="15" customHeight="1" x14ac:dyDescent="0.25">
      <c r="B9" s="393" t="s">
        <v>20</v>
      </c>
      <c r="C9" s="393" t="s">
        <v>23</v>
      </c>
      <c r="D9" s="393"/>
      <c r="E9" s="393"/>
      <c r="F9" s="394" t="s">
        <v>30</v>
      </c>
      <c r="G9" s="395" t="s">
        <v>21</v>
      </c>
      <c r="H9" s="395"/>
      <c r="I9" s="395"/>
      <c r="J9" s="395"/>
      <c r="K9" s="395"/>
      <c r="L9" s="395"/>
      <c r="M9" s="395"/>
      <c r="N9" s="394" t="s">
        <v>38</v>
      </c>
      <c r="O9" s="395" t="s">
        <v>21</v>
      </c>
      <c r="P9" s="395"/>
      <c r="Q9" s="395"/>
      <c r="R9" s="395"/>
      <c r="S9" s="396" t="s">
        <v>43</v>
      </c>
    </row>
    <row r="10" spans="2:22" ht="54.75" customHeight="1" x14ac:dyDescent="0.25">
      <c r="B10" s="393"/>
      <c r="C10" s="393"/>
      <c r="D10" s="393"/>
      <c r="E10" s="393"/>
      <c r="F10" s="394"/>
      <c r="G10" s="6" t="s">
        <v>31</v>
      </c>
      <c r="H10" s="6" t="s">
        <v>32</v>
      </c>
      <c r="I10" s="6" t="s">
        <v>33</v>
      </c>
      <c r="J10" s="6" t="s">
        <v>34</v>
      </c>
      <c r="K10" s="6" t="s">
        <v>35</v>
      </c>
      <c r="L10" s="6" t="s">
        <v>36</v>
      </c>
      <c r="M10" s="6" t="s">
        <v>37</v>
      </c>
      <c r="N10" s="394"/>
      <c r="O10" s="6" t="s">
        <v>39</v>
      </c>
      <c r="P10" s="6" t="s">
        <v>40</v>
      </c>
      <c r="Q10" s="6" t="s">
        <v>41</v>
      </c>
      <c r="R10" s="6" t="s">
        <v>42</v>
      </c>
      <c r="S10" s="396"/>
    </row>
    <row r="11" spans="2:22" x14ac:dyDescent="0.25">
      <c r="B11" s="11" t="s">
        <v>1</v>
      </c>
      <c r="C11" s="19"/>
      <c r="D11" s="20"/>
      <c r="E11" s="18" t="s">
        <v>45</v>
      </c>
      <c r="F11" s="18" t="s">
        <v>45</v>
      </c>
      <c r="G11" s="18" t="s">
        <v>45</v>
      </c>
      <c r="H11" s="18" t="s">
        <v>45</v>
      </c>
      <c r="I11" s="18" t="s">
        <v>45</v>
      </c>
      <c r="J11" s="18" t="s">
        <v>45</v>
      </c>
      <c r="K11" s="18" t="s">
        <v>45</v>
      </c>
      <c r="L11" s="18" t="s">
        <v>45</v>
      </c>
      <c r="M11" s="18" t="s">
        <v>45</v>
      </c>
      <c r="N11" s="18" t="s">
        <v>45</v>
      </c>
      <c r="O11" s="18" t="s">
        <v>45</v>
      </c>
      <c r="P11" s="18" t="s">
        <v>45</v>
      </c>
      <c r="Q11" s="18" t="s">
        <v>45</v>
      </c>
      <c r="R11" s="18" t="s">
        <v>45</v>
      </c>
      <c r="S11" s="18" t="s">
        <v>45</v>
      </c>
    </row>
    <row r="12" spans="2:22" ht="15" customHeight="1" x14ac:dyDescent="0.25">
      <c r="B12" s="23" t="s">
        <v>19</v>
      </c>
      <c r="C12" s="24"/>
      <c r="D12" s="25"/>
      <c r="E12" s="6" t="s">
        <v>45</v>
      </c>
      <c r="F12" s="6" t="s">
        <v>45</v>
      </c>
      <c r="G12" s="6" t="s">
        <v>45</v>
      </c>
      <c r="H12" s="6" t="s">
        <v>45</v>
      </c>
      <c r="I12" s="6" t="s">
        <v>45</v>
      </c>
      <c r="J12" s="6" t="s">
        <v>45</v>
      </c>
      <c r="K12" s="6" t="s">
        <v>45</v>
      </c>
      <c r="L12" s="6" t="s">
        <v>45</v>
      </c>
      <c r="M12" s="6" t="s">
        <v>45</v>
      </c>
      <c r="N12" s="6" t="s">
        <v>45</v>
      </c>
      <c r="O12" s="6" t="s">
        <v>45</v>
      </c>
      <c r="P12" s="6" t="s">
        <v>45</v>
      </c>
      <c r="Q12" s="6" t="s">
        <v>45</v>
      </c>
      <c r="R12" s="6" t="s">
        <v>45</v>
      </c>
      <c r="S12" s="6" t="s">
        <v>45</v>
      </c>
    </row>
    <row r="13" spans="2:22" ht="15.75" customHeight="1" x14ac:dyDescent="0.25">
      <c r="B13" s="34">
        <v>1088</v>
      </c>
      <c r="C13" s="24"/>
      <c r="D13" s="25" t="s">
        <v>15</v>
      </c>
      <c r="E13" s="7" t="s">
        <v>45</v>
      </c>
      <c r="F13" s="6" t="s">
        <v>45</v>
      </c>
      <c r="G13" s="6" t="s">
        <v>45</v>
      </c>
      <c r="H13" s="6" t="s">
        <v>45</v>
      </c>
      <c r="I13" s="6" t="s">
        <v>45</v>
      </c>
      <c r="J13" s="6" t="s">
        <v>45</v>
      </c>
      <c r="K13" s="6" t="s">
        <v>45</v>
      </c>
      <c r="L13" s="6" t="s">
        <v>45</v>
      </c>
      <c r="M13" s="6" t="s">
        <v>45</v>
      </c>
      <c r="N13" s="6" t="s">
        <v>45</v>
      </c>
      <c r="O13" s="6" t="s">
        <v>45</v>
      </c>
      <c r="P13" s="6" t="s">
        <v>45</v>
      </c>
      <c r="Q13" s="6" t="s">
        <v>45</v>
      </c>
      <c r="R13" s="6" t="s">
        <v>45</v>
      </c>
      <c r="S13" s="6" t="s">
        <v>45</v>
      </c>
    </row>
    <row r="14" spans="2:22" ht="79.5" customHeight="1" x14ac:dyDescent="0.25">
      <c r="B14" s="392"/>
      <c r="C14" s="21" t="s">
        <v>3</v>
      </c>
      <c r="D14" s="20" t="s">
        <v>16</v>
      </c>
      <c r="E14" s="17" t="s">
        <v>45</v>
      </c>
      <c r="F14" s="18" t="s">
        <v>45</v>
      </c>
      <c r="G14" s="18" t="s">
        <v>45</v>
      </c>
      <c r="H14" s="18" t="s">
        <v>45</v>
      </c>
      <c r="I14" s="18" t="s">
        <v>45</v>
      </c>
      <c r="J14" s="18" t="s">
        <v>45</v>
      </c>
      <c r="K14" s="18" t="s">
        <v>45</v>
      </c>
      <c r="L14" s="18" t="s">
        <v>45</v>
      </c>
      <c r="M14" s="18" t="s">
        <v>45</v>
      </c>
      <c r="N14" s="18" t="s">
        <v>45</v>
      </c>
      <c r="O14" s="18" t="s">
        <v>45</v>
      </c>
      <c r="P14" s="18" t="s">
        <v>45</v>
      </c>
      <c r="Q14" s="18" t="s">
        <v>45</v>
      </c>
      <c r="R14" s="18" t="s">
        <v>45</v>
      </c>
      <c r="S14" s="18" t="s">
        <v>45</v>
      </c>
    </row>
    <row r="15" spans="2:22" ht="54" x14ac:dyDescent="0.25">
      <c r="B15" s="392"/>
      <c r="C15" s="21" t="s">
        <v>5</v>
      </c>
      <c r="D15" s="20" t="s">
        <v>17</v>
      </c>
      <c r="E15" s="17" t="s">
        <v>45</v>
      </c>
      <c r="F15" s="18" t="s">
        <v>45</v>
      </c>
      <c r="G15" s="18" t="s">
        <v>45</v>
      </c>
      <c r="H15" s="18" t="s">
        <v>45</v>
      </c>
      <c r="I15" s="18" t="s">
        <v>45</v>
      </c>
      <c r="J15" s="18" t="s">
        <v>45</v>
      </c>
      <c r="K15" s="18" t="s">
        <v>45</v>
      </c>
      <c r="L15" s="18" t="s">
        <v>45</v>
      </c>
      <c r="M15" s="18" t="s">
        <v>45</v>
      </c>
      <c r="N15" s="18" t="s">
        <v>45</v>
      </c>
      <c r="O15" s="18" t="s">
        <v>45</v>
      </c>
      <c r="P15" s="18" t="s">
        <v>45</v>
      </c>
      <c r="Q15" s="18" t="s">
        <v>45</v>
      </c>
      <c r="R15" s="18" t="s">
        <v>45</v>
      </c>
      <c r="S15" s="18" t="s">
        <v>45</v>
      </c>
    </row>
    <row r="16" spans="2:22" ht="16.5" customHeight="1" x14ac:dyDescent="0.25">
      <c r="B16" s="392"/>
      <c r="C16" s="21" t="s">
        <v>7</v>
      </c>
      <c r="D16" s="20" t="s">
        <v>18</v>
      </c>
      <c r="E16" s="17" t="s">
        <v>45</v>
      </c>
      <c r="F16" s="18" t="s">
        <v>45</v>
      </c>
      <c r="G16" s="18" t="s">
        <v>45</v>
      </c>
      <c r="H16" s="18" t="s">
        <v>45</v>
      </c>
      <c r="I16" s="18" t="s">
        <v>45</v>
      </c>
      <c r="J16" s="18" t="s">
        <v>45</v>
      </c>
      <c r="K16" s="18" t="s">
        <v>45</v>
      </c>
      <c r="L16" s="18" t="s">
        <v>45</v>
      </c>
      <c r="M16" s="18" t="s">
        <v>45</v>
      </c>
      <c r="N16" s="18" t="s">
        <v>45</v>
      </c>
      <c r="O16" s="18" t="s">
        <v>45</v>
      </c>
      <c r="P16" s="18" t="s">
        <v>45</v>
      </c>
      <c r="Q16" s="18" t="s">
        <v>45</v>
      </c>
      <c r="R16" s="18" t="s">
        <v>45</v>
      </c>
      <c r="S16" s="18" t="s">
        <v>45</v>
      </c>
    </row>
    <row r="17" spans="2:19" ht="15.75" customHeight="1" x14ac:dyDescent="0.25">
      <c r="B17" s="34">
        <v>1160</v>
      </c>
      <c r="C17" s="37"/>
      <c r="D17" s="37" t="s">
        <v>46</v>
      </c>
      <c r="E17" s="7" t="s">
        <v>45</v>
      </c>
      <c r="F17" s="6" t="s">
        <v>45</v>
      </c>
      <c r="G17" s="6" t="s">
        <v>45</v>
      </c>
      <c r="H17" s="6" t="s">
        <v>45</v>
      </c>
      <c r="I17" s="6" t="s">
        <v>45</v>
      </c>
      <c r="J17" s="6" t="s">
        <v>45</v>
      </c>
      <c r="K17" s="6" t="s">
        <v>45</v>
      </c>
      <c r="L17" s="6" t="s">
        <v>45</v>
      </c>
      <c r="M17" s="6" t="s">
        <v>45</v>
      </c>
      <c r="N17" s="6" t="s">
        <v>45</v>
      </c>
      <c r="O17" s="6" t="s">
        <v>45</v>
      </c>
      <c r="P17" s="6" t="s">
        <v>45</v>
      </c>
      <c r="Q17" s="6" t="s">
        <v>45</v>
      </c>
      <c r="R17" s="6" t="s">
        <v>45</v>
      </c>
      <c r="S17" s="6" t="s">
        <v>45</v>
      </c>
    </row>
    <row r="18" spans="2:19" ht="54" x14ac:dyDescent="0.25">
      <c r="B18" s="392"/>
      <c r="C18" s="32" t="s">
        <v>3</v>
      </c>
      <c r="D18" s="33" t="s">
        <v>47</v>
      </c>
      <c r="E18" s="17" t="s">
        <v>45</v>
      </c>
      <c r="F18" s="18" t="s">
        <v>45</v>
      </c>
      <c r="G18" s="18" t="s">
        <v>45</v>
      </c>
      <c r="H18" s="18" t="s">
        <v>45</v>
      </c>
      <c r="I18" s="18" t="s">
        <v>45</v>
      </c>
      <c r="J18" s="18" t="s">
        <v>45</v>
      </c>
      <c r="K18" s="18" t="s">
        <v>45</v>
      </c>
      <c r="L18" s="18" t="s">
        <v>45</v>
      </c>
      <c r="M18" s="18" t="s">
        <v>45</v>
      </c>
      <c r="N18" s="18" t="s">
        <v>45</v>
      </c>
      <c r="O18" s="18" t="s">
        <v>45</v>
      </c>
      <c r="P18" s="18" t="s">
        <v>45</v>
      </c>
      <c r="Q18" s="18" t="s">
        <v>45</v>
      </c>
      <c r="R18" s="18" t="s">
        <v>45</v>
      </c>
      <c r="S18" s="18" t="s">
        <v>45</v>
      </c>
    </row>
    <row r="19" spans="2:19" ht="27" x14ac:dyDescent="0.25">
      <c r="B19" s="392"/>
      <c r="C19" s="29" t="s">
        <v>5</v>
      </c>
      <c r="D19" s="20" t="s">
        <v>48</v>
      </c>
      <c r="E19" s="17" t="s">
        <v>45</v>
      </c>
      <c r="F19" s="18" t="s">
        <v>45</v>
      </c>
      <c r="G19" s="18" t="s">
        <v>45</v>
      </c>
      <c r="H19" s="18" t="s">
        <v>45</v>
      </c>
      <c r="I19" s="18" t="s">
        <v>45</v>
      </c>
      <c r="J19" s="18" t="s">
        <v>45</v>
      </c>
      <c r="K19" s="18" t="s">
        <v>45</v>
      </c>
      <c r="L19" s="18" t="s">
        <v>45</v>
      </c>
      <c r="M19" s="18" t="s">
        <v>45</v>
      </c>
      <c r="N19" s="18" t="s">
        <v>45</v>
      </c>
      <c r="O19" s="18" t="s">
        <v>45</v>
      </c>
      <c r="P19" s="18" t="s">
        <v>45</v>
      </c>
      <c r="Q19" s="18" t="s">
        <v>45</v>
      </c>
      <c r="R19" s="18" t="s">
        <v>45</v>
      </c>
      <c r="S19" s="18" t="s">
        <v>45</v>
      </c>
    </row>
    <row r="20" spans="2:19" ht="15.75" customHeight="1" x14ac:dyDescent="0.25">
      <c r="B20" s="392"/>
      <c r="C20" s="29" t="s">
        <v>7</v>
      </c>
      <c r="D20" s="20" t="s">
        <v>49</v>
      </c>
      <c r="E20" s="17" t="s">
        <v>45</v>
      </c>
      <c r="F20" s="18" t="s">
        <v>45</v>
      </c>
      <c r="G20" s="18" t="s">
        <v>45</v>
      </c>
      <c r="H20" s="18" t="s">
        <v>45</v>
      </c>
      <c r="I20" s="18" t="s">
        <v>45</v>
      </c>
      <c r="J20" s="18" t="s">
        <v>45</v>
      </c>
      <c r="K20" s="18" t="s">
        <v>45</v>
      </c>
      <c r="L20" s="18" t="s">
        <v>45</v>
      </c>
      <c r="M20" s="18" t="s">
        <v>45</v>
      </c>
      <c r="N20" s="18" t="s">
        <v>45</v>
      </c>
      <c r="O20" s="18" t="s">
        <v>45</v>
      </c>
      <c r="P20" s="18" t="s">
        <v>45</v>
      </c>
      <c r="Q20" s="18" t="s">
        <v>45</v>
      </c>
      <c r="R20" s="18" t="s">
        <v>45</v>
      </c>
      <c r="S20" s="18" t="s">
        <v>45</v>
      </c>
    </row>
    <row r="21" spans="2:19" ht="67.5" x14ac:dyDescent="0.25">
      <c r="B21" s="22"/>
      <c r="C21" s="29" t="s">
        <v>9</v>
      </c>
      <c r="D21" s="20" t="s">
        <v>50</v>
      </c>
      <c r="E21" s="17" t="s">
        <v>45</v>
      </c>
      <c r="F21" s="18" t="s">
        <v>45</v>
      </c>
      <c r="G21" s="18" t="s">
        <v>45</v>
      </c>
      <c r="H21" s="18" t="s">
        <v>45</v>
      </c>
      <c r="I21" s="18" t="s">
        <v>45</v>
      </c>
      <c r="J21" s="18" t="s">
        <v>45</v>
      </c>
      <c r="K21" s="18" t="s">
        <v>45</v>
      </c>
      <c r="L21" s="18" t="s">
        <v>45</v>
      </c>
      <c r="M21" s="18" t="s">
        <v>45</v>
      </c>
      <c r="N21" s="18" t="s">
        <v>45</v>
      </c>
      <c r="O21" s="18" t="s">
        <v>45</v>
      </c>
      <c r="P21" s="18" t="s">
        <v>45</v>
      </c>
      <c r="Q21" s="18" t="s">
        <v>45</v>
      </c>
      <c r="R21" s="18" t="s">
        <v>45</v>
      </c>
      <c r="S21" s="18" t="s">
        <v>45</v>
      </c>
    </row>
    <row r="22" spans="2:19" ht="40.5" x14ac:dyDescent="0.25">
      <c r="B22" s="31"/>
      <c r="C22" s="29" t="s">
        <v>11</v>
      </c>
      <c r="D22" s="20" t="s">
        <v>51</v>
      </c>
      <c r="E22" s="17" t="s">
        <v>45</v>
      </c>
      <c r="F22" s="18" t="s">
        <v>45</v>
      </c>
      <c r="G22" s="18" t="s">
        <v>45</v>
      </c>
      <c r="H22" s="18" t="s">
        <v>45</v>
      </c>
      <c r="I22" s="18" t="s">
        <v>45</v>
      </c>
      <c r="J22" s="18" t="s">
        <v>45</v>
      </c>
      <c r="K22" s="18" t="s">
        <v>45</v>
      </c>
      <c r="L22" s="18" t="s">
        <v>45</v>
      </c>
      <c r="M22" s="18" t="s">
        <v>45</v>
      </c>
      <c r="N22" s="18" t="s">
        <v>45</v>
      </c>
      <c r="O22" s="18" t="s">
        <v>45</v>
      </c>
      <c r="P22" s="18" t="s">
        <v>45</v>
      </c>
      <c r="Q22" s="18" t="s">
        <v>45</v>
      </c>
      <c r="R22" s="18" t="s">
        <v>45</v>
      </c>
      <c r="S22" s="18" t="s">
        <v>45</v>
      </c>
    </row>
    <row r="23" spans="2:19" ht="15.75" customHeight="1" x14ac:dyDescent="0.25">
      <c r="B23" s="30" t="s">
        <v>0</v>
      </c>
      <c r="C23" s="26"/>
      <c r="D23" s="27"/>
      <c r="E23" s="6" t="s">
        <v>45</v>
      </c>
      <c r="F23" s="6" t="s">
        <v>45</v>
      </c>
      <c r="G23" s="6" t="s">
        <v>45</v>
      </c>
      <c r="H23" s="6" t="s">
        <v>45</v>
      </c>
      <c r="I23" s="6" t="s">
        <v>45</v>
      </c>
      <c r="J23" s="6" t="s">
        <v>45</v>
      </c>
      <c r="K23" s="6" t="s">
        <v>45</v>
      </c>
      <c r="L23" s="6" t="s">
        <v>45</v>
      </c>
      <c r="M23" s="6" t="s">
        <v>45</v>
      </c>
      <c r="N23" s="6" t="s">
        <v>45</v>
      </c>
      <c r="O23" s="6" t="s">
        <v>45</v>
      </c>
      <c r="P23" s="6" t="s">
        <v>45</v>
      </c>
      <c r="Q23" s="6" t="s">
        <v>45</v>
      </c>
      <c r="R23" s="6" t="s">
        <v>45</v>
      </c>
      <c r="S23" s="6" t="s">
        <v>45</v>
      </c>
    </row>
    <row r="24" spans="2:19" ht="27" x14ac:dyDescent="0.25">
      <c r="B24" s="34">
        <v>1099</v>
      </c>
      <c r="C24" s="35"/>
      <c r="D24" s="36" t="s">
        <v>2</v>
      </c>
      <c r="E24" s="7" t="s">
        <v>45</v>
      </c>
      <c r="F24" s="6" t="s">
        <v>45</v>
      </c>
      <c r="G24" s="6" t="s">
        <v>45</v>
      </c>
      <c r="H24" s="6" t="s">
        <v>45</v>
      </c>
      <c r="I24" s="6" t="s">
        <v>45</v>
      </c>
      <c r="J24" s="6" t="s">
        <v>45</v>
      </c>
      <c r="K24" s="6" t="s">
        <v>45</v>
      </c>
      <c r="L24" s="6" t="s">
        <v>45</v>
      </c>
      <c r="M24" s="6" t="s">
        <v>45</v>
      </c>
      <c r="N24" s="6" t="s">
        <v>45</v>
      </c>
      <c r="O24" s="6" t="s">
        <v>45</v>
      </c>
      <c r="P24" s="6" t="s">
        <v>45</v>
      </c>
      <c r="Q24" s="6" t="s">
        <v>45</v>
      </c>
      <c r="R24" s="6" t="s">
        <v>45</v>
      </c>
      <c r="S24" s="6" t="s">
        <v>45</v>
      </c>
    </row>
    <row r="25" spans="2:19" ht="27" x14ac:dyDescent="0.25">
      <c r="B25" s="392"/>
      <c r="C25" s="15" t="s">
        <v>3</v>
      </c>
      <c r="D25" s="16" t="s">
        <v>4</v>
      </c>
      <c r="E25" s="17" t="s">
        <v>45</v>
      </c>
      <c r="F25" s="18" t="s">
        <v>45</v>
      </c>
      <c r="G25" s="18" t="s">
        <v>45</v>
      </c>
      <c r="H25" s="18" t="s">
        <v>45</v>
      </c>
      <c r="I25" s="18" t="s">
        <v>45</v>
      </c>
      <c r="J25" s="18" t="s">
        <v>45</v>
      </c>
      <c r="K25" s="18" t="s">
        <v>45</v>
      </c>
      <c r="L25" s="18" t="s">
        <v>45</v>
      </c>
      <c r="M25" s="18" t="s">
        <v>45</v>
      </c>
      <c r="N25" s="18" t="s">
        <v>45</v>
      </c>
      <c r="O25" s="18" t="s">
        <v>45</v>
      </c>
      <c r="P25" s="18" t="s">
        <v>45</v>
      </c>
      <c r="Q25" s="18" t="s">
        <v>45</v>
      </c>
      <c r="R25" s="18" t="s">
        <v>45</v>
      </c>
      <c r="S25" s="18" t="s">
        <v>45</v>
      </c>
    </row>
    <row r="26" spans="2:19" ht="40.5" x14ac:dyDescent="0.25">
      <c r="B26" s="392"/>
      <c r="C26" s="15" t="s">
        <v>5</v>
      </c>
      <c r="D26" s="16" t="s">
        <v>6</v>
      </c>
      <c r="E26" s="17" t="s">
        <v>45</v>
      </c>
      <c r="F26" s="18" t="s">
        <v>45</v>
      </c>
      <c r="G26" s="18" t="s">
        <v>45</v>
      </c>
      <c r="H26" s="18" t="s">
        <v>45</v>
      </c>
      <c r="I26" s="18" t="s">
        <v>45</v>
      </c>
      <c r="J26" s="18" t="s">
        <v>45</v>
      </c>
      <c r="K26" s="18" t="s">
        <v>45</v>
      </c>
      <c r="L26" s="18" t="s">
        <v>45</v>
      </c>
      <c r="M26" s="18" t="s">
        <v>45</v>
      </c>
      <c r="N26" s="18" t="s">
        <v>45</v>
      </c>
      <c r="O26" s="18" t="s">
        <v>45</v>
      </c>
      <c r="P26" s="18" t="s">
        <v>45</v>
      </c>
      <c r="Q26" s="18" t="s">
        <v>45</v>
      </c>
      <c r="R26" s="18" t="s">
        <v>45</v>
      </c>
      <c r="S26" s="18" t="s">
        <v>45</v>
      </c>
    </row>
    <row r="27" spans="2:19" ht="15.75" customHeight="1" x14ac:dyDescent="0.25">
      <c r="B27" s="392"/>
      <c r="C27" s="15" t="s">
        <v>7</v>
      </c>
      <c r="D27" s="16" t="s">
        <v>8</v>
      </c>
      <c r="E27" s="17" t="s">
        <v>45</v>
      </c>
      <c r="F27" s="18" t="s">
        <v>45</v>
      </c>
      <c r="G27" s="18" t="s">
        <v>45</v>
      </c>
      <c r="H27" s="18" t="s">
        <v>45</v>
      </c>
      <c r="I27" s="18" t="s">
        <v>45</v>
      </c>
      <c r="J27" s="18" t="s">
        <v>45</v>
      </c>
      <c r="K27" s="18" t="s">
        <v>45</v>
      </c>
      <c r="L27" s="18" t="s">
        <v>45</v>
      </c>
      <c r="M27" s="18" t="s">
        <v>45</v>
      </c>
      <c r="N27" s="18" t="s">
        <v>45</v>
      </c>
      <c r="O27" s="18" t="s">
        <v>45</v>
      </c>
      <c r="P27" s="18" t="s">
        <v>45</v>
      </c>
      <c r="Q27" s="18" t="s">
        <v>45</v>
      </c>
      <c r="R27" s="18" t="s">
        <v>45</v>
      </c>
      <c r="S27" s="18" t="s">
        <v>45</v>
      </c>
    </row>
    <row r="28" spans="2:19" ht="27" x14ac:dyDescent="0.25">
      <c r="B28" s="22"/>
      <c r="C28" s="15" t="s">
        <v>9</v>
      </c>
      <c r="D28" s="16" t="s">
        <v>10</v>
      </c>
      <c r="E28" s="17" t="s">
        <v>45</v>
      </c>
      <c r="F28" s="18" t="s">
        <v>45</v>
      </c>
      <c r="G28" s="18" t="s">
        <v>45</v>
      </c>
      <c r="H28" s="18" t="s">
        <v>45</v>
      </c>
      <c r="I28" s="18" t="s">
        <v>45</v>
      </c>
      <c r="J28" s="18" t="s">
        <v>45</v>
      </c>
      <c r="K28" s="18" t="s">
        <v>45</v>
      </c>
      <c r="L28" s="18" t="s">
        <v>45</v>
      </c>
      <c r="M28" s="18" t="s">
        <v>45</v>
      </c>
      <c r="N28" s="18" t="s">
        <v>45</v>
      </c>
      <c r="O28" s="18" t="s">
        <v>45</v>
      </c>
      <c r="P28" s="18" t="s">
        <v>45</v>
      </c>
      <c r="Q28" s="18" t="s">
        <v>45</v>
      </c>
      <c r="R28" s="18" t="s">
        <v>45</v>
      </c>
      <c r="S28" s="18" t="s">
        <v>45</v>
      </c>
    </row>
    <row r="29" spans="2:19" ht="27" x14ac:dyDescent="0.25">
      <c r="B29" s="28"/>
      <c r="C29" s="15" t="s">
        <v>11</v>
      </c>
      <c r="D29" s="16" t="s">
        <v>12</v>
      </c>
      <c r="E29" s="17" t="s">
        <v>45</v>
      </c>
      <c r="F29" s="18" t="s">
        <v>45</v>
      </c>
      <c r="G29" s="18" t="s">
        <v>45</v>
      </c>
      <c r="H29" s="18" t="s">
        <v>45</v>
      </c>
      <c r="I29" s="18" t="s">
        <v>45</v>
      </c>
      <c r="J29" s="18" t="s">
        <v>45</v>
      </c>
      <c r="K29" s="18" t="s">
        <v>45</v>
      </c>
      <c r="L29" s="18" t="s">
        <v>45</v>
      </c>
      <c r="M29" s="18" t="s">
        <v>45</v>
      </c>
      <c r="N29" s="18" t="s">
        <v>45</v>
      </c>
      <c r="O29" s="18" t="s">
        <v>45</v>
      </c>
      <c r="P29" s="18" t="s">
        <v>45</v>
      </c>
      <c r="Q29" s="18" t="s">
        <v>45</v>
      </c>
      <c r="R29" s="18" t="s">
        <v>45</v>
      </c>
      <c r="S29" s="18" t="s">
        <v>45</v>
      </c>
    </row>
    <row r="30" spans="2:19" ht="67.5" x14ac:dyDescent="0.25">
      <c r="B30" s="28"/>
      <c r="C30" s="15" t="s">
        <v>13</v>
      </c>
      <c r="D30" s="16" t="s">
        <v>14</v>
      </c>
      <c r="E30" s="17" t="s">
        <v>45</v>
      </c>
      <c r="F30" s="18" t="s">
        <v>45</v>
      </c>
      <c r="G30" s="18" t="s">
        <v>45</v>
      </c>
      <c r="H30" s="18" t="s">
        <v>45</v>
      </c>
      <c r="I30" s="18" t="s">
        <v>45</v>
      </c>
      <c r="J30" s="18" t="s">
        <v>45</v>
      </c>
      <c r="K30" s="18" t="s">
        <v>45</v>
      </c>
      <c r="L30" s="18" t="s">
        <v>45</v>
      </c>
      <c r="M30" s="18" t="s">
        <v>45</v>
      </c>
      <c r="N30" s="18" t="s">
        <v>45</v>
      </c>
      <c r="O30" s="18" t="s">
        <v>45</v>
      </c>
      <c r="P30" s="18" t="s">
        <v>45</v>
      </c>
      <c r="Q30" s="18" t="s">
        <v>45</v>
      </c>
      <c r="R30" s="18" t="s">
        <v>45</v>
      </c>
      <c r="S30" s="18" t="s">
        <v>45</v>
      </c>
    </row>
    <row r="31" spans="2:19" x14ac:dyDescent="0.25">
      <c r="B31" s="14" t="s">
        <v>25</v>
      </c>
      <c r="C31" s="14" t="s">
        <v>25</v>
      </c>
      <c r="D31" s="14" t="s">
        <v>26</v>
      </c>
      <c r="E31" s="12"/>
      <c r="F31" s="13"/>
      <c r="G31" s="13"/>
      <c r="H31" s="13"/>
      <c r="I31" s="13"/>
      <c r="J31" s="13"/>
      <c r="K31" s="13"/>
      <c r="L31" s="13"/>
      <c r="M31" s="13"/>
      <c r="N31" s="13"/>
      <c r="O31" s="13"/>
      <c r="P31" s="13"/>
      <c r="Q31" s="13"/>
      <c r="R31" s="13"/>
      <c r="S31" s="13"/>
    </row>
    <row r="33" spans="2:2" x14ac:dyDescent="0.25">
      <c r="B33" s="8"/>
    </row>
  </sheetData>
  <customSheetViews>
    <customSheetView guid="{E19B1558-60C9-47B1-9907-D608456849A3}"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1"/>
    </customSheetView>
    <customSheetView guid="{388735A0-78AE-4471-8576-6714A31E1421}"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2"/>
    </customSheetView>
    <customSheetView guid="{C26DFAEA-7A1B-49E9-B40A-4EE29787CA1E}" hiddenColumns="1" state="hidden" topLeftCell="A3">
      <pageMargins left="0.15748031496062992" right="0.15748031496062992" top="0.19685039370078741" bottom="0.19685039370078741" header="0.31496062992125984" footer="0.31496062992125984"/>
      <pageSetup paperSize="9" scale="60" orientation="landscape" verticalDpi="4294967294" r:id="rId3"/>
    </customSheetView>
    <customSheetView guid="{A80A2091-9B50-41AF-8A15-68887D38AD92}" hiddenColumns="1" state="hidden" topLeftCell="A3">
      <pageMargins left="0.15748031496062992" right="0.15748031496062992" top="0.19685039370078741" bottom="0.19685039370078741" header="0.31496062992125984" footer="0.31496062992125984"/>
      <pageSetup paperSize="9" scale="60" orientation="landscape" verticalDpi="4294967294" r:id="rId4"/>
    </customSheetView>
    <customSheetView guid="{F476A800-2092-4517-A711-DAB738939D5A}" hiddenColumns="1" state="hidden" topLeftCell="A3">
      <pageMargins left="0.15748031496062992" right="0.15748031496062992" top="0.19685039370078741" bottom="0.19685039370078741" header="0.31496062992125984" footer="0.31496062992125984"/>
      <pageSetup paperSize="9" scale="60" orientation="landscape" verticalDpi="4294967294" r:id="rId5"/>
    </customSheetView>
    <customSheetView guid="{67BE5DEC-F50E-49E9-874E-AC9681F80A5E}" hiddenColumns="1" state="hidden" topLeftCell="A3">
      <pageMargins left="0.15748031496062992" right="0.15748031496062992" top="0.19685039370078741" bottom="0.19685039370078741" header="0.31496062992125984" footer="0.31496062992125984"/>
      <pageSetup paperSize="9" scale="60" orientation="landscape" verticalDpi="4294967294" r:id="rId6"/>
    </customSheetView>
    <customSheetView guid="{ECCB5E59-120F-4C8D-A9FE-1D4C0A6A082F}" hiddenColumns="1" state="hidden" topLeftCell="A3">
      <pageMargins left="0.15748031496062992" right="0.15748031496062992" top="0.19685039370078741" bottom="0.19685039370078741" header="0.31496062992125984" footer="0.31496062992125984"/>
      <pageSetup paperSize="9" scale="60" orientation="landscape" verticalDpi="4294967294" r:id="rId7"/>
    </customSheetView>
    <customSheetView guid="{C1B641D7-CB97-42E8-9406-F1F3B85EFD40}"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8"/>
    </customSheetView>
    <customSheetView guid="{D07DD8B6-134A-4F26-8D55-F982E0D49809}" hiddenColumns="1" state="hidden" topLeftCell="A3">
      <pageMargins left="0.15748031496062992" right="0.15748031496062992" top="0.19685039370078741" bottom="0.19685039370078741" header="0.31496062992125984" footer="0.31496062992125984"/>
      <pageSetup paperSize="9" scale="60" orientation="landscape" verticalDpi="4294967294" r:id="rId9"/>
    </customSheetView>
    <customSheetView guid="{514418C3-6394-413F-B852-408488DB2FF7}" hiddenColumns="1" state="hidden" topLeftCell="A3">
      <pageMargins left="0.15748031496062992" right="0.15748031496062992" top="0.19685039370078741" bottom="0.19685039370078741" header="0.31496062992125984" footer="0.31496062992125984"/>
      <pageSetup paperSize="9" scale="60" orientation="landscape" verticalDpi="4294967294" r:id="rId10"/>
    </customSheetView>
    <customSheetView guid="{1BC40B6C-7C47-4200-9441-E27EEF8ABF93}" hiddenColumns="1" state="hidden" topLeftCell="A3">
      <pageMargins left="0.15748031496062992" right="0.15748031496062992" top="0.19685039370078741" bottom="0.19685039370078741" header="0.31496062992125984" footer="0.31496062992125984"/>
      <pageSetup paperSize="9" scale="60" orientation="landscape" verticalDpi="4294967294" r:id="rId11"/>
    </customSheetView>
    <customSheetView guid="{39E48EBD-D48E-4BB3-ACFC-5C8CECEE8FAD}"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12"/>
    </customSheetView>
    <customSheetView guid="{C9081878-9A32-4BF2-979B-D70E9C442E00}" showPageBreaks="1" printArea="1" hiddenColumns="1" state="hidden" topLeftCell="A3">
      <pageMargins left="0.15748031496062992" right="0.15748031496062992" top="0.19685039370078741" bottom="0.19685039370078741" header="0.31496062992125984" footer="0.31496062992125984"/>
      <pageSetup paperSize="9" scale="60" orientation="landscape" verticalDpi="4294967294" r:id="rId13"/>
    </customSheetView>
  </customSheetViews>
  <mergeCells count="15">
    <mergeCell ref="O9:R9"/>
    <mergeCell ref="S9:S10"/>
    <mergeCell ref="D7:D10"/>
    <mergeCell ref="B9:B10"/>
    <mergeCell ref="C9:C10"/>
    <mergeCell ref="F8:S8"/>
    <mergeCell ref="E7:S7"/>
    <mergeCell ref="G9:M9"/>
    <mergeCell ref="E8:E10"/>
    <mergeCell ref="F9:F10"/>
    <mergeCell ref="B25:B27"/>
    <mergeCell ref="B18:B20"/>
    <mergeCell ref="B7:C8"/>
    <mergeCell ref="B14:B16"/>
    <mergeCell ref="N9:N10"/>
  </mergeCells>
  <conditionalFormatting sqref="N9 K10 F9 O10:R10 S9">
    <cfRule type="cellIs" dxfId="0" priority="7" stopIfTrue="1" operator="equal">
      <formula>0</formula>
    </cfRule>
  </conditionalFormatting>
  <pageMargins left="0.15748031496062992" right="0.15748031496062992" top="0.19685039370078741" bottom="0.19685039370078741" header="0.31496062992125984" footer="0.31496062992125984"/>
  <pageSetup paperSize="9" scale="60" orientation="landscape" verticalDpi="4294967294"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5"/>
  <sheetViews>
    <sheetView tabSelected="1" zoomScaleNormal="100" workbookViewId="0">
      <selection activeCell="C12" sqref="C12:F12"/>
    </sheetView>
  </sheetViews>
  <sheetFormatPr defaultColWidth="9.140625" defaultRowHeight="16.5" x14ac:dyDescent="0.3"/>
  <cols>
    <col min="1" max="1" width="0.140625" style="67" customWidth="1"/>
    <col min="2" max="3" width="8.7109375" style="209" customWidth="1"/>
    <col min="4" max="4" width="7.140625" style="210" customWidth="1"/>
    <col min="5" max="5" width="6" style="210" customWidth="1"/>
    <col min="6" max="6" width="49.85546875" style="210" customWidth="1"/>
    <col min="7" max="7" width="89.5703125" style="209" customWidth="1"/>
    <col min="8" max="8" width="18.42578125" style="384" customWidth="1"/>
    <col min="9" max="9" width="9.5703125" style="67" bestFit="1" customWidth="1"/>
    <col min="10" max="10" width="11" style="67" bestFit="1" customWidth="1"/>
    <col min="11" max="16384" width="9.140625" style="67"/>
  </cols>
  <sheetData>
    <row r="1" spans="2:8" x14ac:dyDescent="0.3">
      <c r="H1" s="385" t="s">
        <v>90</v>
      </c>
    </row>
    <row r="2" spans="2:8" x14ac:dyDescent="0.3">
      <c r="H2" s="211" t="s">
        <v>306</v>
      </c>
    </row>
    <row r="3" spans="2:8" x14ac:dyDescent="0.3">
      <c r="H3" s="211"/>
    </row>
    <row r="4" spans="2:8" ht="50.45" customHeight="1" x14ac:dyDescent="0.3">
      <c r="B4" s="504" t="s">
        <v>307</v>
      </c>
      <c r="C4" s="504"/>
      <c r="D4" s="504"/>
      <c r="E4" s="504"/>
      <c r="F4" s="504"/>
      <c r="G4" s="504"/>
      <c r="H4" s="504"/>
    </row>
    <row r="5" spans="2:8" ht="16.5" customHeight="1" x14ac:dyDescent="0.3">
      <c r="H5" s="212" t="s">
        <v>85</v>
      </c>
    </row>
    <row r="6" spans="2:8" ht="34.5" customHeight="1" x14ac:dyDescent="0.3">
      <c r="B6" s="441" t="s">
        <v>308</v>
      </c>
      <c r="C6" s="443"/>
      <c r="D6" s="465" t="s">
        <v>87</v>
      </c>
      <c r="E6" s="465"/>
      <c r="F6" s="465"/>
      <c r="G6" s="465" t="s">
        <v>91</v>
      </c>
      <c r="H6" s="505" t="s">
        <v>84</v>
      </c>
    </row>
    <row r="7" spans="2:8" ht="49.5" customHeight="1" x14ac:dyDescent="0.3">
      <c r="B7" s="213" t="s">
        <v>20</v>
      </c>
      <c r="C7" s="213" t="s">
        <v>23</v>
      </c>
      <c r="D7" s="465"/>
      <c r="E7" s="465"/>
      <c r="F7" s="465"/>
      <c r="G7" s="465"/>
      <c r="H7" s="505"/>
    </row>
    <row r="8" spans="2:8" ht="12.75" customHeight="1" x14ac:dyDescent="0.3">
      <c r="B8" s="214">
        <v>1</v>
      </c>
      <c r="C8" s="214">
        <v>2</v>
      </c>
      <c r="D8" s="506">
        <v>3</v>
      </c>
      <c r="E8" s="506"/>
      <c r="F8" s="506"/>
      <c r="G8" s="214">
        <v>4</v>
      </c>
      <c r="H8" s="214">
        <v>5</v>
      </c>
    </row>
    <row r="9" spans="2:8" ht="30.6" hidden="1" customHeight="1" x14ac:dyDescent="0.3">
      <c r="B9" s="507" t="s">
        <v>1</v>
      </c>
      <c r="C9" s="508"/>
      <c r="D9" s="508"/>
      <c r="E9" s="508"/>
      <c r="F9" s="508"/>
      <c r="G9" s="509"/>
      <c r="H9" s="215" t="e">
        <f>H11+H49+H586+H596+H600+H619+H684+784+H716+H725+H750+H822+H826+#REF!</f>
        <v>#REF!</v>
      </c>
    </row>
    <row r="10" spans="2:8" ht="12.75" hidden="1" customHeight="1" x14ac:dyDescent="0.3">
      <c r="B10" s="216"/>
      <c r="C10" s="217"/>
      <c r="D10" s="217"/>
      <c r="E10" s="217"/>
      <c r="F10" s="217"/>
      <c r="G10" s="218"/>
      <c r="H10" s="219"/>
    </row>
    <row r="11" spans="2:8" ht="32.25" customHeight="1" x14ac:dyDescent="0.3">
      <c r="B11" s="507" t="s">
        <v>309</v>
      </c>
      <c r="C11" s="508"/>
      <c r="D11" s="508"/>
      <c r="E11" s="508"/>
      <c r="F11" s="508"/>
      <c r="G11" s="509"/>
      <c r="H11" s="220">
        <f>H12+H19+H28+H35+H38</f>
        <v>3103663.1</v>
      </c>
    </row>
    <row r="12" spans="2:8" ht="43.15" customHeight="1" x14ac:dyDescent="0.3">
      <c r="B12" s="221">
        <v>1033</v>
      </c>
      <c r="C12" s="510" t="s">
        <v>1041</v>
      </c>
      <c r="D12" s="511"/>
      <c r="E12" s="511"/>
      <c r="F12" s="512"/>
      <c r="G12" s="222"/>
      <c r="H12" s="220">
        <f>H13+H15+H17</f>
        <v>78568.3</v>
      </c>
    </row>
    <row r="13" spans="2:8" ht="35.25" customHeight="1" x14ac:dyDescent="0.3">
      <c r="B13" s="421"/>
      <c r="C13" s="86">
        <v>11003</v>
      </c>
      <c r="D13" s="409" t="s">
        <v>310</v>
      </c>
      <c r="E13" s="409"/>
      <c r="F13" s="409"/>
      <c r="G13" s="86" t="s">
        <v>309</v>
      </c>
      <c r="H13" s="223">
        <f t="shared" ref="H13:H17" si="0">H14</f>
        <v>41813</v>
      </c>
    </row>
    <row r="14" spans="2:8" ht="33.75" customHeight="1" x14ac:dyDescent="0.3">
      <c r="B14" s="422"/>
      <c r="C14" s="224"/>
      <c r="D14" s="225"/>
      <c r="E14" s="225"/>
      <c r="F14" s="225"/>
      <c r="G14" s="226" t="s">
        <v>311</v>
      </c>
      <c r="H14" s="227">
        <v>41813</v>
      </c>
    </row>
    <row r="15" spans="2:8" ht="40.5" customHeight="1" x14ac:dyDescent="0.3">
      <c r="B15" s="422"/>
      <c r="C15" s="86">
        <v>11011</v>
      </c>
      <c r="D15" s="409" t="s">
        <v>1042</v>
      </c>
      <c r="E15" s="409"/>
      <c r="F15" s="409"/>
      <c r="G15" s="86" t="s">
        <v>309</v>
      </c>
      <c r="H15" s="228">
        <f>H16</f>
        <v>16755.3</v>
      </c>
    </row>
    <row r="16" spans="2:8" ht="33.75" customHeight="1" x14ac:dyDescent="0.3">
      <c r="B16" s="422"/>
      <c r="C16" s="224"/>
      <c r="D16" s="225"/>
      <c r="E16" s="225"/>
      <c r="F16" s="225"/>
      <c r="G16" s="226" t="s">
        <v>1043</v>
      </c>
      <c r="H16" s="227">
        <v>16755.3</v>
      </c>
    </row>
    <row r="17" spans="2:8" ht="54" customHeight="1" x14ac:dyDescent="0.3">
      <c r="B17" s="422"/>
      <c r="C17" s="86">
        <v>12001</v>
      </c>
      <c r="D17" s="409" t="s">
        <v>312</v>
      </c>
      <c r="E17" s="409"/>
      <c r="F17" s="409"/>
      <c r="G17" s="86" t="s">
        <v>309</v>
      </c>
      <c r="H17" s="223">
        <f t="shared" si="0"/>
        <v>20000</v>
      </c>
    </row>
    <row r="18" spans="2:8" ht="38.450000000000003" customHeight="1" x14ac:dyDescent="0.3">
      <c r="B18" s="423"/>
      <c r="C18" s="224"/>
      <c r="D18" s="225"/>
      <c r="E18" s="225"/>
      <c r="F18" s="225"/>
      <c r="G18" s="226" t="s">
        <v>313</v>
      </c>
      <c r="H18" s="227">
        <v>20000</v>
      </c>
    </row>
    <row r="19" spans="2:8" ht="28.9" customHeight="1" x14ac:dyDescent="0.3">
      <c r="B19" s="221">
        <v>1091</v>
      </c>
      <c r="C19" s="510" t="s">
        <v>314</v>
      </c>
      <c r="D19" s="511"/>
      <c r="E19" s="511"/>
      <c r="F19" s="512"/>
      <c r="G19" s="229"/>
      <c r="H19" s="223">
        <f>H20+H22+H24+H26</f>
        <v>1323664.6000000001</v>
      </c>
    </row>
    <row r="20" spans="2:8" ht="39.75" customHeight="1" x14ac:dyDescent="0.3">
      <c r="B20" s="421"/>
      <c r="C20" s="86">
        <v>11001</v>
      </c>
      <c r="D20" s="409" t="s">
        <v>315</v>
      </c>
      <c r="E20" s="409"/>
      <c r="F20" s="409"/>
      <c r="G20" s="86" t="s">
        <v>309</v>
      </c>
      <c r="H20" s="223">
        <f t="shared" ref="H20:H24" si="1">H21</f>
        <v>731763.1</v>
      </c>
    </row>
    <row r="21" spans="2:8" ht="37.5" customHeight="1" x14ac:dyDescent="0.3">
      <c r="B21" s="422"/>
      <c r="C21" s="224"/>
      <c r="D21" s="225"/>
      <c r="E21" s="225"/>
      <c r="F21" s="225"/>
      <c r="G21" s="226" t="s">
        <v>316</v>
      </c>
      <c r="H21" s="227">
        <f>+[1]tntesagitakan!J91</f>
        <v>731763.1</v>
      </c>
    </row>
    <row r="22" spans="2:8" ht="43.5" customHeight="1" x14ac:dyDescent="0.3">
      <c r="B22" s="422"/>
      <c r="C22" s="86">
        <v>11004</v>
      </c>
      <c r="D22" s="409" t="s">
        <v>319</v>
      </c>
      <c r="E22" s="409"/>
      <c r="F22" s="409"/>
      <c r="G22" s="82" t="s">
        <v>317</v>
      </c>
      <c r="H22" s="223">
        <f t="shared" si="1"/>
        <v>199258.2</v>
      </c>
    </row>
    <row r="23" spans="2:8" ht="37.5" customHeight="1" x14ac:dyDescent="0.3">
      <c r="B23" s="422"/>
      <c r="C23" s="224"/>
      <c r="D23" s="225"/>
      <c r="E23" s="225"/>
      <c r="F23" s="225"/>
      <c r="G23" s="226" t="s">
        <v>318</v>
      </c>
      <c r="H23" s="227">
        <v>199258.2</v>
      </c>
    </row>
    <row r="24" spans="2:8" ht="37.5" customHeight="1" x14ac:dyDescent="0.3">
      <c r="B24" s="422"/>
      <c r="C24" s="229">
        <v>11010</v>
      </c>
      <c r="D24" s="503" t="s">
        <v>1045</v>
      </c>
      <c r="E24" s="503"/>
      <c r="F24" s="503"/>
      <c r="G24" s="82" t="s">
        <v>317</v>
      </c>
      <c r="H24" s="223">
        <f t="shared" si="1"/>
        <v>109998.7</v>
      </c>
    </row>
    <row r="25" spans="2:8" ht="37.5" customHeight="1" x14ac:dyDescent="0.3">
      <c r="B25" s="422"/>
      <c r="C25" s="224"/>
      <c r="D25" s="230"/>
      <c r="E25" s="231"/>
      <c r="F25" s="232"/>
      <c r="G25" s="226" t="s">
        <v>318</v>
      </c>
      <c r="H25" s="227">
        <v>109998.7</v>
      </c>
    </row>
    <row r="26" spans="2:8" ht="38.25" customHeight="1" x14ac:dyDescent="0.3">
      <c r="B26" s="422"/>
      <c r="C26" s="86">
        <v>12001</v>
      </c>
      <c r="D26" s="405" t="s">
        <v>320</v>
      </c>
      <c r="E26" s="406"/>
      <c r="F26" s="407"/>
      <c r="G26" s="82" t="s">
        <v>317</v>
      </c>
      <c r="H26" s="223">
        <f t="shared" ref="H26" si="2">H27</f>
        <v>282644.59999999998</v>
      </c>
    </row>
    <row r="27" spans="2:8" ht="37.15" customHeight="1" x14ac:dyDescent="0.3">
      <c r="B27" s="422"/>
      <c r="C27" s="224"/>
      <c r="D27" s="225"/>
      <c r="E27" s="225"/>
      <c r="F27" s="225"/>
      <c r="G27" s="226" t="s">
        <v>321</v>
      </c>
      <c r="H27" s="227">
        <v>282644.59999999998</v>
      </c>
    </row>
    <row r="28" spans="2:8" ht="32.25" customHeight="1" x14ac:dyDescent="0.3">
      <c r="B28" s="86">
        <v>1136</v>
      </c>
      <c r="C28" s="410" t="s">
        <v>322</v>
      </c>
      <c r="D28" s="411"/>
      <c r="E28" s="411"/>
      <c r="F28" s="412"/>
      <c r="G28" s="80"/>
      <c r="H28" s="223">
        <f>+H33+H31+H29</f>
        <v>1220114.8</v>
      </c>
    </row>
    <row r="29" spans="2:8" ht="36.75" customHeight="1" x14ac:dyDescent="0.3">
      <c r="B29" s="421"/>
      <c r="C29" s="86">
        <v>11005</v>
      </c>
      <c r="D29" s="409" t="s">
        <v>323</v>
      </c>
      <c r="E29" s="409"/>
      <c r="F29" s="409"/>
      <c r="G29" s="86" t="s">
        <v>309</v>
      </c>
      <c r="H29" s="223">
        <f t="shared" ref="H29:H31" si="3">H30</f>
        <v>486956.79999999999</v>
      </c>
    </row>
    <row r="30" spans="2:8" ht="30.6" customHeight="1" x14ac:dyDescent="0.3">
      <c r="B30" s="422"/>
      <c r="C30" s="224"/>
      <c r="D30" s="225"/>
      <c r="E30" s="225"/>
      <c r="F30" s="225"/>
      <c r="G30" s="226" t="s">
        <v>324</v>
      </c>
      <c r="H30" s="227">
        <v>486956.79999999999</v>
      </c>
    </row>
    <row r="31" spans="2:8" ht="58.5" customHeight="1" x14ac:dyDescent="0.3">
      <c r="B31" s="422"/>
      <c r="C31" s="86">
        <v>11010</v>
      </c>
      <c r="D31" s="409" t="s">
        <v>325</v>
      </c>
      <c r="E31" s="409"/>
      <c r="F31" s="409"/>
      <c r="G31" s="86" t="s">
        <v>309</v>
      </c>
      <c r="H31" s="223">
        <f t="shared" si="3"/>
        <v>602979</v>
      </c>
    </row>
    <row r="32" spans="2:8" ht="30.6" customHeight="1" x14ac:dyDescent="0.3">
      <c r="B32" s="422"/>
      <c r="C32" s="224"/>
      <c r="D32" s="225"/>
      <c r="E32" s="225"/>
      <c r="F32" s="225"/>
      <c r="G32" s="226" t="s">
        <v>326</v>
      </c>
      <c r="H32" s="227">
        <v>602979</v>
      </c>
    </row>
    <row r="33" spans="2:8" ht="89.25" customHeight="1" x14ac:dyDescent="0.3">
      <c r="B33" s="422"/>
      <c r="C33" s="86">
        <v>31001</v>
      </c>
      <c r="D33" s="409" t="s">
        <v>327</v>
      </c>
      <c r="E33" s="409"/>
      <c r="F33" s="409"/>
      <c r="G33" s="86" t="s">
        <v>309</v>
      </c>
      <c r="H33" s="223">
        <f t="shared" ref="H33" si="4">+H34</f>
        <v>130179</v>
      </c>
    </row>
    <row r="34" spans="2:8" ht="42.75" customHeight="1" x14ac:dyDescent="0.3">
      <c r="B34" s="423"/>
      <c r="C34" s="86"/>
      <c r="D34" s="233"/>
      <c r="E34" s="233"/>
      <c r="F34" s="233"/>
      <c r="G34" s="226" t="s">
        <v>328</v>
      </c>
      <c r="H34" s="234">
        <v>130179</v>
      </c>
    </row>
    <row r="35" spans="2:8" ht="35.25" customHeight="1" x14ac:dyDescent="0.3">
      <c r="B35" s="235">
        <v>1156</v>
      </c>
      <c r="C35" s="410" t="s">
        <v>329</v>
      </c>
      <c r="D35" s="411"/>
      <c r="E35" s="411"/>
      <c r="F35" s="412"/>
      <c r="G35" s="82"/>
      <c r="H35" s="223">
        <f>H36</f>
        <v>16500</v>
      </c>
    </row>
    <row r="36" spans="2:8" ht="36" customHeight="1" x14ac:dyDescent="0.3">
      <c r="B36" s="502"/>
      <c r="C36" s="236">
        <v>12001</v>
      </c>
      <c r="D36" s="409" t="s">
        <v>1044</v>
      </c>
      <c r="E36" s="409"/>
      <c r="F36" s="409"/>
      <c r="G36" s="86" t="s">
        <v>309</v>
      </c>
      <c r="H36" s="223">
        <f>H37</f>
        <v>16500</v>
      </c>
    </row>
    <row r="37" spans="2:8" ht="33.6" customHeight="1" x14ac:dyDescent="0.3">
      <c r="B37" s="431"/>
      <c r="C37" s="86"/>
      <c r="D37" s="187"/>
      <c r="E37" s="237"/>
      <c r="F37" s="238"/>
      <c r="G37" s="226" t="s">
        <v>316</v>
      </c>
      <c r="H37" s="234">
        <v>16500</v>
      </c>
    </row>
    <row r="38" spans="2:8" ht="33" customHeight="1" x14ac:dyDescent="0.3">
      <c r="B38" s="235">
        <v>1213</v>
      </c>
      <c r="C38" s="410" t="s">
        <v>330</v>
      </c>
      <c r="D38" s="411"/>
      <c r="E38" s="411"/>
      <c r="F38" s="412"/>
      <c r="G38" s="82"/>
      <c r="H38" s="223">
        <f>SUM(H39,H41,H43,H45,H47)</f>
        <v>464815.4</v>
      </c>
    </row>
    <row r="39" spans="2:8" ht="42.75" customHeight="1" x14ac:dyDescent="0.3">
      <c r="B39" s="430"/>
      <c r="C39" s="236">
        <v>11010</v>
      </c>
      <c r="D39" s="409" t="s">
        <v>331</v>
      </c>
      <c r="E39" s="409"/>
      <c r="F39" s="409"/>
      <c r="G39" s="86" t="s">
        <v>309</v>
      </c>
      <c r="H39" s="223">
        <f>H40</f>
        <v>34697.4</v>
      </c>
    </row>
    <row r="40" spans="2:8" ht="42" customHeight="1" x14ac:dyDescent="0.3">
      <c r="B40" s="432"/>
      <c r="C40" s="86"/>
      <c r="D40" s="187"/>
      <c r="E40" s="237"/>
      <c r="F40" s="238"/>
      <c r="G40" s="226" t="s">
        <v>332</v>
      </c>
      <c r="H40" s="234">
        <v>34697.4</v>
      </c>
    </row>
    <row r="41" spans="2:8" ht="69" customHeight="1" x14ac:dyDescent="0.3">
      <c r="B41" s="432"/>
      <c r="C41" s="239">
        <v>11011</v>
      </c>
      <c r="D41" s="409" t="s">
        <v>333</v>
      </c>
      <c r="E41" s="409"/>
      <c r="F41" s="409"/>
      <c r="G41" s="86" t="s">
        <v>309</v>
      </c>
      <c r="H41" s="223">
        <f>H42</f>
        <v>326223</v>
      </c>
    </row>
    <row r="42" spans="2:8" ht="42" customHeight="1" x14ac:dyDescent="0.3">
      <c r="B42" s="432"/>
      <c r="C42" s="86"/>
      <c r="D42" s="240"/>
      <c r="E42" s="240"/>
      <c r="F42" s="238"/>
      <c r="G42" s="226" t="s">
        <v>332</v>
      </c>
      <c r="H42" s="234">
        <v>326223</v>
      </c>
    </row>
    <row r="43" spans="2:8" ht="42" customHeight="1" x14ac:dyDescent="0.3">
      <c r="B43" s="432"/>
      <c r="C43" s="239">
        <v>11012</v>
      </c>
      <c r="D43" s="409" t="s">
        <v>334</v>
      </c>
      <c r="E43" s="409"/>
      <c r="F43" s="409"/>
      <c r="G43" s="86" t="s">
        <v>309</v>
      </c>
      <c r="H43" s="223">
        <f>H44</f>
        <v>20260</v>
      </c>
    </row>
    <row r="44" spans="2:8" ht="42" customHeight="1" x14ac:dyDescent="0.3">
      <c r="B44" s="432"/>
      <c r="C44" s="86"/>
      <c r="D44" s="240"/>
      <c r="E44" s="240"/>
      <c r="F44" s="238"/>
      <c r="G44" s="226" t="s">
        <v>332</v>
      </c>
      <c r="H44" s="234">
        <v>20260</v>
      </c>
    </row>
    <row r="45" spans="2:8" ht="53.25" customHeight="1" x14ac:dyDescent="0.3">
      <c r="B45" s="432"/>
      <c r="C45" s="239">
        <v>11013</v>
      </c>
      <c r="D45" s="409" t="s">
        <v>335</v>
      </c>
      <c r="E45" s="409"/>
      <c r="F45" s="409"/>
      <c r="G45" s="86" t="s">
        <v>309</v>
      </c>
      <c r="H45" s="223">
        <f>H46</f>
        <v>27810</v>
      </c>
    </row>
    <row r="46" spans="2:8" ht="42" customHeight="1" x14ac:dyDescent="0.3">
      <c r="B46" s="432"/>
      <c r="C46" s="86"/>
      <c r="D46" s="240"/>
      <c r="E46" s="240"/>
      <c r="F46" s="238"/>
      <c r="G46" s="226" t="s">
        <v>332</v>
      </c>
      <c r="H46" s="234">
        <v>27810</v>
      </c>
    </row>
    <row r="47" spans="2:8" ht="42" customHeight="1" x14ac:dyDescent="0.3">
      <c r="B47" s="432"/>
      <c r="C47" s="239">
        <v>11014</v>
      </c>
      <c r="D47" s="409" t="s">
        <v>336</v>
      </c>
      <c r="E47" s="409"/>
      <c r="F47" s="409"/>
      <c r="G47" s="86" t="s">
        <v>309</v>
      </c>
      <c r="H47" s="223">
        <f>H48</f>
        <v>55825</v>
      </c>
    </row>
    <row r="48" spans="2:8" ht="42" customHeight="1" x14ac:dyDescent="0.3">
      <c r="B48" s="431"/>
      <c r="C48" s="86"/>
      <c r="D48" s="240"/>
      <c r="E48" s="240"/>
      <c r="F48" s="238"/>
      <c r="G48" s="226" t="s">
        <v>332</v>
      </c>
      <c r="H48" s="234">
        <v>55825</v>
      </c>
    </row>
    <row r="49" spans="2:8" ht="31.5" customHeight="1" x14ac:dyDescent="0.3">
      <c r="B49" s="397" t="s">
        <v>337</v>
      </c>
      <c r="C49" s="398"/>
      <c r="D49" s="398"/>
      <c r="E49" s="398"/>
      <c r="F49" s="398"/>
      <c r="G49" s="399"/>
      <c r="H49" s="223">
        <f>H50+H108+H111+H122+H180+H189+H212+H267+H307+H324+H341+H420+H423+H430+H453+H522+H544+H557+H564</f>
        <v>30682697.699999999</v>
      </c>
    </row>
    <row r="50" spans="2:8" ht="27.75" customHeight="1" x14ac:dyDescent="0.3">
      <c r="B50" s="221">
        <v>1041</v>
      </c>
      <c r="C50" s="410" t="s">
        <v>338</v>
      </c>
      <c r="D50" s="411"/>
      <c r="E50" s="411"/>
      <c r="F50" s="412"/>
      <c r="G50" s="229"/>
      <c r="H50" s="223">
        <f>H51+H87+H94+H96+H98+H100+H102+H104+H106</f>
        <v>1831100.4</v>
      </c>
    </row>
    <row r="51" spans="2:8" ht="58.9" customHeight="1" x14ac:dyDescent="0.3">
      <c r="B51" s="403"/>
      <c r="C51" s="86">
        <v>11001</v>
      </c>
      <c r="D51" s="405" t="s">
        <v>339</v>
      </c>
      <c r="E51" s="406"/>
      <c r="F51" s="407"/>
      <c r="G51" s="82" t="s">
        <v>317</v>
      </c>
      <c r="H51" s="223">
        <f>SUM(H52:H86)</f>
        <v>1367960.9</v>
      </c>
    </row>
    <row r="52" spans="2:8" ht="24.75" customHeight="1" x14ac:dyDescent="0.3">
      <c r="B52" s="404"/>
      <c r="C52" s="86"/>
      <c r="D52" s="240"/>
      <c r="E52" s="240"/>
      <c r="F52" s="240"/>
      <c r="G52" s="241" t="s">
        <v>340</v>
      </c>
      <c r="H52" s="234">
        <v>33000</v>
      </c>
    </row>
    <row r="53" spans="2:8" ht="19.5" customHeight="1" x14ac:dyDescent="0.3">
      <c r="B53" s="404"/>
      <c r="C53" s="86"/>
      <c r="D53" s="240"/>
      <c r="E53" s="240"/>
      <c r="F53" s="240"/>
      <c r="G53" s="241" t="s">
        <v>341</v>
      </c>
      <c r="H53" s="234">
        <v>40000</v>
      </c>
    </row>
    <row r="54" spans="2:8" ht="25.9" customHeight="1" x14ac:dyDescent="0.3">
      <c r="B54" s="404"/>
      <c r="C54" s="86"/>
      <c r="D54" s="240"/>
      <c r="E54" s="240"/>
      <c r="F54" s="240"/>
      <c r="G54" s="241" t="s">
        <v>342</v>
      </c>
      <c r="H54" s="234">
        <v>117000</v>
      </c>
    </row>
    <row r="55" spans="2:8" ht="24" customHeight="1" x14ac:dyDescent="0.3">
      <c r="B55" s="404"/>
      <c r="C55" s="86"/>
      <c r="D55" s="240"/>
      <c r="E55" s="240"/>
      <c r="F55" s="240"/>
      <c r="G55" s="241" t="s">
        <v>343</v>
      </c>
      <c r="H55" s="234">
        <v>14000</v>
      </c>
    </row>
    <row r="56" spans="2:8" ht="18.75" customHeight="1" x14ac:dyDescent="0.3">
      <c r="B56" s="404"/>
      <c r="C56" s="86"/>
      <c r="D56" s="240"/>
      <c r="E56" s="240"/>
      <c r="F56" s="240"/>
      <c r="G56" s="241" t="s">
        <v>344</v>
      </c>
      <c r="H56" s="234">
        <v>15000</v>
      </c>
    </row>
    <row r="57" spans="2:8" ht="21" customHeight="1" x14ac:dyDescent="0.3">
      <c r="B57" s="404"/>
      <c r="C57" s="86"/>
      <c r="D57" s="240"/>
      <c r="E57" s="240"/>
      <c r="F57" s="240"/>
      <c r="G57" s="241" t="s">
        <v>345</v>
      </c>
      <c r="H57" s="234">
        <v>380000</v>
      </c>
    </row>
    <row r="58" spans="2:8" ht="21.75" customHeight="1" x14ac:dyDescent="0.3">
      <c r="B58" s="404"/>
      <c r="C58" s="86"/>
      <c r="D58" s="240"/>
      <c r="E58" s="240"/>
      <c r="F58" s="240"/>
      <c r="G58" s="241" t="s">
        <v>346</v>
      </c>
      <c r="H58" s="234">
        <v>21000</v>
      </c>
    </row>
    <row r="59" spans="2:8" ht="22.5" customHeight="1" x14ac:dyDescent="0.3">
      <c r="B59" s="404"/>
      <c r="C59" s="86"/>
      <c r="D59" s="240"/>
      <c r="E59" s="240"/>
      <c r="F59" s="240"/>
      <c r="G59" s="241" t="s">
        <v>347</v>
      </c>
      <c r="H59" s="234">
        <v>10000</v>
      </c>
    </row>
    <row r="60" spans="2:8" ht="27" customHeight="1" x14ac:dyDescent="0.3">
      <c r="B60" s="404"/>
      <c r="C60" s="86"/>
      <c r="D60" s="240"/>
      <c r="E60" s="240"/>
      <c r="F60" s="240"/>
      <c r="G60" s="241" t="s">
        <v>348</v>
      </c>
      <c r="H60" s="234">
        <v>13000</v>
      </c>
    </row>
    <row r="61" spans="2:8" ht="23.25" customHeight="1" x14ac:dyDescent="0.3">
      <c r="B61" s="404"/>
      <c r="C61" s="86"/>
      <c r="D61" s="240"/>
      <c r="E61" s="240"/>
      <c r="F61" s="240"/>
      <c r="G61" s="241" t="s">
        <v>349</v>
      </c>
      <c r="H61" s="234">
        <v>20000</v>
      </c>
    </row>
    <row r="62" spans="2:8" ht="21.75" customHeight="1" x14ac:dyDescent="0.3">
      <c r="B62" s="404"/>
      <c r="C62" s="86"/>
      <c r="D62" s="240"/>
      <c r="E62" s="240"/>
      <c r="F62" s="240"/>
      <c r="G62" s="241" t="s">
        <v>350</v>
      </c>
      <c r="H62" s="234">
        <v>231000</v>
      </c>
    </row>
    <row r="63" spans="2:8" ht="24" customHeight="1" x14ac:dyDescent="0.3">
      <c r="B63" s="404"/>
      <c r="C63" s="86"/>
      <c r="D63" s="240"/>
      <c r="E63" s="240"/>
      <c r="F63" s="240"/>
      <c r="G63" s="241" t="s">
        <v>351</v>
      </c>
      <c r="H63" s="234">
        <v>17000</v>
      </c>
    </row>
    <row r="64" spans="2:8" ht="25.5" customHeight="1" x14ac:dyDescent="0.3">
      <c r="B64" s="404"/>
      <c r="C64" s="86"/>
      <c r="D64" s="240"/>
      <c r="E64" s="240"/>
      <c r="F64" s="240"/>
      <c r="G64" s="241" t="s">
        <v>352</v>
      </c>
      <c r="H64" s="234">
        <v>22000</v>
      </c>
    </row>
    <row r="65" spans="2:8" ht="27.75" customHeight="1" x14ac:dyDescent="0.3">
      <c r="B65" s="404"/>
      <c r="C65" s="86"/>
      <c r="D65" s="240"/>
      <c r="E65" s="240"/>
      <c r="F65" s="240"/>
      <c r="G65" s="241" t="s">
        <v>353</v>
      </c>
      <c r="H65" s="234">
        <v>50000</v>
      </c>
    </row>
    <row r="66" spans="2:8" ht="32.450000000000003" customHeight="1" x14ac:dyDescent="0.3">
      <c r="B66" s="404"/>
      <c r="C66" s="86"/>
      <c r="D66" s="240"/>
      <c r="E66" s="240"/>
      <c r="F66" s="240"/>
      <c r="G66" s="241" t="s">
        <v>354</v>
      </c>
      <c r="H66" s="234">
        <v>3000</v>
      </c>
    </row>
    <row r="67" spans="2:8" ht="21" customHeight="1" x14ac:dyDescent="0.3">
      <c r="B67" s="404"/>
      <c r="C67" s="86"/>
      <c r="D67" s="240"/>
      <c r="E67" s="240"/>
      <c r="F67" s="240"/>
      <c r="G67" s="241" t="s">
        <v>355</v>
      </c>
      <c r="H67" s="234">
        <v>84000</v>
      </c>
    </row>
    <row r="68" spans="2:8" ht="21.75" customHeight="1" x14ac:dyDescent="0.3">
      <c r="B68" s="404"/>
      <c r="C68" s="86"/>
      <c r="D68" s="240"/>
      <c r="E68" s="240"/>
      <c r="F68" s="240"/>
      <c r="G68" s="241" t="s">
        <v>356</v>
      </c>
      <c r="H68" s="234">
        <v>70000</v>
      </c>
    </row>
    <row r="69" spans="2:8" ht="24.6" customHeight="1" x14ac:dyDescent="0.3">
      <c r="B69" s="404"/>
      <c r="C69" s="86"/>
      <c r="D69" s="240"/>
      <c r="E69" s="240"/>
      <c r="F69" s="240"/>
      <c r="G69" s="241" t="s">
        <v>357</v>
      </c>
      <c r="H69" s="234">
        <v>12000</v>
      </c>
    </row>
    <row r="70" spans="2:8" ht="24.75" customHeight="1" x14ac:dyDescent="0.3">
      <c r="B70" s="404"/>
      <c r="C70" s="86"/>
      <c r="D70" s="240"/>
      <c r="E70" s="240"/>
      <c r="F70" s="240"/>
      <c r="G70" s="241" t="s">
        <v>358</v>
      </c>
      <c r="H70" s="234">
        <v>70000</v>
      </c>
    </row>
    <row r="71" spans="2:8" ht="24" customHeight="1" x14ac:dyDescent="0.3">
      <c r="B71" s="404"/>
      <c r="C71" s="86"/>
      <c r="D71" s="240"/>
      <c r="E71" s="240"/>
      <c r="F71" s="240"/>
      <c r="G71" s="241" t="s">
        <v>359</v>
      </c>
      <c r="H71" s="234">
        <v>18000</v>
      </c>
    </row>
    <row r="72" spans="2:8" ht="24" customHeight="1" x14ac:dyDescent="0.3">
      <c r="B72" s="404"/>
      <c r="C72" s="86"/>
      <c r="D72" s="240"/>
      <c r="E72" s="240"/>
      <c r="F72" s="240"/>
      <c r="G72" s="241" t="s">
        <v>360</v>
      </c>
      <c r="H72" s="234">
        <v>28000</v>
      </c>
    </row>
    <row r="73" spans="2:8" ht="22.5" customHeight="1" x14ac:dyDescent="0.3">
      <c r="B73" s="404"/>
      <c r="C73" s="86"/>
      <c r="D73" s="240"/>
      <c r="E73" s="240"/>
      <c r="F73" s="240"/>
      <c r="G73" s="241" t="s">
        <v>361</v>
      </c>
      <c r="H73" s="234">
        <v>11000</v>
      </c>
    </row>
    <row r="74" spans="2:8" ht="24.6" customHeight="1" x14ac:dyDescent="0.3">
      <c r="B74" s="404"/>
      <c r="C74" s="86"/>
      <c r="D74" s="240"/>
      <c r="E74" s="240"/>
      <c r="F74" s="240"/>
      <c r="G74" s="241" t="s">
        <v>362</v>
      </c>
      <c r="H74" s="234">
        <v>18960.900000000001</v>
      </c>
    </row>
    <row r="75" spans="2:8" ht="20.25" customHeight="1" x14ac:dyDescent="0.3">
      <c r="B75" s="404"/>
      <c r="C75" s="86"/>
      <c r="D75" s="240"/>
      <c r="E75" s="240"/>
      <c r="F75" s="240"/>
      <c r="G75" s="241" t="s">
        <v>363</v>
      </c>
      <c r="H75" s="234">
        <v>14000</v>
      </c>
    </row>
    <row r="76" spans="2:8" ht="24" customHeight="1" x14ac:dyDescent="0.3">
      <c r="B76" s="404"/>
      <c r="C76" s="86"/>
      <c r="D76" s="240"/>
      <c r="E76" s="240"/>
      <c r="F76" s="240"/>
      <c r="G76" s="241" t="s">
        <v>364</v>
      </c>
      <c r="H76" s="234">
        <v>13000</v>
      </c>
    </row>
    <row r="77" spans="2:8" ht="20.25" customHeight="1" x14ac:dyDescent="0.3">
      <c r="B77" s="404"/>
      <c r="C77" s="86"/>
      <c r="D77" s="240"/>
      <c r="E77" s="240"/>
      <c r="F77" s="240"/>
      <c r="G77" s="241" t="s">
        <v>365</v>
      </c>
      <c r="H77" s="234">
        <v>8000</v>
      </c>
    </row>
    <row r="78" spans="2:8" ht="21" customHeight="1" x14ac:dyDescent="0.3">
      <c r="B78" s="404"/>
      <c r="C78" s="86"/>
      <c r="D78" s="240"/>
      <c r="E78" s="240"/>
      <c r="F78" s="240"/>
      <c r="G78" s="241" t="s">
        <v>366</v>
      </c>
      <c r="H78" s="234">
        <v>8000</v>
      </c>
    </row>
    <row r="79" spans="2:8" ht="21.75" customHeight="1" x14ac:dyDescent="0.3">
      <c r="B79" s="404"/>
      <c r="C79" s="86"/>
      <c r="D79" s="240"/>
      <c r="E79" s="240"/>
      <c r="F79" s="240"/>
      <c r="G79" s="241" t="s">
        <v>367</v>
      </c>
      <c r="H79" s="234">
        <v>5000</v>
      </c>
    </row>
    <row r="80" spans="2:8" ht="26.45" customHeight="1" x14ac:dyDescent="0.3">
      <c r="B80" s="404"/>
      <c r="C80" s="86"/>
      <c r="D80" s="240"/>
      <c r="E80" s="240"/>
      <c r="F80" s="240"/>
      <c r="G80" s="241" t="s">
        <v>368</v>
      </c>
      <c r="H80" s="234">
        <v>5000</v>
      </c>
    </row>
    <row r="81" spans="2:8" ht="22.15" customHeight="1" x14ac:dyDescent="0.3">
      <c r="B81" s="404"/>
      <c r="C81" s="86"/>
      <c r="D81" s="240"/>
      <c r="E81" s="240"/>
      <c r="F81" s="240"/>
      <c r="G81" s="241" t="s">
        <v>369</v>
      </c>
      <c r="H81" s="234">
        <v>5000</v>
      </c>
    </row>
    <row r="82" spans="2:8" ht="29.45" customHeight="1" x14ac:dyDescent="0.3">
      <c r="B82" s="404"/>
      <c r="C82" s="86"/>
      <c r="D82" s="240"/>
      <c r="E82" s="240"/>
      <c r="F82" s="240"/>
      <c r="G82" s="241" t="s">
        <v>370</v>
      </c>
      <c r="H82" s="234">
        <v>4000</v>
      </c>
    </row>
    <row r="83" spans="2:8" ht="26.25" customHeight="1" x14ac:dyDescent="0.3">
      <c r="B83" s="404"/>
      <c r="C83" s="86"/>
      <c r="D83" s="240"/>
      <c r="E83" s="240"/>
      <c r="F83" s="240"/>
      <c r="G83" s="241" t="s">
        <v>371</v>
      </c>
      <c r="H83" s="234">
        <v>2000</v>
      </c>
    </row>
    <row r="84" spans="2:8" ht="30" customHeight="1" x14ac:dyDescent="0.3">
      <c r="B84" s="404"/>
      <c r="C84" s="86"/>
      <c r="D84" s="240"/>
      <c r="E84" s="240"/>
      <c r="F84" s="240"/>
      <c r="G84" s="241" t="s">
        <v>372</v>
      </c>
      <c r="H84" s="234">
        <v>2000</v>
      </c>
    </row>
    <row r="85" spans="2:8" ht="21.75" customHeight="1" x14ac:dyDescent="0.3">
      <c r="B85" s="404"/>
      <c r="C85" s="86"/>
      <c r="D85" s="240"/>
      <c r="E85" s="240"/>
      <c r="F85" s="240"/>
      <c r="G85" s="241" t="s">
        <v>373</v>
      </c>
      <c r="H85" s="234">
        <v>2000</v>
      </c>
    </row>
    <row r="86" spans="2:8" ht="21.75" customHeight="1" x14ac:dyDescent="0.3">
      <c r="B86" s="404"/>
      <c r="C86" s="86"/>
      <c r="D86" s="240"/>
      <c r="E86" s="240"/>
      <c r="F86" s="240"/>
      <c r="G86" s="241" t="s">
        <v>374</v>
      </c>
      <c r="H86" s="234">
        <v>2000</v>
      </c>
    </row>
    <row r="87" spans="2:8" ht="39" customHeight="1" x14ac:dyDescent="0.3">
      <c r="B87" s="404"/>
      <c r="C87" s="86">
        <v>11003</v>
      </c>
      <c r="D87" s="499" t="s">
        <v>375</v>
      </c>
      <c r="E87" s="500"/>
      <c r="F87" s="501"/>
      <c r="G87" s="82" t="s">
        <v>317</v>
      </c>
      <c r="H87" s="223">
        <f>SUM(H88:H93)</f>
        <v>50087.3</v>
      </c>
    </row>
    <row r="88" spans="2:8" ht="36" customHeight="1" x14ac:dyDescent="0.3">
      <c r="B88" s="404"/>
      <c r="C88" s="86"/>
      <c r="D88" s="240"/>
      <c r="E88" s="240"/>
      <c r="F88" s="240"/>
      <c r="G88" s="241" t="s">
        <v>376</v>
      </c>
      <c r="H88" s="234">
        <v>3499.5</v>
      </c>
    </row>
    <row r="89" spans="2:8" ht="23.45" customHeight="1" x14ac:dyDescent="0.3">
      <c r="B89" s="404"/>
      <c r="C89" s="86"/>
      <c r="D89" s="240"/>
      <c r="E89" s="240"/>
      <c r="F89" s="240"/>
      <c r="G89" s="241" t="s">
        <v>377</v>
      </c>
      <c r="H89" s="234">
        <v>7127.2</v>
      </c>
    </row>
    <row r="90" spans="2:8" ht="20.45" customHeight="1" x14ac:dyDescent="0.3">
      <c r="B90" s="404"/>
      <c r="C90" s="86"/>
      <c r="D90" s="240"/>
      <c r="E90" s="240"/>
      <c r="F90" s="240"/>
      <c r="G90" s="241" t="s">
        <v>378</v>
      </c>
      <c r="H90" s="234">
        <v>3000</v>
      </c>
    </row>
    <row r="91" spans="2:8" ht="25.15" customHeight="1" x14ac:dyDescent="0.3">
      <c r="B91" s="404"/>
      <c r="C91" s="86"/>
      <c r="D91" s="93"/>
      <c r="E91" s="242"/>
      <c r="F91" s="242"/>
      <c r="G91" s="241" t="s">
        <v>379</v>
      </c>
      <c r="H91" s="234">
        <v>4682</v>
      </c>
    </row>
    <row r="92" spans="2:8" ht="33" customHeight="1" x14ac:dyDescent="0.3">
      <c r="B92" s="404"/>
      <c r="C92" s="86"/>
      <c r="D92" s="93"/>
      <c r="E92" s="242"/>
      <c r="F92" s="242"/>
      <c r="G92" s="241" t="s">
        <v>380</v>
      </c>
      <c r="H92" s="234">
        <v>26024.7</v>
      </c>
    </row>
    <row r="93" spans="2:8" ht="27" customHeight="1" x14ac:dyDescent="0.3">
      <c r="B93" s="404"/>
      <c r="C93" s="86"/>
      <c r="D93" s="93"/>
      <c r="E93" s="242"/>
      <c r="F93" s="242"/>
      <c r="G93" s="241" t="s">
        <v>381</v>
      </c>
      <c r="H93" s="234">
        <v>5753.9</v>
      </c>
    </row>
    <row r="94" spans="2:8" ht="36.75" customHeight="1" x14ac:dyDescent="0.3">
      <c r="B94" s="404"/>
      <c r="C94" s="86">
        <v>11005</v>
      </c>
      <c r="D94" s="405" t="s">
        <v>382</v>
      </c>
      <c r="E94" s="406"/>
      <c r="F94" s="407"/>
      <c r="G94" s="207" t="s">
        <v>383</v>
      </c>
      <c r="H94" s="223">
        <f>H95</f>
        <v>8133.4</v>
      </c>
    </row>
    <row r="95" spans="2:8" ht="35.25" customHeight="1" x14ac:dyDescent="0.3">
      <c r="B95" s="404"/>
      <c r="C95" s="86"/>
      <c r="D95" s="281"/>
      <c r="E95" s="242"/>
      <c r="F95" s="242"/>
      <c r="G95" s="243" t="s">
        <v>384</v>
      </c>
      <c r="H95" s="234">
        <v>8133.4</v>
      </c>
    </row>
    <row r="96" spans="2:8" ht="27.75" customHeight="1" x14ac:dyDescent="0.3">
      <c r="B96" s="404"/>
      <c r="C96" s="86">
        <v>11007</v>
      </c>
      <c r="D96" s="499" t="s">
        <v>385</v>
      </c>
      <c r="E96" s="500"/>
      <c r="F96" s="501"/>
      <c r="G96" s="207" t="s">
        <v>383</v>
      </c>
      <c r="H96" s="223">
        <f t="shared" ref="H96:H100" si="5">H97</f>
        <v>159049.79999999999</v>
      </c>
    </row>
    <row r="97" spans="2:8" ht="36" customHeight="1" x14ac:dyDescent="0.3">
      <c r="B97" s="404"/>
      <c r="C97" s="94"/>
      <c r="D97" s="281"/>
      <c r="E97" s="281"/>
      <c r="F97" s="281"/>
      <c r="G97" s="226" t="s">
        <v>386</v>
      </c>
      <c r="H97" s="234">
        <v>159049.79999999999</v>
      </c>
    </row>
    <row r="98" spans="2:8" ht="59.25" customHeight="1" x14ac:dyDescent="0.3">
      <c r="B98" s="404"/>
      <c r="C98" s="86">
        <v>11009</v>
      </c>
      <c r="D98" s="405" t="s">
        <v>387</v>
      </c>
      <c r="E98" s="406"/>
      <c r="F98" s="407"/>
      <c r="G98" s="207" t="s">
        <v>383</v>
      </c>
      <c r="H98" s="223">
        <f t="shared" si="5"/>
        <v>12715.8</v>
      </c>
    </row>
    <row r="99" spans="2:8" ht="33" customHeight="1" x14ac:dyDescent="0.3">
      <c r="B99" s="404"/>
      <c r="C99" s="94"/>
      <c r="D99" s="281"/>
      <c r="E99" s="281"/>
      <c r="F99" s="281"/>
      <c r="G99" s="241" t="s">
        <v>388</v>
      </c>
      <c r="H99" s="234">
        <v>12715.8</v>
      </c>
    </row>
    <row r="100" spans="2:8" ht="55.5" customHeight="1" x14ac:dyDescent="0.3">
      <c r="B100" s="404"/>
      <c r="C100" s="86">
        <v>11010</v>
      </c>
      <c r="D100" s="405" t="s">
        <v>389</v>
      </c>
      <c r="E100" s="406"/>
      <c r="F100" s="407"/>
      <c r="G100" s="207" t="s">
        <v>383</v>
      </c>
      <c r="H100" s="223">
        <f t="shared" si="5"/>
        <v>100726.8</v>
      </c>
    </row>
    <row r="101" spans="2:8" ht="30" customHeight="1" x14ac:dyDescent="0.3">
      <c r="B101" s="404"/>
      <c r="C101" s="94"/>
      <c r="D101" s="281"/>
      <c r="E101" s="281"/>
      <c r="F101" s="281"/>
      <c r="G101" s="241" t="s">
        <v>388</v>
      </c>
      <c r="H101" s="234">
        <v>100726.8</v>
      </c>
    </row>
    <row r="102" spans="2:8" ht="39" customHeight="1" x14ac:dyDescent="0.3">
      <c r="B102" s="404"/>
      <c r="C102" s="86">
        <v>11026</v>
      </c>
      <c r="D102" s="405" t="s">
        <v>390</v>
      </c>
      <c r="E102" s="406"/>
      <c r="F102" s="407"/>
      <c r="G102" s="82" t="s">
        <v>317</v>
      </c>
      <c r="H102" s="223">
        <f>H103</f>
        <v>88426.4</v>
      </c>
    </row>
    <row r="103" spans="2:8" ht="30" customHeight="1" x14ac:dyDescent="0.3">
      <c r="B103" s="404"/>
      <c r="C103" s="86"/>
      <c r="D103" s="281"/>
      <c r="E103" s="242"/>
      <c r="F103" s="242"/>
      <c r="G103" s="241" t="s">
        <v>391</v>
      </c>
      <c r="H103" s="234">
        <v>88426.4</v>
      </c>
    </row>
    <row r="104" spans="2:8" ht="75.75" customHeight="1" x14ac:dyDescent="0.3">
      <c r="B104" s="404"/>
      <c r="C104" s="86">
        <v>11030</v>
      </c>
      <c r="D104" s="405" t="s">
        <v>1027</v>
      </c>
      <c r="E104" s="406"/>
      <c r="F104" s="407"/>
      <c r="G104" s="82" t="s">
        <v>317</v>
      </c>
      <c r="H104" s="223">
        <f>H105</f>
        <v>40000</v>
      </c>
    </row>
    <row r="105" spans="2:8" ht="303.75" customHeight="1" x14ac:dyDescent="0.3">
      <c r="B105" s="404"/>
      <c r="C105" s="86"/>
      <c r="D105" s="93"/>
      <c r="E105" s="242"/>
      <c r="F105" s="242"/>
      <c r="G105" s="241" t="s">
        <v>392</v>
      </c>
      <c r="H105" s="234">
        <v>40000</v>
      </c>
    </row>
    <row r="106" spans="2:8" ht="39" customHeight="1" x14ac:dyDescent="0.3">
      <c r="B106" s="404"/>
      <c r="C106" s="86">
        <v>11031</v>
      </c>
      <c r="D106" s="405" t="s">
        <v>393</v>
      </c>
      <c r="E106" s="406"/>
      <c r="F106" s="407"/>
      <c r="G106" s="82" t="s">
        <v>317</v>
      </c>
      <c r="H106" s="223">
        <f>H107</f>
        <v>4000</v>
      </c>
    </row>
    <row r="107" spans="2:8" ht="46.15" customHeight="1" x14ac:dyDescent="0.3">
      <c r="B107" s="404"/>
      <c r="C107" s="86"/>
      <c r="D107" s="93"/>
      <c r="E107" s="242"/>
      <c r="F107" s="242"/>
      <c r="G107" s="226" t="s">
        <v>394</v>
      </c>
      <c r="H107" s="234">
        <v>4000</v>
      </c>
    </row>
    <row r="108" spans="2:8" ht="39.75" customHeight="1" x14ac:dyDescent="0.3">
      <c r="B108" s="244">
        <v>1045</v>
      </c>
      <c r="C108" s="410" t="s">
        <v>395</v>
      </c>
      <c r="D108" s="411"/>
      <c r="E108" s="411"/>
      <c r="F108" s="412"/>
      <c r="G108" s="82"/>
      <c r="H108" s="223">
        <f>H109</f>
        <v>66859</v>
      </c>
    </row>
    <row r="109" spans="2:8" ht="42" customHeight="1" x14ac:dyDescent="0.3">
      <c r="B109" s="403"/>
      <c r="C109" s="229">
        <v>11002</v>
      </c>
      <c r="D109" s="466" t="s">
        <v>396</v>
      </c>
      <c r="E109" s="466"/>
      <c r="F109" s="466"/>
      <c r="G109" s="82" t="s">
        <v>317</v>
      </c>
      <c r="H109" s="223">
        <f t="shared" ref="H109" si="6">H110</f>
        <v>66859</v>
      </c>
    </row>
    <row r="110" spans="2:8" ht="33" customHeight="1" x14ac:dyDescent="0.3">
      <c r="B110" s="408"/>
      <c r="C110" s="229"/>
      <c r="D110" s="240"/>
      <c r="E110" s="240"/>
      <c r="F110" s="240"/>
      <c r="G110" s="226" t="s">
        <v>397</v>
      </c>
      <c r="H110" s="245">
        <v>66859</v>
      </c>
    </row>
    <row r="111" spans="2:8" ht="27" customHeight="1" x14ac:dyDescent="0.3">
      <c r="B111" s="221">
        <v>1056</v>
      </c>
      <c r="C111" s="410" t="s">
        <v>398</v>
      </c>
      <c r="D111" s="411"/>
      <c r="E111" s="411"/>
      <c r="F111" s="412"/>
      <c r="G111" s="229"/>
      <c r="H111" s="223">
        <f>H112+H114+H116+H118</f>
        <v>846926.8</v>
      </c>
    </row>
    <row r="112" spans="2:8" ht="31.9" customHeight="1" x14ac:dyDescent="0.3">
      <c r="B112" s="421"/>
      <c r="C112" s="86">
        <v>11001</v>
      </c>
      <c r="D112" s="405" t="s">
        <v>399</v>
      </c>
      <c r="E112" s="406"/>
      <c r="F112" s="407"/>
      <c r="G112" s="82" t="s">
        <v>317</v>
      </c>
      <c r="H112" s="223">
        <f>H113</f>
        <v>478882</v>
      </c>
    </row>
    <row r="113" spans="2:8" ht="27.6" customHeight="1" x14ac:dyDescent="0.3">
      <c r="B113" s="422"/>
      <c r="C113" s="86"/>
      <c r="D113" s="240"/>
      <c r="E113" s="240"/>
      <c r="F113" s="240"/>
      <c r="G113" s="226" t="s">
        <v>400</v>
      </c>
      <c r="H113" s="234">
        <v>478882</v>
      </c>
    </row>
    <row r="114" spans="2:8" ht="31.9" customHeight="1" x14ac:dyDescent="0.3">
      <c r="B114" s="422"/>
      <c r="C114" s="86">
        <v>11002</v>
      </c>
      <c r="D114" s="405" t="s">
        <v>401</v>
      </c>
      <c r="E114" s="406"/>
      <c r="F114" s="407"/>
      <c r="G114" s="82" t="s">
        <v>317</v>
      </c>
      <c r="H114" s="223">
        <f>H115</f>
        <v>93529.600000000006</v>
      </c>
    </row>
    <row r="115" spans="2:8" ht="31.15" customHeight="1" x14ac:dyDescent="0.3">
      <c r="B115" s="422"/>
      <c r="C115" s="86"/>
      <c r="D115" s="240"/>
      <c r="E115" s="240"/>
      <c r="F115" s="240"/>
      <c r="G115" s="226" t="s">
        <v>400</v>
      </c>
      <c r="H115" s="234">
        <v>93529.600000000006</v>
      </c>
    </row>
    <row r="116" spans="2:8" ht="36.75" customHeight="1" x14ac:dyDescent="0.3">
      <c r="B116" s="422"/>
      <c r="C116" s="86">
        <v>11003</v>
      </c>
      <c r="D116" s="80" t="s">
        <v>402</v>
      </c>
      <c r="E116" s="80"/>
      <c r="F116" s="246"/>
      <c r="G116" s="82" t="s">
        <v>317</v>
      </c>
      <c r="H116" s="223">
        <f>H117</f>
        <v>204515.20000000001</v>
      </c>
    </row>
    <row r="117" spans="2:8" ht="33" customHeight="1" x14ac:dyDescent="0.3">
      <c r="B117" s="422"/>
      <c r="C117" s="86"/>
      <c r="D117" s="240"/>
      <c r="E117" s="240"/>
      <c r="F117" s="240"/>
      <c r="G117" s="243" t="s">
        <v>400</v>
      </c>
      <c r="H117" s="234">
        <v>204515.20000000001</v>
      </c>
    </row>
    <row r="118" spans="2:8" ht="27" customHeight="1" x14ac:dyDescent="0.3">
      <c r="B118" s="422"/>
      <c r="C118" s="86">
        <v>11005</v>
      </c>
      <c r="D118" s="409" t="s">
        <v>403</v>
      </c>
      <c r="E118" s="409"/>
      <c r="F118" s="409"/>
      <c r="G118" s="82" t="s">
        <v>317</v>
      </c>
      <c r="H118" s="223">
        <f>H120+H121</f>
        <v>70000</v>
      </c>
    </row>
    <row r="119" spans="2:8" ht="21" customHeight="1" x14ac:dyDescent="0.3">
      <c r="B119" s="422"/>
      <c r="C119" s="94"/>
      <c r="D119" s="242"/>
      <c r="E119" s="493" t="s">
        <v>86</v>
      </c>
      <c r="F119" s="494"/>
      <c r="G119" s="247"/>
      <c r="H119" s="248"/>
    </row>
    <row r="120" spans="2:8" ht="43.9" customHeight="1" x14ac:dyDescent="0.3">
      <c r="B120" s="422"/>
      <c r="C120" s="94"/>
      <c r="D120" s="249"/>
      <c r="E120" s="249"/>
      <c r="F120" s="242" t="s">
        <v>404</v>
      </c>
      <c r="G120" s="226" t="s">
        <v>311</v>
      </c>
      <c r="H120" s="250">
        <v>55000</v>
      </c>
    </row>
    <row r="121" spans="2:8" ht="33.75" customHeight="1" x14ac:dyDescent="0.3">
      <c r="B121" s="422"/>
      <c r="C121" s="94"/>
      <c r="D121" s="249"/>
      <c r="E121" s="249"/>
      <c r="F121" s="242" t="s">
        <v>405</v>
      </c>
      <c r="G121" s="226" t="s">
        <v>400</v>
      </c>
      <c r="H121" s="250">
        <v>15000</v>
      </c>
    </row>
    <row r="122" spans="2:8" ht="26.25" customHeight="1" x14ac:dyDescent="0.3">
      <c r="B122" s="251">
        <v>1075</v>
      </c>
      <c r="C122" s="410" t="s">
        <v>406</v>
      </c>
      <c r="D122" s="411"/>
      <c r="E122" s="411"/>
      <c r="F122" s="412"/>
      <c r="G122" s="252"/>
      <c r="H122" s="223">
        <f>H123+H125+H127+H129+H167+H172+H174+H176+H178</f>
        <v>3168564.9999999991</v>
      </c>
    </row>
    <row r="123" spans="2:8" ht="37.9" customHeight="1" x14ac:dyDescent="0.3">
      <c r="B123" s="421"/>
      <c r="C123" s="253">
        <v>11001</v>
      </c>
      <c r="D123" s="405" t="s">
        <v>407</v>
      </c>
      <c r="E123" s="406"/>
      <c r="F123" s="407"/>
      <c r="G123" s="82" t="s">
        <v>317</v>
      </c>
      <c r="H123" s="223">
        <f>H124</f>
        <v>100705.2</v>
      </c>
    </row>
    <row r="124" spans="2:8" ht="31.9" customHeight="1" x14ac:dyDescent="0.3">
      <c r="B124" s="422"/>
      <c r="C124" s="254"/>
      <c r="D124" s="82"/>
      <c r="E124" s="82"/>
      <c r="F124" s="82"/>
      <c r="G124" s="243" t="s">
        <v>408</v>
      </c>
      <c r="H124" s="234">
        <v>100705.2</v>
      </c>
    </row>
    <row r="125" spans="2:8" ht="34.15" customHeight="1" x14ac:dyDescent="0.3">
      <c r="B125" s="422"/>
      <c r="C125" s="253">
        <v>11002</v>
      </c>
      <c r="D125" s="405" t="s">
        <v>409</v>
      </c>
      <c r="E125" s="406"/>
      <c r="F125" s="407"/>
      <c r="G125" s="82" t="s">
        <v>317</v>
      </c>
      <c r="H125" s="223">
        <f>H126</f>
        <v>34940.6</v>
      </c>
    </row>
    <row r="126" spans="2:8" ht="26.45" customHeight="1" x14ac:dyDescent="0.3">
      <c r="B126" s="422"/>
      <c r="C126" s="254"/>
      <c r="D126" s="82"/>
      <c r="E126" s="82"/>
      <c r="F126" s="82"/>
      <c r="G126" s="243" t="s">
        <v>410</v>
      </c>
      <c r="H126" s="234">
        <v>34940.6</v>
      </c>
    </row>
    <row r="127" spans="2:8" ht="45.75" customHeight="1" x14ac:dyDescent="0.3">
      <c r="B127" s="422"/>
      <c r="C127" s="253">
        <v>11003</v>
      </c>
      <c r="D127" s="409" t="s">
        <v>411</v>
      </c>
      <c r="E127" s="409"/>
      <c r="F127" s="409"/>
      <c r="G127" s="82" t="s">
        <v>317</v>
      </c>
      <c r="H127" s="223">
        <f t="shared" ref="H127" si="7">H128</f>
        <v>79102.5</v>
      </c>
    </row>
    <row r="128" spans="2:8" ht="61.5" customHeight="1" x14ac:dyDescent="0.3">
      <c r="B128" s="422"/>
      <c r="C128" s="253"/>
      <c r="D128" s="240"/>
      <c r="E128" s="240"/>
      <c r="F128" s="240"/>
      <c r="G128" s="226" t="s">
        <v>412</v>
      </c>
      <c r="H128" s="234">
        <v>79102.5</v>
      </c>
    </row>
    <row r="129" spans="2:8" ht="34.5" customHeight="1" x14ac:dyDescent="0.3">
      <c r="B129" s="422"/>
      <c r="C129" s="253">
        <v>11004</v>
      </c>
      <c r="D129" s="409" t="s">
        <v>57</v>
      </c>
      <c r="E129" s="409"/>
      <c r="F129" s="409"/>
      <c r="G129" s="255"/>
      <c r="H129" s="223">
        <f>H130+H151+H153+H156+H158+H160+H163+H165</f>
        <v>2784021.2999999993</v>
      </c>
    </row>
    <row r="130" spans="2:8" ht="34.5" customHeight="1" x14ac:dyDescent="0.3">
      <c r="B130" s="422"/>
      <c r="C130" s="256"/>
      <c r="D130" s="242"/>
      <c r="E130" s="167"/>
      <c r="F130" s="257"/>
      <c r="G130" s="82" t="s">
        <v>317</v>
      </c>
      <c r="H130" s="223">
        <f>SUM(H131:H150)</f>
        <v>2542876.5999999992</v>
      </c>
    </row>
    <row r="131" spans="2:8" ht="34.5" customHeight="1" x14ac:dyDescent="0.3">
      <c r="B131" s="422"/>
      <c r="C131" s="256"/>
      <c r="D131" s="249"/>
      <c r="E131" s="249"/>
      <c r="F131" s="258"/>
      <c r="G131" s="226" t="s">
        <v>61</v>
      </c>
      <c r="H131" s="83">
        <v>708424.6</v>
      </c>
    </row>
    <row r="132" spans="2:8" ht="34.5" customHeight="1" x14ac:dyDescent="0.3">
      <c r="B132" s="422"/>
      <c r="C132" s="256"/>
      <c r="D132" s="249"/>
      <c r="E132" s="249"/>
      <c r="F132" s="258"/>
      <c r="G132" s="226" t="s">
        <v>413</v>
      </c>
      <c r="H132" s="83">
        <f>182767.4+15881.1</f>
        <v>198648.5</v>
      </c>
    </row>
    <row r="133" spans="2:8" ht="32.450000000000003" customHeight="1" x14ac:dyDescent="0.3">
      <c r="B133" s="422"/>
      <c r="C133" s="256"/>
      <c r="D133" s="249"/>
      <c r="E133" s="249"/>
      <c r="F133" s="258"/>
      <c r="G133" s="226" t="s">
        <v>414</v>
      </c>
      <c r="H133" s="83">
        <v>174789.7</v>
      </c>
    </row>
    <row r="134" spans="2:8" ht="34.9" customHeight="1" x14ac:dyDescent="0.3">
      <c r="B134" s="422"/>
      <c r="C134" s="256"/>
      <c r="D134" s="249"/>
      <c r="E134" s="249"/>
      <c r="F134" s="258"/>
      <c r="G134" s="226" t="s">
        <v>415</v>
      </c>
      <c r="H134" s="83">
        <v>130027.9</v>
      </c>
    </row>
    <row r="135" spans="2:8" ht="38.450000000000003" customHeight="1" x14ac:dyDescent="0.3">
      <c r="B135" s="422"/>
      <c r="C135" s="256"/>
      <c r="D135" s="249"/>
      <c r="E135" s="249"/>
      <c r="F135" s="258"/>
      <c r="G135" s="226" t="s">
        <v>416</v>
      </c>
      <c r="H135" s="83">
        <v>26751.200000000001</v>
      </c>
    </row>
    <row r="136" spans="2:8" ht="34.5" customHeight="1" x14ac:dyDescent="0.3">
      <c r="B136" s="422"/>
      <c r="C136" s="256"/>
      <c r="D136" s="249"/>
      <c r="E136" s="249"/>
      <c r="F136" s="258"/>
      <c r="G136" s="226" t="s">
        <v>417</v>
      </c>
      <c r="H136" s="83">
        <v>47217.9</v>
      </c>
    </row>
    <row r="137" spans="2:8" ht="26.25" customHeight="1" x14ac:dyDescent="0.3">
      <c r="B137" s="422"/>
      <c r="C137" s="256"/>
      <c r="D137" s="249"/>
      <c r="E137" s="249"/>
      <c r="F137" s="258"/>
      <c r="G137" s="226" t="s">
        <v>418</v>
      </c>
      <c r="H137" s="83">
        <v>43875.7</v>
      </c>
    </row>
    <row r="138" spans="2:8" ht="34.5" customHeight="1" x14ac:dyDescent="0.3">
      <c r="B138" s="422"/>
      <c r="C138" s="256"/>
      <c r="D138" s="249"/>
      <c r="E138" s="249"/>
      <c r="F138" s="258"/>
      <c r="G138" s="226" t="s">
        <v>419</v>
      </c>
      <c r="H138" s="83">
        <v>27346.1</v>
      </c>
    </row>
    <row r="139" spans="2:8" ht="34.5" customHeight="1" x14ac:dyDescent="0.3">
      <c r="B139" s="422"/>
      <c r="C139" s="256"/>
      <c r="D139" s="249"/>
      <c r="E139" s="249"/>
      <c r="F139" s="258"/>
      <c r="G139" s="226" t="s">
        <v>420</v>
      </c>
      <c r="H139" s="83">
        <v>25438.7</v>
      </c>
    </row>
    <row r="140" spans="2:8" ht="34.5" customHeight="1" x14ac:dyDescent="0.3">
      <c r="B140" s="422"/>
      <c r="C140" s="256"/>
      <c r="D140" s="249"/>
      <c r="E140" s="249"/>
      <c r="F140" s="258"/>
      <c r="G140" s="226" t="s">
        <v>421</v>
      </c>
      <c r="H140" s="259">
        <v>32177</v>
      </c>
    </row>
    <row r="141" spans="2:8" ht="34.5" customHeight="1" x14ac:dyDescent="0.3">
      <c r="B141" s="422"/>
      <c r="C141" s="256"/>
      <c r="D141" s="249"/>
      <c r="E141" s="249"/>
      <c r="F141" s="258"/>
      <c r="G141" s="226" t="s">
        <v>422</v>
      </c>
      <c r="H141" s="83">
        <v>56078.2</v>
      </c>
    </row>
    <row r="142" spans="2:8" ht="34.5" customHeight="1" x14ac:dyDescent="0.3">
      <c r="B142" s="422"/>
      <c r="C142" s="256"/>
      <c r="D142" s="249"/>
      <c r="E142" s="249"/>
      <c r="F142" s="258"/>
      <c r="G142" s="226" t="s">
        <v>423</v>
      </c>
      <c r="H142" s="83">
        <v>23047.4</v>
      </c>
    </row>
    <row r="143" spans="2:8" ht="30.75" customHeight="1" x14ac:dyDescent="0.3">
      <c r="B143" s="422"/>
      <c r="C143" s="256"/>
      <c r="D143" s="249"/>
      <c r="E143" s="249"/>
      <c r="F143" s="258"/>
      <c r="G143" s="226" t="s">
        <v>424</v>
      </c>
      <c r="H143" s="83">
        <v>54775.7</v>
      </c>
    </row>
    <row r="144" spans="2:8" ht="28.5" customHeight="1" x14ac:dyDescent="0.3">
      <c r="B144" s="422"/>
      <c r="C144" s="256"/>
      <c r="D144" s="249"/>
      <c r="E144" s="249"/>
      <c r="F144" s="258"/>
      <c r="G144" s="226" t="s">
        <v>425</v>
      </c>
      <c r="H144" s="83">
        <v>28069.3</v>
      </c>
    </row>
    <row r="145" spans="2:8" ht="34.5" customHeight="1" x14ac:dyDescent="0.3">
      <c r="B145" s="422"/>
      <c r="C145" s="256"/>
      <c r="D145" s="249"/>
      <c r="E145" s="249"/>
      <c r="F145" s="258"/>
      <c r="G145" s="226" t="s">
        <v>426</v>
      </c>
      <c r="H145" s="83">
        <v>13883.1</v>
      </c>
    </row>
    <row r="146" spans="2:8" ht="34.5" customHeight="1" x14ac:dyDescent="0.3">
      <c r="B146" s="422"/>
      <c r="C146" s="256"/>
      <c r="D146" s="249"/>
      <c r="E146" s="249"/>
      <c r="F146" s="258"/>
      <c r="G146" s="226" t="s">
        <v>427</v>
      </c>
      <c r="H146" s="83">
        <v>18349.7</v>
      </c>
    </row>
    <row r="147" spans="2:8" ht="36.75" customHeight="1" x14ac:dyDescent="0.3">
      <c r="B147" s="422"/>
      <c r="C147" s="256"/>
      <c r="D147" s="249"/>
      <c r="E147" s="249"/>
      <c r="F147" s="258"/>
      <c r="G147" s="226" t="s">
        <v>428</v>
      </c>
      <c r="H147" s="83">
        <v>460472.4</v>
      </c>
    </row>
    <row r="148" spans="2:8" ht="41.25" customHeight="1" x14ac:dyDescent="0.3">
      <c r="B148" s="422"/>
      <c r="C148" s="256"/>
      <c r="D148" s="249"/>
      <c r="E148" s="249"/>
      <c r="F148" s="258"/>
      <c r="G148" s="243" t="s">
        <v>429</v>
      </c>
      <c r="H148" s="83">
        <v>182616.8</v>
      </c>
    </row>
    <row r="149" spans="2:8" ht="34.5" customHeight="1" x14ac:dyDescent="0.3">
      <c r="B149" s="422"/>
      <c r="C149" s="256"/>
      <c r="D149" s="249"/>
      <c r="E149" s="249"/>
      <c r="F149" s="258"/>
      <c r="G149" s="243" t="s">
        <v>430</v>
      </c>
      <c r="H149" s="83">
        <v>37925.300000000003</v>
      </c>
    </row>
    <row r="150" spans="2:8" ht="51" customHeight="1" x14ac:dyDescent="0.3">
      <c r="B150" s="422"/>
      <c r="C150" s="256"/>
      <c r="D150" s="249"/>
      <c r="E150" s="249"/>
      <c r="F150" s="258"/>
      <c r="G150" s="243" t="s">
        <v>431</v>
      </c>
      <c r="H150" s="83">
        <v>252961.4</v>
      </c>
    </row>
    <row r="151" spans="2:8" ht="45.6" customHeight="1" x14ac:dyDescent="0.3">
      <c r="B151" s="422"/>
      <c r="C151" s="256"/>
      <c r="D151" s="249"/>
      <c r="E151" s="249"/>
      <c r="F151" s="258"/>
      <c r="G151" s="254" t="s">
        <v>432</v>
      </c>
      <c r="H151" s="223">
        <f>H152</f>
        <v>55868</v>
      </c>
    </row>
    <row r="152" spans="2:8" ht="35.25" customHeight="1" x14ac:dyDescent="0.3">
      <c r="B152" s="422"/>
      <c r="C152" s="256"/>
      <c r="D152" s="249"/>
      <c r="E152" s="249"/>
      <c r="F152" s="258"/>
      <c r="G152" s="260" t="s">
        <v>433</v>
      </c>
      <c r="H152" s="250">
        <v>55868</v>
      </c>
    </row>
    <row r="153" spans="2:8" ht="37.9" customHeight="1" x14ac:dyDescent="0.3">
      <c r="B153" s="422"/>
      <c r="C153" s="256"/>
      <c r="D153" s="249"/>
      <c r="E153" s="249"/>
      <c r="F153" s="258"/>
      <c r="G153" s="254" t="s">
        <v>566</v>
      </c>
      <c r="H153" s="223">
        <f>H154+H155</f>
        <v>23091.699999999997</v>
      </c>
    </row>
    <row r="154" spans="2:8" ht="26.25" customHeight="1" x14ac:dyDescent="0.3">
      <c r="B154" s="422"/>
      <c r="C154" s="256"/>
      <c r="D154" s="249"/>
      <c r="E154" s="249"/>
      <c r="F154" s="258"/>
      <c r="G154" s="260" t="s">
        <v>434</v>
      </c>
      <c r="H154" s="234">
        <v>13035.4</v>
      </c>
    </row>
    <row r="155" spans="2:8" ht="34.5" customHeight="1" x14ac:dyDescent="0.3">
      <c r="B155" s="422"/>
      <c r="C155" s="256"/>
      <c r="D155" s="249"/>
      <c r="E155" s="249"/>
      <c r="F155" s="258"/>
      <c r="G155" s="260" t="s">
        <v>435</v>
      </c>
      <c r="H155" s="234">
        <v>10056.299999999999</v>
      </c>
    </row>
    <row r="156" spans="2:8" ht="34.5" customHeight="1" x14ac:dyDescent="0.3">
      <c r="B156" s="422"/>
      <c r="C156" s="256"/>
      <c r="D156" s="249"/>
      <c r="E156" s="249"/>
      <c r="F156" s="258"/>
      <c r="G156" s="261" t="s">
        <v>568</v>
      </c>
      <c r="H156" s="223">
        <f t="shared" ref="H156" si="8">H157</f>
        <v>23750.400000000001</v>
      </c>
    </row>
    <row r="157" spans="2:8" ht="27" customHeight="1" x14ac:dyDescent="0.3">
      <c r="B157" s="422"/>
      <c r="C157" s="256"/>
      <c r="D157" s="249"/>
      <c r="E157" s="249"/>
      <c r="F157" s="258"/>
      <c r="G157" s="260" t="s">
        <v>436</v>
      </c>
      <c r="H157" s="250">
        <v>23750.400000000001</v>
      </c>
    </row>
    <row r="158" spans="2:8" ht="34.5" customHeight="1" x14ac:dyDescent="0.3">
      <c r="B158" s="422"/>
      <c r="C158" s="256"/>
      <c r="D158" s="249"/>
      <c r="E158" s="249"/>
      <c r="F158" s="258"/>
      <c r="G158" s="261" t="s">
        <v>569</v>
      </c>
      <c r="H158" s="223">
        <f t="shared" ref="H158" si="9">H159</f>
        <v>25358</v>
      </c>
    </row>
    <row r="159" spans="2:8" ht="26.25" customHeight="1" x14ac:dyDescent="0.3">
      <c r="B159" s="422"/>
      <c r="C159" s="256"/>
      <c r="D159" s="249"/>
      <c r="E159" s="249"/>
      <c r="F159" s="258"/>
      <c r="G159" s="243" t="s">
        <v>437</v>
      </c>
      <c r="H159" s="250">
        <v>25358</v>
      </c>
    </row>
    <row r="160" spans="2:8" ht="34.5" customHeight="1" x14ac:dyDescent="0.3">
      <c r="B160" s="422"/>
      <c r="C160" s="256"/>
      <c r="D160" s="249"/>
      <c r="E160" s="249"/>
      <c r="F160" s="258"/>
      <c r="G160" s="82" t="s">
        <v>571</v>
      </c>
      <c r="H160" s="223">
        <f t="shared" ref="H160" si="10">H161+H162</f>
        <v>79394.5</v>
      </c>
    </row>
    <row r="161" spans="2:8" ht="36" customHeight="1" x14ac:dyDescent="0.3">
      <c r="B161" s="422"/>
      <c r="C161" s="256"/>
      <c r="D161" s="249"/>
      <c r="E161" s="249"/>
      <c r="F161" s="258"/>
      <c r="G161" s="243" t="s">
        <v>438</v>
      </c>
      <c r="H161" s="234">
        <v>54062.7</v>
      </c>
    </row>
    <row r="162" spans="2:8" ht="47.25" customHeight="1" x14ac:dyDescent="0.3">
      <c r="B162" s="422"/>
      <c r="C162" s="256"/>
      <c r="D162" s="249"/>
      <c r="E162" s="249"/>
      <c r="F162" s="258"/>
      <c r="G162" s="243" t="s">
        <v>439</v>
      </c>
      <c r="H162" s="234">
        <v>25331.8</v>
      </c>
    </row>
    <row r="163" spans="2:8" ht="33.75" customHeight="1" x14ac:dyDescent="0.3">
      <c r="B163" s="422"/>
      <c r="C163" s="256"/>
      <c r="D163" s="249"/>
      <c r="E163" s="249"/>
      <c r="F163" s="258"/>
      <c r="G163" s="82" t="s">
        <v>572</v>
      </c>
      <c r="H163" s="223">
        <f t="shared" ref="H163" si="11">H164</f>
        <v>15858.7</v>
      </c>
    </row>
    <row r="164" spans="2:8" ht="24" customHeight="1" x14ac:dyDescent="0.3">
      <c r="B164" s="422"/>
      <c r="C164" s="256"/>
      <c r="D164" s="249"/>
      <c r="E164" s="249"/>
      <c r="F164" s="258"/>
      <c r="G164" s="243" t="s">
        <v>440</v>
      </c>
      <c r="H164" s="250">
        <v>15858.7</v>
      </c>
    </row>
    <row r="165" spans="2:8" ht="34.5" customHeight="1" x14ac:dyDescent="0.3">
      <c r="B165" s="422"/>
      <c r="C165" s="256"/>
      <c r="D165" s="249"/>
      <c r="E165" s="249"/>
      <c r="F165" s="258"/>
      <c r="G165" s="82" t="s">
        <v>573</v>
      </c>
      <c r="H165" s="223">
        <f t="shared" ref="H165" si="12">H166</f>
        <v>17823.400000000001</v>
      </c>
    </row>
    <row r="166" spans="2:8" ht="25.5" customHeight="1" x14ac:dyDescent="0.3">
      <c r="B166" s="422"/>
      <c r="C166" s="256"/>
      <c r="D166" s="249"/>
      <c r="E166" s="249"/>
      <c r="F166" s="258"/>
      <c r="G166" s="243" t="s">
        <v>441</v>
      </c>
      <c r="H166" s="250">
        <v>17823.400000000001</v>
      </c>
    </row>
    <row r="167" spans="2:8" ht="39.75" customHeight="1" x14ac:dyDescent="0.3">
      <c r="B167" s="422"/>
      <c r="C167" s="253">
        <v>11005</v>
      </c>
      <c r="D167" s="409" t="s">
        <v>442</v>
      </c>
      <c r="E167" s="409"/>
      <c r="F167" s="409"/>
      <c r="G167" s="82" t="s">
        <v>317</v>
      </c>
      <c r="H167" s="223">
        <f>H169+H170+H171</f>
        <v>52000</v>
      </c>
    </row>
    <row r="168" spans="2:8" ht="18.75" customHeight="1" x14ac:dyDescent="0.3">
      <c r="B168" s="422"/>
      <c r="C168" s="253"/>
      <c r="D168" s="242"/>
      <c r="E168" s="493" t="s">
        <v>86</v>
      </c>
      <c r="F168" s="494"/>
      <c r="G168" s="262"/>
      <c r="H168" s="223"/>
    </row>
    <row r="169" spans="2:8" ht="69" customHeight="1" x14ac:dyDescent="0.3">
      <c r="B169" s="422"/>
      <c r="C169" s="256"/>
      <c r="D169" s="249"/>
      <c r="E169" s="249"/>
      <c r="F169" s="242" t="s">
        <v>443</v>
      </c>
      <c r="G169" s="226" t="s">
        <v>311</v>
      </c>
      <c r="H169" s="250">
        <v>31200</v>
      </c>
    </row>
    <row r="170" spans="2:8" ht="26.25" customHeight="1" x14ac:dyDescent="0.3">
      <c r="B170" s="422"/>
      <c r="C170" s="256"/>
      <c r="D170" s="249"/>
      <c r="E170" s="249"/>
      <c r="F170" s="242" t="s">
        <v>444</v>
      </c>
      <c r="G170" s="226" t="s">
        <v>445</v>
      </c>
      <c r="H170" s="250">
        <v>15000</v>
      </c>
    </row>
    <row r="171" spans="2:8" ht="41.25" customHeight="1" x14ac:dyDescent="0.3">
      <c r="B171" s="422"/>
      <c r="C171" s="256"/>
      <c r="D171" s="249"/>
      <c r="E171" s="249"/>
      <c r="F171" s="242" t="s">
        <v>446</v>
      </c>
      <c r="G171" s="226" t="s">
        <v>445</v>
      </c>
      <c r="H171" s="250">
        <v>5800</v>
      </c>
    </row>
    <row r="172" spans="2:8" ht="41.25" customHeight="1" x14ac:dyDescent="0.3">
      <c r="B172" s="422"/>
      <c r="C172" s="253">
        <v>11007</v>
      </c>
      <c r="D172" s="409" t="s">
        <v>447</v>
      </c>
      <c r="E172" s="409"/>
      <c r="F172" s="409" t="s">
        <v>448</v>
      </c>
      <c r="G172" s="82" t="s">
        <v>317</v>
      </c>
      <c r="H172" s="255">
        <f>H173</f>
        <v>50000</v>
      </c>
    </row>
    <row r="173" spans="2:8" ht="27.75" customHeight="1" x14ac:dyDescent="0.3">
      <c r="B173" s="422"/>
      <c r="C173" s="263"/>
      <c r="D173" s="249"/>
      <c r="E173" s="249"/>
      <c r="F173" s="242"/>
      <c r="G173" s="226" t="s">
        <v>311</v>
      </c>
      <c r="H173" s="250">
        <v>50000</v>
      </c>
    </row>
    <row r="174" spans="2:8" ht="48.75" customHeight="1" x14ac:dyDescent="0.3">
      <c r="B174" s="422"/>
      <c r="C174" s="253">
        <v>11008</v>
      </c>
      <c r="D174" s="409" t="s">
        <v>449</v>
      </c>
      <c r="E174" s="409"/>
      <c r="F174" s="409" t="s">
        <v>448</v>
      </c>
      <c r="G174" s="82" t="s">
        <v>317</v>
      </c>
      <c r="H174" s="255">
        <f>H175</f>
        <v>12000</v>
      </c>
    </row>
    <row r="175" spans="2:8" ht="81" customHeight="1" x14ac:dyDescent="0.3">
      <c r="B175" s="264"/>
      <c r="C175" s="263"/>
      <c r="D175" s="249"/>
      <c r="E175" s="249"/>
      <c r="F175" s="242"/>
      <c r="G175" s="226" t="s">
        <v>1070</v>
      </c>
      <c r="H175" s="250">
        <v>12000</v>
      </c>
    </row>
    <row r="176" spans="2:8" ht="57.75" customHeight="1" x14ac:dyDescent="0.3">
      <c r="B176" s="264"/>
      <c r="C176" s="253">
        <v>11009</v>
      </c>
      <c r="D176" s="409" t="s">
        <v>450</v>
      </c>
      <c r="E176" s="409"/>
      <c r="F176" s="409"/>
      <c r="G176" s="82" t="s">
        <v>317</v>
      </c>
      <c r="H176" s="255">
        <f>H177</f>
        <v>5875.4</v>
      </c>
    </row>
    <row r="177" spans="2:8" ht="48.75" customHeight="1" x14ac:dyDescent="0.3">
      <c r="B177" s="264"/>
      <c r="C177" s="263"/>
      <c r="D177" s="249"/>
      <c r="E177" s="249"/>
      <c r="F177" s="242"/>
      <c r="G177" s="243" t="s">
        <v>809</v>
      </c>
      <c r="H177" s="265">
        <v>5875.4</v>
      </c>
    </row>
    <row r="178" spans="2:8" ht="39" customHeight="1" x14ac:dyDescent="0.3">
      <c r="B178" s="264"/>
      <c r="C178" s="253">
        <v>11010</v>
      </c>
      <c r="D178" s="409" t="s">
        <v>451</v>
      </c>
      <c r="E178" s="409"/>
      <c r="F178" s="409"/>
      <c r="G178" s="82" t="s">
        <v>317</v>
      </c>
      <c r="H178" s="266">
        <f>H179</f>
        <v>49920</v>
      </c>
    </row>
    <row r="179" spans="2:8" ht="48.75" customHeight="1" x14ac:dyDescent="0.3">
      <c r="B179" s="221"/>
      <c r="C179" s="263"/>
      <c r="D179" s="249"/>
      <c r="E179" s="249"/>
      <c r="F179" s="242"/>
      <c r="G179" s="243" t="s">
        <v>452</v>
      </c>
      <c r="H179" s="265">
        <v>49920</v>
      </c>
    </row>
    <row r="180" spans="2:8" ht="38.25" customHeight="1" x14ac:dyDescent="0.3">
      <c r="B180" s="235">
        <v>1111</v>
      </c>
      <c r="C180" s="410" t="s">
        <v>296</v>
      </c>
      <c r="D180" s="411"/>
      <c r="E180" s="411"/>
      <c r="F180" s="412"/>
      <c r="G180" s="94"/>
      <c r="H180" s="223">
        <f>H181+H183+H185+H187</f>
        <v>204448.5</v>
      </c>
    </row>
    <row r="181" spans="2:8" ht="44.25" customHeight="1" x14ac:dyDescent="0.3">
      <c r="B181" s="430"/>
      <c r="C181" s="267">
        <v>11001</v>
      </c>
      <c r="D181" s="498" t="s">
        <v>453</v>
      </c>
      <c r="E181" s="498"/>
      <c r="F181" s="498"/>
      <c r="G181" s="82" t="s">
        <v>257</v>
      </c>
      <c r="H181" s="223">
        <f>H182</f>
        <v>43113.5</v>
      </c>
    </row>
    <row r="182" spans="2:8" ht="46.5" customHeight="1" x14ac:dyDescent="0.3">
      <c r="B182" s="432"/>
      <c r="C182" s="86"/>
      <c r="D182" s="233"/>
      <c r="E182" s="233"/>
      <c r="F182" s="233"/>
      <c r="G182" s="226" t="s">
        <v>454</v>
      </c>
      <c r="H182" s="234">
        <v>43113.5</v>
      </c>
    </row>
    <row r="183" spans="2:8" ht="39.75" customHeight="1" x14ac:dyDescent="0.3">
      <c r="B183" s="432"/>
      <c r="C183" s="229">
        <v>11003</v>
      </c>
      <c r="D183" s="409" t="s">
        <v>455</v>
      </c>
      <c r="E183" s="409"/>
      <c r="F183" s="409"/>
      <c r="G183" s="82" t="s">
        <v>257</v>
      </c>
      <c r="H183" s="223">
        <f>H184</f>
        <v>59989.5</v>
      </c>
    </row>
    <row r="184" spans="2:8" ht="31.15" customHeight="1" x14ac:dyDescent="0.3">
      <c r="B184" s="432"/>
      <c r="C184" s="229"/>
      <c r="D184" s="268"/>
      <c r="E184" s="268"/>
      <c r="F184" s="268"/>
      <c r="G184" s="226" t="s">
        <v>397</v>
      </c>
      <c r="H184" s="234">
        <v>59989.5</v>
      </c>
    </row>
    <row r="185" spans="2:8" ht="69" customHeight="1" x14ac:dyDescent="0.3">
      <c r="B185" s="432"/>
      <c r="C185" s="229">
        <v>12007</v>
      </c>
      <c r="D185" s="466" t="s">
        <v>456</v>
      </c>
      <c r="E185" s="466"/>
      <c r="F185" s="466"/>
      <c r="G185" s="82" t="s">
        <v>317</v>
      </c>
      <c r="H185" s="223">
        <f>H186</f>
        <v>35045.5</v>
      </c>
    </row>
    <row r="186" spans="2:8" ht="31.15" customHeight="1" x14ac:dyDescent="0.3">
      <c r="B186" s="432"/>
      <c r="C186" s="229"/>
      <c r="D186" s="233"/>
      <c r="E186" s="233"/>
      <c r="F186" s="233"/>
      <c r="G186" s="226" t="s">
        <v>457</v>
      </c>
      <c r="H186" s="234">
        <v>35045.5</v>
      </c>
    </row>
    <row r="187" spans="2:8" ht="44.25" customHeight="1" x14ac:dyDescent="0.3">
      <c r="B187" s="432"/>
      <c r="C187" s="229">
        <v>12008</v>
      </c>
      <c r="D187" s="466" t="s">
        <v>458</v>
      </c>
      <c r="E187" s="466"/>
      <c r="F187" s="466"/>
      <c r="G187" s="82" t="s">
        <v>257</v>
      </c>
      <c r="H187" s="223">
        <f>H188</f>
        <v>66300</v>
      </c>
    </row>
    <row r="188" spans="2:8" ht="54" customHeight="1" x14ac:dyDescent="0.3">
      <c r="B188" s="431"/>
      <c r="C188" s="229"/>
      <c r="D188" s="233"/>
      <c r="E188" s="233"/>
      <c r="F188" s="233"/>
      <c r="G188" s="226" t="s">
        <v>459</v>
      </c>
      <c r="H188" s="234">
        <v>66300</v>
      </c>
    </row>
    <row r="189" spans="2:8" ht="35.25" customHeight="1" x14ac:dyDescent="0.3">
      <c r="B189" s="213">
        <v>1115</v>
      </c>
      <c r="C189" s="410" t="s">
        <v>460</v>
      </c>
      <c r="D189" s="411"/>
      <c r="E189" s="411"/>
      <c r="F189" s="412"/>
      <c r="G189" s="269"/>
      <c r="H189" s="223">
        <f>H190+H203+H206+H208+H210</f>
        <v>2242337.9</v>
      </c>
    </row>
    <row r="190" spans="2:8" ht="56.25" customHeight="1" x14ac:dyDescent="0.3">
      <c r="B190" s="403"/>
      <c r="C190" s="270">
        <v>11001</v>
      </c>
      <c r="D190" s="409" t="s">
        <v>461</v>
      </c>
      <c r="E190" s="409"/>
      <c r="F190" s="409"/>
      <c r="G190" s="207" t="s">
        <v>383</v>
      </c>
      <c r="H190" s="223">
        <f>SUM(H192:H202)</f>
        <v>55139.5</v>
      </c>
    </row>
    <row r="191" spans="2:8" ht="16.5" customHeight="1" x14ac:dyDescent="0.3">
      <c r="B191" s="404"/>
      <c r="C191" s="270"/>
      <c r="D191" s="240"/>
      <c r="E191" s="468" t="s">
        <v>462</v>
      </c>
      <c r="F191" s="497"/>
      <c r="G191" s="82"/>
      <c r="H191" s="223"/>
    </row>
    <row r="192" spans="2:8" ht="116.25" customHeight="1" x14ac:dyDescent="0.3">
      <c r="B192" s="404"/>
      <c r="C192" s="86"/>
      <c r="D192" s="94"/>
      <c r="E192" s="94"/>
      <c r="F192" s="242" t="s">
        <v>463</v>
      </c>
      <c r="G192" s="226" t="s">
        <v>464</v>
      </c>
      <c r="H192" s="234">
        <v>5000</v>
      </c>
    </row>
    <row r="193" spans="2:8" ht="162.75" customHeight="1" x14ac:dyDescent="0.3">
      <c r="B193" s="404"/>
      <c r="C193" s="86"/>
      <c r="D193" s="94"/>
      <c r="E193" s="94"/>
      <c r="F193" s="242" t="s">
        <v>465</v>
      </c>
      <c r="G193" s="226" t="s">
        <v>464</v>
      </c>
      <c r="H193" s="234">
        <v>2700</v>
      </c>
    </row>
    <row r="194" spans="2:8" ht="87" customHeight="1" x14ac:dyDescent="0.3">
      <c r="B194" s="404"/>
      <c r="C194" s="86"/>
      <c r="D194" s="94"/>
      <c r="E194" s="94"/>
      <c r="F194" s="242" t="s">
        <v>1028</v>
      </c>
      <c r="G194" s="226" t="s">
        <v>464</v>
      </c>
      <c r="H194" s="234">
        <v>4778</v>
      </c>
    </row>
    <row r="195" spans="2:8" ht="32.25" customHeight="1" x14ac:dyDescent="0.3">
      <c r="B195" s="404"/>
      <c r="C195" s="86"/>
      <c r="D195" s="94"/>
      <c r="E195" s="94"/>
      <c r="F195" s="242" t="s">
        <v>466</v>
      </c>
      <c r="G195" s="226" t="s">
        <v>464</v>
      </c>
      <c r="H195" s="234">
        <v>5000</v>
      </c>
    </row>
    <row r="196" spans="2:8" ht="63.75" customHeight="1" x14ac:dyDescent="0.3">
      <c r="B196" s="404"/>
      <c r="C196" s="86"/>
      <c r="D196" s="94"/>
      <c r="E196" s="94"/>
      <c r="F196" s="242" t="s">
        <v>467</v>
      </c>
      <c r="G196" s="226" t="s">
        <v>464</v>
      </c>
      <c r="H196" s="234">
        <v>5000</v>
      </c>
    </row>
    <row r="197" spans="2:8" ht="190.5" customHeight="1" x14ac:dyDescent="0.3">
      <c r="B197" s="404"/>
      <c r="C197" s="86"/>
      <c r="D197" s="94"/>
      <c r="E197" s="94"/>
      <c r="F197" s="242" t="s">
        <v>468</v>
      </c>
      <c r="G197" s="226" t="s">
        <v>464</v>
      </c>
      <c r="H197" s="234">
        <v>3000</v>
      </c>
    </row>
    <row r="198" spans="2:8" ht="117.75" customHeight="1" x14ac:dyDescent="0.3">
      <c r="B198" s="404"/>
      <c r="C198" s="86"/>
      <c r="D198" s="94"/>
      <c r="E198" s="94"/>
      <c r="F198" s="242" t="s">
        <v>469</v>
      </c>
      <c r="G198" s="226" t="s">
        <v>464</v>
      </c>
      <c r="H198" s="234">
        <v>10000</v>
      </c>
    </row>
    <row r="199" spans="2:8" ht="148.5" x14ac:dyDescent="0.3">
      <c r="B199" s="404"/>
      <c r="C199" s="86"/>
      <c r="D199" s="94"/>
      <c r="E199" s="94"/>
      <c r="F199" s="242" t="s">
        <v>470</v>
      </c>
      <c r="G199" s="226" t="s">
        <v>464</v>
      </c>
      <c r="H199" s="234">
        <v>2700</v>
      </c>
    </row>
    <row r="200" spans="2:8" ht="172.5" customHeight="1" x14ac:dyDescent="0.3">
      <c r="B200" s="404"/>
      <c r="C200" s="86"/>
      <c r="D200" s="94"/>
      <c r="E200" s="94"/>
      <c r="F200" s="242" t="s">
        <v>471</v>
      </c>
      <c r="G200" s="226" t="s">
        <v>464</v>
      </c>
      <c r="H200" s="234">
        <v>4000</v>
      </c>
    </row>
    <row r="201" spans="2:8" ht="48.75" customHeight="1" x14ac:dyDescent="0.3">
      <c r="B201" s="404"/>
      <c r="C201" s="86"/>
      <c r="D201" s="94"/>
      <c r="E201" s="94"/>
      <c r="F201" s="242" t="s">
        <v>472</v>
      </c>
      <c r="G201" s="226" t="s">
        <v>464</v>
      </c>
      <c r="H201" s="234">
        <v>5000</v>
      </c>
    </row>
    <row r="202" spans="2:8" ht="34.15" customHeight="1" x14ac:dyDescent="0.3">
      <c r="B202" s="404"/>
      <c r="C202" s="86"/>
      <c r="D202" s="94"/>
      <c r="E202" s="94"/>
      <c r="F202" s="242" t="s">
        <v>473</v>
      </c>
      <c r="G202" s="226" t="s">
        <v>464</v>
      </c>
      <c r="H202" s="234">
        <v>7961.5</v>
      </c>
    </row>
    <row r="203" spans="2:8" ht="40.5" customHeight="1" x14ac:dyDescent="0.3">
      <c r="B203" s="404"/>
      <c r="C203" s="86">
        <v>11002</v>
      </c>
      <c r="D203" s="409" t="s">
        <v>474</v>
      </c>
      <c r="E203" s="409"/>
      <c r="F203" s="409"/>
      <c r="G203" s="207" t="s">
        <v>383</v>
      </c>
      <c r="H203" s="223">
        <f>H204+H205</f>
        <v>6794.4</v>
      </c>
    </row>
    <row r="204" spans="2:8" ht="46.5" customHeight="1" x14ac:dyDescent="0.3">
      <c r="B204" s="404"/>
      <c r="C204" s="86"/>
      <c r="D204" s="94"/>
      <c r="E204" s="94"/>
      <c r="F204" s="271" t="s">
        <v>475</v>
      </c>
      <c r="G204" s="226" t="s">
        <v>476</v>
      </c>
      <c r="H204" s="234">
        <v>4212</v>
      </c>
    </row>
    <row r="205" spans="2:8" ht="37.15" customHeight="1" x14ac:dyDescent="0.3">
      <c r="B205" s="404"/>
      <c r="C205" s="86"/>
      <c r="D205" s="94"/>
      <c r="E205" s="94"/>
      <c r="F205" s="271" t="s">
        <v>477</v>
      </c>
      <c r="G205" s="226" t="s">
        <v>464</v>
      </c>
      <c r="H205" s="234">
        <v>2582.4</v>
      </c>
    </row>
    <row r="206" spans="2:8" ht="36.6" customHeight="1" x14ac:dyDescent="0.3">
      <c r="B206" s="404"/>
      <c r="C206" s="86">
        <v>11003</v>
      </c>
      <c r="D206" s="409" t="s">
        <v>478</v>
      </c>
      <c r="E206" s="409"/>
      <c r="F206" s="409"/>
      <c r="G206" s="207" t="s">
        <v>383</v>
      </c>
      <c r="H206" s="223">
        <f>H207</f>
        <v>10216</v>
      </c>
    </row>
    <row r="207" spans="2:8" ht="46.15" customHeight="1" x14ac:dyDescent="0.3">
      <c r="B207" s="404"/>
      <c r="C207" s="86"/>
      <c r="D207" s="94"/>
      <c r="E207" s="94"/>
      <c r="F207" s="271"/>
      <c r="G207" s="226" t="s">
        <v>464</v>
      </c>
      <c r="H207" s="234">
        <v>10216</v>
      </c>
    </row>
    <row r="208" spans="2:8" ht="46.15" customHeight="1" x14ac:dyDescent="0.3">
      <c r="B208" s="404"/>
      <c r="C208" s="86">
        <v>12001</v>
      </c>
      <c r="D208" s="405" t="s">
        <v>479</v>
      </c>
      <c r="E208" s="406"/>
      <c r="F208" s="407"/>
      <c r="G208" s="82" t="s">
        <v>317</v>
      </c>
      <c r="H208" s="223">
        <f>H209</f>
        <v>2064900</v>
      </c>
    </row>
    <row r="209" spans="2:8" ht="36.6" customHeight="1" x14ac:dyDescent="0.3">
      <c r="B209" s="404"/>
      <c r="C209" s="86"/>
      <c r="D209" s="272"/>
      <c r="E209" s="273"/>
      <c r="F209" s="274"/>
      <c r="G209" s="226" t="s">
        <v>459</v>
      </c>
      <c r="H209" s="234">
        <v>2064900</v>
      </c>
    </row>
    <row r="210" spans="2:8" ht="34.5" customHeight="1" x14ac:dyDescent="0.3">
      <c r="B210" s="408"/>
      <c r="C210" s="86">
        <v>32001</v>
      </c>
      <c r="D210" s="405" t="s">
        <v>480</v>
      </c>
      <c r="E210" s="406"/>
      <c r="F210" s="407"/>
      <c r="G210" s="207" t="s">
        <v>383</v>
      </c>
      <c r="H210" s="223">
        <f>H211</f>
        <v>105288</v>
      </c>
    </row>
    <row r="211" spans="2:8" ht="40.5" customHeight="1" x14ac:dyDescent="0.3">
      <c r="B211" s="213"/>
      <c r="C211" s="86"/>
      <c r="D211" s="94"/>
      <c r="E211" s="94"/>
      <c r="F211" s="271"/>
      <c r="G211" s="226" t="s">
        <v>464</v>
      </c>
      <c r="H211" s="234">
        <v>105288</v>
      </c>
    </row>
    <row r="212" spans="2:8" ht="40.5" customHeight="1" x14ac:dyDescent="0.3">
      <c r="B212" s="251">
        <v>1124</v>
      </c>
      <c r="C212" s="478" t="s">
        <v>481</v>
      </c>
      <c r="D212" s="479"/>
      <c r="E212" s="479"/>
      <c r="F212" s="480"/>
      <c r="G212" s="226"/>
      <c r="H212" s="223">
        <f>H213+H215+H248+H261+H265</f>
        <v>1758247.1</v>
      </c>
    </row>
    <row r="213" spans="2:8" ht="36" customHeight="1" x14ac:dyDescent="0.3">
      <c r="B213" s="403"/>
      <c r="C213" s="86">
        <v>11002</v>
      </c>
      <c r="D213" s="490" t="s">
        <v>482</v>
      </c>
      <c r="E213" s="491"/>
      <c r="F213" s="492"/>
      <c r="G213" s="207" t="s">
        <v>383</v>
      </c>
      <c r="H213" s="255">
        <f>H214</f>
        <v>41500</v>
      </c>
    </row>
    <row r="214" spans="2:8" ht="26.25" customHeight="1" x14ac:dyDescent="0.3">
      <c r="B214" s="404"/>
      <c r="C214" s="94"/>
      <c r="D214" s="249"/>
      <c r="E214" s="249"/>
      <c r="F214" s="275"/>
      <c r="G214" s="226" t="s">
        <v>483</v>
      </c>
      <c r="H214" s="234">
        <v>41500</v>
      </c>
    </row>
    <row r="215" spans="2:8" ht="34.5" customHeight="1" x14ac:dyDescent="0.3">
      <c r="B215" s="404"/>
      <c r="C215" s="86">
        <v>11003</v>
      </c>
      <c r="D215" s="490" t="s">
        <v>484</v>
      </c>
      <c r="E215" s="491"/>
      <c r="F215" s="492"/>
      <c r="G215" s="207" t="s">
        <v>383</v>
      </c>
      <c r="H215" s="255">
        <f>H217+H226+H238</f>
        <v>62073.8</v>
      </c>
    </row>
    <row r="216" spans="2:8" x14ac:dyDescent="0.3">
      <c r="B216" s="404"/>
      <c r="C216" s="86"/>
      <c r="D216" s="276"/>
      <c r="E216" s="493" t="s">
        <v>86</v>
      </c>
      <c r="F216" s="494"/>
      <c r="G216" s="229"/>
      <c r="H216" s="255"/>
    </row>
    <row r="217" spans="2:8" ht="60.75" customHeight="1" x14ac:dyDescent="0.3">
      <c r="B217" s="404"/>
      <c r="C217" s="86"/>
      <c r="D217" s="276"/>
      <c r="E217" s="277"/>
      <c r="F217" s="240" t="s">
        <v>485</v>
      </c>
      <c r="G217" s="240"/>
      <c r="H217" s="223">
        <f>SUM(H219:H225)</f>
        <v>8400</v>
      </c>
    </row>
    <row r="218" spans="2:8" ht="21.75" customHeight="1" x14ac:dyDescent="0.3">
      <c r="B218" s="404"/>
      <c r="C218" s="86"/>
      <c r="D218" s="276"/>
      <c r="E218" s="277"/>
      <c r="F218" s="278" t="s">
        <v>486</v>
      </c>
      <c r="G218" s="278"/>
      <c r="H218" s="223"/>
    </row>
    <row r="219" spans="2:8" ht="32.25" customHeight="1" x14ac:dyDescent="0.3">
      <c r="B219" s="404"/>
      <c r="C219" s="86"/>
      <c r="D219" s="276"/>
      <c r="E219" s="279"/>
      <c r="F219" s="243" t="s">
        <v>1061</v>
      </c>
      <c r="G219" s="243" t="s">
        <v>487</v>
      </c>
      <c r="H219" s="250">
        <v>1200</v>
      </c>
    </row>
    <row r="220" spans="2:8" ht="35.25" customHeight="1" x14ac:dyDescent="0.3">
      <c r="B220" s="404"/>
      <c r="C220" s="86"/>
      <c r="D220" s="276"/>
      <c r="E220" s="279"/>
      <c r="F220" s="243" t="s">
        <v>1062</v>
      </c>
      <c r="G220" s="243" t="s">
        <v>488</v>
      </c>
      <c r="H220" s="250">
        <v>1200</v>
      </c>
    </row>
    <row r="221" spans="2:8" ht="39.75" customHeight="1" x14ac:dyDescent="0.3">
      <c r="B221" s="404"/>
      <c r="C221" s="86"/>
      <c r="D221" s="276"/>
      <c r="E221" s="279"/>
      <c r="F221" s="243" t="s">
        <v>1063</v>
      </c>
      <c r="G221" s="243" t="s">
        <v>489</v>
      </c>
      <c r="H221" s="250">
        <v>1200</v>
      </c>
    </row>
    <row r="222" spans="2:8" ht="22.5" customHeight="1" x14ac:dyDescent="0.3">
      <c r="B222" s="404"/>
      <c r="C222" s="86"/>
      <c r="D222" s="276"/>
      <c r="E222" s="279"/>
      <c r="F222" s="243" t="s">
        <v>490</v>
      </c>
      <c r="G222" s="243" t="s">
        <v>491</v>
      </c>
      <c r="H222" s="250">
        <v>1200</v>
      </c>
    </row>
    <row r="223" spans="2:8" ht="21.75" customHeight="1" x14ac:dyDescent="0.3">
      <c r="B223" s="404"/>
      <c r="C223" s="86"/>
      <c r="D223" s="276"/>
      <c r="E223" s="279"/>
      <c r="F223" s="243" t="s">
        <v>492</v>
      </c>
      <c r="G223" s="243" t="s">
        <v>493</v>
      </c>
      <c r="H223" s="250">
        <v>1200</v>
      </c>
    </row>
    <row r="224" spans="2:8" ht="31.5" customHeight="1" x14ac:dyDescent="0.3">
      <c r="B224" s="404"/>
      <c r="C224" s="86"/>
      <c r="D224" s="276"/>
      <c r="E224" s="279"/>
      <c r="F224" s="243" t="s">
        <v>1064</v>
      </c>
      <c r="G224" s="243" t="s">
        <v>494</v>
      </c>
      <c r="H224" s="250">
        <v>1200</v>
      </c>
    </row>
    <row r="225" spans="2:8" ht="34.5" customHeight="1" x14ac:dyDescent="0.3">
      <c r="B225" s="404"/>
      <c r="C225" s="86"/>
      <c r="D225" s="276"/>
      <c r="E225" s="279"/>
      <c r="F225" s="243" t="s">
        <v>1065</v>
      </c>
      <c r="G225" s="243" t="s">
        <v>495</v>
      </c>
      <c r="H225" s="250">
        <v>1200</v>
      </c>
    </row>
    <row r="226" spans="2:8" ht="44.25" customHeight="1" x14ac:dyDescent="0.3">
      <c r="B226" s="404"/>
      <c r="C226" s="86"/>
      <c r="D226" s="276"/>
      <c r="E226" s="277"/>
      <c r="F226" s="240" t="s">
        <v>496</v>
      </c>
      <c r="G226" s="240"/>
      <c r="H226" s="223">
        <f>SUM(H228:H237)</f>
        <v>26373.8</v>
      </c>
    </row>
    <row r="227" spans="2:8" x14ac:dyDescent="0.3">
      <c r="B227" s="404"/>
      <c r="C227" s="86"/>
      <c r="D227" s="276"/>
      <c r="E227" s="277"/>
      <c r="F227" s="278" t="s">
        <v>486</v>
      </c>
      <c r="G227" s="278"/>
      <c r="H227" s="223"/>
    </row>
    <row r="228" spans="2:8" ht="36.75" customHeight="1" x14ac:dyDescent="0.3">
      <c r="B228" s="404"/>
      <c r="C228" s="86"/>
      <c r="D228" s="276"/>
      <c r="E228" s="277"/>
      <c r="F228" s="271" t="s">
        <v>1066</v>
      </c>
      <c r="G228" s="243" t="s">
        <v>497</v>
      </c>
      <c r="H228" s="250">
        <v>3300</v>
      </c>
    </row>
    <row r="229" spans="2:8" ht="39.75" customHeight="1" x14ac:dyDescent="0.3">
      <c r="B229" s="404"/>
      <c r="C229" s="86"/>
      <c r="D229" s="276"/>
      <c r="E229" s="277"/>
      <c r="F229" s="271" t="s">
        <v>498</v>
      </c>
      <c r="G229" s="243" t="s">
        <v>499</v>
      </c>
      <c r="H229" s="250">
        <v>3000</v>
      </c>
    </row>
    <row r="230" spans="2:8" ht="36" customHeight="1" x14ac:dyDescent="0.3">
      <c r="B230" s="404"/>
      <c r="C230" s="86"/>
      <c r="D230" s="276"/>
      <c r="E230" s="277"/>
      <c r="F230" s="271" t="s">
        <v>500</v>
      </c>
      <c r="G230" s="243" t="s">
        <v>501</v>
      </c>
      <c r="H230" s="250">
        <v>2300</v>
      </c>
    </row>
    <row r="231" spans="2:8" ht="36" customHeight="1" x14ac:dyDescent="0.3">
      <c r="B231" s="404"/>
      <c r="C231" s="86"/>
      <c r="D231" s="276"/>
      <c r="E231" s="277"/>
      <c r="F231" s="242" t="s">
        <v>502</v>
      </c>
      <c r="G231" s="243" t="s">
        <v>503</v>
      </c>
      <c r="H231" s="250">
        <v>2543.8000000000002</v>
      </c>
    </row>
    <row r="232" spans="2:8" ht="27" customHeight="1" x14ac:dyDescent="0.3">
      <c r="B232" s="404"/>
      <c r="C232" s="86"/>
      <c r="D232" s="276"/>
      <c r="E232" s="277"/>
      <c r="F232" s="271" t="s">
        <v>504</v>
      </c>
      <c r="G232" s="243" t="s">
        <v>505</v>
      </c>
      <c r="H232" s="250">
        <v>2200</v>
      </c>
    </row>
    <row r="233" spans="2:8" ht="24" customHeight="1" x14ac:dyDescent="0.3">
      <c r="B233" s="404"/>
      <c r="C233" s="86"/>
      <c r="D233" s="276"/>
      <c r="E233" s="277"/>
      <c r="F233" s="93" t="s">
        <v>506</v>
      </c>
      <c r="G233" s="280" t="s">
        <v>507</v>
      </c>
      <c r="H233" s="250">
        <v>5030</v>
      </c>
    </row>
    <row r="234" spans="2:8" ht="23.25" customHeight="1" x14ac:dyDescent="0.3">
      <c r="B234" s="404"/>
      <c r="C234" s="86"/>
      <c r="D234" s="276"/>
      <c r="E234" s="277"/>
      <c r="F234" s="281" t="s">
        <v>508</v>
      </c>
      <c r="G234" s="243" t="s">
        <v>509</v>
      </c>
      <c r="H234" s="250">
        <v>1500</v>
      </c>
    </row>
    <row r="235" spans="2:8" ht="40.5" customHeight="1" x14ac:dyDescent="0.3">
      <c r="B235" s="404"/>
      <c r="C235" s="86"/>
      <c r="D235" s="276"/>
      <c r="E235" s="277"/>
      <c r="F235" s="281" t="s">
        <v>510</v>
      </c>
      <c r="G235" s="280" t="s">
        <v>511</v>
      </c>
      <c r="H235" s="250">
        <v>3400</v>
      </c>
    </row>
    <row r="236" spans="2:8" ht="32.25" customHeight="1" x14ac:dyDescent="0.3">
      <c r="B236" s="404"/>
      <c r="C236" s="86"/>
      <c r="D236" s="276"/>
      <c r="E236" s="277"/>
      <c r="F236" s="281" t="s">
        <v>512</v>
      </c>
      <c r="G236" s="280" t="s">
        <v>513</v>
      </c>
      <c r="H236" s="250">
        <v>1500</v>
      </c>
    </row>
    <row r="237" spans="2:8" ht="27.75" customHeight="1" x14ac:dyDescent="0.3">
      <c r="B237" s="404"/>
      <c r="C237" s="86"/>
      <c r="D237" s="276"/>
      <c r="E237" s="277"/>
      <c r="F237" s="281" t="s">
        <v>514</v>
      </c>
      <c r="G237" s="280" t="s">
        <v>515</v>
      </c>
      <c r="H237" s="250">
        <v>1600</v>
      </c>
    </row>
    <row r="238" spans="2:8" ht="37.5" customHeight="1" x14ac:dyDescent="0.3">
      <c r="B238" s="404"/>
      <c r="C238" s="86"/>
      <c r="D238" s="276"/>
      <c r="E238" s="277"/>
      <c r="F238" s="240" t="s">
        <v>516</v>
      </c>
      <c r="G238" s="240"/>
      <c r="H238" s="223">
        <f>SUM(H240:H247)</f>
        <v>27300</v>
      </c>
    </row>
    <row r="239" spans="2:8" x14ac:dyDescent="0.3">
      <c r="B239" s="404"/>
      <c r="C239" s="86"/>
      <c r="D239" s="276"/>
      <c r="E239" s="277"/>
      <c r="F239" s="278" t="s">
        <v>486</v>
      </c>
      <c r="G239" s="278"/>
      <c r="H239" s="223"/>
    </row>
    <row r="240" spans="2:8" ht="24.75" customHeight="1" x14ac:dyDescent="0.3">
      <c r="B240" s="404"/>
      <c r="C240" s="86"/>
      <c r="D240" s="276"/>
      <c r="E240" s="277"/>
      <c r="F240" s="242" t="s">
        <v>517</v>
      </c>
      <c r="G240" s="243" t="s">
        <v>518</v>
      </c>
      <c r="H240" s="234">
        <v>3500</v>
      </c>
    </row>
    <row r="241" spans="2:8" ht="30.75" customHeight="1" x14ac:dyDescent="0.3">
      <c r="B241" s="404"/>
      <c r="C241" s="86"/>
      <c r="D241" s="276"/>
      <c r="E241" s="277"/>
      <c r="F241" s="242" t="s">
        <v>519</v>
      </c>
      <c r="G241" s="243" t="s">
        <v>520</v>
      </c>
      <c r="H241" s="234">
        <v>4100</v>
      </c>
    </row>
    <row r="242" spans="2:8" ht="27.75" customHeight="1" x14ac:dyDescent="0.3">
      <c r="B242" s="404"/>
      <c r="C242" s="86"/>
      <c r="D242" s="276"/>
      <c r="E242" s="277"/>
      <c r="F242" s="271" t="s">
        <v>521</v>
      </c>
      <c r="G242" s="280" t="s">
        <v>522</v>
      </c>
      <c r="H242" s="234">
        <v>4100</v>
      </c>
    </row>
    <row r="243" spans="2:8" ht="24" customHeight="1" x14ac:dyDescent="0.3">
      <c r="B243" s="404"/>
      <c r="C243" s="86"/>
      <c r="D243" s="276"/>
      <c r="E243" s="277"/>
      <c r="F243" s="242" t="s">
        <v>523</v>
      </c>
      <c r="G243" s="243" t="s">
        <v>524</v>
      </c>
      <c r="H243" s="234">
        <v>4100</v>
      </c>
    </row>
    <row r="244" spans="2:8" ht="22.5" customHeight="1" x14ac:dyDescent="0.3">
      <c r="B244" s="404"/>
      <c r="C244" s="86"/>
      <c r="D244" s="276"/>
      <c r="E244" s="277"/>
      <c r="F244" s="242" t="s">
        <v>525</v>
      </c>
      <c r="G244" s="243" t="s">
        <v>526</v>
      </c>
      <c r="H244" s="234">
        <v>3600</v>
      </c>
    </row>
    <row r="245" spans="2:8" ht="26.25" customHeight="1" x14ac:dyDescent="0.3">
      <c r="B245" s="404"/>
      <c r="C245" s="86"/>
      <c r="D245" s="276"/>
      <c r="E245" s="277"/>
      <c r="F245" s="242" t="s">
        <v>527</v>
      </c>
      <c r="G245" s="280" t="s">
        <v>528</v>
      </c>
      <c r="H245" s="234">
        <v>2400</v>
      </c>
    </row>
    <row r="246" spans="2:8" ht="20.25" customHeight="1" x14ac:dyDescent="0.3">
      <c r="B246" s="404"/>
      <c r="C246" s="86"/>
      <c r="D246" s="276"/>
      <c r="E246" s="277"/>
      <c r="F246" s="242" t="s">
        <v>529</v>
      </c>
      <c r="G246" s="280" t="s">
        <v>530</v>
      </c>
      <c r="H246" s="234">
        <v>2200</v>
      </c>
    </row>
    <row r="247" spans="2:8" ht="29.25" customHeight="1" x14ac:dyDescent="0.3">
      <c r="B247" s="404"/>
      <c r="C247" s="86"/>
      <c r="D247" s="276"/>
      <c r="E247" s="277"/>
      <c r="F247" s="271" t="s">
        <v>531</v>
      </c>
      <c r="G247" s="243" t="s">
        <v>532</v>
      </c>
      <c r="H247" s="234">
        <v>3300</v>
      </c>
    </row>
    <row r="248" spans="2:8" ht="39" customHeight="1" x14ac:dyDescent="0.3">
      <c r="B248" s="404"/>
      <c r="C248" s="86">
        <v>11004</v>
      </c>
      <c r="D248" s="490" t="s">
        <v>533</v>
      </c>
      <c r="E248" s="491"/>
      <c r="F248" s="492"/>
      <c r="G248" s="255" t="s">
        <v>383</v>
      </c>
      <c r="H248" s="255">
        <f>SUM(H249:H260)</f>
        <v>1579338.9000000001</v>
      </c>
    </row>
    <row r="249" spans="2:8" s="285" customFormat="1" ht="30" customHeight="1" x14ac:dyDescent="0.3">
      <c r="B249" s="404"/>
      <c r="C249" s="282"/>
      <c r="D249" s="283"/>
      <c r="E249" s="283"/>
      <c r="F249" s="283"/>
      <c r="G249" s="284" t="s">
        <v>483</v>
      </c>
      <c r="H249" s="234">
        <v>660194.1</v>
      </c>
    </row>
    <row r="250" spans="2:8" ht="33.6" customHeight="1" x14ac:dyDescent="0.3">
      <c r="B250" s="404"/>
      <c r="C250" s="86"/>
      <c r="D250" s="286"/>
      <c r="E250" s="286"/>
      <c r="F250" s="286"/>
      <c r="G250" s="243" t="s">
        <v>534</v>
      </c>
      <c r="H250" s="234">
        <v>224834</v>
      </c>
    </row>
    <row r="251" spans="2:8" ht="31.15" customHeight="1" x14ac:dyDescent="0.3">
      <c r="B251" s="404"/>
      <c r="C251" s="86"/>
      <c r="D251" s="286"/>
      <c r="E251" s="286"/>
      <c r="F251" s="286"/>
      <c r="G251" s="243" t="s">
        <v>535</v>
      </c>
      <c r="H251" s="234">
        <v>50060.800000000003</v>
      </c>
    </row>
    <row r="252" spans="2:8" ht="34.5" customHeight="1" x14ac:dyDescent="0.3">
      <c r="B252" s="404"/>
      <c r="C252" s="86"/>
      <c r="D252" s="286"/>
      <c r="E252" s="286"/>
      <c r="F252" s="286"/>
      <c r="G252" s="243" t="s">
        <v>536</v>
      </c>
      <c r="H252" s="234">
        <v>48409.599999999999</v>
      </c>
    </row>
    <row r="253" spans="2:8" ht="30" customHeight="1" x14ac:dyDescent="0.3">
      <c r="B253" s="404"/>
      <c r="C253" s="86"/>
      <c r="D253" s="286"/>
      <c r="E253" s="286"/>
      <c r="F253" s="286"/>
      <c r="G253" s="243" t="s">
        <v>537</v>
      </c>
      <c r="H253" s="234">
        <v>59755.3</v>
      </c>
    </row>
    <row r="254" spans="2:8" ht="33.6" customHeight="1" x14ac:dyDescent="0.3">
      <c r="B254" s="404"/>
      <c r="C254" s="86"/>
      <c r="D254" s="286"/>
      <c r="E254" s="286"/>
      <c r="F254" s="286"/>
      <c r="G254" s="243" t="s">
        <v>538</v>
      </c>
      <c r="H254" s="234">
        <v>59104.800000000003</v>
      </c>
    </row>
    <row r="255" spans="2:8" ht="30" customHeight="1" x14ac:dyDescent="0.3">
      <c r="B255" s="404"/>
      <c r="C255" s="86"/>
      <c r="D255" s="286"/>
      <c r="E255" s="286"/>
      <c r="F255" s="286"/>
      <c r="G255" s="243" t="s">
        <v>539</v>
      </c>
      <c r="H255" s="234">
        <v>51207.3</v>
      </c>
    </row>
    <row r="256" spans="2:8" ht="30" customHeight="1" x14ac:dyDescent="0.3">
      <c r="B256" s="404"/>
      <c r="C256" s="86"/>
      <c r="D256" s="286"/>
      <c r="E256" s="286"/>
      <c r="F256" s="286"/>
      <c r="G256" s="243" t="s">
        <v>540</v>
      </c>
      <c r="H256" s="234">
        <v>137397</v>
      </c>
    </row>
    <row r="257" spans="2:8" ht="30" customHeight="1" x14ac:dyDescent="0.3">
      <c r="B257" s="404"/>
      <c r="C257" s="86"/>
      <c r="D257" s="286"/>
      <c r="E257" s="286"/>
      <c r="F257" s="286"/>
      <c r="G257" s="243" t="s">
        <v>541</v>
      </c>
      <c r="H257" s="234">
        <v>69286.899999999994</v>
      </c>
    </row>
    <row r="258" spans="2:8" ht="30" customHeight="1" x14ac:dyDescent="0.3">
      <c r="B258" s="404"/>
      <c r="C258" s="86"/>
      <c r="D258" s="286"/>
      <c r="E258" s="286"/>
      <c r="F258" s="286"/>
      <c r="G258" s="243" t="s">
        <v>542</v>
      </c>
      <c r="H258" s="234">
        <v>42086.6</v>
      </c>
    </row>
    <row r="259" spans="2:8" ht="30" customHeight="1" x14ac:dyDescent="0.3">
      <c r="B259" s="404"/>
      <c r="C259" s="86"/>
      <c r="D259" s="286"/>
      <c r="E259" s="286"/>
      <c r="F259" s="286"/>
      <c r="G259" s="243" t="s">
        <v>543</v>
      </c>
      <c r="H259" s="234">
        <v>136000.70000000001</v>
      </c>
    </row>
    <row r="260" spans="2:8" ht="32.25" customHeight="1" x14ac:dyDescent="0.3">
      <c r="B260" s="404"/>
      <c r="C260" s="86"/>
      <c r="D260" s="286"/>
      <c r="E260" s="286"/>
      <c r="F260" s="286"/>
      <c r="G260" s="243" t="s">
        <v>544</v>
      </c>
      <c r="H260" s="234">
        <v>41001.800000000003</v>
      </c>
    </row>
    <row r="261" spans="2:8" ht="55.5" customHeight="1" x14ac:dyDescent="0.3">
      <c r="B261" s="404"/>
      <c r="C261" s="244">
        <v>11005</v>
      </c>
      <c r="D261" s="444" t="s">
        <v>545</v>
      </c>
      <c r="E261" s="444"/>
      <c r="F261" s="444"/>
      <c r="G261" s="221" t="s">
        <v>383</v>
      </c>
      <c r="H261" s="215">
        <f>H263+H264</f>
        <v>33334.400000000001</v>
      </c>
    </row>
    <row r="262" spans="2:8" ht="17.25" customHeight="1" x14ac:dyDescent="0.3">
      <c r="B262" s="404"/>
      <c r="C262" s="244"/>
      <c r="D262" s="287"/>
      <c r="E262" s="495" t="s">
        <v>86</v>
      </c>
      <c r="F262" s="496"/>
      <c r="G262" s="244"/>
      <c r="H262" s="215"/>
    </row>
    <row r="263" spans="2:8" ht="36" customHeight="1" x14ac:dyDescent="0.3">
      <c r="B263" s="404"/>
      <c r="C263" s="288"/>
      <c r="D263" s="289"/>
      <c r="E263" s="289"/>
      <c r="F263" s="290" t="s">
        <v>546</v>
      </c>
      <c r="G263" s="291" t="s">
        <v>483</v>
      </c>
      <c r="H263" s="265">
        <v>23334.400000000001</v>
      </c>
    </row>
    <row r="264" spans="2:8" ht="33" customHeight="1" x14ac:dyDescent="0.3">
      <c r="B264" s="404"/>
      <c r="C264" s="292"/>
      <c r="D264" s="293"/>
      <c r="E264" s="293"/>
      <c r="F264" s="294" t="s">
        <v>547</v>
      </c>
      <c r="G264" s="291" t="s">
        <v>548</v>
      </c>
      <c r="H264" s="265">
        <v>10000</v>
      </c>
    </row>
    <row r="265" spans="2:8" ht="33" customHeight="1" x14ac:dyDescent="0.3">
      <c r="B265" s="404"/>
      <c r="C265" s="86">
        <v>11007</v>
      </c>
      <c r="D265" s="409" t="s">
        <v>549</v>
      </c>
      <c r="E265" s="409"/>
      <c r="F265" s="409"/>
      <c r="G265" s="207" t="s">
        <v>383</v>
      </c>
      <c r="H265" s="255">
        <f>+H266</f>
        <v>42000</v>
      </c>
    </row>
    <row r="266" spans="2:8" ht="32.450000000000003" customHeight="1" x14ac:dyDescent="0.3">
      <c r="B266" s="408"/>
      <c r="C266" s="94"/>
      <c r="D266" s="249"/>
      <c r="E266" s="249"/>
      <c r="F266" s="258"/>
      <c r="G266" s="226" t="s">
        <v>311</v>
      </c>
      <c r="H266" s="234">
        <v>42000</v>
      </c>
    </row>
    <row r="267" spans="2:8" ht="31.15" customHeight="1" x14ac:dyDescent="0.3">
      <c r="B267" s="235">
        <v>1146</v>
      </c>
      <c r="C267" s="410" t="s">
        <v>81</v>
      </c>
      <c r="D267" s="411"/>
      <c r="E267" s="411"/>
      <c r="F267" s="412"/>
      <c r="G267" s="82"/>
      <c r="H267" s="223">
        <f>+H268+H270+H272+H274+H276+H278+H280+H282</f>
        <v>3290890.7</v>
      </c>
    </row>
    <row r="268" spans="2:8" ht="42" customHeight="1" x14ac:dyDescent="0.3">
      <c r="B268" s="488"/>
      <c r="C268" s="229">
        <v>11014</v>
      </c>
      <c r="D268" s="466" t="s">
        <v>550</v>
      </c>
      <c r="E268" s="466"/>
      <c r="F268" s="466"/>
      <c r="G268" s="82" t="s">
        <v>317</v>
      </c>
      <c r="H268" s="223">
        <f>H269</f>
        <v>126383.6</v>
      </c>
    </row>
    <row r="269" spans="2:8" ht="28.9" customHeight="1" x14ac:dyDescent="0.3">
      <c r="B269" s="489"/>
      <c r="C269" s="229"/>
      <c r="D269" s="240"/>
      <c r="E269" s="240"/>
      <c r="F269" s="187"/>
      <c r="G269" s="226" t="s">
        <v>551</v>
      </c>
      <c r="H269" s="234">
        <v>126383.6</v>
      </c>
    </row>
    <row r="270" spans="2:8" ht="37.9" customHeight="1" x14ac:dyDescent="0.3">
      <c r="B270" s="489"/>
      <c r="C270" s="229">
        <v>11015</v>
      </c>
      <c r="D270" s="466" t="s">
        <v>552</v>
      </c>
      <c r="E270" s="466"/>
      <c r="F270" s="466"/>
      <c r="G270" s="82" t="s">
        <v>317</v>
      </c>
      <c r="H270" s="223">
        <f>H271</f>
        <v>58000</v>
      </c>
    </row>
    <row r="271" spans="2:8" ht="35.450000000000003" customHeight="1" x14ac:dyDescent="0.3">
      <c r="B271" s="489"/>
      <c r="C271" s="229"/>
      <c r="D271" s="240"/>
      <c r="E271" s="240"/>
      <c r="F271" s="187"/>
      <c r="G271" s="226" t="s">
        <v>553</v>
      </c>
      <c r="H271" s="234">
        <v>58000</v>
      </c>
    </row>
    <row r="272" spans="2:8" ht="66.75" customHeight="1" x14ac:dyDescent="0.3">
      <c r="B272" s="489"/>
      <c r="C272" s="229">
        <v>11016</v>
      </c>
      <c r="D272" s="405" t="s">
        <v>554</v>
      </c>
      <c r="E272" s="406"/>
      <c r="F272" s="407"/>
      <c r="G272" s="207" t="s">
        <v>317</v>
      </c>
      <c r="H272" s="223">
        <f>H273</f>
        <v>923000</v>
      </c>
    </row>
    <row r="273" spans="2:8" ht="35.450000000000003" customHeight="1" x14ac:dyDescent="0.3">
      <c r="B273" s="489"/>
      <c r="C273" s="229"/>
      <c r="D273" s="295"/>
      <c r="E273" s="295"/>
      <c r="F273" s="187"/>
      <c r="G273" s="226" t="s">
        <v>311</v>
      </c>
      <c r="H273" s="234">
        <v>923000</v>
      </c>
    </row>
    <row r="274" spans="2:8" ht="40.15" customHeight="1" x14ac:dyDescent="0.3">
      <c r="B274" s="489"/>
      <c r="C274" s="229">
        <v>11018</v>
      </c>
      <c r="D274" s="466" t="s">
        <v>555</v>
      </c>
      <c r="E274" s="466"/>
      <c r="F274" s="466"/>
      <c r="G274" s="82" t="s">
        <v>317</v>
      </c>
      <c r="H274" s="223">
        <f>H275</f>
        <v>858636.9</v>
      </c>
    </row>
    <row r="275" spans="2:8" ht="33" customHeight="1" x14ac:dyDescent="0.3">
      <c r="B275" s="489"/>
      <c r="C275" s="229"/>
      <c r="D275" s="240"/>
      <c r="E275" s="240"/>
      <c r="F275" s="187"/>
      <c r="G275" s="226" t="s">
        <v>556</v>
      </c>
      <c r="H275" s="234">
        <v>858636.9</v>
      </c>
    </row>
    <row r="276" spans="2:8" ht="45" customHeight="1" x14ac:dyDescent="0.3">
      <c r="B276" s="489"/>
      <c r="C276" s="229">
        <v>11025</v>
      </c>
      <c r="D276" s="466" t="s">
        <v>557</v>
      </c>
      <c r="E276" s="466"/>
      <c r="F276" s="466"/>
      <c r="G276" s="82" t="s">
        <v>317</v>
      </c>
      <c r="H276" s="223">
        <f t="shared" ref="H276:H278" si="13">H277</f>
        <v>669796.1</v>
      </c>
    </row>
    <row r="277" spans="2:8" ht="37.9" customHeight="1" x14ac:dyDescent="0.3">
      <c r="B277" s="489"/>
      <c r="C277" s="229"/>
      <c r="D277" s="233"/>
      <c r="E277" s="233"/>
      <c r="F277" s="233"/>
      <c r="G277" s="226" t="s">
        <v>558</v>
      </c>
      <c r="H277" s="234">
        <v>669796.1</v>
      </c>
    </row>
    <row r="278" spans="2:8" ht="45" customHeight="1" x14ac:dyDescent="0.3">
      <c r="B278" s="489"/>
      <c r="C278" s="229">
        <v>11026</v>
      </c>
      <c r="D278" s="405" t="s">
        <v>559</v>
      </c>
      <c r="E278" s="406"/>
      <c r="F278" s="407"/>
      <c r="G278" s="207" t="s">
        <v>317</v>
      </c>
      <c r="H278" s="223">
        <f t="shared" si="13"/>
        <v>116713.1</v>
      </c>
    </row>
    <row r="279" spans="2:8" ht="34.15" customHeight="1" x14ac:dyDescent="0.3">
      <c r="B279" s="489"/>
      <c r="C279" s="229"/>
      <c r="D279" s="233"/>
      <c r="E279" s="233"/>
      <c r="F279" s="233"/>
      <c r="G279" s="226" t="s">
        <v>558</v>
      </c>
      <c r="H279" s="234">
        <v>116713.1</v>
      </c>
    </row>
    <row r="280" spans="2:8" ht="88.5" customHeight="1" x14ac:dyDescent="0.3">
      <c r="B280" s="489"/>
      <c r="C280" s="229">
        <v>11027</v>
      </c>
      <c r="D280" s="466" t="s">
        <v>560</v>
      </c>
      <c r="E280" s="466"/>
      <c r="F280" s="466"/>
      <c r="G280" s="82" t="s">
        <v>317</v>
      </c>
      <c r="H280" s="223">
        <f>H281</f>
        <v>15045</v>
      </c>
    </row>
    <row r="281" spans="2:8" ht="29.25" customHeight="1" x14ac:dyDescent="0.3">
      <c r="B281" s="489"/>
      <c r="C281" s="229"/>
      <c r="D281" s="240"/>
      <c r="E281" s="240"/>
      <c r="F281" s="187"/>
      <c r="G281" s="226" t="s">
        <v>464</v>
      </c>
      <c r="H281" s="234">
        <v>15045</v>
      </c>
    </row>
    <row r="282" spans="2:8" ht="54" customHeight="1" x14ac:dyDescent="0.3">
      <c r="B282" s="489"/>
      <c r="C282" s="229">
        <v>12002</v>
      </c>
      <c r="D282" s="405" t="s">
        <v>561</v>
      </c>
      <c r="E282" s="406"/>
      <c r="F282" s="407"/>
      <c r="G282" s="82"/>
      <c r="H282" s="223">
        <f>+H283+H287+H289+H291+H293+H295+H297+H299+H301+H303+H305</f>
        <v>523315.99999999994</v>
      </c>
    </row>
    <row r="283" spans="2:8" ht="32.450000000000003" customHeight="1" x14ac:dyDescent="0.3">
      <c r="B283" s="489"/>
      <c r="C283" s="229"/>
      <c r="D283" s="240"/>
      <c r="E283" s="240"/>
      <c r="F283" s="240"/>
      <c r="G283" s="82" t="s">
        <v>317</v>
      </c>
      <c r="H283" s="223">
        <f>+H284+H285+H286</f>
        <v>43633.299999999996</v>
      </c>
    </row>
    <row r="284" spans="2:8" ht="17.25" customHeight="1" x14ac:dyDescent="0.3">
      <c r="B284" s="489"/>
      <c r="C284" s="229"/>
      <c r="D284" s="240"/>
      <c r="E284" s="240"/>
      <c r="F284" s="240"/>
      <c r="G284" s="226" t="s">
        <v>562</v>
      </c>
      <c r="H284" s="245">
        <v>41187.5</v>
      </c>
    </row>
    <row r="285" spans="2:8" ht="19.5" customHeight="1" x14ac:dyDescent="0.3">
      <c r="B285" s="489"/>
      <c r="C285" s="229"/>
      <c r="D285" s="240"/>
      <c r="E285" s="240"/>
      <c r="F285" s="240"/>
      <c r="G285" s="226" t="s">
        <v>563</v>
      </c>
      <c r="H285" s="245">
        <v>520.1</v>
      </c>
    </row>
    <row r="286" spans="2:8" ht="34.15" customHeight="1" x14ac:dyDescent="0.3">
      <c r="B286" s="489"/>
      <c r="C286" s="229"/>
      <c r="D286" s="240"/>
      <c r="E286" s="240"/>
      <c r="F286" s="240"/>
      <c r="G286" s="226" t="s">
        <v>564</v>
      </c>
      <c r="H286" s="245">
        <v>1925.7</v>
      </c>
    </row>
    <row r="287" spans="2:8" ht="17.25" customHeight="1" x14ac:dyDescent="0.3">
      <c r="B287" s="489"/>
      <c r="C287" s="229"/>
      <c r="D287" s="240"/>
      <c r="E287" s="240"/>
      <c r="F287" s="240"/>
      <c r="G287" s="82" t="s">
        <v>565</v>
      </c>
      <c r="H287" s="296">
        <f>H288</f>
        <v>43784.6</v>
      </c>
    </row>
    <row r="288" spans="2:8" ht="18.75" customHeight="1" x14ac:dyDescent="0.3">
      <c r="B288" s="489"/>
      <c r="C288" s="229"/>
      <c r="D288" s="240"/>
      <c r="E288" s="240"/>
      <c r="F288" s="240"/>
      <c r="G288" s="226" t="s">
        <v>562</v>
      </c>
      <c r="H288" s="245">
        <v>43784.6</v>
      </c>
    </row>
    <row r="289" spans="2:8" ht="17.25" customHeight="1" x14ac:dyDescent="0.3">
      <c r="B289" s="489"/>
      <c r="C289" s="229"/>
      <c r="D289" s="240"/>
      <c r="E289" s="240"/>
      <c r="F289" s="240"/>
      <c r="G289" s="82" t="s">
        <v>566</v>
      </c>
      <c r="H289" s="296">
        <f>H290</f>
        <v>73496.2</v>
      </c>
    </row>
    <row r="290" spans="2:8" ht="19.5" customHeight="1" x14ac:dyDescent="0.3">
      <c r="B290" s="489"/>
      <c r="C290" s="229"/>
      <c r="D290" s="240"/>
      <c r="E290" s="240"/>
      <c r="F290" s="240"/>
      <c r="G290" s="226" t="s">
        <v>562</v>
      </c>
      <c r="H290" s="245">
        <v>73496.2</v>
      </c>
    </row>
    <row r="291" spans="2:8" ht="18" customHeight="1" x14ac:dyDescent="0.3">
      <c r="B291" s="489"/>
      <c r="C291" s="229"/>
      <c r="D291" s="240"/>
      <c r="E291" s="240"/>
      <c r="F291" s="240"/>
      <c r="G291" s="82" t="s">
        <v>567</v>
      </c>
      <c r="H291" s="296">
        <f>H292</f>
        <v>50433.5</v>
      </c>
    </row>
    <row r="292" spans="2:8" ht="17.25" customHeight="1" x14ac:dyDescent="0.3">
      <c r="B292" s="489"/>
      <c r="C292" s="229"/>
      <c r="D292" s="240"/>
      <c r="E292" s="240"/>
      <c r="F292" s="240"/>
      <c r="G292" s="226" t="s">
        <v>562</v>
      </c>
      <c r="H292" s="245">
        <v>50433.5</v>
      </c>
    </row>
    <row r="293" spans="2:8" ht="18" customHeight="1" x14ac:dyDescent="0.3">
      <c r="B293" s="489"/>
      <c r="C293" s="229"/>
      <c r="D293" s="240"/>
      <c r="E293" s="240"/>
      <c r="F293" s="240"/>
      <c r="G293" s="82" t="s">
        <v>568</v>
      </c>
      <c r="H293" s="223">
        <f>H294</f>
        <v>31643.599999999999</v>
      </c>
    </row>
    <row r="294" spans="2:8" ht="18" customHeight="1" x14ac:dyDescent="0.3">
      <c r="B294" s="489"/>
      <c r="C294" s="229"/>
      <c r="D294" s="240"/>
      <c r="E294" s="240"/>
      <c r="F294" s="240"/>
      <c r="G294" s="226" t="s">
        <v>562</v>
      </c>
      <c r="H294" s="245">
        <v>31643.599999999999</v>
      </c>
    </row>
    <row r="295" spans="2:8" ht="20.25" customHeight="1" x14ac:dyDescent="0.3">
      <c r="B295" s="489"/>
      <c r="C295" s="229"/>
      <c r="D295" s="240"/>
      <c r="E295" s="240"/>
      <c r="F295" s="240"/>
      <c r="G295" s="300" t="s">
        <v>569</v>
      </c>
      <c r="H295" s="223">
        <f>H296</f>
        <v>65213.7</v>
      </c>
    </row>
    <row r="296" spans="2:8" ht="20.25" customHeight="1" x14ac:dyDescent="0.3">
      <c r="B296" s="489"/>
      <c r="C296" s="229"/>
      <c r="D296" s="240"/>
      <c r="E296" s="240"/>
      <c r="F296" s="240"/>
      <c r="G296" s="226" t="s">
        <v>562</v>
      </c>
      <c r="H296" s="245">
        <v>65213.7</v>
      </c>
    </row>
    <row r="297" spans="2:8" ht="17.25" customHeight="1" x14ac:dyDescent="0.3">
      <c r="B297" s="489"/>
      <c r="C297" s="229"/>
      <c r="D297" s="240"/>
      <c r="E297" s="240"/>
      <c r="F297" s="240"/>
      <c r="G297" s="82" t="s">
        <v>570</v>
      </c>
      <c r="H297" s="223">
        <f>H298</f>
        <v>46411.6</v>
      </c>
    </row>
    <row r="298" spans="2:8" ht="19.5" customHeight="1" x14ac:dyDescent="0.3">
      <c r="B298" s="489"/>
      <c r="C298" s="229"/>
      <c r="D298" s="240"/>
      <c r="E298" s="240"/>
      <c r="F298" s="240"/>
      <c r="G298" s="226" t="s">
        <v>562</v>
      </c>
      <c r="H298" s="245">
        <v>46411.6</v>
      </c>
    </row>
    <row r="299" spans="2:8" ht="20.25" customHeight="1" x14ac:dyDescent="0.3">
      <c r="B299" s="489"/>
      <c r="C299" s="229"/>
      <c r="D299" s="240"/>
      <c r="E299" s="240"/>
      <c r="F299" s="240"/>
      <c r="G299" s="82" t="s">
        <v>571</v>
      </c>
      <c r="H299" s="223">
        <f>H300</f>
        <v>52537</v>
      </c>
    </row>
    <row r="300" spans="2:8" ht="18" customHeight="1" x14ac:dyDescent="0.3">
      <c r="B300" s="489"/>
      <c r="C300" s="229"/>
      <c r="D300" s="240"/>
      <c r="E300" s="240"/>
      <c r="F300" s="240"/>
      <c r="G300" s="226" t="s">
        <v>562</v>
      </c>
      <c r="H300" s="245">
        <v>52537</v>
      </c>
    </row>
    <row r="301" spans="2:8" ht="21.75" customHeight="1" x14ac:dyDescent="0.3">
      <c r="B301" s="489"/>
      <c r="C301" s="229"/>
      <c r="D301" s="240"/>
      <c r="E301" s="240"/>
      <c r="F301" s="240"/>
      <c r="G301" s="82" t="s">
        <v>572</v>
      </c>
      <c r="H301" s="223">
        <f>H302</f>
        <v>47906.2</v>
      </c>
    </row>
    <row r="302" spans="2:8" ht="19.5" customHeight="1" x14ac:dyDescent="0.3">
      <c r="B302" s="489"/>
      <c r="C302" s="229"/>
      <c r="D302" s="240"/>
      <c r="E302" s="240"/>
      <c r="F302" s="240"/>
      <c r="G302" s="226" t="s">
        <v>562</v>
      </c>
      <c r="H302" s="245">
        <v>47906.2</v>
      </c>
    </row>
    <row r="303" spans="2:8" ht="18.75" customHeight="1" x14ac:dyDescent="0.3">
      <c r="B303" s="489"/>
      <c r="C303" s="229"/>
      <c r="D303" s="240"/>
      <c r="E303" s="240"/>
      <c r="F303" s="240"/>
      <c r="G303" s="82" t="s">
        <v>573</v>
      </c>
      <c r="H303" s="223">
        <f>H304</f>
        <v>29837.599999999999</v>
      </c>
    </row>
    <row r="304" spans="2:8" ht="18" customHeight="1" x14ac:dyDescent="0.3">
      <c r="B304" s="489"/>
      <c r="C304" s="229"/>
      <c r="D304" s="240"/>
      <c r="E304" s="240"/>
      <c r="F304" s="240"/>
      <c r="G304" s="226" t="s">
        <v>562</v>
      </c>
      <c r="H304" s="245">
        <v>29837.599999999999</v>
      </c>
    </row>
    <row r="305" spans="2:9" ht="20.25" customHeight="1" x14ac:dyDescent="0.3">
      <c r="B305" s="489"/>
      <c r="C305" s="229"/>
      <c r="D305" s="240"/>
      <c r="E305" s="240"/>
      <c r="F305" s="240"/>
      <c r="G305" s="82" t="s">
        <v>574</v>
      </c>
      <c r="H305" s="223">
        <f t="shared" ref="H305" si="14">H306</f>
        <v>38418.699999999997</v>
      </c>
    </row>
    <row r="306" spans="2:9" ht="21" customHeight="1" x14ac:dyDescent="0.3">
      <c r="B306" s="489"/>
      <c r="C306" s="229"/>
      <c r="D306" s="240"/>
      <c r="E306" s="240"/>
      <c r="F306" s="240"/>
      <c r="G306" s="226" t="s">
        <v>562</v>
      </c>
      <c r="H306" s="245">
        <v>38418.699999999997</v>
      </c>
    </row>
    <row r="307" spans="2:9" ht="33.6" customHeight="1" x14ac:dyDescent="0.3">
      <c r="B307" s="213">
        <v>1148</v>
      </c>
      <c r="C307" s="410" t="s">
        <v>575</v>
      </c>
      <c r="D307" s="411"/>
      <c r="E307" s="411"/>
      <c r="F307" s="412"/>
      <c r="G307" s="269"/>
      <c r="H307" s="223">
        <f>+H308+H311+H316+H318+H320+H322</f>
        <v>944355.00000000012</v>
      </c>
      <c r="I307" s="297"/>
    </row>
    <row r="308" spans="2:9" ht="40.15" customHeight="1" x14ac:dyDescent="0.3">
      <c r="B308" s="421"/>
      <c r="C308" s="270">
        <v>11005</v>
      </c>
      <c r="D308" s="405" t="s">
        <v>576</v>
      </c>
      <c r="E308" s="406"/>
      <c r="F308" s="407"/>
      <c r="G308" s="298"/>
      <c r="H308" s="223">
        <f>+H309</f>
        <v>13440</v>
      </c>
    </row>
    <row r="309" spans="2:9" ht="34.15" customHeight="1" x14ac:dyDescent="0.3">
      <c r="B309" s="422"/>
      <c r="C309" s="82"/>
      <c r="D309" s="82"/>
      <c r="E309" s="82"/>
      <c r="F309" s="82"/>
      <c r="G309" s="82" t="s">
        <v>577</v>
      </c>
      <c r="H309" s="223">
        <f>+H310</f>
        <v>13440</v>
      </c>
    </row>
    <row r="310" spans="2:9" ht="25.9" customHeight="1" x14ac:dyDescent="0.3">
      <c r="B310" s="422"/>
      <c r="C310" s="82"/>
      <c r="D310" s="82"/>
      <c r="E310" s="82"/>
      <c r="F310" s="82"/>
      <c r="G310" s="226" t="s">
        <v>311</v>
      </c>
      <c r="H310" s="234">
        <v>13440</v>
      </c>
    </row>
    <row r="311" spans="2:9" ht="42.75" customHeight="1" x14ac:dyDescent="0.3">
      <c r="B311" s="422"/>
      <c r="C311" s="270">
        <v>11006</v>
      </c>
      <c r="D311" s="409" t="s">
        <v>578</v>
      </c>
      <c r="E311" s="409"/>
      <c r="F311" s="409"/>
      <c r="G311" s="82" t="s">
        <v>317</v>
      </c>
      <c r="H311" s="223">
        <f>SUM(H312:H315)</f>
        <v>768912.9</v>
      </c>
    </row>
    <row r="312" spans="2:9" ht="31.9" customHeight="1" x14ac:dyDescent="0.3">
      <c r="B312" s="422"/>
      <c r="C312" s="270"/>
      <c r="D312" s="240"/>
      <c r="E312" s="240"/>
      <c r="F312" s="240"/>
      <c r="G312" s="226" t="s">
        <v>579</v>
      </c>
      <c r="H312" s="234">
        <v>257341.5</v>
      </c>
    </row>
    <row r="313" spans="2:9" ht="43.9" customHeight="1" x14ac:dyDescent="0.3">
      <c r="B313" s="422"/>
      <c r="C313" s="270"/>
      <c r="D313" s="240"/>
      <c r="E313" s="240"/>
      <c r="F313" s="240"/>
      <c r="G313" s="226" t="s">
        <v>580</v>
      </c>
      <c r="H313" s="234">
        <v>228103.5</v>
      </c>
    </row>
    <row r="314" spans="2:9" ht="33" customHeight="1" x14ac:dyDescent="0.3">
      <c r="B314" s="422"/>
      <c r="C314" s="270"/>
      <c r="D314" s="240"/>
      <c r="E314" s="240"/>
      <c r="F314" s="240"/>
      <c r="G314" s="226" t="s">
        <v>581</v>
      </c>
      <c r="H314" s="234">
        <v>64492.3</v>
      </c>
    </row>
    <row r="315" spans="2:9" ht="35.25" customHeight="1" x14ac:dyDescent="0.3">
      <c r="B315" s="422"/>
      <c r="C315" s="270"/>
      <c r="D315" s="240"/>
      <c r="E315" s="240"/>
      <c r="F315" s="240"/>
      <c r="G315" s="226" t="s">
        <v>582</v>
      </c>
      <c r="H315" s="234">
        <v>218975.6</v>
      </c>
    </row>
    <row r="316" spans="2:9" ht="36" customHeight="1" x14ac:dyDescent="0.3">
      <c r="B316" s="422"/>
      <c r="C316" s="270">
        <v>11007</v>
      </c>
      <c r="D316" s="405" t="s">
        <v>583</v>
      </c>
      <c r="E316" s="406"/>
      <c r="F316" s="407"/>
      <c r="G316" s="207" t="s">
        <v>317</v>
      </c>
      <c r="H316" s="252">
        <f>+H317</f>
        <v>8103.4</v>
      </c>
    </row>
    <row r="317" spans="2:9" ht="31.9" customHeight="1" x14ac:dyDescent="0.3">
      <c r="B317" s="422"/>
      <c r="C317" s="270"/>
      <c r="D317" s="240"/>
      <c r="E317" s="240"/>
      <c r="F317" s="240"/>
      <c r="G317" s="226" t="s">
        <v>584</v>
      </c>
      <c r="H317" s="234">
        <v>8103.4</v>
      </c>
    </row>
    <row r="318" spans="2:9" ht="74.25" customHeight="1" x14ac:dyDescent="0.3">
      <c r="B318" s="422"/>
      <c r="C318" s="270">
        <v>11014</v>
      </c>
      <c r="D318" s="409" t="s">
        <v>585</v>
      </c>
      <c r="E318" s="409"/>
      <c r="F318" s="409"/>
      <c r="G318" s="82" t="s">
        <v>317</v>
      </c>
      <c r="H318" s="223">
        <f>H319</f>
        <v>29901.3</v>
      </c>
    </row>
    <row r="319" spans="2:9" ht="31.9" customHeight="1" x14ac:dyDescent="0.3">
      <c r="B319" s="422"/>
      <c r="C319" s="270"/>
      <c r="D319" s="94"/>
      <c r="E319" s="94"/>
      <c r="F319" s="94"/>
      <c r="G319" s="243" t="s">
        <v>586</v>
      </c>
      <c r="H319" s="234">
        <v>29901.3</v>
      </c>
    </row>
    <row r="320" spans="2:9" ht="40.5" customHeight="1" x14ac:dyDescent="0.3">
      <c r="B320" s="422"/>
      <c r="C320" s="270">
        <v>11015</v>
      </c>
      <c r="D320" s="409" t="s">
        <v>587</v>
      </c>
      <c r="E320" s="409"/>
      <c r="F320" s="409"/>
      <c r="G320" s="82" t="s">
        <v>317</v>
      </c>
      <c r="H320" s="223">
        <f>H321</f>
        <v>16039.5</v>
      </c>
    </row>
    <row r="321" spans="2:8" ht="30" customHeight="1" x14ac:dyDescent="0.3">
      <c r="B321" s="422"/>
      <c r="C321" s="270"/>
      <c r="D321" s="94"/>
      <c r="E321" s="94"/>
      <c r="F321" s="94"/>
      <c r="G321" s="243" t="s">
        <v>588</v>
      </c>
      <c r="H321" s="234">
        <v>16039.5</v>
      </c>
    </row>
    <row r="322" spans="2:8" ht="71.25" customHeight="1" x14ac:dyDescent="0.3">
      <c r="B322" s="422"/>
      <c r="C322" s="270">
        <v>11016</v>
      </c>
      <c r="D322" s="409" t="s">
        <v>589</v>
      </c>
      <c r="E322" s="409"/>
      <c r="F322" s="409"/>
      <c r="G322" s="82" t="s">
        <v>317</v>
      </c>
      <c r="H322" s="223">
        <f>H323</f>
        <v>107957.9</v>
      </c>
    </row>
    <row r="323" spans="2:8" ht="30.75" customHeight="1" x14ac:dyDescent="0.3">
      <c r="B323" s="422"/>
      <c r="C323" s="270"/>
      <c r="D323" s="94"/>
      <c r="E323" s="94"/>
      <c r="F323" s="94"/>
      <c r="G323" s="243" t="s">
        <v>590</v>
      </c>
      <c r="H323" s="234">
        <v>107957.9</v>
      </c>
    </row>
    <row r="324" spans="2:8" ht="33" customHeight="1" x14ac:dyDescent="0.3">
      <c r="B324" s="213">
        <v>1163</v>
      </c>
      <c r="C324" s="410" t="s">
        <v>595</v>
      </c>
      <c r="D324" s="411"/>
      <c r="E324" s="411"/>
      <c r="F324" s="412"/>
      <c r="G324" s="269"/>
      <c r="H324" s="223">
        <f>H325+H327+H329+H331+H333+H335+H337+H339</f>
        <v>203634.4</v>
      </c>
    </row>
    <row r="325" spans="2:8" ht="36.75" customHeight="1" x14ac:dyDescent="0.3">
      <c r="B325" s="421"/>
      <c r="C325" s="86">
        <v>11007</v>
      </c>
      <c r="D325" s="405" t="s">
        <v>596</v>
      </c>
      <c r="E325" s="406"/>
      <c r="F325" s="407"/>
      <c r="G325" s="207" t="s">
        <v>317</v>
      </c>
      <c r="H325" s="223">
        <f>H326</f>
        <v>5000</v>
      </c>
    </row>
    <row r="326" spans="2:8" ht="23.25" customHeight="1" x14ac:dyDescent="0.3">
      <c r="B326" s="422"/>
      <c r="C326" s="86"/>
      <c r="D326" s="94"/>
      <c r="E326" s="94"/>
      <c r="F326" s="94"/>
      <c r="G326" s="226" t="s">
        <v>597</v>
      </c>
      <c r="H326" s="234">
        <v>5000</v>
      </c>
    </row>
    <row r="327" spans="2:8" ht="56.25" customHeight="1" x14ac:dyDescent="0.3">
      <c r="B327" s="422"/>
      <c r="C327" s="86">
        <v>11017</v>
      </c>
      <c r="D327" s="405" t="s">
        <v>598</v>
      </c>
      <c r="E327" s="406"/>
      <c r="F327" s="407"/>
      <c r="G327" s="207" t="s">
        <v>317</v>
      </c>
      <c r="H327" s="223">
        <f>H328</f>
        <v>15500</v>
      </c>
    </row>
    <row r="328" spans="2:8" ht="28.9" customHeight="1" x14ac:dyDescent="0.3">
      <c r="B328" s="422"/>
      <c r="C328" s="86"/>
      <c r="D328" s="94"/>
      <c r="E328" s="94"/>
      <c r="F328" s="94"/>
      <c r="G328" s="226" t="s">
        <v>597</v>
      </c>
      <c r="H328" s="234">
        <v>15500</v>
      </c>
    </row>
    <row r="329" spans="2:8" ht="52.5" customHeight="1" x14ac:dyDescent="0.3">
      <c r="B329" s="422"/>
      <c r="C329" s="86">
        <v>11018</v>
      </c>
      <c r="D329" s="405" t="s">
        <v>599</v>
      </c>
      <c r="E329" s="406"/>
      <c r="F329" s="407"/>
      <c r="G329" s="207" t="s">
        <v>317</v>
      </c>
      <c r="H329" s="223">
        <f>H330</f>
        <v>25724.2</v>
      </c>
    </row>
    <row r="330" spans="2:8" ht="30.6" customHeight="1" x14ac:dyDescent="0.3">
      <c r="B330" s="422"/>
      <c r="C330" s="86"/>
      <c r="D330" s="94"/>
      <c r="E330" s="94"/>
      <c r="F330" s="94"/>
      <c r="G330" s="226" t="s">
        <v>311</v>
      </c>
      <c r="H330" s="234">
        <v>25724.2</v>
      </c>
    </row>
    <row r="331" spans="2:8" ht="47.25" customHeight="1" x14ac:dyDescent="0.3">
      <c r="B331" s="422"/>
      <c r="C331" s="86">
        <v>11019</v>
      </c>
      <c r="D331" s="405" t="s">
        <v>600</v>
      </c>
      <c r="E331" s="406"/>
      <c r="F331" s="407"/>
      <c r="G331" s="207" t="s">
        <v>317</v>
      </c>
      <c r="H331" s="223">
        <f>H332</f>
        <v>39715.9</v>
      </c>
    </row>
    <row r="332" spans="2:8" ht="30" customHeight="1" x14ac:dyDescent="0.3">
      <c r="B332" s="422"/>
      <c r="C332" s="86"/>
      <c r="D332" s="94"/>
      <c r="E332" s="94"/>
      <c r="F332" s="94"/>
      <c r="G332" s="226" t="s">
        <v>311</v>
      </c>
      <c r="H332" s="234">
        <v>39715.9</v>
      </c>
    </row>
    <row r="333" spans="2:8" ht="42.75" customHeight="1" x14ac:dyDescent="0.3">
      <c r="B333" s="422"/>
      <c r="C333" s="86">
        <v>11020</v>
      </c>
      <c r="D333" s="405" t="s">
        <v>601</v>
      </c>
      <c r="E333" s="406"/>
      <c r="F333" s="407"/>
      <c r="G333" s="207" t="s">
        <v>317</v>
      </c>
      <c r="H333" s="223">
        <f>H334</f>
        <v>20155.2</v>
      </c>
    </row>
    <row r="334" spans="2:8" ht="33.6" customHeight="1" x14ac:dyDescent="0.3">
      <c r="B334" s="422"/>
      <c r="C334" s="86"/>
      <c r="D334" s="94"/>
      <c r="E334" s="94"/>
      <c r="F334" s="94"/>
      <c r="G334" s="226" t="s">
        <v>311</v>
      </c>
      <c r="H334" s="234">
        <v>20155.2</v>
      </c>
    </row>
    <row r="335" spans="2:8" ht="39" customHeight="1" x14ac:dyDescent="0.3">
      <c r="B335" s="422"/>
      <c r="C335" s="86">
        <v>11021</v>
      </c>
      <c r="D335" s="405" t="s">
        <v>602</v>
      </c>
      <c r="E335" s="406"/>
      <c r="F335" s="407"/>
      <c r="G335" s="207" t="s">
        <v>317</v>
      </c>
      <c r="H335" s="223">
        <f>H336</f>
        <v>25196.1</v>
      </c>
    </row>
    <row r="336" spans="2:8" ht="31.15" customHeight="1" x14ac:dyDescent="0.3">
      <c r="B336" s="422"/>
      <c r="C336" s="86"/>
      <c r="D336" s="94"/>
      <c r="E336" s="94"/>
      <c r="F336" s="94"/>
      <c r="G336" s="226" t="s">
        <v>311</v>
      </c>
      <c r="H336" s="234">
        <v>25196.1</v>
      </c>
    </row>
    <row r="337" spans="2:8" ht="40.5" customHeight="1" x14ac:dyDescent="0.3">
      <c r="B337" s="422"/>
      <c r="C337" s="86">
        <v>11023</v>
      </c>
      <c r="D337" s="405" t="s">
        <v>603</v>
      </c>
      <c r="E337" s="406"/>
      <c r="F337" s="407"/>
      <c r="G337" s="207" t="s">
        <v>317</v>
      </c>
      <c r="H337" s="223">
        <f>H338</f>
        <v>29274.9</v>
      </c>
    </row>
    <row r="338" spans="2:8" ht="31.15" customHeight="1" x14ac:dyDescent="0.3">
      <c r="B338" s="423"/>
      <c r="C338" s="86"/>
      <c r="D338" s="94"/>
      <c r="E338" s="94"/>
      <c r="F338" s="94"/>
      <c r="G338" s="226" t="s">
        <v>311</v>
      </c>
      <c r="H338" s="234">
        <v>29274.9</v>
      </c>
    </row>
    <row r="339" spans="2:8" ht="54.75" customHeight="1" x14ac:dyDescent="0.3">
      <c r="B339" s="221"/>
      <c r="C339" s="86">
        <v>11024</v>
      </c>
      <c r="D339" s="405" t="s">
        <v>1029</v>
      </c>
      <c r="E339" s="406"/>
      <c r="F339" s="407"/>
      <c r="G339" s="207" t="s">
        <v>317</v>
      </c>
      <c r="H339" s="223">
        <f>H340</f>
        <v>43068.1</v>
      </c>
    </row>
    <row r="340" spans="2:8" ht="31.15" customHeight="1" x14ac:dyDescent="0.3">
      <c r="B340" s="221"/>
      <c r="C340" s="86"/>
      <c r="D340" s="94"/>
      <c r="E340" s="94"/>
      <c r="F340" s="94"/>
      <c r="G340" s="226" t="s">
        <v>311</v>
      </c>
      <c r="H340" s="234">
        <v>43068.1</v>
      </c>
    </row>
    <row r="341" spans="2:8" ht="27" customHeight="1" x14ac:dyDescent="0.3">
      <c r="B341" s="213">
        <v>1168</v>
      </c>
      <c r="C341" s="482" t="s">
        <v>604</v>
      </c>
      <c r="D341" s="483"/>
      <c r="E341" s="483"/>
      <c r="F341" s="484"/>
      <c r="G341" s="299"/>
      <c r="H341" s="223">
        <f>H342+H344+H346+H365+H377+H414+H416+H418</f>
        <v>8968709</v>
      </c>
    </row>
    <row r="342" spans="2:8" ht="37.5" customHeight="1" x14ac:dyDescent="0.3">
      <c r="B342" s="421"/>
      <c r="C342" s="236">
        <v>11001</v>
      </c>
      <c r="D342" s="405" t="s">
        <v>605</v>
      </c>
      <c r="E342" s="406"/>
      <c r="F342" s="407"/>
      <c r="G342" s="207" t="s">
        <v>317</v>
      </c>
      <c r="H342" s="223">
        <f>H343</f>
        <v>1580000</v>
      </c>
    </row>
    <row r="343" spans="2:8" ht="34.9" customHeight="1" x14ac:dyDescent="0.3">
      <c r="B343" s="422"/>
      <c r="C343" s="86"/>
      <c r="D343" s="93"/>
      <c r="E343" s="93"/>
      <c r="F343" s="246"/>
      <c r="G343" s="243" t="s">
        <v>606</v>
      </c>
      <c r="H343" s="234">
        <v>1580000</v>
      </c>
    </row>
    <row r="344" spans="2:8" ht="36" customHeight="1" x14ac:dyDescent="0.3">
      <c r="B344" s="422"/>
      <c r="C344" s="236">
        <v>11002</v>
      </c>
      <c r="D344" s="405" t="s">
        <v>607</v>
      </c>
      <c r="E344" s="406"/>
      <c r="F344" s="407"/>
      <c r="G344" s="207" t="s">
        <v>317</v>
      </c>
      <c r="H344" s="223">
        <f>H345</f>
        <v>359307.5</v>
      </c>
    </row>
    <row r="345" spans="2:8" ht="35.450000000000003" customHeight="1" x14ac:dyDescent="0.3">
      <c r="B345" s="422"/>
      <c r="C345" s="86"/>
      <c r="D345" s="93"/>
      <c r="E345" s="93"/>
      <c r="F345" s="246"/>
      <c r="G345" s="243" t="s">
        <v>608</v>
      </c>
      <c r="H345" s="234">
        <v>359307.5</v>
      </c>
    </row>
    <row r="346" spans="2:8" ht="34.5" customHeight="1" x14ac:dyDescent="0.3">
      <c r="B346" s="422"/>
      <c r="C346" s="236">
        <v>11003</v>
      </c>
      <c r="D346" s="405" t="s">
        <v>609</v>
      </c>
      <c r="E346" s="406"/>
      <c r="F346" s="407"/>
      <c r="G346" s="300"/>
      <c r="H346" s="223">
        <f>H347+H361+H363</f>
        <v>2049406.6000000003</v>
      </c>
    </row>
    <row r="347" spans="2:8" ht="30.6" customHeight="1" x14ac:dyDescent="0.3">
      <c r="B347" s="422"/>
      <c r="C347" s="86"/>
      <c r="D347" s="93"/>
      <c r="E347" s="93"/>
      <c r="F347" s="246"/>
      <c r="G347" s="82" t="s">
        <v>317</v>
      </c>
      <c r="H347" s="223">
        <f>H348+H349+H350+H351+H352+H353+H354+H355+H356+H357+H358+H359+H360</f>
        <v>1895502.8000000003</v>
      </c>
    </row>
    <row r="348" spans="2:8" ht="33.75" customHeight="1" x14ac:dyDescent="0.3">
      <c r="B348" s="422"/>
      <c r="C348" s="94"/>
      <c r="D348" s="93"/>
      <c r="E348" s="93"/>
      <c r="F348" s="93"/>
      <c r="G348" s="243" t="s">
        <v>610</v>
      </c>
      <c r="H348" s="234">
        <f>393381.7+20470.2+4094</f>
        <v>417945.9</v>
      </c>
    </row>
    <row r="349" spans="2:8" ht="31.15" customHeight="1" x14ac:dyDescent="0.3">
      <c r="B349" s="422"/>
      <c r="C349" s="94"/>
      <c r="D349" s="93"/>
      <c r="E349" s="93"/>
      <c r="F349" s="93"/>
      <c r="G349" s="243" t="s">
        <v>611</v>
      </c>
      <c r="H349" s="234">
        <f>240491.3+6810.5+1362.1</f>
        <v>248663.9</v>
      </c>
    </row>
    <row r="350" spans="2:8" ht="30.6" customHeight="1" x14ac:dyDescent="0.3">
      <c r="B350" s="422"/>
      <c r="C350" s="94"/>
      <c r="D350" s="93"/>
      <c r="E350" s="93"/>
      <c r="F350" s="93"/>
      <c r="G350" s="243" t="s">
        <v>612</v>
      </c>
      <c r="H350" s="234">
        <f>197383.7+7268.4+1453.7</f>
        <v>206105.80000000002</v>
      </c>
    </row>
    <row r="351" spans="2:8" ht="31.15" customHeight="1" x14ac:dyDescent="0.3">
      <c r="B351" s="422"/>
      <c r="C351" s="94"/>
      <c r="D351" s="93"/>
      <c r="E351" s="93"/>
      <c r="F351" s="93"/>
      <c r="G351" s="243" t="s">
        <v>613</v>
      </c>
      <c r="H351" s="234">
        <f>159664.7+4848+969.4</f>
        <v>165482.1</v>
      </c>
    </row>
    <row r="352" spans="2:8" ht="27.6" customHeight="1" x14ac:dyDescent="0.3">
      <c r="B352" s="422"/>
      <c r="C352" s="94"/>
      <c r="D352" s="93"/>
      <c r="E352" s="93"/>
      <c r="F352" s="93"/>
      <c r="G352" s="243" t="s">
        <v>614</v>
      </c>
      <c r="H352" s="234">
        <f>167060.9+6815.1+1363</f>
        <v>175239</v>
      </c>
    </row>
    <row r="353" spans="2:8" ht="31.9" customHeight="1" x14ac:dyDescent="0.3">
      <c r="B353" s="422"/>
      <c r="C353" s="94"/>
      <c r="D353" s="93"/>
      <c r="E353" s="93"/>
      <c r="F353" s="93"/>
      <c r="G353" s="243" t="s">
        <v>615</v>
      </c>
      <c r="H353" s="234">
        <f>98321.3+3732+746.4</f>
        <v>102799.7</v>
      </c>
    </row>
    <row r="354" spans="2:8" ht="30" customHeight="1" x14ac:dyDescent="0.3">
      <c r="B354" s="422"/>
      <c r="C354" s="94"/>
      <c r="D354" s="93"/>
      <c r="E354" s="93"/>
      <c r="F354" s="93"/>
      <c r="G354" s="243" t="s">
        <v>616</v>
      </c>
      <c r="H354" s="234">
        <f>97311+1588.8+317.8</f>
        <v>99217.600000000006</v>
      </c>
    </row>
    <row r="355" spans="2:8" ht="30.6" customHeight="1" x14ac:dyDescent="0.3">
      <c r="B355" s="422"/>
      <c r="C355" s="94"/>
      <c r="D355" s="93"/>
      <c r="E355" s="93"/>
      <c r="F355" s="93"/>
      <c r="G355" s="243" t="s">
        <v>617</v>
      </c>
      <c r="H355" s="234">
        <f>113418.4+4925.9+985.2+49270.2</f>
        <v>168599.69999999998</v>
      </c>
    </row>
    <row r="356" spans="2:8" ht="28.9" customHeight="1" x14ac:dyDescent="0.3">
      <c r="B356" s="422"/>
      <c r="C356" s="94"/>
      <c r="D356" s="93"/>
      <c r="E356" s="93"/>
      <c r="F356" s="93"/>
      <c r="G356" s="243" t="s">
        <v>618</v>
      </c>
      <c r="H356" s="234">
        <f>75554.3+3702+740.4</f>
        <v>79996.7</v>
      </c>
    </row>
    <row r="357" spans="2:8" ht="31.9" customHeight="1" x14ac:dyDescent="0.3">
      <c r="B357" s="422"/>
      <c r="C357" s="94"/>
      <c r="D357" s="93"/>
      <c r="E357" s="93"/>
      <c r="F357" s="93"/>
      <c r="G357" s="243" t="s">
        <v>619</v>
      </c>
      <c r="H357" s="234">
        <f>70525.7+1887+377.4</f>
        <v>72790.099999999991</v>
      </c>
    </row>
    <row r="358" spans="2:8" ht="33" customHeight="1" x14ac:dyDescent="0.3">
      <c r="B358" s="422"/>
      <c r="C358" s="94"/>
      <c r="D358" s="93"/>
      <c r="E358" s="93"/>
      <c r="F358" s="93"/>
      <c r="G358" s="243" t="s">
        <v>620</v>
      </c>
      <c r="H358" s="234">
        <f>54769.3+690.7+138.1</f>
        <v>55598.1</v>
      </c>
    </row>
    <row r="359" spans="2:8" ht="30.6" customHeight="1" x14ac:dyDescent="0.3">
      <c r="B359" s="422"/>
      <c r="C359" s="94"/>
      <c r="D359" s="93"/>
      <c r="E359" s="93"/>
      <c r="F359" s="93"/>
      <c r="G359" s="243" t="s">
        <v>621</v>
      </c>
      <c r="H359" s="234">
        <f>65137.6+2198.4+439.7</f>
        <v>67775.7</v>
      </c>
    </row>
    <row r="360" spans="2:8" ht="31.15" customHeight="1" x14ac:dyDescent="0.3">
      <c r="B360" s="422"/>
      <c r="C360" s="94"/>
      <c r="D360" s="93"/>
      <c r="E360" s="93"/>
      <c r="F360" s="93"/>
      <c r="G360" s="243" t="s">
        <v>622</v>
      </c>
      <c r="H360" s="234">
        <f>33877.5+1175.8+235.2</f>
        <v>35288.5</v>
      </c>
    </row>
    <row r="361" spans="2:8" ht="38.25" customHeight="1" x14ac:dyDescent="0.3">
      <c r="B361" s="422"/>
      <c r="C361" s="94"/>
      <c r="D361" s="93"/>
      <c r="E361" s="93"/>
      <c r="F361" s="93"/>
      <c r="G361" s="261" t="s">
        <v>568</v>
      </c>
      <c r="H361" s="223">
        <f>H362</f>
        <v>66412</v>
      </c>
    </row>
    <row r="362" spans="2:8" ht="31.15" customHeight="1" x14ac:dyDescent="0.3">
      <c r="B362" s="422"/>
      <c r="C362" s="94"/>
      <c r="D362" s="93"/>
      <c r="E362" s="93"/>
      <c r="F362" s="93"/>
      <c r="G362" s="243" t="s">
        <v>623</v>
      </c>
      <c r="H362" s="234">
        <v>66412</v>
      </c>
    </row>
    <row r="363" spans="2:8" ht="27" customHeight="1" x14ac:dyDescent="0.3">
      <c r="B363" s="422"/>
      <c r="C363" s="94"/>
      <c r="D363" s="93"/>
      <c r="E363" s="93"/>
      <c r="F363" s="93"/>
      <c r="G363" s="86" t="s">
        <v>572</v>
      </c>
      <c r="H363" s="223">
        <f>H364</f>
        <v>87491.8</v>
      </c>
    </row>
    <row r="364" spans="2:8" ht="34.5" customHeight="1" x14ac:dyDescent="0.3">
      <c r="B364" s="422"/>
      <c r="C364" s="94"/>
      <c r="D364" s="93"/>
      <c r="E364" s="93"/>
      <c r="F364" s="93"/>
      <c r="G364" s="243" t="s">
        <v>624</v>
      </c>
      <c r="H364" s="234">
        <f>83968.8+2935.8+587.2</f>
        <v>87491.8</v>
      </c>
    </row>
    <row r="365" spans="2:8" ht="39" customHeight="1" x14ac:dyDescent="0.3">
      <c r="B365" s="422"/>
      <c r="C365" s="86">
        <v>11004</v>
      </c>
      <c r="D365" s="405" t="s">
        <v>625</v>
      </c>
      <c r="E365" s="406"/>
      <c r="F365" s="407"/>
      <c r="G365" s="301"/>
      <c r="H365" s="223">
        <f>H366+H374</f>
        <v>3014620.7</v>
      </c>
    </row>
    <row r="366" spans="2:8" ht="35.25" customHeight="1" x14ac:dyDescent="0.3">
      <c r="B366" s="422"/>
      <c r="C366" s="86"/>
      <c r="D366" s="93"/>
      <c r="E366" s="93"/>
      <c r="F366" s="246"/>
      <c r="G366" s="82" t="s">
        <v>317</v>
      </c>
      <c r="H366" s="223">
        <f>H367+H368+H369+H370+H371+H372+H373</f>
        <v>2838704</v>
      </c>
    </row>
    <row r="367" spans="2:8" ht="27" customHeight="1" x14ac:dyDescent="0.3">
      <c r="B367" s="422"/>
      <c r="C367" s="94"/>
      <c r="D367" s="93"/>
      <c r="E367" s="93"/>
      <c r="F367" s="93"/>
      <c r="G367" s="260" t="s">
        <v>626</v>
      </c>
      <c r="H367" s="250">
        <v>927732.2</v>
      </c>
    </row>
    <row r="368" spans="2:8" ht="28.15" customHeight="1" x14ac:dyDescent="0.3">
      <c r="B368" s="422"/>
      <c r="C368" s="94"/>
      <c r="D368" s="93"/>
      <c r="E368" s="93"/>
      <c r="F368" s="93"/>
      <c r="G368" s="260" t="s">
        <v>627</v>
      </c>
      <c r="H368" s="250">
        <v>542684.80000000005</v>
      </c>
    </row>
    <row r="369" spans="2:8" ht="29.45" customHeight="1" x14ac:dyDescent="0.3">
      <c r="B369" s="422"/>
      <c r="C369" s="94"/>
      <c r="D369" s="93"/>
      <c r="E369" s="93"/>
      <c r="F369" s="93"/>
      <c r="G369" s="260" t="s">
        <v>628</v>
      </c>
      <c r="H369" s="250">
        <v>621968.4</v>
      </c>
    </row>
    <row r="370" spans="2:8" ht="30" customHeight="1" x14ac:dyDescent="0.3">
      <c r="B370" s="422"/>
      <c r="C370" s="94"/>
      <c r="D370" s="93"/>
      <c r="E370" s="93"/>
      <c r="F370" s="93"/>
      <c r="G370" s="260" t="s">
        <v>629</v>
      </c>
      <c r="H370" s="250">
        <v>156371.79999999999</v>
      </c>
    </row>
    <row r="371" spans="2:8" ht="25.15" customHeight="1" x14ac:dyDescent="0.3">
      <c r="B371" s="422"/>
      <c r="C371" s="94"/>
      <c r="D371" s="93"/>
      <c r="E371" s="93"/>
      <c r="F371" s="93"/>
      <c r="G371" s="260" t="s">
        <v>630</v>
      </c>
      <c r="H371" s="250">
        <v>443888.2</v>
      </c>
    </row>
    <row r="372" spans="2:8" ht="31.15" customHeight="1" x14ac:dyDescent="0.3">
      <c r="B372" s="422"/>
      <c r="C372" s="94"/>
      <c r="D372" s="93"/>
      <c r="E372" s="93"/>
      <c r="F372" s="93"/>
      <c r="G372" s="260" t="s">
        <v>631</v>
      </c>
      <c r="H372" s="250">
        <v>76455.7</v>
      </c>
    </row>
    <row r="373" spans="2:8" ht="30.6" customHeight="1" x14ac:dyDescent="0.3">
      <c r="B373" s="422"/>
      <c r="C373" s="94"/>
      <c r="D373" s="93"/>
      <c r="E373" s="93"/>
      <c r="F373" s="93"/>
      <c r="G373" s="260" t="s">
        <v>632</v>
      </c>
      <c r="H373" s="250">
        <v>69602.899999999994</v>
      </c>
    </row>
    <row r="374" spans="2:8" ht="25.5" customHeight="1" x14ac:dyDescent="0.3">
      <c r="B374" s="422"/>
      <c r="C374" s="94"/>
      <c r="D374" s="93"/>
      <c r="E374" s="93"/>
      <c r="F374" s="93"/>
      <c r="G374" s="253" t="s">
        <v>571</v>
      </c>
      <c r="H374" s="223">
        <f t="shared" ref="H374" si="15">H375+H376</f>
        <v>175916.7</v>
      </c>
    </row>
    <row r="375" spans="2:8" ht="26.45" customHeight="1" x14ac:dyDescent="0.3">
      <c r="B375" s="422"/>
      <c r="C375" s="94"/>
      <c r="D375" s="93"/>
      <c r="E375" s="93"/>
      <c r="F375" s="93"/>
      <c r="G375" s="260" t="s">
        <v>633</v>
      </c>
      <c r="H375" s="250">
        <v>101142</v>
      </c>
    </row>
    <row r="376" spans="2:8" ht="33" customHeight="1" x14ac:dyDescent="0.3">
      <c r="B376" s="422"/>
      <c r="C376" s="94"/>
      <c r="D376" s="93"/>
      <c r="E376" s="93"/>
      <c r="F376" s="93"/>
      <c r="G376" s="260" t="s">
        <v>634</v>
      </c>
      <c r="H376" s="250">
        <v>74774.7</v>
      </c>
    </row>
    <row r="377" spans="2:8" ht="36.6" customHeight="1" x14ac:dyDescent="0.3">
      <c r="B377" s="422"/>
      <c r="C377" s="229">
        <v>11005</v>
      </c>
      <c r="D377" s="405" t="s">
        <v>635</v>
      </c>
      <c r="E377" s="406"/>
      <c r="F377" s="407"/>
      <c r="G377" s="82" t="s">
        <v>317</v>
      </c>
      <c r="H377" s="223">
        <f>H379+H382+H391+H397+H400+H401+H402+H403+H408+H409+H410</f>
        <v>1288135</v>
      </c>
    </row>
    <row r="378" spans="2:8" ht="36.75" customHeight="1" x14ac:dyDescent="0.3">
      <c r="B378" s="422"/>
      <c r="C378" s="229"/>
      <c r="D378" s="237"/>
      <c r="E378" s="467" t="s">
        <v>636</v>
      </c>
      <c r="F378" s="468"/>
      <c r="G378" s="82"/>
      <c r="H378" s="248"/>
    </row>
    <row r="379" spans="2:8" ht="27" customHeight="1" x14ac:dyDescent="0.3">
      <c r="B379" s="422"/>
      <c r="C379" s="94"/>
      <c r="D379" s="93"/>
      <c r="E379" s="93"/>
      <c r="F379" s="302" t="s">
        <v>637</v>
      </c>
      <c r="G379" s="303"/>
      <c r="H379" s="255">
        <f>H380+H381</f>
        <v>143000</v>
      </c>
    </row>
    <row r="380" spans="2:8" ht="37.5" customHeight="1" x14ac:dyDescent="0.3">
      <c r="B380" s="422"/>
      <c r="C380" s="94"/>
      <c r="D380" s="93"/>
      <c r="E380" s="93"/>
      <c r="F380" s="304" t="s">
        <v>638</v>
      </c>
      <c r="G380" s="226" t="s">
        <v>311</v>
      </c>
      <c r="H380" s="255">
        <v>122000</v>
      </c>
    </row>
    <row r="381" spans="2:8" ht="223.5" customHeight="1" x14ac:dyDescent="0.3">
      <c r="B381" s="422"/>
      <c r="C381" s="94"/>
      <c r="D381" s="93"/>
      <c r="E381" s="93"/>
      <c r="F381" s="304" t="s">
        <v>639</v>
      </c>
      <c r="G381" s="305" t="s">
        <v>640</v>
      </c>
      <c r="H381" s="255">
        <v>21000</v>
      </c>
    </row>
    <row r="382" spans="2:8" ht="28.5" customHeight="1" x14ac:dyDescent="0.3">
      <c r="B382" s="422"/>
      <c r="C382" s="94"/>
      <c r="D382" s="93"/>
      <c r="E382" s="93"/>
      <c r="F382" s="306" t="s">
        <v>641</v>
      </c>
      <c r="G382" s="237"/>
      <c r="H382" s="255">
        <f>H383+H390</f>
        <v>307311.60000000003</v>
      </c>
    </row>
    <row r="383" spans="2:8" ht="43.5" customHeight="1" x14ac:dyDescent="0.3">
      <c r="B383" s="422"/>
      <c r="C383" s="94"/>
      <c r="D383" s="93"/>
      <c r="E383" s="93"/>
      <c r="F383" s="307" t="s">
        <v>642</v>
      </c>
      <c r="G383" s="243"/>
      <c r="H383" s="308">
        <v>268122.2</v>
      </c>
    </row>
    <row r="384" spans="2:8" ht="31.5" customHeight="1" x14ac:dyDescent="0.3">
      <c r="B384" s="422"/>
      <c r="C384" s="94"/>
      <c r="D384" s="93"/>
      <c r="E384" s="93"/>
      <c r="F384" s="309" t="s">
        <v>643</v>
      </c>
      <c r="G384" s="243" t="s">
        <v>311</v>
      </c>
      <c r="H384" s="250">
        <v>157122.20000000001</v>
      </c>
    </row>
    <row r="385" spans="2:8" ht="33.75" customHeight="1" x14ac:dyDescent="0.3">
      <c r="B385" s="422"/>
      <c r="C385" s="94"/>
      <c r="D385" s="93"/>
      <c r="E385" s="93"/>
      <c r="F385" s="309" t="s">
        <v>644</v>
      </c>
      <c r="G385" s="243" t="s">
        <v>645</v>
      </c>
      <c r="H385" s="250">
        <v>39000</v>
      </c>
    </row>
    <row r="386" spans="2:8" ht="36" customHeight="1" x14ac:dyDescent="0.3">
      <c r="B386" s="422"/>
      <c r="C386" s="94"/>
      <c r="D386" s="93"/>
      <c r="E386" s="93"/>
      <c r="F386" s="309" t="s">
        <v>646</v>
      </c>
      <c r="G386" s="243" t="s">
        <v>429</v>
      </c>
      <c r="H386" s="250">
        <v>10000</v>
      </c>
    </row>
    <row r="387" spans="2:8" ht="28.15" customHeight="1" x14ac:dyDescent="0.3">
      <c r="B387" s="422"/>
      <c r="C387" s="94"/>
      <c r="D387" s="93"/>
      <c r="E387" s="93"/>
      <c r="F387" s="309" t="s">
        <v>647</v>
      </c>
      <c r="G387" s="243" t="s">
        <v>626</v>
      </c>
      <c r="H387" s="250">
        <v>19000</v>
      </c>
    </row>
    <row r="388" spans="2:8" ht="28.9" customHeight="1" x14ac:dyDescent="0.3">
      <c r="B388" s="422"/>
      <c r="C388" s="94"/>
      <c r="D388" s="93"/>
      <c r="E388" s="93"/>
      <c r="F388" s="309" t="s">
        <v>1030</v>
      </c>
      <c r="G388" s="243" t="s">
        <v>648</v>
      </c>
      <c r="H388" s="250">
        <v>30000</v>
      </c>
    </row>
    <row r="389" spans="2:8" ht="32.25" customHeight="1" x14ac:dyDescent="0.3">
      <c r="B389" s="422"/>
      <c r="C389" s="94"/>
      <c r="D389" s="93"/>
      <c r="E389" s="93"/>
      <c r="F389" s="309" t="s">
        <v>649</v>
      </c>
      <c r="G389" s="243" t="s">
        <v>628</v>
      </c>
      <c r="H389" s="250">
        <v>13000</v>
      </c>
    </row>
    <row r="390" spans="2:8" ht="116.25" customHeight="1" x14ac:dyDescent="0.3">
      <c r="B390" s="422"/>
      <c r="C390" s="94"/>
      <c r="D390" s="93"/>
      <c r="E390" s="93"/>
      <c r="F390" s="240" t="s">
        <v>650</v>
      </c>
      <c r="G390" s="243" t="s">
        <v>651</v>
      </c>
      <c r="H390" s="308">
        <v>39189.4</v>
      </c>
    </row>
    <row r="391" spans="2:8" ht="42" customHeight="1" x14ac:dyDescent="0.3">
      <c r="B391" s="422"/>
      <c r="C391" s="94"/>
      <c r="D391" s="93"/>
      <c r="E391" s="93"/>
      <c r="F391" s="306" t="s">
        <v>652</v>
      </c>
      <c r="G391" s="237"/>
      <c r="H391" s="255">
        <f>H392+H396</f>
        <v>104677.4</v>
      </c>
    </row>
    <row r="392" spans="2:8" ht="43.5" customHeight="1" x14ac:dyDescent="0.3">
      <c r="B392" s="422"/>
      <c r="C392" s="94"/>
      <c r="D392" s="93"/>
      <c r="E392" s="93"/>
      <c r="F392" s="307" t="s">
        <v>653</v>
      </c>
      <c r="G392" s="260"/>
      <c r="H392" s="308">
        <v>94677.4</v>
      </c>
    </row>
    <row r="393" spans="2:8" ht="37.5" customHeight="1" x14ac:dyDescent="0.3">
      <c r="B393" s="422"/>
      <c r="C393" s="94"/>
      <c r="D393" s="93"/>
      <c r="E393" s="93"/>
      <c r="F393" s="310" t="s">
        <v>654</v>
      </c>
      <c r="G393" s="260" t="s">
        <v>311</v>
      </c>
      <c r="H393" s="250">
        <v>29677.4</v>
      </c>
    </row>
    <row r="394" spans="2:8" ht="32.25" customHeight="1" x14ac:dyDescent="0.3">
      <c r="B394" s="422"/>
      <c r="C394" s="94"/>
      <c r="D394" s="93"/>
      <c r="E394" s="93"/>
      <c r="F394" s="309" t="s">
        <v>655</v>
      </c>
      <c r="G394" s="260" t="s">
        <v>656</v>
      </c>
      <c r="H394" s="250">
        <v>50000</v>
      </c>
    </row>
    <row r="395" spans="2:8" ht="36.75" customHeight="1" x14ac:dyDescent="0.3">
      <c r="B395" s="422"/>
      <c r="C395" s="311"/>
      <c r="D395" s="311"/>
      <c r="E395" s="311"/>
      <c r="F395" s="309" t="s">
        <v>657</v>
      </c>
      <c r="G395" s="260" t="s">
        <v>658</v>
      </c>
      <c r="H395" s="250">
        <v>15000</v>
      </c>
    </row>
    <row r="396" spans="2:8" ht="39.75" customHeight="1" x14ac:dyDescent="0.3">
      <c r="B396" s="422"/>
      <c r="C396" s="311"/>
      <c r="D396" s="311"/>
      <c r="E396" s="311"/>
      <c r="F396" s="307" t="s">
        <v>659</v>
      </c>
      <c r="G396" s="260" t="s">
        <v>630</v>
      </c>
      <c r="H396" s="308">
        <v>10000</v>
      </c>
    </row>
    <row r="397" spans="2:8" ht="39.6" customHeight="1" x14ac:dyDescent="0.3">
      <c r="B397" s="422"/>
      <c r="C397" s="94"/>
      <c r="D397" s="93"/>
      <c r="E397" s="93"/>
      <c r="F397" s="306" t="s">
        <v>1067</v>
      </c>
      <c r="G397" s="237"/>
      <c r="H397" s="255">
        <f>H398+H399</f>
        <v>25000</v>
      </c>
    </row>
    <row r="398" spans="2:8" ht="43.15" customHeight="1" x14ac:dyDescent="0.3">
      <c r="B398" s="422"/>
      <c r="C398" s="94"/>
      <c r="D398" s="93"/>
      <c r="E398" s="93"/>
      <c r="F398" s="240" t="s">
        <v>660</v>
      </c>
      <c r="G398" s="260" t="s">
        <v>311</v>
      </c>
      <c r="H398" s="308">
        <v>15000</v>
      </c>
    </row>
    <row r="399" spans="2:8" ht="245.25" customHeight="1" x14ac:dyDescent="0.3">
      <c r="B399" s="422"/>
      <c r="C399" s="94"/>
      <c r="D399" s="93"/>
      <c r="E399" s="93"/>
      <c r="F399" s="304" t="s">
        <v>661</v>
      </c>
      <c r="G399" s="226" t="s">
        <v>662</v>
      </c>
      <c r="H399" s="308">
        <v>10000</v>
      </c>
    </row>
    <row r="400" spans="2:8" ht="409.5" x14ac:dyDescent="0.3">
      <c r="B400" s="422"/>
      <c r="C400" s="94"/>
      <c r="D400" s="93"/>
      <c r="E400" s="93"/>
      <c r="F400" s="312" t="s">
        <v>663</v>
      </c>
      <c r="G400" s="313" t="s">
        <v>664</v>
      </c>
      <c r="H400" s="314">
        <v>60000</v>
      </c>
    </row>
    <row r="401" spans="2:8" ht="34.5" customHeight="1" x14ac:dyDescent="0.3">
      <c r="B401" s="422"/>
      <c r="C401" s="94"/>
      <c r="D401" s="93"/>
      <c r="E401" s="93"/>
      <c r="F401" s="254" t="s">
        <v>665</v>
      </c>
      <c r="G401" s="226" t="s">
        <v>666</v>
      </c>
      <c r="H401" s="255">
        <v>25000</v>
      </c>
    </row>
    <row r="402" spans="2:8" ht="59.25" customHeight="1" x14ac:dyDescent="0.3">
      <c r="B402" s="422"/>
      <c r="C402" s="94"/>
      <c r="D402" s="93"/>
      <c r="E402" s="93"/>
      <c r="F402" s="254" t="s">
        <v>667</v>
      </c>
      <c r="G402" s="226" t="s">
        <v>629</v>
      </c>
      <c r="H402" s="255">
        <v>8000</v>
      </c>
    </row>
    <row r="403" spans="2:8" ht="71.25" customHeight="1" x14ac:dyDescent="0.3">
      <c r="B403" s="422"/>
      <c r="C403" s="94"/>
      <c r="D403" s="93"/>
      <c r="E403" s="93"/>
      <c r="F403" s="254" t="s">
        <v>668</v>
      </c>
      <c r="G403" s="243"/>
      <c r="H403" s="255">
        <f>H404+H405+H406+H407</f>
        <v>355406</v>
      </c>
    </row>
    <row r="404" spans="2:8" ht="409.5" customHeight="1" x14ac:dyDescent="0.3">
      <c r="B404" s="422"/>
      <c r="C404" s="94"/>
      <c r="D404" s="93"/>
      <c r="E404" s="93"/>
      <c r="F404" s="315" t="s">
        <v>669</v>
      </c>
      <c r="G404" s="313" t="s">
        <v>670</v>
      </c>
      <c r="H404" s="316">
        <v>241670</v>
      </c>
    </row>
    <row r="405" spans="2:8" ht="51" customHeight="1" x14ac:dyDescent="0.3">
      <c r="B405" s="422"/>
      <c r="C405" s="94"/>
      <c r="D405" s="93"/>
      <c r="E405" s="93"/>
      <c r="F405" s="309" t="s">
        <v>671</v>
      </c>
      <c r="G405" s="243" t="s">
        <v>672</v>
      </c>
      <c r="H405" s="250">
        <v>44000</v>
      </c>
    </row>
    <row r="406" spans="2:8" ht="63.75" customHeight="1" x14ac:dyDescent="0.3">
      <c r="B406" s="422"/>
      <c r="C406" s="94"/>
      <c r="D406" s="93"/>
      <c r="E406" s="93"/>
      <c r="F406" s="309" t="s">
        <v>673</v>
      </c>
      <c r="G406" s="243" t="s">
        <v>674</v>
      </c>
      <c r="H406" s="250">
        <v>49000</v>
      </c>
    </row>
    <row r="407" spans="2:8" ht="57.75" customHeight="1" x14ac:dyDescent="0.3">
      <c r="B407" s="422"/>
      <c r="C407" s="94"/>
      <c r="D407" s="93"/>
      <c r="E407" s="93"/>
      <c r="F407" s="309" t="s">
        <v>675</v>
      </c>
      <c r="G407" s="243" t="s">
        <v>676</v>
      </c>
      <c r="H407" s="250">
        <v>20736</v>
      </c>
    </row>
    <row r="408" spans="2:8" ht="409.5" customHeight="1" x14ac:dyDescent="0.3">
      <c r="B408" s="422"/>
      <c r="C408" s="94"/>
      <c r="D408" s="93"/>
      <c r="E408" s="93"/>
      <c r="F408" s="386" t="s">
        <v>1046</v>
      </c>
      <c r="G408" s="313" t="s">
        <v>670</v>
      </c>
      <c r="H408" s="387">
        <v>170000</v>
      </c>
    </row>
    <row r="409" spans="2:8" ht="51" customHeight="1" x14ac:dyDescent="0.3">
      <c r="B409" s="422"/>
      <c r="C409" s="94"/>
      <c r="D409" s="93"/>
      <c r="E409" s="93"/>
      <c r="F409" s="317" t="s">
        <v>677</v>
      </c>
      <c r="G409" s="226" t="s">
        <v>311</v>
      </c>
      <c r="H409" s="255">
        <v>35000</v>
      </c>
    </row>
    <row r="410" spans="2:8" ht="47.25" customHeight="1" x14ac:dyDescent="0.3">
      <c r="B410" s="422"/>
      <c r="C410" s="94"/>
      <c r="D410" s="93"/>
      <c r="E410" s="93"/>
      <c r="F410" s="318" t="s">
        <v>678</v>
      </c>
      <c r="G410" s="226"/>
      <c r="H410" s="255">
        <f>H411+H412+H413</f>
        <v>54740</v>
      </c>
    </row>
    <row r="411" spans="2:8" ht="59.25" customHeight="1" x14ac:dyDescent="0.3">
      <c r="B411" s="422"/>
      <c r="C411" s="94"/>
      <c r="D411" s="93"/>
      <c r="E411" s="93"/>
      <c r="F411" s="260" t="s">
        <v>679</v>
      </c>
      <c r="G411" s="226" t="s">
        <v>311</v>
      </c>
      <c r="H411" s="250">
        <v>14740</v>
      </c>
    </row>
    <row r="412" spans="2:8" ht="68.25" customHeight="1" x14ac:dyDescent="0.3">
      <c r="B412" s="422"/>
      <c r="C412" s="94"/>
      <c r="D412" s="93"/>
      <c r="E412" s="93"/>
      <c r="F412" s="260" t="s">
        <v>680</v>
      </c>
      <c r="G412" s="319" t="s">
        <v>681</v>
      </c>
      <c r="H412" s="250">
        <v>20000</v>
      </c>
    </row>
    <row r="413" spans="2:8" ht="42.75" customHeight="1" x14ac:dyDescent="0.3">
      <c r="B413" s="422"/>
      <c r="C413" s="94"/>
      <c r="D413" s="93"/>
      <c r="E413" s="93"/>
      <c r="F413" s="320" t="s">
        <v>682</v>
      </c>
      <c r="G413" s="319" t="s">
        <v>683</v>
      </c>
      <c r="H413" s="250">
        <v>20000</v>
      </c>
    </row>
    <row r="414" spans="2:8" ht="33.75" customHeight="1" x14ac:dyDescent="0.3">
      <c r="B414" s="422"/>
      <c r="C414" s="267">
        <v>11006</v>
      </c>
      <c r="D414" s="485" t="s">
        <v>684</v>
      </c>
      <c r="E414" s="486"/>
      <c r="F414" s="487"/>
      <c r="G414" s="82" t="s">
        <v>317</v>
      </c>
      <c r="H414" s="223">
        <f>H415</f>
        <v>404616.6</v>
      </c>
    </row>
    <row r="415" spans="2:8" ht="48.75" customHeight="1" x14ac:dyDescent="0.3">
      <c r="B415" s="422"/>
      <c r="C415" s="321"/>
      <c r="D415" s="93"/>
      <c r="E415" s="93"/>
      <c r="F415" s="246"/>
      <c r="G415" s="260" t="s">
        <v>685</v>
      </c>
      <c r="H415" s="234">
        <v>404616.6</v>
      </c>
    </row>
    <row r="416" spans="2:8" ht="42" customHeight="1" x14ac:dyDescent="0.3">
      <c r="B416" s="422"/>
      <c r="C416" s="86">
        <v>11010</v>
      </c>
      <c r="D416" s="409" t="s">
        <v>686</v>
      </c>
      <c r="E416" s="409"/>
      <c r="F416" s="409"/>
      <c r="G416" s="82" t="s">
        <v>687</v>
      </c>
      <c r="H416" s="223">
        <f t="shared" ref="H416:H418" si="16">H417</f>
        <v>182104.9</v>
      </c>
    </row>
    <row r="417" spans="2:8" ht="42" customHeight="1" x14ac:dyDescent="0.3">
      <c r="B417" s="422"/>
      <c r="C417" s="94"/>
      <c r="D417" s="242"/>
      <c r="E417" s="322"/>
      <c r="F417" s="322"/>
      <c r="G417" s="243" t="s">
        <v>688</v>
      </c>
      <c r="H417" s="234">
        <v>182104.9</v>
      </c>
    </row>
    <row r="418" spans="2:8" ht="42" customHeight="1" x14ac:dyDescent="0.3">
      <c r="B418" s="422"/>
      <c r="C418" s="86">
        <v>11025</v>
      </c>
      <c r="D418" s="409" t="s">
        <v>689</v>
      </c>
      <c r="E418" s="409"/>
      <c r="F418" s="409"/>
      <c r="G418" s="82" t="s">
        <v>317</v>
      </c>
      <c r="H418" s="223">
        <f t="shared" si="16"/>
        <v>90517.700000000012</v>
      </c>
    </row>
    <row r="419" spans="2:8" ht="42" customHeight="1" x14ac:dyDescent="0.3">
      <c r="B419" s="422"/>
      <c r="C419" s="94"/>
      <c r="D419" s="242"/>
      <c r="E419" s="322"/>
      <c r="F419" s="322"/>
      <c r="G419" s="243" t="s">
        <v>613</v>
      </c>
      <c r="H419" s="234">
        <v>90517.700000000012</v>
      </c>
    </row>
    <row r="420" spans="2:8" ht="31.15" customHeight="1" x14ac:dyDescent="0.3">
      <c r="B420" s="244">
        <v>1183</v>
      </c>
      <c r="C420" s="410" t="s">
        <v>690</v>
      </c>
      <c r="D420" s="411"/>
      <c r="E420" s="411"/>
      <c r="F420" s="412"/>
      <c r="G420" s="300"/>
      <c r="H420" s="223">
        <f>+H421</f>
        <v>45000</v>
      </c>
    </row>
    <row r="421" spans="2:8" ht="56.25" customHeight="1" x14ac:dyDescent="0.3">
      <c r="B421" s="481"/>
      <c r="C421" s="229">
        <v>11002</v>
      </c>
      <c r="D421" s="466" t="s">
        <v>691</v>
      </c>
      <c r="E421" s="466"/>
      <c r="F421" s="466"/>
      <c r="G421" s="82" t="s">
        <v>317</v>
      </c>
      <c r="H421" s="223">
        <f>H422</f>
        <v>45000</v>
      </c>
    </row>
    <row r="422" spans="2:8" ht="28.9" customHeight="1" x14ac:dyDescent="0.3">
      <c r="B422" s="481"/>
      <c r="C422" s="229"/>
      <c r="D422" s="240"/>
      <c r="E422" s="240"/>
      <c r="F422" s="323"/>
      <c r="G422" s="226" t="s">
        <v>562</v>
      </c>
      <c r="H422" s="245">
        <v>45000</v>
      </c>
    </row>
    <row r="423" spans="2:8" ht="32.450000000000003" customHeight="1" x14ac:dyDescent="0.3">
      <c r="B423" s="235">
        <v>1192</v>
      </c>
      <c r="C423" s="410" t="s">
        <v>286</v>
      </c>
      <c r="D423" s="411"/>
      <c r="E423" s="411"/>
      <c r="F423" s="412"/>
      <c r="G423" s="82"/>
      <c r="H423" s="223">
        <f>+H424+H426+H428</f>
        <v>586164.6</v>
      </c>
    </row>
    <row r="424" spans="2:8" ht="54.6" customHeight="1" x14ac:dyDescent="0.3">
      <c r="B424" s="430"/>
      <c r="C424" s="229">
        <v>11001</v>
      </c>
      <c r="D424" s="466" t="s">
        <v>692</v>
      </c>
      <c r="E424" s="466"/>
      <c r="F424" s="466"/>
      <c r="G424" s="82" t="s">
        <v>317</v>
      </c>
      <c r="H424" s="223">
        <f>H425</f>
        <v>199405.4</v>
      </c>
    </row>
    <row r="425" spans="2:8" ht="36" customHeight="1" x14ac:dyDescent="0.3">
      <c r="B425" s="432"/>
      <c r="C425" s="229"/>
      <c r="D425" s="240"/>
      <c r="E425" s="240"/>
      <c r="F425" s="240"/>
      <c r="G425" s="226" t="s">
        <v>693</v>
      </c>
      <c r="H425" s="245">
        <v>199405.4</v>
      </c>
    </row>
    <row r="426" spans="2:8" ht="69.75" customHeight="1" x14ac:dyDescent="0.3">
      <c r="B426" s="432"/>
      <c r="C426" s="229">
        <v>11003</v>
      </c>
      <c r="D426" s="466" t="s">
        <v>694</v>
      </c>
      <c r="E426" s="466"/>
      <c r="F426" s="466"/>
      <c r="G426" s="82" t="s">
        <v>317</v>
      </c>
      <c r="H426" s="223">
        <f t="shared" ref="H426" si="17">H427</f>
        <v>45010.7</v>
      </c>
    </row>
    <row r="427" spans="2:8" ht="27" customHeight="1" x14ac:dyDescent="0.3">
      <c r="B427" s="432"/>
      <c r="C427" s="229"/>
      <c r="D427" s="82"/>
      <c r="E427" s="82"/>
      <c r="F427" s="82"/>
      <c r="G427" s="226" t="s">
        <v>693</v>
      </c>
      <c r="H427" s="234">
        <v>45010.7</v>
      </c>
    </row>
    <row r="428" spans="2:8" ht="34.9" customHeight="1" x14ac:dyDescent="0.3">
      <c r="B428" s="432"/>
      <c r="C428" s="229">
        <v>11006</v>
      </c>
      <c r="D428" s="405" t="s">
        <v>695</v>
      </c>
      <c r="E428" s="406"/>
      <c r="F428" s="407"/>
      <c r="G428" s="82" t="s">
        <v>317</v>
      </c>
      <c r="H428" s="223">
        <f>H429</f>
        <v>341748.5</v>
      </c>
    </row>
    <row r="429" spans="2:8" ht="30.6" customHeight="1" x14ac:dyDescent="0.3">
      <c r="B429" s="431"/>
      <c r="C429" s="229"/>
      <c r="D429" s="207"/>
      <c r="E429" s="207"/>
      <c r="F429" s="207"/>
      <c r="G429" s="226" t="s">
        <v>693</v>
      </c>
      <c r="H429" s="234">
        <v>341748.5</v>
      </c>
    </row>
    <row r="430" spans="2:8" ht="32.450000000000003" customHeight="1" x14ac:dyDescent="0.3">
      <c r="B430" s="244">
        <v>1193</v>
      </c>
      <c r="C430" s="410" t="s">
        <v>696</v>
      </c>
      <c r="D430" s="411"/>
      <c r="E430" s="411"/>
      <c r="F430" s="412"/>
      <c r="G430" s="324"/>
      <c r="H430" s="223">
        <f>+H431+H451</f>
        <v>3767709.2999999989</v>
      </c>
    </row>
    <row r="431" spans="2:8" ht="81" customHeight="1" x14ac:dyDescent="0.3">
      <c r="B431" s="403"/>
      <c r="C431" s="229">
        <v>11001</v>
      </c>
      <c r="D431" s="405" t="s">
        <v>697</v>
      </c>
      <c r="E431" s="406"/>
      <c r="F431" s="407"/>
      <c r="G431" s="82" t="s">
        <v>317</v>
      </c>
      <c r="H431" s="223">
        <f>SUM(H432:H450)</f>
        <v>3685609.4999999991</v>
      </c>
    </row>
    <row r="432" spans="2:8" ht="30.6" customHeight="1" x14ac:dyDescent="0.3">
      <c r="B432" s="404"/>
      <c r="C432" s="229"/>
      <c r="D432" s="240"/>
      <c r="E432" s="240"/>
      <c r="F432" s="240"/>
      <c r="G432" s="243" t="s">
        <v>311</v>
      </c>
      <c r="H432" s="234">
        <v>449431.5</v>
      </c>
    </row>
    <row r="433" spans="2:8" ht="32.450000000000003" customHeight="1" x14ac:dyDescent="0.3">
      <c r="B433" s="404"/>
      <c r="C433" s="229"/>
      <c r="D433" s="240"/>
      <c r="E433" s="240"/>
      <c r="F433" s="240"/>
      <c r="G433" s="226" t="s">
        <v>698</v>
      </c>
      <c r="H433" s="234">
        <v>338776.8</v>
      </c>
    </row>
    <row r="434" spans="2:8" ht="31.9" customHeight="1" x14ac:dyDescent="0.3">
      <c r="B434" s="404"/>
      <c r="C434" s="229"/>
      <c r="D434" s="240"/>
      <c r="E434" s="240"/>
      <c r="F434" s="240"/>
      <c r="G434" s="226" t="s">
        <v>699</v>
      </c>
      <c r="H434" s="234">
        <v>94752.2</v>
      </c>
    </row>
    <row r="435" spans="2:8" ht="31.9" customHeight="1" x14ac:dyDescent="0.3">
      <c r="B435" s="404"/>
      <c r="C435" s="229"/>
      <c r="D435" s="240"/>
      <c r="E435" s="240"/>
      <c r="F435" s="240"/>
      <c r="G435" s="226" t="s">
        <v>700</v>
      </c>
      <c r="H435" s="234">
        <v>99338.5</v>
      </c>
    </row>
    <row r="436" spans="2:8" ht="31.9" customHeight="1" x14ac:dyDescent="0.3">
      <c r="B436" s="404"/>
      <c r="C436" s="229"/>
      <c r="D436" s="240"/>
      <c r="E436" s="240"/>
      <c r="F436" s="240"/>
      <c r="G436" s="226" t="s">
        <v>701</v>
      </c>
      <c r="H436" s="234">
        <v>160553.9</v>
      </c>
    </row>
    <row r="437" spans="2:8" ht="30" customHeight="1" x14ac:dyDescent="0.3">
      <c r="B437" s="404"/>
      <c r="C437" s="229"/>
      <c r="D437" s="240"/>
      <c r="E437" s="240"/>
      <c r="F437" s="240"/>
      <c r="G437" s="226" t="s">
        <v>69</v>
      </c>
      <c r="H437" s="234">
        <v>94577.2</v>
      </c>
    </row>
    <row r="438" spans="2:8" ht="30.6" customHeight="1" x14ac:dyDescent="0.3">
      <c r="B438" s="404"/>
      <c r="C438" s="229"/>
      <c r="D438" s="240"/>
      <c r="E438" s="240"/>
      <c r="F438" s="240"/>
      <c r="G438" s="226" t="s">
        <v>70</v>
      </c>
      <c r="H438" s="234">
        <v>281130.90000000002</v>
      </c>
    </row>
    <row r="439" spans="2:8" ht="30.75" customHeight="1" x14ac:dyDescent="0.3">
      <c r="B439" s="404"/>
      <c r="C439" s="229"/>
      <c r="D439" s="240"/>
      <c r="E439" s="240"/>
      <c r="F439" s="240"/>
      <c r="G439" s="226" t="s">
        <v>71</v>
      </c>
      <c r="H439" s="234">
        <v>107628.1</v>
      </c>
    </row>
    <row r="440" spans="2:8" ht="30" customHeight="1" x14ac:dyDescent="0.3">
      <c r="B440" s="404"/>
      <c r="C440" s="229"/>
      <c r="D440" s="240"/>
      <c r="E440" s="240"/>
      <c r="F440" s="240"/>
      <c r="G440" s="226" t="s">
        <v>702</v>
      </c>
      <c r="H440" s="234">
        <v>150515.5</v>
      </c>
    </row>
    <row r="441" spans="2:8" ht="32.25" customHeight="1" x14ac:dyDescent="0.3">
      <c r="B441" s="404"/>
      <c r="C441" s="229"/>
      <c r="D441" s="240"/>
      <c r="E441" s="240"/>
      <c r="F441" s="240"/>
      <c r="G441" s="226" t="s">
        <v>703</v>
      </c>
      <c r="H441" s="234">
        <v>137196.70000000001</v>
      </c>
    </row>
    <row r="442" spans="2:8" ht="36" customHeight="1" x14ac:dyDescent="0.3">
      <c r="B442" s="404"/>
      <c r="C442" s="229"/>
      <c r="D442" s="240"/>
      <c r="E442" s="240"/>
      <c r="F442" s="240"/>
      <c r="G442" s="226" t="s">
        <v>704</v>
      </c>
      <c r="H442" s="234">
        <v>193158.7</v>
      </c>
    </row>
    <row r="443" spans="2:8" ht="32.450000000000003" customHeight="1" x14ac:dyDescent="0.3">
      <c r="B443" s="404"/>
      <c r="C443" s="229"/>
      <c r="D443" s="240"/>
      <c r="E443" s="240"/>
      <c r="F443" s="240"/>
      <c r="G443" s="226" t="s">
        <v>705</v>
      </c>
      <c r="H443" s="234">
        <v>126382.3</v>
      </c>
    </row>
    <row r="444" spans="2:8" ht="32.450000000000003" customHeight="1" x14ac:dyDescent="0.3">
      <c r="B444" s="404"/>
      <c r="C444" s="229"/>
      <c r="D444" s="240"/>
      <c r="E444" s="240"/>
      <c r="F444" s="240"/>
      <c r="G444" s="226" t="s">
        <v>706</v>
      </c>
      <c r="H444" s="234">
        <v>169738.3</v>
      </c>
    </row>
    <row r="445" spans="2:8" ht="33" customHeight="1" x14ac:dyDescent="0.3">
      <c r="B445" s="404"/>
      <c r="C445" s="229"/>
      <c r="D445" s="240"/>
      <c r="E445" s="240"/>
      <c r="F445" s="240"/>
      <c r="G445" s="226" t="s">
        <v>707</v>
      </c>
      <c r="H445" s="234">
        <v>202938.3</v>
      </c>
    </row>
    <row r="446" spans="2:8" ht="35.25" customHeight="1" x14ac:dyDescent="0.3">
      <c r="B446" s="404"/>
      <c r="C446" s="229"/>
      <c r="D446" s="240"/>
      <c r="E446" s="240"/>
      <c r="F446" s="240"/>
      <c r="G446" s="226" t="s">
        <v>708</v>
      </c>
      <c r="H446" s="234">
        <v>198570.3</v>
      </c>
    </row>
    <row r="447" spans="2:8" ht="37.5" customHeight="1" x14ac:dyDescent="0.3">
      <c r="B447" s="404"/>
      <c r="C447" s="229"/>
      <c r="D447" s="240"/>
      <c r="E447" s="240"/>
      <c r="F447" s="240"/>
      <c r="G447" s="226" t="s">
        <v>709</v>
      </c>
      <c r="H447" s="234">
        <v>206214.3</v>
      </c>
    </row>
    <row r="448" spans="2:8" ht="41.25" customHeight="1" x14ac:dyDescent="0.3">
      <c r="B448" s="404"/>
      <c r="C448" s="229"/>
      <c r="D448" s="240"/>
      <c r="E448" s="240"/>
      <c r="F448" s="240"/>
      <c r="G448" s="226" t="s">
        <v>710</v>
      </c>
      <c r="H448" s="234">
        <v>228054.39999999999</v>
      </c>
    </row>
    <row r="449" spans="2:8" ht="32.450000000000003" customHeight="1" x14ac:dyDescent="0.3">
      <c r="B449" s="404"/>
      <c r="C449" s="229"/>
      <c r="D449" s="240"/>
      <c r="E449" s="240"/>
      <c r="F449" s="240"/>
      <c r="G449" s="226" t="s">
        <v>711</v>
      </c>
      <c r="H449" s="234">
        <v>239309.2</v>
      </c>
    </row>
    <row r="450" spans="2:8" ht="28.15" customHeight="1" x14ac:dyDescent="0.3">
      <c r="B450" s="404"/>
      <c r="C450" s="229"/>
      <c r="D450" s="240"/>
      <c r="E450" s="240"/>
      <c r="F450" s="240"/>
      <c r="G450" s="226" t="s">
        <v>712</v>
      </c>
      <c r="H450" s="234">
        <v>207342.4</v>
      </c>
    </row>
    <row r="451" spans="2:8" ht="58.5" customHeight="1" x14ac:dyDescent="0.3">
      <c r="B451" s="404"/>
      <c r="C451" s="229">
        <v>11002</v>
      </c>
      <c r="D451" s="466" t="s">
        <v>713</v>
      </c>
      <c r="E451" s="466"/>
      <c r="F451" s="466"/>
      <c r="G451" s="82" t="s">
        <v>317</v>
      </c>
      <c r="H451" s="223">
        <f t="shared" ref="H451" si="18">H452</f>
        <v>82099.8</v>
      </c>
    </row>
    <row r="452" spans="2:8" ht="31.9" customHeight="1" x14ac:dyDescent="0.3">
      <c r="B452" s="404"/>
      <c r="C452" s="229"/>
      <c r="D452" s="233"/>
      <c r="E452" s="233"/>
      <c r="F452" s="233"/>
      <c r="G452" s="226" t="s">
        <v>311</v>
      </c>
      <c r="H452" s="234">
        <v>82099.8</v>
      </c>
    </row>
    <row r="453" spans="2:8" ht="39.75" customHeight="1" x14ac:dyDescent="0.3">
      <c r="B453" s="213">
        <v>1196</v>
      </c>
      <c r="C453" s="478" t="s">
        <v>714</v>
      </c>
      <c r="D453" s="479"/>
      <c r="E453" s="479"/>
      <c r="F453" s="480"/>
      <c r="G453" s="299"/>
      <c r="H453" s="223">
        <f>H454+H513</f>
        <v>90650.4</v>
      </c>
    </row>
    <row r="454" spans="2:8" ht="44.25" customHeight="1" x14ac:dyDescent="0.3">
      <c r="B454" s="430"/>
      <c r="C454" s="229">
        <v>11001</v>
      </c>
      <c r="D454" s="405" t="s">
        <v>715</v>
      </c>
      <c r="E454" s="406"/>
      <c r="F454" s="407"/>
      <c r="G454" s="86"/>
      <c r="H454" s="223">
        <f>H456+H465+H469+H472+H480+H484+H489+H491+H501+H508</f>
        <v>31707.4</v>
      </c>
    </row>
    <row r="455" spans="2:8" ht="31.5" customHeight="1" x14ac:dyDescent="0.3">
      <c r="B455" s="432"/>
      <c r="C455" s="94"/>
      <c r="D455" s="242"/>
      <c r="E455" s="467" t="s">
        <v>636</v>
      </c>
      <c r="F455" s="468"/>
      <c r="G455" s="133"/>
      <c r="H455" s="558"/>
    </row>
    <row r="456" spans="2:8" ht="24" customHeight="1" x14ac:dyDescent="0.3">
      <c r="B456" s="432"/>
      <c r="C456" s="94"/>
      <c r="D456" s="93"/>
      <c r="E456" s="93"/>
      <c r="F456" s="302"/>
      <c r="G456" s="325" t="s">
        <v>565</v>
      </c>
      <c r="H456" s="255">
        <f t="shared" ref="H456" si="19">H457+H458+H459+H460+H461+H462+H463+H464</f>
        <v>2495.9</v>
      </c>
    </row>
    <row r="457" spans="2:8" ht="42.75" customHeight="1" x14ac:dyDescent="0.3">
      <c r="B457" s="432"/>
      <c r="C457" s="94"/>
      <c r="D457" s="93"/>
      <c r="E457" s="93"/>
      <c r="F457" s="326" t="s">
        <v>716</v>
      </c>
      <c r="G457" s="470" t="s">
        <v>311</v>
      </c>
      <c r="H457" s="327">
        <v>310</v>
      </c>
    </row>
    <row r="458" spans="2:8" ht="40.5" customHeight="1" x14ac:dyDescent="0.3">
      <c r="B458" s="432"/>
      <c r="C458" s="94"/>
      <c r="D458" s="93"/>
      <c r="E458" s="93"/>
      <c r="F458" s="326" t="s">
        <v>717</v>
      </c>
      <c r="G458" s="471"/>
      <c r="H458" s="327">
        <v>250</v>
      </c>
    </row>
    <row r="459" spans="2:8" ht="34.9" customHeight="1" x14ac:dyDescent="0.3">
      <c r="B459" s="432"/>
      <c r="C459" s="94"/>
      <c r="D459" s="93"/>
      <c r="E459" s="93"/>
      <c r="F459" s="326" t="s">
        <v>718</v>
      </c>
      <c r="G459" s="471"/>
      <c r="H459" s="327">
        <v>280</v>
      </c>
    </row>
    <row r="460" spans="2:8" ht="42.75" customHeight="1" x14ac:dyDescent="0.3">
      <c r="B460" s="432"/>
      <c r="C460" s="94"/>
      <c r="D460" s="93"/>
      <c r="E460" s="93"/>
      <c r="F460" s="326" t="s">
        <v>719</v>
      </c>
      <c r="G460" s="471"/>
      <c r="H460" s="327">
        <v>95</v>
      </c>
    </row>
    <row r="461" spans="2:8" ht="56.25" customHeight="1" x14ac:dyDescent="0.3">
      <c r="B461" s="432"/>
      <c r="C461" s="94"/>
      <c r="D461" s="93"/>
      <c r="E461" s="93"/>
      <c r="F461" s="328" t="s">
        <v>720</v>
      </c>
      <c r="G461" s="471"/>
      <c r="H461" s="327">
        <v>505.9</v>
      </c>
    </row>
    <row r="462" spans="2:8" ht="33.6" customHeight="1" x14ac:dyDescent="0.3">
      <c r="B462" s="432"/>
      <c r="C462" s="94"/>
      <c r="D462" s="93"/>
      <c r="E462" s="93"/>
      <c r="F462" s="326" t="s">
        <v>721</v>
      </c>
      <c r="G462" s="471"/>
      <c r="H462" s="327">
        <v>600</v>
      </c>
    </row>
    <row r="463" spans="2:8" ht="35.450000000000003" customHeight="1" x14ac:dyDescent="0.3">
      <c r="B463" s="432"/>
      <c r="C463" s="94"/>
      <c r="D463" s="93"/>
      <c r="E463" s="93"/>
      <c r="F463" s="326" t="s">
        <v>722</v>
      </c>
      <c r="G463" s="471"/>
      <c r="H463" s="327">
        <v>350</v>
      </c>
    </row>
    <row r="464" spans="2:8" ht="54" customHeight="1" x14ac:dyDescent="0.3">
      <c r="B464" s="432"/>
      <c r="C464" s="94"/>
      <c r="D464" s="93"/>
      <c r="E464" s="93"/>
      <c r="F464" s="326" t="s">
        <v>723</v>
      </c>
      <c r="G464" s="472"/>
      <c r="H464" s="327">
        <v>105</v>
      </c>
    </row>
    <row r="465" spans="2:8" ht="30" customHeight="1" x14ac:dyDescent="0.3">
      <c r="B465" s="432"/>
      <c r="C465" s="94"/>
      <c r="D465" s="93"/>
      <c r="E465" s="93"/>
      <c r="F465" s="329"/>
      <c r="G465" s="213" t="s">
        <v>566</v>
      </c>
      <c r="H465" s="223">
        <f>H466+H467+H468</f>
        <v>1397.8</v>
      </c>
    </row>
    <row r="466" spans="2:8" ht="36" customHeight="1" x14ac:dyDescent="0.3">
      <c r="B466" s="432"/>
      <c r="C466" s="94"/>
      <c r="D466" s="93"/>
      <c r="E466" s="93"/>
      <c r="F466" s="330" t="s">
        <v>724</v>
      </c>
      <c r="G466" s="243" t="s">
        <v>725</v>
      </c>
      <c r="H466" s="331">
        <v>430</v>
      </c>
    </row>
    <row r="467" spans="2:8" ht="41.25" customHeight="1" x14ac:dyDescent="0.3">
      <c r="B467" s="432"/>
      <c r="C467" s="94"/>
      <c r="D467" s="93"/>
      <c r="E467" s="93"/>
      <c r="F467" s="328" t="s">
        <v>726</v>
      </c>
      <c r="G467" s="243" t="s">
        <v>727</v>
      </c>
      <c r="H467" s="331">
        <v>520</v>
      </c>
    </row>
    <row r="468" spans="2:8" ht="45" customHeight="1" x14ac:dyDescent="0.3">
      <c r="B468" s="432"/>
      <c r="C468" s="94"/>
      <c r="D468" s="93"/>
      <c r="E468" s="93"/>
      <c r="F468" s="328" t="s">
        <v>728</v>
      </c>
      <c r="G468" s="291" t="s">
        <v>729</v>
      </c>
      <c r="H468" s="331">
        <v>447.8</v>
      </c>
    </row>
    <row r="469" spans="2:8" ht="22.9" customHeight="1" x14ac:dyDescent="0.3">
      <c r="B469" s="432"/>
      <c r="C469" s="94"/>
      <c r="D469" s="93"/>
      <c r="E469" s="93"/>
      <c r="F469" s="93"/>
      <c r="G469" s="261" t="s">
        <v>567</v>
      </c>
      <c r="H469" s="223">
        <f t="shared" ref="H469" si="20">H470+H471</f>
        <v>2874</v>
      </c>
    </row>
    <row r="470" spans="2:8" ht="54" customHeight="1" x14ac:dyDescent="0.3">
      <c r="B470" s="432"/>
      <c r="C470" s="94"/>
      <c r="D470" s="93"/>
      <c r="E470" s="93"/>
      <c r="F470" s="328" t="s">
        <v>730</v>
      </c>
      <c r="G470" s="473" t="s">
        <v>311</v>
      </c>
      <c r="H470" s="248">
        <v>1859.9</v>
      </c>
    </row>
    <row r="471" spans="2:8" ht="30" customHeight="1" x14ac:dyDescent="0.3">
      <c r="B471" s="432"/>
      <c r="C471" s="94"/>
      <c r="D471" s="93"/>
      <c r="E471" s="93"/>
      <c r="F471" s="328" t="s">
        <v>721</v>
      </c>
      <c r="G471" s="474"/>
      <c r="H471" s="248">
        <v>1014.1</v>
      </c>
    </row>
    <row r="472" spans="2:8" ht="30" customHeight="1" x14ac:dyDescent="0.3">
      <c r="B472" s="432"/>
      <c r="C472" s="94"/>
      <c r="D472" s="93"/>
      <c r="E472" s="93"/>
      <c r="F472" s="329"/>
      <c r="G472" s="261" t="s">
        <v>568</v>
      </c>
      <c r="H472" s="223">
        <f>H473+H474+H475+H476+H477+H478+H479</f>
        <v>2520.5</v>
      </c>
    </row>
    <row r="473" spans="2:8" ht="29.45" customHeight="1" x14ac:dyDescent="0.3">
      <c r="B473" s="432"/>
      <c r="C473" s="94"/>
      <c r="D473" s="93"/>
      <c r="E473" s="93"/>
      <c r="F473" s="329" t="s">
        <v>731</v>
      </c>
      <c r="G473" s="475" t="s">
        <v>623</v>
      </c>
      <c r="H473" s="327">
        <v>300</v>
      </c>
    </row>
    <row r="474" spans="2:8" ht="37.5" customHeight="1" x14ac:dyDescent="0.3">
      <c r="B474" s="432"/>
      <c r="C474" s="94"/>
      <c r="D474" s="93"/>
      <c r="E474" s="93"/>
      <c r="F474" s="332" t="s">
        <v>732</v>
      </c>
      <c r="G474" s="476"/>
      <c r="H474" s="327">
        <v>250</v>
      </c>
    </row>
    <row r="475" spans="2:8" ht="36" customHeight="1" x14ac:dyDescent="0.3">
      <c r="B475" s="432"/>
      <c r="C475" s="94"/>
      <c r="D475" s="93"/>
      <c r="E475" s="93"/>
      <c r="F475" s="332" t="s">
        <v>733</v>
      </c>
      <c r="G475" s="476"/>
      <c r="H475" s="327">
        <v>300</v>
      </c>
    </row>
    <row r="476" spans="2:8" ht="40.15" customHeight="1" x14ac:dyDescent="0.3">
      <c r="B476" s="432"/>
      <c r="C476" s="94"/>
      <c r="D476" s="93"/>
      <c r="E476" s="93"/>
      <c r="F476" s="332" t="s">
        <v>734</v>
      </c>
      <c r="G476" s="476"/>
      <c r="H476" s="327">
        <v>320.5</v>
      </c>
    </row>
    <row r="477" spans="2:8" ht="25.15" customHeight="1" x14ac:dyDescent="0.3">
      <c r="B477" s="432"/>
      <c r="C477" s="94"/>
      <c r="D477" s="93"/>
      <c r="E477" s="93"/>
      <c r="F477" s="332" t="s">
        <v>721</v>
      </c>
      <c r="G477" s="476"/>
      <c r="H477" s="327">
        <v>450</v>
      </c>
    </row>
    <row r="478" spans="2:8" ht="27" customHeight="1" x14ac:dyDescent="0.3">
      <c r="B478" s="432"/>
      <c r="C478" s="94"/>
      <c r="D478" s="93"/>
      <c r="E478" s="93"/>
      <c r="F478" s="332" t="s">
        <v>735</v>
      </c>
      <c r="G478" s="476"/>
      <c r="H478" s="327">
        <v>350</v>
      </c>
    </row>
    <row r="479" spans="2:8" ht="28.5" customHeight="1" x14ac:dyDescent="0.3">
      <c r="B479" s="432"/>
      <c r="C479" s="94"/>
      <c r="D479" s="93"/>
      <c r="E479" s="93"/>
      <c r="F479" s="332" t="s">
        <v>736</v>
      </c>
      <c r="G479" s="477"/>
      <c r="H479" s="327">
        <v>550</v>
      </c>
    </row>
    <row r="480" spans="2:8" ht="40.15" customHeight="1" x14ac:dyDescent="0.3">
      <c r="B480" s="432"/>
      <c r="C480" s="94"/>
      <c r="D480" s="93"/>
      <c r="E480" s="93"/>
      <c r="F480" s="329"/>
      <c r="G480" s="261" t="s">
        <v>569</v>
      </c>
      <c r="H480" s="223">
        <f>H481+H482+H483</f>
        <v>2537</v>
      </c>
    </row>
    <row r="481" spans="2:8" ht="54" customHeight="1" x14ac:dyDescent="0.3">
      <c r="B481" s="432"/>
      <c r="C481" s="94"/>
      <c r="D481" s="93"/>
      <c r="E481" s="93"/>
      <c r="F481" s="328" t="s">
        <v>737</v>
      </c>
      <c r="G481" s="470" t="s">
        <v>311</v>
      </c>
      <c r="H481" s="234">
        <v>1105</v>
      </c>
    </row>
    <row r="482" spans="2:8" ht="35.450000000000003" customHeight="1" x14ac:dyDescent="0.3">
      <c r="B482" s="432"/>
      <c r="C482" s="94"/>
      <c r="D482" s="93"/>
      <c r="E482" s="93"/>
      <c r="F482" s="328" t="s">
        <v>738</v>
      </c>
      <c r="G482" s="471"/>
      <c r="H482" s="234">
        <v>1032</v>
      </c>
    </row>
    <row r="483" spans="2:8" ht="38.25" customHeight="1" x14ac:dyDescent="0.3">
      <c r="B483" s="432"/>
      <c r="C483" s="94"/>
      <c r="D483" s="93"/>
      <c r="E483" s="93"/>
      <c r="F483" s="242" t="s">
        <v>739</v>
      </c>
      <c r="G483" s="471"/>
      <c r="H483" s="234">
        <v>400</v>
      </c>
    </row>
    <row r="484" spans="2:8" ht="37.15" customHeight="1" x14ac:dyDescent="0.3">
      <c r="B484" s="432"/>
      <c r="C484" s="94"/>
      <c r="D484" s="93"/>
      <c r="E484" s="93"/>
      <c r="F484" s="329"/>
      <c r="G484" s="261" t="s">
        <v>570</v>
      </c>
      <c r="H484" s="223">
        <f>H485+H486+H487+H488</f>
        <v>2009.7</v>
      </c>
    </row>
    <row r="485" spans="2:8" ht="38.25" customHeight="1" x14ac:dyDescent="0.3">
      <c r="B485" s="432"/>
      <c r="C485" s="94"/>
      <c r="D485" s="93"/>
      <c r="E485" s="93"/>
      <c r="F485" s="271" t="s">
        <v>740</v>
      </c>
      <c r="G485" s="470" t="s">
        <v>741</v>
      </c>
      <c r="H485" s="234">
        <v>500</v>
      </c>
    </row>
    <row r="486" spans="2:8" ht="56.25" customHeight="1" x14ac:dyDescent="0.3">
      <c r="B486" s="432"/>
      <c r="C486" s="94"/>
      <c r="D486" s="93"/>
      <c r="E486" s="93"/>
      <c r="F486" s="271" t="s">
        <v>1071</v>
      </c>
      <c r="G486" s="471"/>
      <c r="H486" s="234">
        <v>559</v>
      </c>
    </row>
    <row r="487" spans="2:8" ht="44.25" customHeight="1" x14ac:dyDescent="0.3">
      <c r="B487" s="432"/>
      <c r="C487" s="94"/>
      <c r="D487" s="93"/>
      <c r="E487" s="93"/>
      <c r="F487" s="271" t="s">
        <v>742</v>
      </c>
      <c r="G487" s="471"/>
      <c r="H487" s="234">
        <v>450.7</v>
      </c>
    </row>
    <row r="488" spans="2:8" ht="36.75" customHeight="1" x14ac:dyDescent="0.3">
      <c r="B488" s="432"/>
      <c r="C488" s="94"/>
      <c r="D488" s="93"/>
      <c r="E488" s="93"/>
      <c r="F488" s="271" t="s">
        <v>743</v>
      </c>
      <c r="G488" s="472"/>
      <c r="H488" s="234">
        <v>500</v>
      </c>
    </row>
    <row r="489" spans="2:8" ht="28.15" customHeight="1" x14ac:dyDescent="0.3">
      <c r="B489" s="432"/>
      <c r="C489" s="94"/>
      <c r="D489" s="93"/>
      <c r="E489" s="93"/>
      <c r="F489" s="93"/>
      <c r="G489" s="261" t="s">
        <v>571</v>
      </c>
      <c r="H489" s="223">
        <f>+H490</f>
        <v>3876.5</v>
      </c>
    </row>
    <row r="490" spans="2:8" ht="34.5" customHeight="1" x14ac:dyDescent="0.3">
      <c r="B490" s="432"/>
      <c r="C490" s="94"/>
      <c r="D490" s="93"/>
      <c r="E490" s="93"/>
      <c r="F490" s="333" t="s">
        <v>744</v>
      </c>
      <c r="G490" s="334" t="s">
        <v>311</v>
      </c>
      <c r="H490" s="248">
        <v>3876.5</v>
      </c>
    </row>
    <row r="491" spans="2:8" ht="38.25" customHeight="1" x14ac:dyDescent="0.3">
      <c r="B491" s="432"/>
      <c r="C491" s="94"/>
      <c r="D491" s="93"/>
      <c r="E491" s="93"/>
      <c r="F491" s="335"/>
      <c r="G491" s="261" t="s">
        <v>572</v>
      </c>
      <c r="H491" s="223">
        <f>H492+H493+H494+H495+H496+H497+H498+H499+H500</f>
        <v>8303.2999999999993</v>
      </c>
    </row>
    <row r="492" spans="2:8" ht="37.5" customHeight="1" x14ac:dyDescent="0.3">
      <c r="B492" s="432"/>
      <c r="C492" s="94"/>
      <c r="D492" s="93"/>
      <c r="E492" s="93"/>
      <c r="F492" s="242" t="s">
        <v>745</v>
      </c>
      <c r="G492" s="470" t="s">
        <v>746</v>
      </c>
      <c r="H492" s="248">
        <v>903</v>
      </c>
    </row>
    <row r="493" spans="2:8" ht="41.25" customHeight="1" x14ac:dyDescent="0.3">
      <c r="B493" s="432"/>
      <c r="C493" s="94"/>
      <c r="D493" s="93"/>
      <c r="E493" s="93"/>
      <c r="F493" s="242" t="s">
        <v>747</v>
      </c>
      <c r="G493" s="471"/>
      <c r="H493" s="248">
        <v>920</v>
      </c>
    </row>
    <row r="494" spans="2:8" ht="34.5" customHeight="1" x14ac:dyDescent="0.3">
      <c r="B494" s="432"/>
      <c r="C494" s="94"/>
      <c r="D494" s="93"/>
      <c r="E494" s="93"/>
      <c r="F494" s="242" t="s">
        <v>748</v>
      </c>
      <c r="G494" s="471"/>
      <c r="H494" s="248">
        <v>890</v>
      </c>
    </row>
    <row r="495" spans="2:8" ht="34.15" customHeight="1" x14ac:dyDescent="0.3">
      <c r="B495" s="432"/>
      <c r="C495" s="94"/>
      <c r="D495" s="93"/>
      <c r="E495" s="93"/>
      <c r="F495" s="242" t="s">
        <v>749</v>
      </c>
      <c r="G495" s="471"/>
      <c r="H495" s="248">
        <v>900.3</v>
      </c>
    </row>
    <row r="496" spans="2:8" ht="41.25" customHeight="1" x14ac:dyDescent="0.3">
      <c r="B496" s="432"/>
      <c r="C496" s="94"/>
      <c r="D496" s="93"/>
      <c r="E496" s="93"/>
      <c r="F496" s="242" t="s">
        <v>750</v>
      </c>
      <c r="G496" s="471"/>
      <c r="H496" s="248">
        <v>880</v>
      </c>
    </row>
    <row r="497" spans="2:8" ht="37.5" customHeight="1" x14ac:dyDescent="0.3">
      <c r="B497" s="432"/>
      <c r="C497" s="94"/>
      <c r="D497" s="93"/>
      <c r="E497" s="93"/>
      <c r="F497" s="242" t="s">
        <v>751</v>
      </c>
      <c r="G497" s="471"/>
      <c r="H497" s="248">
        <v>940</v>
      </c>
    </row>
    <row r="498" spans="2:8" ht="28.9" customHeight="1" x14ac:dyDescent="0.3">
      <c r="B498" s="432"/>
      <c r="C498" s="94"/>
      <c r="D498" s="93"/>
      <c r="E498" s="93"/>
      <c r="F498" s="242" t="s">
        <v>752</v>
      </c>
      <c r="G498" s="559"/>
      <c r="H498" s="248">
        <v>950</v>
      </c>
    </row>
    <row r="499" spans="2:8" ht="42.75" customHeight="1" x14ac:dyDescent="0.3">
      <c r="B499" s="432"/>
      <c r="C499" s="94"/>
      <c r="D499" s="93"/>
      <c r="E499" s="93"/>
      <c r="F499" s="242" t="s">
        <v>753</v>
      </c>
      <c r="G499" s="559"/>
      <c r="H499" s="248">
        <v>950</v>
      </c>
    </row>
    <row r="500" spans="2:8" ht="25.15" customHeight="1" x14ac:dyDescent="0.3">
      <c r="B500" s="432"/>
      <c r="C500" s="94"/>
      <c r="D500" s="93"/>
      <c r="E500" s="93"/>
      <c r="F500" s="242" t="s">
        <v>754</v>
      </c>
      <c r="G500" s="560"/>
      <c r="H500" s="248">
        <v>970</v>
      </c>
    </row>
    <row r="501" spans="2:8" ht="34.5" customHeight="1" x14ac:dyDescent="0.3">
      <c r="B501" s="432"/>
      <c r="C501" s="94"/>
      <c r="D501" s="93"/>
      <c r="E501" s="93"/>
      <c r="F501" s="329"/>
      <c r="G501" s="261" t="s">
        <v>573</v>
      </c>
      <c r="H501" s="223">
        <f>H502+H503+H504+H505+H506+H507</f>
        <v>3120</v>
      </c>
    </row>
    <row r="502" spans="2:8" ht="45" customHeight="1" x14ac:dyDescent="0.3">
      <c r="B502" s="432"/>
      <c r="C502" s="94"/>
      <c r="D502" s="93"/>
      <c r="E502" s="93"/>
      <c r="F502" s="242" t="s">
        <v>755</v>
      </c>
      <c r="G502" s="336" t="s">
        <v>756</v>
      </c>
      <c r="H502" s="248">
        <v>450</v>
      </c>
    </row>
    <row r="503" spans="2:8" ht="37.5" customHeight="1" x14ac:dyDescent="0.3">
      <c r="B503" s="432"/>
      <c r="C503" s="94"/>
      <c r="D503" s="93"/>
      <c r="E503" s="93"/>
      <c r="F503" s="242" t="s">
        <v>757</v>
      </c>
      <c r="G503" s="336" t="s">
        <v>758</v>
      </c>
      <c r="H503" s="248">
        <v>670</v>
      </c>
    </row>
    <row r="504" spans="2:8" ht="40.5" customHeight="1" x14ac:dyDescent="0.3">
      <c r="B504" s="432"/>
      <c r="C504" s="94"/>
      <c r="D504" s="93"/>
      <c r="E504" s="93"/>
      <c r="F504" s="242" t="s">
        <v>759</v>
      </c>
      <c r="G504" s="291" t="s">
        <v>756</v>
      </c>
      <c r="H504" s="248">
        <v>400</v>
      </c>
    </row>
    <row r="505" spans="2:8" ht="26.25" customHeight="1" x14ac:dyDescent="0.3">
      <c r="B505" s="432"/>
      <c r="C505" s="94"/>
      <c r="D505" s="93"/>
      <c r="E505" s="93"/>
      <c r="F505" s="242" t="s">
        <v>760</v>
      </c>
      <c r="G505" s="291" t="s">
        <v>758</v>
      </c>
      <c r="H505" s="248">
        <v>300</v>
      </c>
    </row>
    <row r="506" spans="2:8" ht="30" customHeight="1" x14ac:dyDescent="0.3">
      <c r="B506" s="432"/>
      <c r="C506" s="94"/>
      <c r="D506" s="93"/>
      <c r="E506" s="337"/>
      <c r="F506" s="271" t="s">
        <v>761</v>
      </c>
      <c r="G506" s="291" t="s">
        <v>762</v>
      </c>
      <c r="H506" s="248">
        <v>800</v>
      </c>
    </row>
    <row r="507" spans="2:8" ht="49.5" customHeight="1" x14ac:dyDescent="0.3">
      <c r="B507" s="432"/>
      <c r="C507" s="94"/>
      <c r="D507" s="93"/>
      <c r="E507" s="337"/>
      <c r="F507" s="271" t="s">
        <v>763</v>
      </c>
      <c r="G507" s="291" t="s">
        <v>762</v>
      </c>
      <c r="H507" s="338">
        <v>500</v>
      </c>
    </row>
    <row r="508" spans="2:8" ht="24.75" customHeight="1" x14ac:dyDescent="0.3">
      <c r="B508" s="432"/>
      <c r="C508" s="94"/>
      <c r="D508" s="93"/>
      <c r="E508" s="337"/>
      <c r="F508" s="329"/>
      <c r="G508" s="261" t="s">
        <v>1047</v>
      </c>
      <c r="H508" s="339">
        <f t="shared" ref="H508" si="21">H509+H510+H511+H512</f>
        <v>2572.6999999999998</v>
      </c>
    </row>
    <row r="509" spans="2:8" ht="36.75" customHeight="1" x14ac:dyDescent="0.3">
      <c r="B509" s="432"/>
      <c r="C509" s="94"/>
      <c r="D509" s="93"/>
      <c r="E509" s="93"/>
      <c r="F509" s="290" t="s">
        <v>764</v>
      </c>
      <c r="G509" s="243" t="s">
        <v>765</v>
      </c>
      <c r="H509" s="340">
        <v>504</v>
      </c>
    </row>
    <row r="510" spans="2:8" ht="36.75" customHeight="1" x14ac:dyDescent="0.3">
      <c r="B510" s="432"/>
      <c r="C510" s="94"/>
      <c r="D510" s="93"/>
      <c r="E510" s="93"/>
      <c r="F510" s="290" t="s">
        <v>766</v>
      </c>
      <c r="G510" s="243" t="s">
        <v>767</v>
      </c>
      <c r="H510" s="340">
        <v>840</v>
      </c>
    </row>
    <row r="511" spans="2:8" ht="36" customHeight="1" x14ac:dyDescent="0.3">
      <c r="B511" s="432"/>
      <c r="C511" s="94"/>
      <c r="D511" s="93"/>
      <c r="E511" s="93"/>
      <c r="F511" s="290" t="s">
        <v>768</v>
      </c>
      <c r="G511" s="243" t="s">
        <v>769</v>
      </c>
      <c r="H511" s="340">
        <v>576</v>
      </c>
    </row>
    <row r="512" spans="2:8" ht="25.15" customHeight="1" x14ac:dyDescent="0.3">
      <c r="B512" s="432"/>
      <c r="C512" s="94"/>
      <c r="D512" s="93"/>
      <c r="E512" s="93"/>
      <c r="F512" s="290" t="s">
        <v>770</v>
      </c>
      <c r="G512" s="243" t="s">
        <v>771</v>
      </c>
      <c r="H512" s="340">
        <v>652.70000000000005</v>
      </c>
    </row>
    <row r="513" spans="2:9" ht="41.25" customHeight="1" x14ac:dyDescent="0.3">
      <c r="B513" s="432"/>
      <c r="C513" s="236">
        <v>11002</v>
      </c>
      <c r="D513" s="405" t="s">
        <v>772</v>
      </c>
      <c r="E513" s="406"/>
      <c r="F513" s="407"/>
      <c r="G513" s="300"/>
      <c r="H513" s="223">
        <f>H514+H516+H518+H520</f>
        <v>58943</v>
      </c>
    </row>
    <row r="514" spans="2:9" ht="27" customHeight="1" x14ac:dyDescent="0.3">
      <c r="B514" s="432"/>
      <c r="C514" s="86"/>
      <c r="D514" s="93"/>
      <c r="E514" s="93"/>
      <c r="F514" s="246"/>
      <c r="G514" s="82" t="s">
        <v>317</v>
      </c>
      <c r="H514" s="223">
        <f>H515</f>
        <v>48880.6</v>
      </c>
    </row>
    <row r="515" spans="2:9" ht="29.45" customHeight="1" x14ac:dyDescent="0.3">
      <c r="B515" s="432"/>
      <c r="C515" s="94"/>
      <c r="D515" s="93"/>
      <c r="E515" s="93"/>
      <c r="F515" s="93"/>
      <c r="G515" s="243" t="s">
        <v>773</v>
      </c>
      <c r="H515" s="234">
        <v>48880.6</v>
      </c>
    </row>
    <row r="516" spans="2:9" ht="31.9" customHeight="1" x14ac:dyDescent="0.3">
      <c r="B516" s="432"/>
      <c r="C516" s="94"/>
      <c r="D516" s="93"/>
      <c r="E516" s="93"/>
      <c r="F516" s="93"/>
      <c r="G516" s="261" t="s">
        <v>570</v>
      </c>
      <c r="H516" s="223">
        <f>H517</f>
        <v>2914.3</v>
      </c>
    </row>
    <row r="517" spans="2:9" ht="31.9" customHeight="1" x14ac:dyDescent="0.3">
      <c r="B517" s="432"/>
      <c r="C517" s="94"/>
      <c r="D517" s="93"/>
      <c r="E517" s="93"/>
      <c r="F517" s="93"/>
      <c r="G517" s="243" t="s">
        <v>774</v>
      </c>
      <c r="H517" s="234">
        <v>2914.3</v>
      </c>
    </row>
    <row r="518" spans="2:9" ht="29.45" customHeight="1" x14ac:dyDescent="0.3">
      <c r="B518" s="432"/>
      <c r="C518" s="94"/>
      <c r="D518" s="93"/>
      <c r="E518" s="93"/>
      <c r="F518" s="93"/>
      <c r="G518" s="261" t="s">
        <v>572</v>
      </c>
      <c r="H518" s="223">
        <f t="shared" ref="H518" si="22">H519</f>
        <v>3981.7</v>
      </c>
    </row>
    <row r="519" spans="2:9" ht="24" customHeight="1" x14ac:dyDescent="0.3">
      <c r="B519" s="432"/>
      <c r="C519" s="94"/>
      <c r="D519" s="93"/>
      <c r="E519" s="93"/>
      <c r="F519" s="93"/>
      <c r="G519" s="243" t="s">
        <v>746</v>
      </c>
      <c r="H519" s="234">
        <v>3981.7</v>
      </c>
    </row>
    <row r="520" spans="2:9" ht="27" customHeight="1" x14ac:dyDescent="0.3">
      <c r="B520" s="432"/>
      <c r="C520" s="94"/>
      <c r="D520" s="93"/>
      <c r="E520" s="93"/>
      <c r="F520" s="93"/>
      <c r="G520" s="261" t="s">
        <v>573</v>
      </c>
      <c r="H520" s="223">
        <f t="shared" ref="H520" si="23">H521</f>
        <v>3166.4</v>
      </c>
    </row>
    <row r="521" spans="2:9" ht="24" customHeight="1" x14ac:dyDescent="0.3">
      <c r="B521" s="432"/>
      <c r="C521" s="341"/>
      <c r="D521" s="311"/>
      <c r="E521" s="311"/>
      <c r="F521" s="311"/>
      <c r="G521" s="243" t="s">
        <v>775</v>
      </c>
      <c r="H521" s="234">
        <v>3166.4</v>
      </c>
    </row>
    <row r="522" spans="2:9" ht="36" customHeight="1" x14ac:dyDescent="0.3">
      <c r="B522" s="251">
        <v>1198</v>
      </c>
      <c r="C522" s="410" t="s">
        <v>776</v>
      </c>
      <c r="D522" s="411"/>
      <c r="E522" s="411"/>
      <c r="F522" s="412"/>
      <c r="G522" s="299"/>
      <c r="H522" s="223">
        <f>+H523+H526+H528+H530+H532+H542</f>
        <v>535207.30000000005</v>
      </c>
      <c r="I522" s="297"/>
    </row>
    <row r="523" spans="2:9" ht="36.6" customHeight="1" x14ac:dyDescent="0.3">
      <c r="B523" s="463"/>
      <c r="C523" s="253">
        <v>11001</v>
      </c>
      <c r="D523" s="409" t="s">
        <v>777</v>
      </c>
      <c r="E523" s="409"/>
      <c r="F523" s="409"/>
      <c r="G523" s="82" t="s">
        <v>317</v>
      </c>
      <c r="H523" s="223">
        <f>H524+H525</f>
        <v>41436.199999999997</v>
      </c>
    </row>
    <row r="524" spans="2:9" ht="25.9" customHeight="1" x14ac:dyDescent="0.3">
      <c r="B524" s="469"/>
      <c r="C524" s="342"/>
      <c r="D524" s="311"/>
      <c r="E524" s="311"/>
      <c r="F524" s="311"/>
      <c r="G524" s="243" t="s">
        <v>778</v>
      </c>
      <c r="H524" s="234">
        <v>31436.2</v>
      </c>
    </row>
    <row r="525" spans="2:9" ht="27.6" customHeight="1" x14ac:dyDescent="0.3">
      <c r="B525" s="469"/>
      <c r="C525" s="342"/>
      <c r="D525" s="311"/>
      <c r="E525" s="311"/>
      <c r="F525" s="311"/>
      <c r="G525" s="243" t="s">
        <v>683</v>
      </c>
      <c r="H525" s="234">
        <v>10000</v>
      </c>
    </row>
    <row r="526" spans="2:9" ht="54.75" customHeight="1" x14ac:dyDescent="0.3">
      <c r="B526" s="469"/>
      <c r="C526" s="253">
        <v>11004</v>
      </c>
      <c r="D526" s="444" t="s">
        <v>779</v>
      </c>
      <c r="E526" s="444"/>
      <c r="F526" s="444"/>
      <c r="G526" s="82" t="s">
        <v>317</v>
      </c>
      <c r="H526" s="215">
        <f t="shared" ref="H526" si="24">H527</f>
        <v>12000</v>
      </c>
    </row>
    <row r="527" spans="2:9" ht="31.15" customHeight="1" x14ac:dyDescent="0.3">
      <c r="B527" s="469"/>
      <c r="C527" s="342"/>
      <c r="D527" s="343"/>
      <c r="E527" s="343"/>
      <c r="F527" s="343"/>
      <c r="G527" s="243" t="s">
        <v>780</v>
      </c>
      <c r="H527" s="327">
        <v>12000</v>
      </c>
    </row>
    <row r="528" spans="2:9" ht="38.450000000000003" customHeight="1" x14ac:dyDescent="0.3">
      <c r="B528" s="344"/>
      <c r="C528" s="270">
        <v>11006</v>
      </c>
      <c r="D528" s="409" t="s">
        <v>781</v>
      </c>
      <c r="E528" s="409"/>
      <c r="F528" s="409"/>
      <c r="G528" s="82" t="s">
        <v>317</v>
      </c>
      <c r="H528" s="223">
        <f>H529</f>
        <v>70611.100000000006</v>
      </c>
    </row>
    <row r="529" spans="2:8" ht="42.6" customHeight="1" x14ac:dyDescent="0.3">
      <c r="B529" s="432"/>
      <c r="C529" s="270"/>
      <c r="D529" s="94"/>
      <c r="E529" s="94"/>
      <c r="F529" s="94"/>
      <c r="G529" s="243" t="s">
        <v>683</v>
      </c>
      <c r="H529" s="345">
        <v>70611.100000000006</v>
      </c>
    </row>
    <row r="530" spans="2:8" ht="31.15" customHeight="1" x14ac:dyDescent="0.3">
      <c r="B530" s="432"/>
      <c r="C530" s="270">
        <v>11007</v>
      </c>
      <c r="D530" s="409" t="s">
        <v>782</v>
      </c>
      <c r="E530" s="409"/>
      <c r="F530" s="409"/>
      <c r="G530" s="82" t="s">
        <v>317</v>
      </c>
      <c r="H530" s="223">
        <f>H531</f>
        <v>32795</v>
      </c>
    </row>
    <row r="531" spans="2:8" ht="37.15" customHeight="1" x14ac:dyDescent="0.3">
      <c r="B531" s="432"/>
      <c r="C531" s="270"/>
      <c r="D531" s="240"/>
      <c r="E531" s="240"/>
      <c r="F531" s="240"/>
      <c r="G531" s="243" t="s">
        <v>627</v>
      </c>
      <c r="H531" s="234">
        <v>32795</v>
      </c>
    </row>
    <row r="532" spans="2:8" ht="34.9" customHeight="1" x14ac:dyDescent="0.3">
      <c r="B532" s="432"/>
      <c r="C532" s="270">
        <v>11008</v>
      </c>
      <c r="D532" s="409" t="s">
        <v>783</v>
      </c>
      <c r="E532" s="409"/>
      <c r="F532" s="409"/>
      <c r="G532" s="243"/>
      <c r="H532" s="223">
        <f>H534+H535+H536+H537+H538+H539+H540+H541</f>
        <v>138365</v>
      </c>
    </row>
    <row r="533" spans="2:8" ht="34.5" customHeight="1" x14ac:dyDescent="0.3">
      <c r="B533" s="432"/>
      <c r="C533" s="256"/>
      <c r="D533" s="237"/>
      <c r="E533" s="467" t="s">
        <v>636</v>
      </c>
      <c r="F533" s="468"/>
      <c r="G533" s="243"/>
      <c r="H533" s="234"/>
    </row>
    <row r="534" spans="2:8" ht="38.25" customHeight="1" x14ac:dyDescent="0.3">
      <c r="B534" s="432"/>
      <c r="C534" s="256"/>
      <c r="D534" s="237"/>
      <c r="E534" s="346"/>
      <c r="F534" s="243" t="s">
        <v>784</v>
      </c>
      <c r="G534" s="226" t="s">
        <v>311</v>
      </c>
      <c r="H534" s="234">
        <v>38365</v>
      </c>
    </row>
    <row r="535" spans="2:8" ht="37.15" customHeight="1" x14ac:dyDescent="0.3">
      <c r="B535" s="432"/>
      <c r="C535" s="256"/>
      <c r="D535" s="237"/>
      <c r="E535" s="346"/>
      <c r="F535" s="243" t="s">
        <v>785</v>
      </c>
      <c r="G535" s="280" t="s">
        <v>786</v>
      </c>
      <c r="H535" s="234">
        <v>26000</v>
      </c>
    </row>
    <row r="536" spans="2:8" ht="69.75" customHeight="1" x14ac:dyDescent="0.3">
      <c r="B536" s="432"/>
      <c r="C536" s="256"/>
      <c r="D536" s="237"/>
      <c r="E536" s="346"/>
      <c r="F536" s="243" t="s">
        <v>1072</v>
      </c>
      <c r="G536" s="280" t="s">
        <v>787</v>
      </c>
      <c r="H536" s="234">
        <v>13000</v>
      </c>
    </row>
    <row r="537" spans="2:8" ht="40.15" customHeight="1" x14ac:dyDescent="0.3">
      <c r="B537" s="344"/>
      <c r="C537" s="256"/>
      <c r="D537" s="237"/>
      <c r="E537" s="346"/>
      <c r="F537" s="243" t="s">
        <v>788</v>
      </c>
      <c r="G537" s="347" t="s">
        <v>789</v>
      </c>
      <c r="H537" s="234">
        <v>15000</v>
      </c>
    </row>
    <row r="538" spans="2:8" ht="31.9" customHeight="1" x14ac:dyDescent="0.3">
      <c r="B538" s="404"/>
      <c r="C538" s="256"/>
      <c r="D538" s="237"/>
      <c r="E538" s="346"/>
      <c r="F538" s="243" t="s">
        <v>790</v>
      </c>
      <c r="G538" s="280" t="s">
        <v>791</v>
      </c>
      <c r="H538" s="234">
        <v>15000</v>
      </c>
    </row>
    <row r="539" spans="2:8" ht="36" customHeight="1" x14ac:dyDescent="0.3">
      <c r="B539" s="404"/>
      <c r="C539" s="256"/>
      <c r="D539" s="237"/>
      <c r="E539" s="346"/>
      <c r="F539" s="243" t="s">
        <v>792</v>
      </c>
      <c r="G539" s="280" t="s">
        <v>793</v>
      </c>
      <c r="H539" s="234">
        <v>6000</v>
      </c>
    </row>
    <row r="540" spans="2:8" ht="39.75" customHeight="1" x14ac:dyDescent="0.3">
      <c r="B540" s="404"/>
      <c r="C540" s="256"/>
      <c r="D540" s="237"/>
      <c r="E540" s="346"/>
      <c r="F540" s="243" t="s">
        <v>794</v>
      </c>
      <c r="G540" s="280" t="s">
        <v>795</v>
      </c>
      <c r="H540" s="234">
        <v>10000</v>
      </c>
    </row>
    <row r="541" spans="2:8" ht="32.450000000000003" customHeight="1" x14ac:dyDescent="0.3">
      <c r="B541" s="404"/>
      <c r="C541" s="256"/>
      <c r="D541" s="237"/>
      <c r="E541" s="346"/>
      <c r="F541" s="243" t="s">
        <v>796</v>
      </c>
      <c r="G541" s="280" t="s">
        <v>61</v>
      </c>
      <c r="H541" s="234">
        <v>15000</v>
      </c>
    </row>
    <row r="542" spans="2:8" ht="36.6" customHeight="1" x14ac:dyDescent="0.3">
      <c r="B542" s="404"/>
      <c r="C542" s="270">
        <v>11009</v>
      </c>
      <c r="D542" s="409" t="s">
        <v>797</v>
      </c>
      <c r="E542" s="409"/>
      <c r="F542" s="409"/>
      <c r="G542" s="82" t="s">
        <v>317</v>
      </c>
      <c r="H542" s="223">
        <f>H543</f>
        <v>240000</v>
      </c>
    </row>
    <row r="543" spans="2:8" ht="92.25" customHeight="1" x14ac:dyDescent="0.3">
      <c r="B543" s="408"/>
      <c r="C543" s="270"/>
      <c r="D543" s="240"/>
      <c r="E543" s="240"/>
      <c r="F543" s="240"/>
      <c r="G543" s="243" t="s">
        <v>798</v>
      </c>
      <c r="H543" s="234">
        <v>240000</v>
      </c>
    </row>
    <row r="544" spans="2:8" ht="42.75" customHeight="1" x14ac:dyDescent="0.3">
      <c r="B544" s="86">
        <v>1215</v>
      </c>
      <c r="C544" s="410" t="s">
        <v>799</v>
      </c>
      <c r="D544" s="411"/>
      <c r="E544" s="411"/>
      <c r="F544" s="412"/>
      <c r="G544" s="348"/>
      <c r="H544" s="223">
        <f>H545+H547+H549+H551+H553+H555</f>
        <v>225242.6</v>
      </c>
    </row>
    <row r="545" spans="2:8" ht="43.5" customHeight="1" x14ac:dyDescent="0.3">
      <c r="B545" s="349"/>
      <c r="C545" s="229">
        <v>11001</v>
      </c>
      <c r="D545" s="405" t="s">
        <v>800</v>
      </c>
      <c r="E545" s="406"/>
      <c r="F545" s="407"/>
      <c r="G545" s="82" t="s">
        <v>317</v>
      </c>
      <c r="H545" s="223">
        <f>H546</f>
        <v>28900</v>
      </c>
    </row>
    <row r="546" spans="2:8" ht="34.15" customHeight="1" x14ac:dyDescent="0.3">
      <c r="B546" s="349"/>
      <c r="C546" s="229"/>
      <c r="D546" s="233"/>
      <c r="E546" s="233"/>
      <c r="F546" s="233"/>
      <c r="G546" s="243" t="s">
        <v>311</v>
      </c>
      <c r="H546" s="234">
        <v>28900</v>
      </c>
    </row>
    <row r="547" spans="2:8" ht="55.5" customHeight="1" x14ac:dyDescent="0.3">
      <c r="B547" s="349"/>
      <c r="C547" s="229">
        <v>11005</v>
      </c>
      <c r="D547" s="405" t="s">
        <v>801</v>
      </c>
      <c r="E547" s="406"/>
      <c r="F547" s="407"/>
      <c r="G547" s="82" t="s">
        <v>317</v>
      </c>
      <c r="H547" s="223">
        <f>H548</f>
        <v>25000</v>
      </c>
    </row>
    <row r="548" spans="2:8" ht="34.15" customHeight="1" x14ac:dyDescent="0.3">
      <c r="B548" s="349"/>
      <c r="C548" s="229"/>
      <c r="D548" s="233"/>
      <c r="E548" s="233"/>
      <c r="F548" s="233"/>
      <c r="G548" s="243" t="s">
        <v>802</v>
      </c>
      <c r="H548" s="234">
        <v>25000</v>
      </c>
    </row>
    <row r="549" spans="2:8" ht="34.15" customHeight="1" x14ac:dyDescent="0.3">
      <c r="B549" s="349"/>
      <c r="C549" s="229">
        <v>12001</v>
      </c>
      <c r="D549" s="405" t="s">
        <v>803</v>
      </c>
      <c r="E549" s="406"/>
      <c r="F549" s="407"/>
      <c r="G549" s="82" t="s">
        <v>317</v>
      </c>
      <c r="H549" s="223">
        <f>H550</f>
        <v>141720</v>
      </c>
    </row>
    <row r="550" spans="2:8" ht="34.15" customHeight="1" x14ac:dyDescent="0.3">
      <c r="B550" s="349"/>
      <c r="C550" s="229"/>
      <c r="D550" s="233"/>
      <c r="E550" s="233"/>
      <c r="F550" s="233"/>
      <c r="G550" s="243" t="s">
        <v>88</v>
      </c>
      <c r="H550" s="234">
        <v>141720</v>
      </c>
    </row>
    <row r="551" spans="2:8" ht="40.5" customHeight="1" x14ac:dyDescent="0.3">
      <c r="B551" s="349"/>
      <c r="C551" s="229">
        <v>12003</v>
      </c>
      <c r="D551" s="405" t="s">
        <v>804</v>
      </c>
      <c r="E551" s="406"/>
      <c r="F551" s="407"/>
      <c r="G551" s="82" t="s">
        <v>317</v>
      </c>
      <c r="H551" s="223">
        <f>H552</f>
        <v>7062.6</v>
      </c>
    </row>
    <row r="552" spans="2:8" ht="34.15" customHeight="1" x14ac:dyDescent="0.3">
      <c r="B552" s="349"/>
      <c r="C552" s="229"/>
      <c r="D552" s="237"/>
      <c r="E552" s="304"/>
      <c r="F552" s="323"/>
      <c r="G552" s="243" t="s">
        <v>311</v>
      </c>
      <c r="H552" s="234">
        <v>7062.6</v>
      </c>
    </row>
    <row r="553" spans="2:8" ht="42.75" customHeight="1" x14ac:dyDescent="0.3">
      <c r="B553" s="349"/>
      <c r="C553" s="229">
        <v>12004</v>
      </c>
      <c r="D553" s="405" t="s">
        <v>805</v>
      </c>
      <c r="E553" s="406"/>
      <c r="F553" s="407"/>
      <c r="G553" s="82" t="s">
        <v>317</v>
      </c>
      <c r="H553" s="223">
        <f>H554</f>
        <v>4560</v>
      </c>
    </row>
    <row r="554" spans="2:8" ht="34.15" customHeight="1" x14ac:dyDescent="0.3">
      <c r="B554" s="349"/>
      <c r="C554" s="229"/>
      <c r="D554" s="237"/>
      <c r="E554" s="304"/>
      <c r="F554" s="323"/>
      <c r="G554" s="226" t="s">
        <v>311</v>
      </c>
      <c r="H554" s="234">
        <v>4560</v>
      </c>
    </row>
    <row r="555" spans="2:8" ht="40.5" customHeight="1" x14ac:dyDescent="0.3">
      <c r="B555" s="349"/>
      <c r="C555" s="86">
        <v>12006</v>
      </c>
      <c r="D555" s="409" t="s">
        <v>1017</v>
      </c>
      <c r="E555" s="409"/>
      <c r="F555" s="409"/>
      <c r="G555" s="82" t="s">
        <v>317</v>
      </c>
      <c r="H555" s="223">
        <f>H556</f>
        <v>18000</v>
      </c>
    </row>
    <row r="556" spans="2:8" ht="34.15" customHeight="1" x14ac:dyDescent="0.3">
      <c r="B556" s="349"/>
      <c r="C556" s="94"/>
      <c r="D556" s="93"/>
      <c r="E556" s="93"/>
      <c r="F556" s="93"/>
      <c r="G556" s="243" t="s">
        <v>806</v>
      </c>
      <c r="H556" s="234">
        <v>18000</v>
      </c>
    </row>
    <row r="557" spans="2:8" ht="44.25" customHeight="1" x14ac:dyDescent="0.3">
      <c r="B557" s="244">
        <v>1227</v>
      </c>
      <c r="C557" s="410" t="s">
        <v>807</v>
      </c>
      <c r="D557" s="411"/>
      <c r="E557" s="411"/>
      <c r="F557" s="412"/>
      <c r="G557" s="348"/>
      <c r="H557" s="223">
        <f>H558+H560+H562</f>
        <v>736296.1</v>
      </c>
    </row>
    <row r="558" spans="2:8" ht="34.15" customHeight="1" x14ac:dyDescent="0.3">
      <c r="B558" s="349"/>
      <c r="C558" s="229">
        <v>11001</v>
      </c>
      <c r="D558" s="466" t="s">
        <v>808</v>
      </c>
      <c r="E558" s="466"/>
      <c r="F558" s="466"/>
      <c r="G558" s="82" t="s">
        <v>317</v>
      </c>
      <c r="H558" s="223">
        <f t="shared" ref="H558:H562" si="25">H559</f>
        <v>331581.8</v>
      </c>
    </row>
    <row r="559" spans="2:8" ht="34.15" customHeight="1" x14ac:dyDescent="0.3">
      <c r="B559" s="349"/>
      <c r="C559" s="229"/>
      <c r="D559" s="233"/>
      <c r="E559" s="233"/>
      <c r="F559" s="233"/>
      <c r="G559" s="226" t="s">
        <v>809</v>
      </c>
      <c r="H559" s="234">
        <v>331581.8</v>
      </c>
    </row>
    <row r="560" spans="2:8" ht="34.15" customHeight="1" x14ac:dyDescent="0.3">
      <c r="B560" s="349"/>
      <c r="C560" s="229">
        <v>11002</v>
      </c>
      <c r="D560" s="466" t="s">
        <v>810</v>
      </c>
      <c r="E560" s="466"/>
      <c r="F560" s="466"/>
      <c r="G560" s="82" t="s">
        <v>317</v>
      </c>
      <c r="H560" s="223">
        <f t="shared" si="25"/>
        <v>263114.3</v>
      </c>
    </row>
    <row r="561" spans="2:8" ht="34.15" customHeight="1" x14ac:dyDescent="0.3">
      <c r="B561" s="349"/>
      <c r="C561" s="229"/>
      <c r="D561" s="233"/>
      <c r="E561" s="233"/>
      <c r="F561" s="233"/>
      <c r="G561" s="226" t="s">
        <v>809</v>
      </c>
      <c r="H561" s="234">
        <v>263114.3</v>
      </c>
    </row>
    <row r="562" spans="2:8" ht="34.15" customHeight="1" x14ac:dyDescent="0.3">
      <c r="B562" s="349"/>
      <c r="C562" s="229">
        <v>11003</v>
      </c>
      <c r="D562" s="466" t="s">
        <v>811</v>
      </c>
      <c r="E562" s="466"/>
      <c r="F562" s="466"/>
      <c r="G562" s="82" t="s">
        <v>317</v>
      </c>
      <c r="H562" s="223">
        <f t="shared" si="25"/>
        <v>141600</v>
      </c>
    </row>
    <row r="563" spans="2:8" ht="34.15" customHeight="1" x14ac:dyDescent="0.3">
      <c r="B563" s="349"/>
      <c r="C563" s="229"/>
      <c r="D563" s="233"/>
      <c r="E563" s="233"/>
      <c r="F563" s="233"/>
      <c r="G563" s="226" t="s">
        <v>809</v>
      </c>
      <c r="H563" s="234">
        <v>141600</v>
      </c>
    </row>
    <row r="564" spans="2:8" ht="34.15" customHeight="1" x14ac:dyDescent="0.3">
      <c r="B564" s="244">
        <v>1238</v>
      </c>
      <c r="C564" s="410" t="s">
        <v>1018</v>
      </c>
      <c r="D564" s="411"/>
      <c r="E564" s="411"/>
      <c r="F564" s="412"/>
      <c r="G564" s="348"/>
      <c r="H564" s="223">
        <f>+H565</f>
        <v>1170353.6000000001</v>
      </c>
    </row>
    <row r="565" spans="2:8" ht="43.5" customHeight="1" x14ac:dyDescent="0.3">
      <c r="B565" s="349"/>
      <c r="C565" s="350" t="s">
        <v>812</v>
      </c>
      <c r="D565" s="405" t="s">
        <v>813</v>
      </c>
      <c r="E565" s="406"/>
      <c r="F565" s="407"/>
      <c r="G565" s="226"/>
      <c r="H565" s="223">
        <f>+H566+H568+H570+H572+H574+H576+H578+H580+H582+H584</f>
        <v>1170353.6000000001</v>
      </c>
    </row>
    <row r="566" spans="2:8" ht="18.75" customHeight="1" x14ac:dyDescent="0.3">
      <c r="B566" s="349"/>
      <c r="C566" s="350"/>
      <c r="D566" s="237"/>
      <c r="E566" s="304"/>
      <c r="F566" s="323"/>
      <c r="G566" s="207" t="s">
        <v>565</v>
      </c>
      <c r="H566" s="223">
        <f>+H567</f>
        <v>78643.5</v>
      </c>
    </row>
    <row r="567" spans="2:8" ht="18.75" customHeight="1" x14ac:dyDescent="0.3">
      <c r="B567" s="349"/>
      <c r="C567" s="350"/>
      <c r="D567" s="237"/>
      <c r="E567" s="304"/>
      <c r="F567" s="323"/>
      <c r="G567" s="226" t="s">
        <v>814</v>
      </c>
      <c r="H567" s="234">
        <v>78643.5</v>
      </c>
    </row>
    <row r="568" spans="2:8" ht="18.75" customHeight="1" x14ac:dyDescent="0.3">
      <c r="B568" s="349"/>
      <c r="C568" s="350"/>
      <c r="D568" s="237"/>
      <c r="E568" s="304"/>
      <c r="F568" s="323"/>
      <c r="G568" s="207" t="s">
        <v>566</v>
      </c>
      <c r="H568" s="223">
        <f>+H569</f>
        <v>140997.9</v>
      </c>
    </row>
    <row r="569" spans="2:8" ht="18.75" customHeight="1" x14ac:dyDescent="0.3">
      <c r="B569" s="349"/>
      <c r="C569" s="350"/>
      <c r="D569" s="237"/>
      <c r="E569" s="304"/>
      <c r="F569" s="323"/>
      <c r="G569" s="226" t="s">
        <v>814</v>
      </c>
      <c r="H569" s="234">
        <v>140997.9</v>
      </c>
    </row>
    <row r="570" spans="2:8" ht="18.75" customHeight="1" x14ac:dyDescent="0.3">
      <c r="B570" s="349"/>
      <c r="C570" s="350"/>
      <c r="D570" s="237"/>
      <c r="E570" s="304"/>
      <c r="F570" s="323"/>
      <c r="G570" s="207" t="s">
        <v>567</v>
      </c>
      <c r="H570" s="223">
        <f>+H571</f>
        <v>139458.29999999999</v>
      </c>
    </row>
    <row r="571" spans="2:8" ht="22.5" customHeight="1" x14ac:dyDescent="0.3">
      <c r="B571" s="349"/>
      <c r="C571" s="350"/>
      <c r="D571" s="237"/>
      <c r="E571" s="304"/>
      <c r="F571" s="323"/>
      <c r="G571" s="226" t="s">
        <v>814</v>
      </c>
      <c r="H571" s="234">
        <v>139458.29999999999</v>
      </c>
    </row>
    <row r="572" spans="2:8" ht="21.75" customHeight="1" x14ac:dyDescent="0.3">
      <c r="B572" s="349"/>
      <c r="C572" s="350"/>
      <c r="D572" s="237"/>
      <c r="E572" s="304"/>
      <c r="F572" s="323"/>
      <c r="G572" s="207" t="s">
        <v>568</v>
      </c>
      <c r="H572" s="223">
        <f>+H573</f>
        <v>111067.8</v>
      </c>
    </row>
    <row r="573" spans="2:8" ht="18.75" customHeight="1" x14ac:dyDescent="0.3">
      <c r="B573" s="349"/>
      <c r="C573" s="350"/>
      <c r="D573" s="237"/>
      <c r="E573" s="304"/>
      <c r="F573" s="323"/>
      <c r="G573" s="226" t="s">
        <v>814</v>
      </c>
      <c r="H573" s="234">
        <v>111067.8</v>
      </c>
    </row>
    <row r="574" spans="2:8" ht="18.75" customHeight="1" x14ac:dyDescent="0.3">
      <c r="B574" s="349"/>
      <c r="C574" s="350"/>
      <c r="D574" s="237"/>
      <c r="E574" s="304"/>
      <c r="F574" s="323"/>
      <c r="G574" s="207" t="s">
        <v>569</v>
      </c>
      <c r="H574" s="223">
        <f>+H575</f>
        <v>126248.4</v>
      </c>
    </row>
    <row r="575" spans="2:8" ht="18.75" customHeight="1" x14ac:dyDescent="0.3">
      <c r="B575" s="349"/>
      <c r="C575" s="350"/>
      <c r="D575" s="237"/>
      <c r="E575" s="304"/>
      <c r="F575" s="323"/>
      <c r="G575" s="226" t="s">
        <v>814</v>
      </c>
      <c r="H575" s="234">
        <v>126248.4</v>
      </c>
    </row>
    <row r="576" spans="2:8" ht="18.75" customHeight="1" x14ac:dyDescent="0.3">
      <c r="B576" s="349"/>
      <c r="C576" s="350"/>
      <c r="D576" s="237"/>
      <c r="E576" s="304"/>
      <c r="F576" s="323"/>
      <c r="G576" s="207" t="s">
        <v>570</v>
      </c>
      <c r="H576" s="223">
        <f>+H577</f>
        <v>170743.3</v>
      </c>
    </row>
    <row r="577" spans="2:8" ht="18.75" customHeight="1" x14ac:dyDescent="0.3">
      <c r="B577" s="349"/>
      <c r="C577" s="350"/>
      <c r="D577" s="237"/>
      <c r="E577" s="304"/>
      <c r="F577" s="323"/>
      <c r="G577" s="226" t="s">
        <v>814</v>
      </c>
      <c r="H577" s="234">
        <v>170743.3</v>
      </c>
    </row>
    <row r="578" spans="2:8" ht="18.75" customHeight="1" x14ac:dyDescent="0.3">
      <c r="B578" s="349"/>
      <c r="C578" s="350"/>
      <c r="D578" s="237"/>
      <c r="E578" s="304"/>
      <c r="F578" s="323"/>
      <c r="G578" s="207" t="s">
        <v>571</v>
      </c>
      <c r="H578" s="223">
        <f>+H579</f>
        <v>110390.39999999999</v>
      </c>
    </row>
    <row r="579" spans="2:8" ht="18.75" customHeight="1" x14ac:dyDescent="0.3">
      <c r="B579" s="349"/>
      <c r="C579" s="350"/>
      <c r="D579" s="237"/>
      <c r="E579" s="304"/>
      <c r="F579" s="323"/>
      <c r="G579" s="226" t="s">
        <v>814</v>
      </c>
      <c r="H579" s="234">
        <v>110390.39999999999</v>
      </c>
    </row>
    <row r="580" spans="2:8" ht="18.75" customHeight="1" x14ac:dyDescent="0.3">
      <c r="B580" s="349"/>
      <c r="C580" s="350"/>
      <c r="D580" s="237"/>
      <c r="E580" s="304"/>
      <c r="F580" s="323"/>
      <c r="G580" s="207" t="s">
        <v>572</v>
      </c>
      <c r="H580" s="223">
        <f>+H581</f>
        <v>155901.4</v>
      </c>
    </row>
    <row r="581" spans="2:8" ht="18.75" customHeight="1" x14ac:dyDescent="0.3">
      <c r="B581" s="349"/>
      <c r="C581" s="350"/>
      <c r="D581" s="237"/>
      <c r="E581" s="304"/>
      <c r="F581" s="323"/>
      <c r="G581" s="226" t="s">
        <v>814</v>
      </c>
      <c r="H581" s="234">
        <v>155901.4</v>
      </c>
    </row>
    <row r="582" spans="2:8" ht="18.75" customHeight="1" x14ac:dyDescent="0.3">
      <c r="B582" s="349"/>
      <c r="C582" s="350"/>
      <c r="D582" s="237"/>
      <c r="E582" s="304"/>
      <c r="F582" s="323"/>
      <c r="G582" s="207" t="s">
        <v>573</v>
      </c>
      <c r="H582" s="223">
        <f>+H583</f>
        <v>41323.300000000003</v>
      </c>
    </row>
    <row r="583" spans="2:8" ht="18.75" customHeight="1" x14ac:dyDescent="0.3">
      <c r="B583" s="349"/>
      <c r="C583" s="350"/>
      <c r="D583" s="237"/>
      <c r="E583" s="304"/>
      <c r="F583" s="323"/>
      <c r="G583" s="226" t="s">
        <v>814</v>
      </c>
      <c r="H583" s="234">
        <v>41323.300000000003</v>
      </c>
    </row>
    <row r="584" spans="2:8" ht="18.75" customHeight="1" x14ac:dyDescent="0.3">
      <c r="B584" s="349"/>
      <c r="C584" s="350"/>
      <c r="D584" s="237"/>
      <c r="E584" s="304"/>
      <c r="F584" s="323"/>
      <c r="G584" s="207" t="s">
        <v>574</v>
      </c>
      <c r="H584" s="223">
        <f>+H585</f>
        <v>95579.3</v>
      </c>
    </row>
    <row r="585" spans="2:8" ht="18.75" customHeight="1" x14ac:dyDescent="0.3">
      <c r="B585" s="349"/>
      <c r="C585" s="86"/>
      <c r="D585" s="410"/>
      <c r="E585" s="411"/>
      <c r="F585" s="412"/>
      <c r="G585" s="226" t="s">
        <v>814</v>
      </c>
      <c r="H585" s="234">
        <v>95579.3</v>
      </c>
    </row>
    <row r="586" spans="2:8" ht="36" customHeight="1" x14ac:dyDescent="0.3">
      <c r="B586" s="397" t="s">
        <v>0</v>
      </c>
      <c r="C586" s="398"/>
      <c r="D586" s="398"/>
      <c r="E586" s="398"/>
      <c r="F586" s="398"/>
      <c r="G586" s="399"/>
      <c r="H586" s="223">
        <f>H587+H590+H593</f>
        <v>2685391</v>
      </c>
    </row>
    <row r="587" spans="2:8" ht="39.75" customHeight="1" x14ac:dyDescent="0.3">
      <c r="B587" s="235">
        <v>1003</v>
      </c>
      <c r="C587" s="410" t="s">
        <v>815</v>
      </c>
      <c r="D587" s="411"/>
      <c r="E587" s="411"/>
      <c r="F587" s="412"/>
      <c r="G587" s="324"/>
      <c r="H587" s="223">
        <f t="shared" ref="H587" si="26">H588</f>
        <v>2395391</v>
      </c>
    </row>
    <row r="588" spans="2:8" ht="58.5" customHeight="1" x14ac:dyDescent="0.3">
      <c r="B588" s="403"/>
      <c r="C588" s="86">
        <v>11001</v>
      </c>
      <c r="D588" s="405" t="s">
        <v>816</v>
      </c>
      <c r="E588" s="406"/>
      <c r="F588" s="407"/>
      <c r="G588" s="82" t="s">
        <v>0</v>
      </c>
      <c r="H588" s="223">
        <f>H589</f>
        <v>2395391</v>
      </c>
    </row>
    <row r="589" spans="2:8" ht="34.15" customHeight="1" x14ac:dyDescent="0.3">
      <c r="B589" s="408"/>
      <c r="C589" s="224"/>
      <c r="D589" s="225"/>
      <c r="E589" s="225"/>
      <c r="F589" s="225"/>
      <c r="G589" s="226" t="s">
        <v>817</v>
      </c>
      <c r="H589" s="227">
        <v>2395391</v>
      </c>
    </row>
    <row r="590" spans="2:8" ht="37.5" customHeight="1" x14ac:dyDescent="0.3">
      <c r="B590" s="82">
        <v>1188</v>
      </c>
      <c r="C590" s="410" t="s">
        <v>818</v>
      </c>
      <c r="D590" s="411"/>
      <c r="E590" s="411"/>
      <c r="F590" s="412"/>
      <c r="G590" s="86"/>
      <c r="H590" s="223">
        <f t="shared" ref="H590" si="27">H591</f>
        <v>190000</v>
      </c>
    </row>
    <row r="591" spans="2:8" ht="57" customHeight="1" x14ac:dyDescent="0.3">
      <c r="B591" s="463"/>
      <c r="C591" s="86">
        <v>11001</v>
      </c>
      <c r="D591" s="409" t="s">
        <v>819</v>
      </c>
      <c r="E591" s="409"/>
      <c r="F591" s="409"/>
      <c r="G591" s="82" t="s">
        <v>0</v>
      </c>
      <c r="H591" s="223">
        <f>H592</f>
        <v>190000</v>
      </c>
    </row>
    <row r="592" spans="2:8" ht="39" customHeight="1" x14ac:dyDescent="0.3">
      <c r="B592" s="464"/>
      <c r="C592" s="224"/>
      <c r="D592" s="225"/>
      <c r="E592" s="225"/>
      <c r="F592" s="225"/>
      <c r="G592" s="226" t="s">
        <v>820</v>
      </c>
      <c r="H592" s="227">
        <v>190000</v>
      </c>
    </row>
    <row r="593" spans="2:8" ht="34.5" customHeight="1" x14ac:dyDescent="0.3">
      <c r="B593" s="235">
        <v>1191</v>
      </c>
      <c r="C593" s="410" t="s">
        <v>821</v>
      </c>
      <c r="D593" s="411"/>
      <c r="E593" s="411"/>
      <c r="F593" s="412"/>
      <c r="G593" s="83"/>
      <c r="H593" s="223">
        <f>H594</f>
        <v>100000</v>
      </c>
    </row>
    <row r="594" spans="2:8" ht="77.25" customHeight="1" x14ac:dyDescent="0.3">
      <c r="B594" s="404"/>
      <c r="C594" s="86">
        <v>11003</v>
      </c>
      <c r="D594" s="409" t="s">
        <v>822</v>
      </c>
      <c r="E594" s="409"/>
      <c r="F594" s="409"/>
      <c r="G594" s="82" t="s">
        <v>0</v>
      </c>
      <c r="H594" s="223">
        <f>H595</f>
        <v>100000</v>
      </c>
    </row>
    <row r="595" spans="2:8" ht="34.5" customHeight="1" x14ac:dyDescent="0.3">
      <c r="B595" s="408"/>
      <c r="C595" s="86"/>
      <c r="D595" s="93"/>
      <c r="E595" s="242"/>
      <c r="F595" s="242"/>
      <c r="G595" s="351" t="s">
        <v>823</v>
      </c>
      <c r="H595" s="234">
        <v>100000</v>
      </c>
    </row>
    <row r="596" spans="2:8" ht="34.5" customHeight="1" x14ac:dyDescent="0.3">
      <c r="B596" s="397" t="s">
        <v>298</v>
      </c>
      <c r="C596" s="398"/>
      <c r="D596" s="398"/>
      <c r="E596" s="398"/>
      <c r="F596" s="398"/>
      <c r="G596" s="399"/>
      <c r="H596" s="223">
        <f t="shared" ref="H596:H598" si="28">H597</f>
        <v>483792.5</v>
      </c>
    </row>
    <row r="597" spans="2:8" ht="42.75" customHeight="1" x14ac:dyDescent="0.3">
      <c r="B597" s="207">
        <v>1177</v>
      </c>
      <c r="C597" s="410" t="s">
        <v>824</v>
      </c>
      <c r="D597" s="411"/>
      <c r="E597" s="411"/>
      <c r="F597" s="412"/>
      <c r="G597" s="229"/>
      <c r="H597" s="223">
        <f t="shared" si="28"/>
        <v>483792.5</v>
      </c>
    </row>
    <row r="598" spans="2:8" ht="65.25" customHeight="1" x14ac:dyDescent="0.3">
      <c r="B598" s="463"/>
      <c r="C598" s="86">
        <v>11001</v>
      </c>
      <c r="D598" s="409" t="s">
        <v>825</v>
      </c>
      <c r="E598" s="409"/>
      <c r="F598" s="409"/>
      <c r="G598" s="82" t="s">
        <v>298</v>
      </c>
      <c r="H598" s="223">
        <f t="shared" si="28"/>
        <v>483792.5</v>
      </c>
    </row>
    <row r="599" spans="2:8" ht="42" customHeight="1" x14ac:dyDescent="0.3">
      <c r="B599" s="464"/>
      <c r="C599" s="352"/>
      <c r="D599" s="353"/>
      <c r="E599" s="353"/>
      <c r="F599" s="353"/>
      <c r="G599" s="354" t="s">
        <v>826</v>
      </c>
      <c r="H599" s="227">
        <v>483792.5</v>
      </c>
    </row>
    <row r="600" spans="2:8" ht="30.75" customHeight="1" x14ac:dyDescent="0.3">
      <c r="B600" s="461" t="s">
        <v>827</v>
      </c>
      <c r="C600" s="461"/>
      <c r="D600" s="461"/>
      <c r="E600" s="461"/>
      <c r="F600" s="461"/>
      <c r="G600" s="461"/>
      <c r="H600" s="223">
        <f>H601+H614</f>
        <v>4575826.1000000006</v>
      </c>
    </row>
    <row r="601" spans="2:8" ht="53.25" customHeight="1" x14ac:dyDescent="0.3">
      <c r="B601" s="86">
        <v>1234</v>
      </c>
      <c r="C601" s="465" t="s">
        <v>828</v>
      </c>
      <c r="D601" s="465"/>
      <c r="E601" s="465"/>
      <c r="F601" s="465"/>
      <c r="G601" s="86"/>
      <c r="H601" s="223">
        <f>+H602+H605+H607+H612+H609</f>
        <v>4418444.7</v>
      </c>
    </row>
    <row r="602" spans="2:8" ht="53.25" customHeight="1" x14ac:dyDescent="0.3">
      <c r="B602" s="86"/>
      <c r="C602" s="86">
        <v>11001</v>
      </c>
      <c r="D602" s="409" t="s">
        <v>829</v>
      </c>
      <c r="E602" s="561"/>
      <c r="F602" s="561"/>
      <c r="G602" s="86" t="s">
        <v>827</v>
      </c>
      <c r="H602" s="223">
        <f>H603+H604</f>
        <v>3234464.2</v>
      </c>
    </row>
    <row r="603" spans="2:8" ht="29.25" customHeight="1" x14ac:dyDescent="0.3">
      <c r="B603" s="86"/>
      <c r="C603" s="86"/>
      <c r="D603" s="233"/>
      <c r="E603" s="233"/>
      <c r="F603" s="233"/>
      <c r="G603" s="243" t="s">
        <v>830</v>
      </c>
      <c r="H603" s="234">
        <v>24464.2</v>
      </c>
    </row>
    <row r="604" spans="2:8" ht="43.5" customHeight="1" x14ac:dyDescent="0.3">
      <c r="B604" s="86"/>
      <c r="C604" s="86"/>
      <c r="D604" s="233"/>
      <c r="E604" s="233"/>
      <c r="F604" s="233"/>
      <c r="G604" s="243" t="s">
        <v>831</v>
      </c>
      <c r="H604" s="234">
        <v>3210000</v>
      </c>
    </row>
    <row r="605" spans="2:8" ht="111.75" customHeight="1" x14ac:dyDescent="0.3">
      <c r="B605" s="86"/>
      <c r="C605" s="86">
        <v>11006</v>
      </c>
      <c r="D605" s="448" t="s">
        <v>832</v>
      </c>
      <c r="E605" s="561"/>
      <c r="F605" s="561"/>
      <c r="G605" s="82" t="s">
        <v>833</v>
      </c>
      <c r="H605" s="223">
        <f>H606</f>
        <v>87738.2</v>
      </c>
    </row>
    <row r="606" spans="2:8" ht="33" customHeight="1" x14ac:dyDescent="0.3">
      <c r="B606" s="86"/>
      <c r="C606" s="78"/>
      <c r="D606" s="80"/>
      <c r="E606" s="80"/>
      <c r="F606" s="80"/>
      <c r="G606" s="355" t="s">
        <v>834</v>
      </c>
      <c r="H606" s="234">
        <v>87738.2</v>
      </c>
    </row>
    <row r="607" spans="2:8" ht="33" customHeight="1" x14ac:dyDescent="0.3">
      <c r="B607" s="461"/>
      <c r="C607" s="86">
        <v>11010</v>
      </c>
      <c r="D607" s="444" t="s">
        <v>835</v>
      </c>
      <c r="E607" s="444"/>
      <c r="F607" s="444"/>
      <c r="G607" s="86" t="s">
        <v>827</v>
      </c>
      <c r="H607" s="223">
        <f t="shared" ref="H607:H612" si="29">+H608</f>
        <v>43380.5</v>
      </c>
    </row>
    <row r="608" spans="2:8" ht="25.15" customHeight="1" x14ac:dyDescent="0.3">
      <c r="B608" s="461"/>
      <c r="C608" s="86"/>
      <c r="D608" s="86"/>
      <c r="E608" s="86"/>
      <c r="F608" s="86"/>
      <c r="G608" s="243" t="s">
        <v>836</v>
      </c>
      <c r="H608" s="234">
        <v>43380.5</v>
      </c>
    </row>
    <row r="609" spans="2:8" ht="40.5" customHeight="1" x14ac:dyDescent="0.3">
      <c r="B609" s="461"/>
      <c r="C609" s="86">
        <v>11011</v>
      </c>
      <c r="D609" s="435" t="s">
        <v>837</v>
      </c>
      <c r="E609" s="562"/>
      <c r="F609" s="563"/>
      <c r="G609" s="86" t="s">
        <v>827</v>
      </c>
      <c r="H609" s="223">
        <f>H610+H611</f>
        <v>752861.8</v>
      </c>
    </row>
    <row r="610" spans="2:8" ht="25.15" customHeight="1" x14ac:dyDescent="0.3">
      <c r="B610" s="461"/>
      <c r="C610" s="249"/>
      <c r="D610" s="249"/>
      <c r="E610" s="249"/>
      <c r="F610" s="249"/>
      <c r="G610" s="280" t="s">
        <v>838</v>
      </c>
      <c r="H610" s="234">
        <v>675839.4</v>
      </c>
    </row>
    <row r="611" spans="2:8" ht="24.6" customHeight="1" x14ac:dyDescent="0.3">
      <c r="B611" s="461"/>
      <c r="C611" s="249"/>
      <c r="D611" s="249"/>
      <c r="E611" s="249"/>
      <c r="F611" s="249"/>
      <c r="G611" s="280" t="s">
        <v>839</v>
      </c>
      <c r="H611" s="234">
        <v>77022.399999999994</v>
      </c>
    </row>
    <row r="612" spans="2:8" ht="39.75" customHeight="1" x14ac:dyDescent="0.3">
      <c r="B612" s="461"/>
      <c r="C612" s="86">
        <v>11016</v>
      </c>
      <c r="D612" s="462" t="s">
        <v>840</v>
      </c>
      <c r="E612" s="462"/>
      <c r="F612" s="462"/>
      <c r="G612" s="86" t="s">
        <v>827</v>
      </c>
      <c r="H612" s="223">
        <f t="shared" si="29"/>
        <v>300000</v>
      </c>
    </row>
    <row r="613" spans="2:8" ht="22.15" customHeight="1" x14ac:dyDescent="0.3">
      <c r="B613" s="461"/>
      <c r="C613" s="86"/>
      <c r="D613" s="86"/>
      <c r="E613" s="86"/>
      <c r="F613" s="86"/>
      <c r="G613" s="280" t="s">
        <v>841</v>
      </c>
      <c r="H613" s="234">
        <v>300000</v>
      </c>
    </row>
    <row r="614" spans="2:8" ht="31.5" customHeight="1" x14ac:dyDescent="0.3">
      <c r="B614" s="82">
        <v>1090</v>
      </c>
      <c r="C614" s="460" t="s">
        <v>842</v>
      </c>
      <c r="D614" s="460"/>
      <c r="E614" s="460"/>
      <c r="F614" s="460"/>
      <c r="G614" s="86"/>
      <c r="H614" s="223">
        <f>H617+H615</f>
        <v>157381.4</v>
      </c>
    </row>
    <row r="615" spans="2:8" ht="54.75" customHeight="1" x14ac:dyDescent="0.3">
      <c r="B615" s="288"/>
      <c r="C615" s="86">
        <v>11001</v>
      </c>
      <c r="D615" s="409" t="s">
        <v>842</v>
      </c>
      <c r="E615" s="564"/>
      <c r="F615" s="564"/>
      <c r="G615" s="82" t="s">
        <v>827</v>
      </c>
      <c r="H615" s="223">
        <f>H616</f>
        <v>121024.7</v>
      </c>
    </row>
    <row r="616" spans="2:8" ht="35.25" customHeight="1" x14ac:dyDescent="0.3">
      <c r="B616" s="82"/>
      <c r="C616" s="86"/>
      <c r="D616" s="233"/>
      <c r="E616" s="233"/>
      <c r="F616" s="233"/>
      <c r="G616" s="243" t="s">
        <v>843</v>
      </c>
      <c r="H616" s="234">
        <v>121024.7</v>
      </c>
    </row>
    <row r="617" spans="2:8" ht="42.75" customHeight="1" x14ac:dyDescent="0.3">
      <c r="B617" s="460"/>
      <c r="C617" s="86">
        <v>11003</v>
      </c>
      <c r="D617" s="409" t="s">
        <v>844</v>
      </c>
      <c r="E617" s="409"/>
      <c r="F617" s="409"/>
      <c r="G617" s="82" t="s">
        <v>827</v>
      </c>
      <c r="H617" s="223">
        <f t="shared" ref="H617" si="30">H618</f>
        <v>36356.699999999997</v>
      </c>
    </row>
    <row r="618" spans="2:8" ht="35.25" customHeight="1" x14ac:dyDescent="0.3">
      <c r="B618" s="460"/>
      <c r="C618" s="94"/>
      <c r="D618" s="249"/>
      <c r="E618" s="249"/>
      <c r="F618" s="249"/>
      <c r="G618" s="243" t="s">
        <v>845</v>
      </c>
      <c r="H618" s="234">
        <v>36356.699999999997</v>
      </c>
    </row>
    <row r="619" spans="2:8" ht="35.25" customHeight="1" x14ac:dyDescent="0.3">
      <c r="B619" s="397" t="s">
        <v>19</v>
      </c>
      <c r="C619" s="398"/>
      <c r="D619" s="398"/>
      <c r="E619" s="398"/>
      <c r="F619" s="398"/>
      <c r="G619" s="399"/>
      <c r="H619" s="228" t="e">
        <f>H681+H646+H627+H669+#REF!+H620+H674+H643</f>
        <v>#REF!</v>
      </c>
    </row>
    <row r="620" spans="2:8" ht="35.25" customHeight="1" x14ac:dyDescent="0.3">
      <c r="B620" s="86">
        <v>1011</v>
      </c>
      <c r="C620" s="410" t="s">
        <v>846</v>
      </c>
      <c r="D620" s="411"/>
      <c r="E620" s="411"/>
      <c r="F620" s="412"/>
      <c r="G620" s="80"/>
      <c r="H620" s="228">
        <f>H621+H623</f>
        <v>82500.600000000006</v>
      </c>
    </row>
    <row r="621" spans="2:8" ht="32.450000000000003" customHeight="1" x14ac:dyDescent="0.3">
      <c r="B621" s="445"/>
      <c r="C621" s="80">
        <v>11005</v>
      </c>
      <c r="D621" s="233" t="s">
        <v>847</v>
      </c>
      <c r="E621" s="233"/>
      <c r="F621" s="233"/>
      <c r="G621" s="82" t="s">
        <v>19</v>
      </c>
      <c r="H621" s="228">
        <f>+H622</f>
        <v>27059.5</v>
      </c>
    </row>
    <row r="622" spans="2:8" ht="27.6" customHeight="1" x14ac:dyDescent="0.3">
      <c r="B622" s="446"/>
      <c r="C622" s="78"/>
      <c r="D622" s="80"/>
      <c r="E622" s="80"/>
      <c r="F622" s="80"/>
      <c r="G622" s="355" t="s">
        <v>311</v>
      </c>
      <c r="H622" s="227">
        <v>27059.5</v>
      </c>
    </row>
    <row r="623" spans="2:8" ht="27.6" customHeight="1" x14ac:dyDescent="0.3">
      <c r="B623" s="446"/>
      <c r="C623" s="86">
        <v>11007</v>
      </c>
      <c r="D623" s="80" t="s">
        <v>848</v>
      </c>
      <c r="E623" s="80"/>
      <c r="F623" s="80"/>
      <c r="G623" s="82" t="s">
        <v>19</v>
      </c>
      <c r="H623" s="228">
        <f>H624</f>
        <v>55441.1</v>
      </c>
    </row>
    <row r="624" spans="2:8" ht="27.6" customHeight="1" x14ac:dyDescent="0.3">
      <c r="B624" s="447"/>
      <c r="C624" s="78"/>
      <c r="D624" s="80"/>
      <c r="E624" s="80"/>
      <c r="F624" s="80"/>
      <c r="G624" s="355" t="s">
        <v>311</v>
      </c>
      <c r="H624" s="227">
        <v>55441.1</v>
      </c>
    </row>
    <row r="625" spans="1:8" ht="27.6" customHeight="1" x14ac:dyDescent="0.3">
      <c r="B625" s="356"/>
      <c r="C625" s="86">
        <v>11008</v>
      </c>
      <c r="D625" s="237" t="s">
        <v>849</v>
      </c>
      <c r="E625" s="304"/>
      <c r="F625" s="323"/>
      <c r="G625" s="82" t="s">
        <v>19</v>
      </c>
      <c r="H625" s="228">
        <f>H626</f>
        <v>34767.599999999999</v>
      </c>
    </row>
    <row r="626" spans="1:8" ht="27.6" customHeight="1" x14ac:dyDescent="0.3">
      <c r="B626" s="356"/>
      <c r="C626" s="78"/>
      <c r="D626" s="80"/>
      <c r="E626" s="80"/>
      <c r="F626" s="80"/>
      <c r="G626" s="355" t="s">
        <v>850</v>
      </c>
      <c r="H626" s="227">
        <v>34767.599999999999</v>
      </c>
    </row>
    <row r="627" spans="1:8" ht="60.75" customHeight="1" x14ac:dyDescent="0.3">
      <c r="A627" s="357"/>
      <c r="B627" s="86">
        <v>1032</v>
      </c>
      <c r="C627" s="410" t="s">
        <v>1073</v>
      </c>
      <c r="D627" s="411"/>
      <c r="E627" s="411"/>
      <c r="F627" s="412"/>
      <c r="G627" s="80"/>
      <c r="H627" s="228">
        <f>H628+H634+H637+H639+H641</f>
        <v>3851795.6999999997</v>
      </c>
    </row>
    <row r="628" spans="1:8" ht="35.25" customHeight="1" x14ac:dyDescent="0.3">
      <c r="A628" s="416"/>
      <c r="B628" s="417"/>
      <c r="C628" s="86">
        <v>11001</v>
      </c>
      <c r="D628" s="448" t="s">
        <v>851</v>
      </c>
      <c r="E628" s="448"/>
      <c r="F628" s="448"/>
      <c r="G628" s="82" t="s">
        <v>19</v>
      </c>
      <c r="H628" s="228">
        <f>SUM(H629:H633)</f>
        <v>3326411.1999999997</v>
      </c>
    </row>
    <row r="629" spans="1:8" ht="22.9" customHeight="1" x14ac:dyDescent="0.3">
      <c r="A629" s="416"/>
      <c r="B629" s="417"/>
      <c r="C629" s="79"/>
      <c r="D629" s="80"/>
      <c r="E629" s="80"/>
      <c r="F629" s="80"/>
      <c r="G629" s="355" t="s">
        <v>852</v>
      </c>
      <c r="H629" s="227">
        <v>583004.1</v>
      </c>
    </row>
    <row r="630" spans="1:8" ht="24" customHeight="1" x14ac:dyDescent="0.3">
      <c r="A630" s="416"/>
      <c r="B630" s="417"/>
      <c r="C630" s="79"/>
      <c r="D630" s="80"/>
      <c r="E630" s="80"/>
      <c r="F630" s="80"/>
      <c r="G630" s="355" t="s">
        <v>853</v>
      </c>
      <c r="H630" s="227">
        <v>532698.80000000005</v>
      </c>
    </row>
    <row r="631" spans="1:8" ht="26.45" customHeight="1" x14ac:dyDescent="0.3">
      <c r="A631" s="416"/>
      <c r="B631" s="417"/>
      <c r="C631" s="79"/>
      <c r="D631" s="80"/>
      <c r="E631" s="80"/>
      <c r="F631" s="80"/>
      <c r="G631" s="355" t="s">
        <v>854</v>
      </c>
      <c r="H631" s="227">
        <v>286276.40000000002</v>
      </c>
    </row>
    <row r="632" spans="1:8" ht="21.6" customHeight="1" x14ac:dyDescent="0.3">
      <c r="A632" s="416"/>
      <c r="B632" s="417"/>
      <c r="C632" s="79"/>
      <c r="D632" s="80"/>
      <c r="E632" s="80"/>
      <c r="F632" s="80"/>
      <c r="G632" s="238" t="s">
        <v>855</v>
      </c>
      <c r="H632" s="227">
        <v>1381122.3</v>
      </c>
    </row>
    <row r="633" spans="1:8" ht="28.15" customHeight="1" x14ac:dyDescent="0.3">
      <c r="A633" s="416"/>
      <c r="B633" s="417"/>
      <c r="C633" s="79"/>
      <c r="D633" s="80"/>
      <c r="E633" s="80"/>
      <c r="F633" s="80"/>
      <c r="G633" s="238" t="s">
        <v>856</v>
      </c>
      <c r="H633" s="227">
        <v>543309.6</v>
      </c>
    </row>
    <row r="634" spans="1:8" ht="40.5" customHeight="1" x14ac:dyDescent="0.3">
      <c r="A634" s="416"/>
      <c r="B634" s="417"/>
      <c r="C634" s="86">
        <v>11002</v>
      </c>
      <c r="D634" s="448" t="s">
        <v>857</v>
      </c>
      <c r="E634" s="448"/>
      <c r="F634" s="448"/>
      <c r="G634" s="82" t="s">
        <v>19</v>
      </c>
      <c r="H634" s="228">
        <f>SUM(H635:H636)</f>
        <v>248289.3</v>
      </c>
    </row>
    <row r="635" spans="1:8" ht="30" customHeight="1" x14ac:dyDescent="0.3">
      <c r="A635" s="416"/>
      <c r="B635" s="417"/>
      <c r="C635" s="79"/>
      <c r="D635" s="80"/>
      <c r="E635" s="80"/>
      <c r="F635" s="80"/>
      <c r="G635" s="238" t="s">
        <v>858</v>
      </c>
      <c r="H635" s="227">
        <v>21590.2</v>
      </c>
    </row>
    <row r="636" spans="1:8" ht="26.45" customHeight="1" x14ac:dyDescent="0.3">
      <c r="A636" s="416"/>
      <c r="B636" s="417"/>
      <c r="C636" s="79"/>
      <c r="D636" s="80"/>
      <c r="E636" s="80"/>
      <c r="F636" s="80"/>
      <c r="G636" s="238" t="s">
        <v>311</v>
      </c>
      <c r="H636" s="227">
        <f>248289.3-H635</f>
        <v>226699.09999999998</v>
      </c>
    </row>
    <row r="637" spans="1:8" ht="63" customHeight="1" x14ac:dyDescent="0.3">
      <c r="A637" s="416"/>
      <c r="B637" s="417"/>
      <c r="C637" s="86">
        <v>11003</v>
      </c>
      <c r="D637" s="448" t="s">
        <v>1074</v>
      </c>
      <c r="E637" s="448"/>
      <c r="F637" s="448"/>
      <c r="G637" s="82" t="s">
        <v>19</v>
      </c>
      <c r="H637" s="228">
        <f>H638</f>
        <v>171069.6</v>
      </c>
    </row>
    <row r="638" spans="1:8" ht="27.6" customHeight="1" x14ac:dyDescent="0.3">
      <c r="A638" s="416"/>
      <c r="B638" s="417"/>
      <c r="C638" s="79"/>
      <c r="D638" s="80"/>
      <c r="E638" s="80"/>
      <c r="F638" s="80"/>
      <c r="G638" s="355" t="s">
        <v>311</v>
      </c>
      <c r="H638" s="227">
        <v>171069.6</v>
      </c>
    </row>
    <row r="639" spans="1:8" ht="51.75" customHeight="1" x14ac:dyDescent="0.3">
      <c r="A639" s="416"/>
      <c r="B639" s="417"/>
      <c r="C639" s="86">
        <v>11004</v>
      </c>
      <c r="D639" s="448" t="s">
        <v>859</v>
      </c>
      <c r="E639" s="448"/>
      <c r="F639" s="448"/>
      <c r="G639" s="82" t="s">
        <v>19</v>
      </c>
      <c r="H639" s="228">
        <f>H640</f>
        <v>35263.199999999997</v>
      </c>
    </row>
    <row r="640" spans="1:8" ht="35.25" customHeight="1" x14ac:dyDescent="0.3">
      <c r="A640" s="416"/>
      <c r="B640" s="417"/>
      <c r="C640" s="79"/>
      <c r="D640" s="80"/>
      <c r="E640" s="80"/>
      <c r="F640" s="80"/>
      <c r="G640" s="355" t="s">
        <v>311</v>
      </c>
      <c r="H640" s="227">
        <v>35263.199999999997</v>
      </c>
    </row>
    <row r="641" spans="1:8" ht="35.25" customHeight="1" x14ac:dyDescent="0.3">
      <c r="A641" s="416"/>
      <c r="B641" s="417"/>
      <c r="C641" s="86">
        <v>11005</v>
      </c>
      <c r="D641" s="448" t="s">
        <v>860</v>
      </c>
      <c r="E641" s="448"/>
      <c r="F641" s="448"/>
      <c r="G641" s="82" t="s">
        <v>19</v>
      </c>
      <c r="H641" s="228">
        <f>H642</f>
        <v>70762.399999999994</v>
      </c>
    </row>
    <row r="642" spans="1:8" ht="35.25" customHeight="1" x14ac:dyDescent="0.3">
      <c r="A642" s="416"/>
      <c r="B642" s="417"/>
      <c r="C642" s="79"/>
      <c r="D642" s="80"/>
      <c r="E642" s="80"/>
      <c r="F642" s="80"/>
      <c r="G642" s="355" t="s">
        <v>311</v>
      </c>
      <c r="H642" s="358">
        <v>70762.399999999994</v>
      </c>
    </row>
    <row r="643" spans="1:8" ht="56.45" customHeight="1" x14ac:dyDescent="0.3">
      <c r="A643" s="360"/>
      <c r="B643" s="361">
        <v>1117</v>
      </c>
      <c r="C643" s="450" t="s">
        <v>861</v>
      </c>
      <c r="D643" s="451"/>
      <c r="E643" s="451"/>
      <c r="F643" s="452"/>
      <c r="G643" s="362"/>
      <c r="H643" s="228">
        <f>H644</f>
        <v>311219.5</v>
      </c>
    </row>
    <row r="644" spans="1:8" ht="69" customHeight="1" x14ac:dyDescent="0.3">
      <c r="A644" s="360"/>
      <c r="B644" s="453"/>
      <c r="C644" s="86">
        <v>11004</v>
      </c>
      <c r="D644" s="448" t="s">
        <v>862</v>
      </c>
      <c r="E644" s="455"/>
      <c r="F644" s="455"/>
      <c r="G644" s="82" t="s">
        <v>19</v>
      </c>
      <c r="H644" s="228">
        <f>H645</f>
        <v>311219.5</v>
      </c>
    </row>
    <row r="645" spans="1:8" ht="35.25" customHeight="1" x14ac:dyDescent="0.3">
      <c r="A645" s="360"/>
      <c r="B645" s="454"/>
      <c r="C645" s="78"/>
      <c r="D645" s="80"/>
      <c r="E645" s="80"/>
      <c r="F645" s="80"/>
      <c r="G645" s="238" t="s">
        <v>863</v>
      </c>
      <c r="H645" s="358">
        <v>311219.5</v>
      </c>
    </row>
    <row r="646" spans="1:8" ht="35.25" customHeight="1" x14ac:dyDescent="0.3">
      <c r="B646" s="82">
        <v>1141</v>
      </c>
      <c r="C646" s="410" t="s">
        <v>864</v>
      </c>
      <c r="D646" s="411"/>
      <c r="E646" s="411"/>
      <c r="F646" s="412"/>
      <c r="G646" s="80"/>
      <c r="H646" s="228">
        <f>H647+H653+H657+H661+H663+H665+H667</f>
        <v>4627153.6000000006</v>
      </c>
    </row>
    <row r="647" spans="1:8" ht="35.25" customHeight="1" x14ac:dyDescent="0.3">
      <c r="B647" s="456"/>
      <c r="C647" s="86">
        <v>11001</v>
      </c>
      <c r="D647" s="450" t="s">
        <v>865</v>
      </c>
      <c r="E647" s="451"/>
      <c r="F647" s="452"/>
      <c r="G647" s="82" t="s">
        <v>19</v>
      </c>
      <c r="H647" s="228">
        <f>SUM(H648:H652)</f>
        <v>2647172.1</v>
      </c>
    </row>
    <row r="648" spans="1:8" ht="30" customHeight="1" x14ac:dyDescent="0.3">
      <c r="B648" s="456"/>
      <c r="C648" s="79"/>
      <c r="D648" s="80"/>
      <c r="E648" s="80"/>
      <c r="F648" s="80"/>
      <c r="G648" s="355" t="s">
        <v>866</v>
      </c>
      <c r="H648" s="227">
        <v>322035.59999999998</v>
      </c>
    </row>
    <row r="649" spans="1:8" ht="27.75" customHeight="1" x14ac:dyDescent="0.3">
      <c r="B649" s="456"/>
      <c r="C649" s="79"/>
      <c r="D649" s="80"/>
      <c r="E649" s="80"/>
      <c r="F649" s="80"/>
      <c r="G649" s="355" t="s">
        <v>867</v>
      </c>
      <c r="H649" s="227">
        <v>249721.60000000001</v>
      </c>
    </row>
    <row r="650" spans="1:8" ht="27.75" customHeight="1" x14ac:dyDescent="0.3">
      <c r="B650" s="456"/>
      <c r="C650" s="79"/>
      <c r="D650" s="80"/>
      <c r="E650" s="80"/>
      <c r="F650" s="80"/>
      <c r="G650" s="355" t="s">
        <v>868</v>
      </c>
      <c r="H650" s="227">
        <v>622246.40000000002</v>
      </c>
    </row>
    <row r="651" spans="1:8" ht="30" customHeight="1" x14ac:dyDescent="0.3">
      <c r="B651" s="456"/>
      <c r="C651" s="79"/>
      <c r="D651" s="80"/>
      <c r="E651" s="80"/>
      <c r="F651" s="80"/>
      <c r="G651" s="238" t="s">
        <v>869</v>
      </c>
      <c r="H651" s="227">
        <f>481451.6+67481.1</f>
        <v>548932.69999999995</v>
      </c>
    </row>
    <row r="652" spans="1:8" ht="30.75" customHeight="1" x14ac:dyDescent="0.3">
      <c r="B652" s="456"/>
      <c r="C652" s="79"/>
      <c r="D652" s="80"/>
      <c r="E652" s="80"/>
      <c r="F652" s="80"/>
      <c r="G652" s="238" t="s">
        <v>870</v>
      </c>
      <c r="H652" s="227">
        <v>904235.8</v>
      </c>
    </row>
    <row r="653" spans="1:8" ht="42.6" customHeight="1" x14ac:dyDescent="0.3">
      <c r="B653" s="456"/>
      <c r="C653" s="86">
        <v>11007</v>
      </c>
      <c r="D653" s="448" t="s">
        <v>871</v>
      </c>
      <c r="E653" s="449"/>
      <c r="F653" s="449"/>
      <c r="G653" s="82" t="s">
        <v>19</v>
      </c>
      <c r="H653" s="228">
        <f>SUM(H654:H656)</f>
        <v>833333.79999999993</v>
      </c>
    </row>
    <row r="654" spans="1:8" ht="36.75" customHeight="1" x14ac:dyDescent="0.3">
      <c r="B654" s="456"/>
      <c r="C654" s="79"/>
      <c r="D654" s="80"/>
      <c r="E654" s="80"/>
      <c r="F654" s="80"/>
      <c r="G654" s="359" t="s">
        <v>872</v>
      </c>
      <c r="H654" s="227">
        <v>274136</v>
      </c>
    </row>
    <row r="655" spans="1:8" ht="34.5" customHeight="1" x14ac:dyDescent="0.3">
      <c r="B655" s="456"/>
      <c r="C655" s="79"/>
      <c r="D655" s="80"/>
      <c r="E655" s="80"/>
      <c r="F655" s="80"/>
      <c r="G655" s="359" t="s">
        <v>873</v>
      </c>
      <c r="H655" s="227">
        <v>312169.7</v>
      </c>
    </row>
    <row r="656" spans="1:8" ht="38.25" customHeight="1" x14ac:dyDescent="0.3">
      <c r="B656" s="456"/>
      <c r="C656" s="79"/>
      <c r="D656" s="80"/>
      <c r="E656" s="80"/>
      <c r="F656" s="80"/>
      <c r="G656" s="359" t="s">
        <v>874</v>
      </c>
      <c r="H656" s="227">
        <v>247028.1</v>
      </c>
    </row>
    <row r="657" spans="1:8" ht="41.45" customHeight="1" x14ac:dyDescent="0.3">
      <c r="B657" s="456"/>
      <c r="C657" s="86">
        <v>11009</v>
      </c>
      <c r="D657" s="448" t="s">
        <v>875</v>
      </c>
      <c r="E657" s="448"/>
      <c r="F657" s="448"/>
      <c r="G657" s="82" t="s">
        <v>19</v>
      </c>
      <c r="H657" s="228">
        <f>SUM(H658:H660)</f>
        <v>355045.7</v>
      </c>
    </row>
    <row r="658" spans="1:8" ht="26.45" customHeight="1" x14ac:dyDescent="0.3">
      <c r="B658" s="456"/>
      <c r="C658" s="79"/>
      <c r="D658" s="80"/>
      <c r="E658" s="80"/>
      <c r="F658" s="80"/>
      <c r="G658" s="359" t="s">
        <v>876</v>
      </c>
      <c r="H658" s="227">
        <v>119012.8</v>
      </c>
    </row>
    <row r="659" spans="1:8" ht="28.9" customHeight="1" x14ac:dyDescent="0.3">
      <c r="B659" s="456"/>
      <c r="C659" s="79"/>
      <c r="D659" s="80"/>
      <c r="E659" s="80"/>
      <c r="F659" s="80"/>
      <c r="G659" s="359" t="s">
        <v>877</v>
      </c>
      <c r="H659" s="227">
        <v>119957.7</v>
      </c>
    </row>
    <row r="660" spans="1:8" ht="35.450000000000003" customHeight="1" x14ac:dyDescent="0.3">
      <c r="B660" s="456"/>
      <c r="C660" s="79"/>
      <c r="D660" s="80"/>
      <c r="E660" s="80"/>
      <c r="F660" s="80"/>
      <c r="G660" s="359" t="s">
        <v>878</v>
      </c>
      <c r="H660" s="227">
        <v>116075.2</v>
      </c>
    </row>
    <row r="661" spans="1:8" ht="56.45" customHeight="1" x14ac:dyDescent="0.3">
      <c r="B661" s="456"/>
      <c r="C661" s="86">
        <v>11010</v>
      </c>
      <c r="D661" s="448" t="s">
        <v>879</v>
      </c>
      <c r="E661" s="448"/>
      <c r="F661" s="448"/>
      <c r="G661" s="82" t="s">
        <v>19</v>
      </c>
      <c r="H661" s="228">
        <f>H662</f>
        <v>32105</v>
      </c>
    </row>
    <row r="662" spans="1:8" ht="32.25" customHeight="1" x14ac:dyDescent="0.3">
      <c r="B662" s="456"/>
      <c r="C662" s="79"/>
      <c r="D662" s="80"/>
      <c r="E662" s="80"/>
      <c r="F662" s="80"/>
      <c r="G662" s="355" t="s">
        <v>311</v>
      </c>
      <c r="H662" s="227">
        <v>32105</v>
      </c>
    </row>
    <row r="663" spans="1:8" ht="37.5" customHeight="1" x14ac:dyDescent="0.3">
      <c r="B663" s="456"/>
      <c r="C663" s="86">
        <v>11015</v>
      </c>
      <c r="D663" s="448" t="s">
        <v>880</v>
      </c>
      <c r="E663" s="448"/>
      <c r="F663" s="448"/>
      <c r="G663" s="82" t="s">
        <v>19</v>
      </c>
      <c r="H663" s="228">
        <f>H664</f>
        <v>12225</v>
      </c>
    </row>
    <row r="664" spans="1:8" s="357" customFormat="1" ht="33" customHeight="1" x14ac:dyDescent="0.3">
      <c r="B664" s="456"/>
      <c r="C664" s="79"/>
      <c r="D664" s="80"/>
      <c r="E664" s="80"/>
      <c r="F664" s="80"/>
      <c r="G664" s="355" t="s">
        <v>311</v>
      </c>
      <c r="H664" s="227">
        <v>12225</v>
      </c>
    </row>
    <row r="665" spans="1:8" s="357" customFormat="1" ht="43.5" customHeight="1" x14ac:dyDescent="0.3">
      <c r="B665" s="456"/>
      <c r="C665" s="86">
        <v>11016</v>
      </c>
      <c r="D665" s="457" t="s">
        <v>881</v>
      </c>
      <c r="E665" s="458"/>
      <c r="F665" s="459"/>
      <c r="G665" s="82" t="s">
        <v>19</v>
      </c>
      <c r="H665" s="228">
        <f>H666</f>
        <v>96684.2</v>
      </c>
    </row>
    <row r="666" spans="1:8" ht="29.25" customHeight="1" x14ac:dyDescent="0.3">
      <c r="B666" s="456"/>
      <c r="C666" s="79"/>
      <c r="D666" s="80"/>
      <c r="E666" s="80"/>
      <c r="F666" s="80"/>
      <c r="G666" s="355" t="s">
        <v>311</v>
      </c>
      <c r="H666" s="227">
        <v>96684.2</v>
      </c>
    </row>
    <row r="667" spans="1:8" ht="38.25" customHeight="1" x14ac:dyDescent="0.3">
      <c r="B667" s="456"/>
      <c r="C667" s="86">
        <v>11018</v>
      </c>
      <c r="D667" s="448" t="s">
        <v>882</v>
      </c>
      <c r="E667" s="448"/>
      <c r="F667" s="448"/>
      <c r="G667" s="82" t="s">
        <v>19</v>
      </c>
      <c r="H667" s="228">
        <f>H668</f>
        <v>650587.80000000005</v>
      </c>
    </row>
    <row r="668" spans="1:8" ht="30.75" customHeight="1" x14ac:dyDescent="0.3">
      <c r="B668" s="456"/>
      <c r="C668" s="79"/>
      <c r="D668" s="80"/>
      <c r="E668" s="80"/>
      <c r="F668" s="80"/>
      <c r="G668" s="355" t="s">
        <v>311</v>
      </c>
      <c r="H668" s="227">
        <v>650587.80000000005</v>
      </c>
    </row>
    <row r="669" spans="1:8" ht="40.15" customHeight="1" x14ac:dyDescent="0.3">
      <c r="A669" s="360"/>
      <c r="B669" s="86">
        <v>1153</v>
      </c>
      <c r="C669" s="410" t="s">
        <v>883</v>
      </c>
      <c r="D669" s="411"/>
      <c r="E669" s="411"/>
      <c r="F669" s="412"/>
      <c r="G669" s="80"/>
      <c r="H669" s="228">
        <f>H670+H672</f>
        <v>149657.5</v>
      </c>
    </row>
    <row r="670" spans="1:8" ht="52.9" customHeight="1" x14ac:dyDescent="0.3">
      <c r="A670" s="360"/>
      <c r="B670" s="445"/>
      <c r="C670" s="86">
        <v>11001</v>
      </c>
      <c r="D670" s="448" t="s">
        <v>884</v>
      </c>
      <c r="E670" s="448"/>
      <c r="F670" s="448"/>
      <c r="G670" s="82" t="s">
        <v>19</v>
      </c>
      <c r="H670" s="228">
        <f>H671</f>
        <v>121486.3</v>
      </c>
    </row>
    <row r="671" spans="1:8" ht="28.9" customHeight="1" x14ac:dyDescent="0.3">
      <c r="A671" s="360"/>
      <c r="B671" s="446"/>
      <c r="C671" s="79"/>
      <c r="D671" s="80"/>
      <c r="E671" s="80"/>
      <c r="F671" s="80"/>
      <c r="G671" s="238" t="s">
        <v>885</v>
      </c>
      <c r="H671" s="227">
        <v>121486.3</v>
      </c>
    </row>
    <row r="672" spans="1:8" ht="53.25" customHeight="1" x14ac:dyDescent="0.3">
      <c r="A672" s="360"/>
      <c r="B672" s="446"/>
      <c r="C672" s="86">
        <v>11002</v>
      </c>
      <c r="D672" s="448" t="s">
        <v>17</v>
      </c>
      <c r="E672" s="448"/>
      <c r="F672" s="448"/>
      <c r="G672" s="82" t="s">
        <v>19</v>
      </c>
      <c r="H672" s="228">
        <f>H673</f>
        <v>28171.199999999997</v>
      </c>
    </row>
    <row r="673" spans="1:8" ht="58.5" customHeight="1" x14ac:dyDescent="0.3">
      <c r="A673" s="360"/>
      <c r="B673" s="447"/>
      <c r="C673" s="78"/>
      <c r="D673" s="80"/>
      <c r="E673" s="80"/>
      <c r="F673" s="80"/>
      <c r="G673" s="238" t="s">
        <v>886</v>
      </c>
      <c r="H673" s="227">
        <v>28171.199999999997</v>
      </c>
    </row>
    <row r="674" spans="1:8" ht="29.25" customHeight="1" x14ac:dyDescent="0.3">
      <c r="B674" s="86">
        <v>1160</v>
      </c>
      <c r="C674" s="410" t="s">
        <v>887</v>
      </c>
      <c r="D674" s="411"/>
      <c r="E674" s="411"/>
      <c r="F674" s="412"/>
      <c r="G674" s="80"/>
      <c r="H674" s="228">
        <f>H675+H677+H679</f>
        <v>322328.30000000005</v>
      </c>
    </row>
    <row r="675" spans="1:8" s="357" customFormat="1" ht="52.5" customHeight="1" x14ac:dyDescent="0.3">
      <c r="B675" s="445"/>
      <c r="C675" s="86">
        <v>11009</v>
      </c>
      <c r="D675" s="448" t="s">
        <v>888</v>
      </c>
      <c r="E675" s="449"/>
      <c r="F675" s="449"/>
      <c r="G675" s="82" t="s">
        <v>19</v>
      </c>
      <c r="H675" s="228">
        <f>H676</f>
        <v>11561.6</v>
      </c>
    </row>
    <row r="676" spans="1:8" s="357" customFormat="1" ht="37.5" customHeight="1" x14ac:dyDescent="0.3">
      <c r="B676" s="446"/>
      <c r="C676" s="79"/>
      <c r="D676" s="80"/>
      <c r="E676" s="80"/>
      <c r="F676" s="80"/>
      <c r="G676" s="355" t="s">
        <v>311</v>
      </c>
      <c r="H676" s="227">
        <v>11561.6</v>
      </c>
    </row>
    <row r="677" spans="1:8" s="186" customFormat="1" ht="50.45" customHeight="1" x14ac:dyDescent="0.3">
      <c r="B677" s="446"/>
      <c r="C677" s="86">
        <v>11012</v>
      </c>
      <c r="D677" s="448" t="s">
        <v>889</v>
      </c>
      <c r="E677" s="448"/>
      <c r="F677" s="448"/>
      <c r="G677" s="82" t="s">
        <v>19</v>
      </c>
      <c r="H677" s="228">
        <f>H678</f>
        <v>218640.1</v>
      </c>
    </row>
    <row r="678" spans="1:8" s="186" customFormat="1" ht="33.75" customHeight="1" x14ac:dyDescent="0.3">
      <c r="B678" s="446"/>
      <c r="C678" s="79"/>
      <c r="D678" s="80"/>
      <c r="E678" s="80"/>
      <c r="F678" s="80"/>
      <c r="G678" s="355" t="s">
        <v>311</v>
      </c>
      <c r="H678" s="227">
        <v>218640.1</v>
      </c>
    </row>
    <row r="679" spans="1:8" s="70" customFormat="1" ht="47.45" customHeight="1" x14ac:dyDescent="0.3">
      <c r="A679" s="186"/>
      <c r="B679" s="446"/>
      <c r="C679" s="86">
        <v>11013</v>
      </c>
      <c r="D679" s="448" t="s">
        <v>890</v>
      </c>
      <c r="E679" s="448"/>
      <c r="F679" s="448"/>
      <c r="G679" s="82" t="s">
        <v>19</v>
      </c>
      <c r="H679" s="228">
        <f>H680</f>
        <v>92126.6</v>
      </c>
    </row>
    <row r="680" spans="1:8" s="70" customFormat="1" ht="30.75" customHeight="1" x14ac:dyDescent="0.3">
      <c r="A680" s="186"/>
      <c r="B680" s="447"/>
      <c r="C680" s="79"/>
      <c r="D680" s="80"/>
      <c r="E680" s="80"/>
      <c r="F680" s="80"/>
      <c r="G680" s="355" t="s">
        <v>311</v>
      </c>
      <c r="H680" s="227">
        <v>92126.6</v>
      </c>
    </row>
    <row r="681" spans="1:8" s="357" customFormat="1" ht="30.6" customHeight="1" x14ac:dyDescent="0.3">
      <c r="B681" s="82">
        <v>1205</v>
      </c>
      <c r="C681" s="410" t="s">
        <v>891</v>
      </c>
      <c r="D681" s="411"/>
      <c r="E681" s="411"/>
      <c r="F681" s="412"/>
      <c r="G681" s="86"/>
      <c r="H681" s="223">
        <f>H682</f>
        <v>18000</v>
      </c>
    </row>
    <row r="682" spans="1:8" s="357" customFormat="1" ht="37.5" customHeight="1" x14ac:dyDescent="0.3">
      <c r="B682" s="427"/>
      <c r="C682" s="86">
        <v>12026</v>
      </c>
      <c r="D682" s="409" t="s">
        <v>892</v>
      </c>
      <c r="E682" s="409"/>
      <c r="F682" s="409"/>
      <c r="G682" s="82" t="s">
        <v>19</v>
      </c>
      <c r="H682" s="228">
        <f>H683</f>
        <v>18000</v>
      </c>
    </row>
    <row r="683" spans="1:8" s="357" customFormat="1" ht="29.25" customHeight="1" x14ac:dyDescent="0.3">
      <c r="B683" s="429"/>
      <c r="C683" s="94"/>
      <c r="D683" s="249"/>
      <c r="E683" s="249"/>
      <c r="F683" s="249"/>
      <c r="G683" s="226" t="s">
        <v>893</v>
      </c>
      <c r="H683" s="227">
        <v>18000</v>
      </c>
    </row>
    <row r="684" spans="1:8" ht="33" customHeight="1" x14ac:dyDescent="0.3">
      <c r="B684" s="410" t="s">
        <v>577</v>
      </c>
      <c r="C684" s="411"/>
      <c r="D684" s="411"/>
      <c r="E684" s="411"/>
      <c r="F684" s="411"/>
      <c r="G684" s="412"/>
      <c r="H684" s="223">
        <f>+H685+H688+H691+H694</f>
        <v>636102</v>
      </c>
    </row>
    <row r="685" spans="1:8" ht="33" customHeight="1" x14ac:dyDescent="0.3">
      <c r="B685" s="244">
        <v>1049</v>
      </c>
      <c r="C685" s="441" t="s">
        <v>894</v>
      </c>
      <c r="D685" s="442"/>
      <c r="E685" s="442"/>
      <c r="F685" s="443"/>
      <c r="G685" s="244"/>
      <c r="H685" s="215">
        <f t="shared" ref="H685:H686" si="31">+H686</f>
        <v>317753.3</v>
      </c>
    </row>
    <row r="686" spans="1:8" ht="40.15" customHeight="1" x14ac:dyDescent="0.3">
      <c r="B686" s="430"/>
      <c r="C686" s="244">
        <v>11004</v>
      </c>
      <c r="D686" s="444" t="s">
        <v>895</v>
      </c>
      <c r="E686" s="444"/>
      <c r="F686" s="444"/>
      <c r="G686" s="213" t="s">
        <v>577</v>
      </c>
      <c r="H686" s="215">
        <f t="shared" si="31"/>
        <v>317753.3</v>
      </c>
    </row>
    <row r="687" spans="1:8" ht="33" customHeight="1" x14ac:dyDescent="0.3">
      <c r="B687" s="431"/>
      <c r="C687" s="244"/>
      <c r="D687" s="363"/>
      <c r="E687" s="363"/>
      <c r="F687" s="363"/>
      <c r="G687" s="238" t="s">
        <v>896</v>
      </c>
      <c r="H687" s="327">
        <v>317753.3</v>
      </c>
    </row>
    <row r="688" spans="1:8" ht="35.450000000000003" customHeight="1" x14ac:dyDescent="0.3">
      <c r="B688" s="86">
        <v>1073</v>
      </c>
      <c r="C688" s="441" t="s">
        <v>897</v>
      </c>
      <c r="D688" s="442"/>
      <c r="E688" s="442"/>
      <c r="F688" s="443"/>
      <c r="G688" s="364"/>
      <c r="H688" s="223">
        <f>+H689</f>
        <v>22000</v>
      </c>
    </row>
    <row r="689" spans="2:8" ht="36" customHeight="1" x14ac:dyDescent="0.3">
      <c r="B689" s="427"/>
      <c r="C689" s="86">
        <v>11001</v>
      </c>
      <c r="D689" s="435" t="s">
        <v>898</v>
      </c>
      <c r="E689" s="436"/>
      <c r="F689" s="437"/>
      <c r="G689" s="82" t="s">
        <v>577</v>
      </c>
      <c r="H689" s="223">
        <f>+H690</f>
        <v>22000</v>
      </c>
    </row>
    <row r="690" spans="2:8" ht="31.9" customHeight="1" x14ac:dyDescent="0.3">
      <c r="B690" s="428"/>
      <c r="C690" s="86"/>
      <c r="D690" s="86"/>
      <c r="E690" s="86"/>
      <c r="F690" s="86"/>
      <c r="G690" s="365" t="s">
        <v>899</v>
      </c>
      <c r="H690" s="227">
        <v>22000</v>
      </c>
    </row>
    <row r="691" spans="2:8" ht="37.5" customHeight="1" x14ac:dyDescent="0.3">
      <c r="B691" s="213">
        <v>1079</v>
      </c>
      <c r="C691" s="410" t="s">
        <v>900</v>
      </c>
      <c r="D691" s="411"/>
      <c r="E691" s="411"/>
      <c r="F691" s="412"/>
      <c r="G691" s="86"/>
      <c r="H691" s="228">
        <f>H692+H694</f>
        <v>265368.7</v>
      </c>
    </row>
    <row r="692" spans="2:8" ht="65.25" customHeight="1" x14ac:dyDescent="0.3">
      <c r="B692" s="403"/>
      <c r="C692" s="86">
        <v>11003</v>
      </c>
      <c r="D692" s="405" t="s">
        <v>901</v>
      </c>
      <c r="E692" s="406"/>
      <c r="F692" s="407"/>
      <c r="G692" s="82" t="s">
        <v>687</v>
      </c>
      <c r="H692" s="228">
        <f t="shared" ref="H692" si="32">+H693</f>
        <v>234388.7</v>
      </c>
    </row>
    <row r="693" spans="2:8" ht="34.9" customHeight="1" x14ac:dyDescent="0.3">
      <c r="B693" s="404"/>
      <c r="C693" s="86"/>
      <c r="D693" s="233"/>
      <c r="E693" s="233"/>
      <c r="F693" s="233"/>
      <c r="G693" s="243" t="s">
        <v>902</v>
      </c>
      <c r="H693" s="234">
        <v>234388.7</v>
      </c>
    </row>
    <row r="694" spans="2:8" ht="41.45" customHeight="1" x14ac:dyDescent="0.3">
      <c r="B694" s="404"/>
      <c r="C694" s="86">
        <v>11015</v>
      </c>
      <c r="D694" s="405" t="s">
        <v>903</v>
      </c>
      <c r="E694" s="406"/>
      <c r="F694" s="407"/>
      <c r="G694" s="82" t="s">
        <v>687</v>
      </c>
      <c r="H694" s="228">
        <f>+H695</f>
        <v>30980</v>
      </c>
    </row>
    <row r="695" spans="2:8" ht="37.5" customHeight="1" x14ac:dyDescent="0.3">
      <c r="B695" s="408"/>
      <c r="C695" s="86"/>
      <c r="D695" s="233"/>
      <c r="E695" s="233"/>
      <c r="F695" s="233"/>
      <c r="G695" s="243" t="s">
        <v>902</v>
      </c>
      <c r="H695" s="234">
        <v>30980</v>
      </c>
    </row>
    <row r="696" spans="2:8" s="357" customFormat="1" ht="38.25" customHeight="1" x14ac:dyDescent="0.3">
      <c r="B696" s="397" t="s">
        <v>904</v>
      </c>
      <c r="C696" s="398"/>
      <c r="D696" s="398"/>
      <c r="E696" s="398"/>
      <c r="F696" s="398"/>
      <c r="G696" s="399"/>
      <c r="H696" s="223">
        <f>H697+H700+H703+H706+H711</f>
        <v>2195573.4</v>
      </c>
    </row>
    <row r="697" spans="2:8" ht="48.75" customHeight="1" x14ac:dyDescent="0.3">
      <c r="B697" s="366">
        <v>1057</v>
      </c>
      <c r="C697" s="410" t="s">
        <v>905</v>
      </c>
      <c r="D697" s="411"/>
      <c r="E697" s="411"/>
      <c r="F697" s="412"/>
      <c r="G697" s="82"/>
      <c r="H697" s="223">
        <f>+H698</f>
        <v>267611.5</v>
      </c>
    </row>
    <row r="698" spans="2:8" ht="42" customHeight="1" x14ac:dyDescent="0.3">
      <c r="B698" s="433"/>
      <c r="C698" s="367">
        <v>11010</v>
      </c>
      <c r="D698" s="405" t="s">
        <v>906</v>
      </c>
      <c r="E698" s="406"/>
      <c r="F698" s="407"/>
      <c r="G698" s="82" t="s">
        <v>904</v>
      </c>
      <c r="H698" s="223">
        <f>+H699</f>
        <v>267611.5</v>
      </c>
    </row>
    <row r="699" spans="2:8" ht="34.9" customHeight="1" x14ac:dyDescent="0.3">
      <c r="B699" s="434"/>
      <c r="C699" s="94"/>
      <c r="D699" s="93"/>
      <c r="E699" s="93"/>
      <c r="F699" s="93"/>
      <c r="G699" s="226" t="s">
        <v>907</v>
      </c>
      <c r="H699" s="227">
        <v>267611.5</v>
      </c>
    </row>
    <row r="700" spans="2:8" ht="31.15" customHeight="1" x14ac:dyDescent="0.3">
      <c r="B700" s="366">
        <v>1093</v>
      </c>
      <c r="C700" s="438" t="s">
        <v>1048</v>
      </c>
      <c r="D700" s="439"/>
      <c r="E700" s="439"/>
      <c r="F700" s="440"/>
      <c r="G700" s="82"/>
      <c r="H700" s="223">
        <f>+H701</f>
        <v>445400.5</v>
      </c>
    </row>
    <row r="701" spans="2:8" ht="42" customHeight="1" x14ac:dyDescent="0.3">
      <c r="B701" s="368"/>
      <c r="C701" s="367">
        <v>11008</v>
      </c>
      <c r="D701" s="438" t="s">
        <v>1050</v>
      </c>
      <c r="E701" s="439"/>
      <c r="F701" s="440"/>
      <c r="G701" s="82" t="s">
        <v>904</v>
      </c>
      <c r="H701" s="223">
        <f>+H702</f>
        <v>445400.5</v>
      </c>
    </row>
    <row r="702" spans="2:8" ht="34.9" customHeight="1" x14ac:dyDescent="0.3">
      <c r="B702" s="369"/>
      <c r="C702" s="94"/>
      <c r="D702" s="93"/>
      <c r="E702" s="93"/>
      <c r="F702" s="93"/>
      <c r="G702" s="226" t="s">
        <v>1049</v>
      </c>
      <c r="H702" s="227">
        <v>445400.5</v>
      </c>
    </row>
    <row r="703" spans="2:8" ht="31.15" customHeight="1" x14ac:dyDescent="0.3">
      <c r="B703" s="244">
        <v>1120</v>
      </c>
      <c r="C703" s="410" t="s">
        <v>908</v>
      </c>
      <c r="D703" s="411"/>
      <c r="E703" s="411"/>
      <c r="F703" s="412"/>
      <c r="G703" s="94"/>
      <c r="H703" s="223">
        <f>H704</f>
        <v>175211.5</v>
      </c>
    </row>
    <row r="704" spans="2:8" s="357" customFormat="1" ht="55.5" customHeight="1" x14ac:dyDescent="0.3">
      <c r="B704" s="432"/>
      <c r="C704" s="86">
        <v>11005</v>
      </c>
      <c r="D704" s="405" t="s">
        <v>909</v>
      </c>
      <c r="E704" s="406"/>
      <c r="F704" s="407"/>
      <c r="G704" s="82" t="s">
        <v>904</v>
      </c>
      <c r="H704" s="223">
        <f t="shared" ref="H704:H707" si="33">H705</f>
        <v>175211.5</v>
      </c>
    </row>
    <row r="705" spans="2:8" s="357" customFormat="1" ht="33.6" customHeight="1" x14ac:dyDescent="0.3">
      <c r="B705" s="432"/>
      <c r="C705" s="94"/>
      <c r="D705" s="93"/>
      <c r="E705" s="93"/>
      <c r="F705" s="93"/>
      <c r="G705" s="226" t="s">
        <v>910</v>
      </c>
      <c r="H705" s="227">
        <v>175211.5</v>
      </c>
    </row>
    <row r="706" spans="2:8" ht="29.45" customHeight="1" x14ac:dyDescent="0.3">
      <c r="B706" s="244">
        <v>1123</v>
      </c>
      <c r="C706" s="410" t="s">
        <v>911</v>
      </c>
      <c r="D706" s="411"/>
      <c r="E706" s="411"/>
      <c r="F706" s="412"/>
      <c r="G706" s="94"/>
      <c r="H706" s="223">
        <f>H707+H709</f>
        <v>860244.2</v>
      </c>
    </row>
    <row r="707" spans="2:8" s="357" customFormat="1" ht="34.5" customHeight="1" x14ac:dyDescent="0.3">
      <c r="B707" s="403"/>
      <c r="C707" s="86">
        <v>11002</v>
      </c>
      <c r="D707" s="405" t="s">
        <v>912</v>
      </c>
      <c r="E707" s="406"/>
      <c r="F707" s="407"/>
      <c r="G707" s="82" t="s">
        <v>904</v>
      </c>
      <c r="H707" s="223">
        <f t="shared" si="33"/>
        <v>260769.8</v>
      </c>
    </row>
    <row r="708" spans="2:8" ht="42.6" customHeight="1" x14ac:dyDescent="0.3">
      <c r="B708" s="404"/>
      <c r="C708" s="94"/>
      <c r="D708" s="93"/>
      <c r="E708" s="93"/>
      <c r="F708" s="93"/>
      <c r="G708" s="226" t="s">
        <v>913</v>
      </c>
      <c r="H708" s="227">
        <v>260769.8</v>
      </c>
    </row>
    <row r="709" spans="2:8" ht="35.25" customHeight="1" x14ac:dyDescent="0.3">
      <c r="B709" s="404"/>
      <c r="C709" s="86">
        <v>11003</v>
      </c>
      <c r="D709" s="405" t="s">
        <v>914</v>
      </c>
      <c r="E709" s="406"/>
      <c r="F709" s="407"/>
      <c r="G709" s="82" t="s">
        <v>904</v>
      </c>
      <c r="H709" s="223">
        <f t="shared" ref="H709" si="34">H710</f>
        <v>599474.4</v>
      </c>
    </row>
    <row r="710" spans="2:8" ht="25.5" customHeight="1" x14ac:dyDescent="0.3">
      <c r="B710" s="404"/>
      <c r="C710" s="94"/>
      <c r="D710" s="93"/>
      <c r="E710" s="93"/>
      <c r="F710" s="93"/>
      <c r="G710" s="226" t="s">
        <v>915</v>
      </c>
      <c r="H710" s="227">
        <v>599474.4</v>
      </c>
    </row>
    <row r="711" spans="2:8" s="357" customFormat="1" ht="41.45" customHeight="1" x14ac:dyDescent="0.3">
      <c r="B711" s="244">
        <v>1149</v>
      </c>
      <c r="C711" s="410" t="s">
        <v>916</v>
      </c>
      <c r="D711" s="411"/>
      <c r="E711" s="411"/>
      <c r="F711" s="412"/>
      <c r="G711" s="94"/>
      <c r="H711" s="223">
        <f>+H712+H714</f>
        <v>447105.7</v>
      </c>
    </row>
    <row r="712" spans="2:8" ht="37.5" customHeight="1" x14ac:dyDescent="0.3">
      <c r="B712" s="430"/>
      <c r="C712" s="86">
        <v>11001</v>
      </c>
      <c r="D712" s="405" t="s">
        <v>917</v>
      </c>
      <c r="E712" s="406"/>
      <c r="F712" s="407"/>
      <c r="G712" s="82" t="s">
        <v>904</v>
      </c>
      <c r="H712" s="223">
        <f t="shared" ref="H712" si="35">H713</f>
        <v>197652</v>
      </c>
    </row>
    <row r="713" spans="2:8" ht="34.9" customHeight="1" x14ac:dyDescent="0.3">
      <c r="B713" s="432"/>
      <c r="C713" s="94"/>
      <c r="D713" s="93"/>
      <c r="E713" s="93"/>
      <c r="F713" s="93"/>
      <c r="G713" s="226" t="s">
        <v>910</v>
      </c>
      <c r="H713" s="234">
        <v>197652</v>
      </c>
    </row>
    <row r="714" spans="2:8" ht="106.5" customHeight="1" x14ac:dyDescent="0.3">
      <c r="B714" s="432"/>
      <c r="C714" s="86">
        <v>11002</v>
      </c>
      <c r="D714" s="409" t="s">
        <v>918</v>
      </c>
      <c r="E714" s="409"/>
      <c r="F714" s="409"/>
      <c r="G714" s="82" t="s">
        <v>904</v>
      </c>
      <c r="H714" s="223">
        <f t="shared" ref="H714" si="36">H715</f>
        <v>249453.7</v>
      </c>
    </row>
    <row r="715" spans="2:8" ht="30" customHeight="1" x14ac:dyDescent="0.3">
      <c r="B715" s="432"/>
      <c r="C715" s="94"/>
      <c r="D715" s="93"/>
      <c r="E715" s="93"/>
      <c r="F715" s="93"/>
      <c r="G715" s="226" t="s">
        <v>919</v>
      </c>
      <c r="H715" s="234">
        <v>249453.7</v>
      </c>
    </row>
    <row r="716" spans="2:8" ht="36.75" customHeight="1" x14ac:dyDescent="0.3">
      <c r="B716" s="410" t="s">
        <v>297</v>
      </c>
      <c r="C716" s="411"/>
      <c r="D716" s="411"/>
      <c r="E716" s="411"/>
      <c r="F716" s="411"/>
      <c r="G716" s="412"/>
      <c r="H716" s="220">
        <f>+H717+H723</f>
        <v>1370492</v>
      </c>
    </row>
    <row r="717" spans="2:8" ht="42.75" customHeight="1" x14ac:dyDescent="0.3">
      <c r="B717" s="244">
        <v>1043</v>
      </c>
      <c r="C717" s="410" t="s">
        <v>920</v>
      </c>
      <c r="D717" s="411"/>
      <c r="E717" s="411"/>
      <c r="F717" s="412"/>
      <c r="G717" s="86"/>
      <c r="H717" s="223">
        <f>+H718+H720</f>
        <v>1056500</v>
      </c>
    </row>
    <row r="718" spans="2:8" ht="38.25" customHeight="1" x14ac:dyDescent="0.3">
      <c r="B718" s="430"/>
      <c r="C718" s="86">
        <v>11004</v>
      </c>
      <c r="D718" s="405" t="s">
        <v>921</v>
      </c>
      <c r="E718" s="406"/>
      <c r="F718" s="407"/>
      <c r="G718" s="82" t="s">
        <v>297</v>
      </c>
      <c r="H718" s="223">
        <f>+H719</f>
        <v>613000</v>
      </c>
    </row>
    <row r="719" spans="2:8" ht="24.75" customHeight="1" x14ac:dyDescent="0.3">
      <c r="B719" s="432"/>
      <c r="C719" s="86"/>
      <c r="D719" s="233"/>
      <c r="E719" s="233"/>
      <c r="F719" s="233"/>
      <c r="G719" s="351" t="s">
        <v>464</v>
      </c>
      <c r="H719" s="234">
        <v>613000</v>
      </c>
    </row>
    <row r="720" spans="2:8" ht="38.25" customHeight="1" x14ac:dyDescent="0.3">
      <c r="B720" s="432"/>
      <c r="C720" s="86">
        <v>11009</v>
      </c>
      <c r="D720" s="405" t="s">
        <v>922</v>
      </c>
      <c r="E720" s="406"/>
      <c r="F720" s="407"/>
      <c r="G720" s="82" t="s">
        <v>297</v>
      </c>
      <c r="H720" s="223">
        <f>+H721</f>
        <v>443500</v>
      </c>
    </row>
    <row r="721" spans="2:10" ht="24.75" customHeight="1" x14ac:dyDescent="0.3">
      <c r="B721" s="432"/>
      <c r="C721" s="86"/>
      <c r="D721" s="233"/>
      <c r="E721" s="233"/>
      <c r="F721" s="233"/>
      <c r="G721" s="351" t="s">
        <v>464</v>
      </c>
      <c r="H721" s="234">
        <v>443500</v>
      </c>
    </row>
    <row r="722" spans="2:10" ht="27" customHeight="1" x14ac:dyDescent="0.3">
      <c r="B722" s="244">
        <v>1164</v>
      </c>
      <c r="C722" s="410" t="s">
        <v>923</v>
      </c>
      <c r="D722" s="411"/>
      <c r="E722" s="411"/>
      <c r="F722" s="412"/>
      <c r="G722" s="86"/>
      <c r="H722" s="223">
        <f>+H723</f>
        <v>313992</v>
      </c>
    </row>
    <row r="723" spans="2:10" ht="24.75" customHeight="1" x14ac:dyDescent="0.3">
      <c r="B723" s="430"/>
      <c r="C723" s="86">
        <v>11001</v>
      </c>
      <c r="D723" s="405" t="s">
        <v>924</v>
      </c>
      <c r="E723" s="406"/>
      <c r="F723" s="407"/>
      <c r="G723" s="82" t="s">
        <v>297</v>
      </c>
      <c r="H723" s="223">
        <f t="shared" ref="H723" si="37">+H724</f>
        <v>313992</v>
      </c>
    </row>
    <row r="724" spans="2:10" ht="24.75" customHeight="1" x14ac:dyDescent="0.3">
      <c r="B724" s="431"/>
      <c r="C724" s="86"/>
      <c r="D724" s="233"/>
      <c r="E724" s="233"/>
      <c r="F724" s="233"/>
      <c r="G724" s="243" t="s">
        <v>925</v>
      </c>
      <c r="H724" s="234">
        <v>313992</v>
      </c>
    </row>
    <row r="725" spans="2:10" ht="37.15" customHeight="1" x14ac:dyDescent="0.3">
      <c r="B725" s="397" t="s">
        <v>926</v>
      </c>
      <c r="C725" s="398"/>
      <c r="D725" s="398"/>
      <c r="E725" s="398"/>
      <c r="F725" s="398"/>
      <c r="G725" s="399"/>
      <c r="H725" s="255">
        <f>+H726+H731+H744+H747</f>
        <v>4758110.3999999994</v>
      </c>
    </row>
    <row r="726" spans="2:10" ht="42.75" customHeight="1" x14ac:dyDescent="0.3">
      <c r="B726" s="86">
        <v>1016</v>
      </c>
      <c r="C726" s="410" t="s">
        <v>927</v>
      </c>
      <c r="D726" s="411"/>
      <c r="E726" s="411"/>
      <c r="F726" s="412"/>
      <c r="G726" s="86"/>
      <c r="H726" s="223">
        <f>H727+H729</f>
        <v>1970681</v>
      </c>
      <c r="J726" s="297"/>
    </row>
    <row r="727" spans="2:10" ht="38.450000000000003" customHeight="1" x14ac:dyDescent="0.3">
      <c r="B727" s="427"/>
      <c r="C727" s="86">
        <v>11001</v>
      </c>
      <c r="D727" s="405" t="s">
        <v>928</v>
      </c>
      <c r="E727" s="406"/>
      <c r="F727" s="407"/>
      <c r="G727" s="86" t="s">
        <v>926</v>
      </c>
      <c r="H727" s="223">
        <f>+H728</f>
        <v>250950.8</v>
      </c>
    </row>
    <row r="728" spans="2:10" ht="29.45" customHeight="1" x14ac:dyDescent="0.3">
      <c r="B728" s="428"/>
      <c r="C728" s="86"/>
      <c r="D728" s="86"/>
      <c r="E728" s="86"/>
      <c r="F728" s="86"/>
      <c r="G728" s="243" t="s">
        <v>929</v>
      </c>
      <c r="H728" s="234">
        <v>250950.8</v>
      </c>
    </row>
    <row r="729" spans="2:10" ht="48" customHeight="1" x14ac:dyDescent="0.3">
      <c r="B729" s="428"/>
      <c r="C729" s="86">
        <v>11004</v>
      </c>
      <c r="D729" s="405" t="s">
        <v>930</v>
      </c>
      <c r="E729" s="406"/>
      <c r="F729" s="407"/>
      <c r="G729" s="86" t="s">
        <v>926</v>
      </c>
      <c r="H729" s="223">
        <f t="shared" ref="H729" si="38">H730</f>
        <v>1719730.2</v>
      </c>
    </row>
    <row r="730" spans="2:10" ht="36.6" customHeight="1" x14ac:dyDescent="0.3">
      <c r="B730" s="429"/>
      <c r="C730" s="86"/>
      <c r="D730" s="86"/>
      <c r="E730" s="86"/>
      <c r="F730" s="86"/>
      <c r="G730" s="243" t="s">
        <v>931</v>
      </c>
      <c r="H730" s="234">
        <v>1719730.2</v>
      </c>
    </row>
    <row r="731" spans="2:10" ht="42.75" customHeight="1" x14ac:dyDescent="0.3">
      <c r="B731" s="244">
        <v>1155</v>
      </c>
      <c r="C731" s="410" t="s">
        <v>932</v>
      </c>
      <c r="D731" s="411"/>
      <c r="E731" s="411"/>
      <c r="F731" s="412"/>
      <c r="G731" s="83"/>
      <c r="H731" s="255">
        <f>H732+H734+H736+H738+H740+H742</f>
        <v>1409442.7999999998</v>
      </c>
    </row>
    <row r="732" spans="2:10" ht="54.75" customHeight="1" x14ac:dyDescent="0.3">
      <c r="B732" s="403"/>
      <c r="C732" s="82">
        <v>11004</v>
      </c>
      <c r="D732" s="409" t="s">
        <v>933</v>
      </c>
      <c r="E732" s="409"/>
      <c r="F732" s="409"/>
      <c r="G732" s="82" t="s">
        <v>926</v>
      </c>
      <c r="H732" s="255">
        <f t="shared" ref="H732" si="39">H733</f>
        <v>431979.4</v>
      </c>
    </row>
    <row r="733" spans="2:10" ht="30.75" customHeight="1" x14ac:dyDescent="0.3">
      <c r="B733" s="404"/>
      <c r="C733" s="82"/>
      <c r="D733" s="271"/>
      <c r="E733" s="242"/>
      <c r="F733" s="242"/>
      <c r="G733" s="243" t="s">
        <v>934</v>
      </c>
      <c r="H733" s="250">
        <v>431979.4</v>
      </c>
    </row>
    <row r="734" spans="2:10" ht="55.5" customHeight="1" x14ac:dyDescent="0.3">
      <c r="B734" s="404"/>
      <c r="C734" s="82">
        <v>11005</v>
      </c>
      <c r="D734" s="409" t="s">
        <v>935</v>
      </c>
      <c r="E734" s="409"/>
      <c r="F734" s="409"/>
      <c r="G734" s="82" t="s">
        <v>926</v>
      </c>
      <c r="H734" s="255">
        <f t="shared" ref="H734:H740" si="40">H735</f>
        <v>164366.29999999999</v>
      </c>
    </row>
    <row r="735" spans="2:10" ht="33.75" customHeight="1" x14ac:dyDescent="0.3">
      <c r="B735" s="404"/>
      <c r="C735" s="82"/>
      <c r="D735" s="271"/>
      <c r="E735" s="242"/>
      <c r="F735" s="242"/>
      <c r="G735" s="243" t="s">
        <v>936</v>
      </c>
      <c r="H735" s="250">
        <v>164366.29999999999</v>
      </c>
    </row>
    <row r="736" spans="2:10" ht="53.25" customHeight="1" x14ac:dyDescent="0.3">
      <c r="B736" s="404"/>
      <c r="C736" s="82">
        <v>11006</v>
      </c>
      <c r="D736" s="409" t="s">
        <v>937</v>
      </c>
      <c r="E736" s="409"/>
      <c r="F736" s="409"/>
      <c r="G736" s="82" t="s">
        <v>926</v>
      </c>
      <c r="H736" s="255">
        <f t="shared" si="40"/>
        <v>185280.7</v>
      </c>
    </row>
    <row r="737" spans="2:8" ht="31.5" customHeight="1" x14ac:dyDescent="0.3">
      <c r="B737" s="404"/>
      <c r="C737" s="82"/>
      <c r="D737" s="271"/>
      <c r="E737" s="242"/>
      <c r="F737" s="242"/>
      <c r="G737" s="243" t="s">
        <v>938</v>
      </c>
      <c r="H737" s="250">
        <v>185280.7</v>
      </c>
    </row>
    <row r="738" spans="2:8" ht="56.25" customHeight="1" x14ac:dyDescent="0.3">
      <c r="B738" s="404"/>
      <c r="C738" s="82">
        <v>11007</v>
      </c>
      <c r="D738" s="409" t="s">
        <v>939</v>
      </c>
      <c r="E738" s="409"/>
      <c r="F738" s="409"/>
      <c r="G738" s="82" t="s">
        <v>926</v>
      </c>
      <c r="H738" s="255">
        <f t="shared" si="40"/>
        <v>245887.3</v>
      </c>
    </row>
    <row r="739" spans="2:8" ht="31.15" customHeight="1" x14ac:dyDescent="0.3">
      <c r="B739" s="404"/>
      <c r="C739" s="82"/>
      <c r="D739" s="271"/>
      <c r="E739" s="242"/>
      <c r="F739" s="242"/>
      <c r="G739" s="243" t="s">
        <v>940</v>
      </c>
      <c r="H739" s="250">
        <v>245887.3</v>
      </c>
    </row>
    <row r="740" spans="2:8" ht="42" customHeight="1" x14ac:dyDescent="0.3">
      <c r="B740" s="404"/>
      <c r="C740" s="82">
        <v>11008</v>
      </c>
      <c r="D740" s="409" t="s">
        <v>941</v>
      </c>
      <c r="E740" s="409"/>
      <c r="F740" s="409"/>
      <c r="G740" s="82" t="s">
        <v>926</v>
      </c>
      <c r="H740" s="255">
        <f t="shared" si="40"/>
        <v>74404.899999999994</v>
      </c>
    </row>
    <row r="741" spans="2:8" ht="33.75" customHeight="1" x14ac:dyDescent="0.3">
      <c r="B741" s="404"/>
      <c r="C741" s="82"/>
      <c r="D741" s="271"/>
      <c r="E741" s="242"/>
      <c r="F741" s="242"/>
      <c r="G741" s="243" t="s">
        <v>942</v>
      </c>
      <c r="H741" s="250">
        <v>74404.899999999994</v>
      </c>
    </row>
    <row r="742" spans="2:8" ht="56.45" customHeight="1" x14ac:dyDescent="0.3">
      <c r="B742" s="404"/>
      <c r="C742" s="82">
        <v>11010</v>
      </c>
      <c r="D742" s="409" t="s">
        <v>943</v>
      </c>
      <c r="E742" s="409"/>
      <c r="F742" s="409"/>
      <c r="G742" s="82" t="s">
        <v>926</v>
      </c>
      <c r="H742" s="255">
        <f t="shared" ref="H742" si="41">H743</f>
        <v>307524.2</v>
      </c>
    </row>
    <row r="743" spans="2:8" ht="31.15" customHeight="1" x14ac:dyDescent="0.3">
      <c r="B743" s="408"/>
      <c r="C743" s="82"/>
      <c r="D743" s="271"/>
      <c r="E743" s="242"/>
      <c r="F743" s="242"/>
      <c r="G743" s="238" t="s">
        <v>944</v>
      </c>
      <c r="H743" s="250">
        <v>307524.2</v>
      </c>
    </row>
    <row r="744" spans="2:8" ht="32.25" customHeight="1" x14ac:dyDescent="0.3">
      <c r="B744" s="244">
        <v>1173</v>
      </c>
      <c r="C744" s="410" t="s">
        <v>945</v>
      </c>
      <c r="D744" s="411"/>
      <c r="E744" s="411"/>
      <c r="F744" s="412"/>
      <c r="G744" s="83"/>
      <c r="H744" s="255">
        <f>H745</f>
        <v>1335485.8999999999</v>
      </c>
    </row>
    <row r="745" spans="2:8" ht="31.9" customHeight="1" x14ac:dyDescent="0.3">
      <c r="B745" s="403"/>
      <c r="C745" s="82">
        <v>11002</v>
      </c>
      <c r="D745" s="409" t="s">
        <v>946</v>
      </c>
      <c r="E745" s="409"/>
      <c r="F745" s="409"/>
      <c r="G745" s="82" t="s">
        <v>947</v>
      </c>
      <c r="H745" s="255">
        <f t="shared" ref="H745" si="42">H746</f>
        <v>1335485.8999999999</v>
      </c>
    </row>
    <row r="746" spans="2:8" ht="27" customHeight="1" x14ac:dyDescent="0.3">
      <c r="B746" s="404"/>
      <c r="C746" s="82"/>
      <c r="D746" s="271"/>
      <c r="E746" s="242"/>
      <c r="F746" s="242"/>
      <c r="G746" s="226" t="s">
        <v>948</v>
      </c>
      <c r="H746" s="250">
        <v>1335485.8999999999</v>
      </c>
    </row>
    <row r="747" spans="2:8" ht="28.9" customHeight="1" x14ac:dyDescent="0.3">
      <c r="B747" s="244">
        <v>1186</v>
      </c>
      <c r="C747" s="410" t="s">
        <v>949</v>
      </c>
      <c r="D747" s="411"/>
      <c r="E747" s="411"/>
      <c r="F747" s="412"/>
      <c r="G747" s="83"/>
      <c r="H747" s="255">
        <f>H748</f>
        <v>42500.7</v>
      </c>
    </row>
    <row r="748" spans="2:8" ht="42.75" customHeight="1" x14ac:dyDescent="0.3">
      <c r="B748" s="403"/>
      <c r="C748" s="82">
        <v>11001</v>
      </c>
      <c r="D748" s="409" t="s">
        <v>949</v>
      </c>
      <c r="E748" s="409"/>
      <c r="F748" s="409"/>
      <c r="G748" s="82" t="s">
        <v>926</v>
      </c>
      <c r="H748" s="255">
        <f t="shared" ref="H748" si="43">H749</f>
        <v>42500.7</v>
      </c>
    </row>
    <row r="749" spans="2:8" ht="31.15" customHeight="1" x14ac:dyDescent="0.3">
      <c r="B749" s="408"/>
      <c r="C749" s="82"/>
      <c r="D749" s="271"/>
      <c r="E749" s="242"/>
      <c r="F749" s="242"/>
      <c r="G749" s="226" t="s">
        <v>950</v>
      </c>
      <c r="H749" s="250">
        <v>42500.7</v>
      </c>
    </row>
    <row r="750" spans="2:8" ht="33" customHeight="1" x14ac:dyDescent="0.3">
      <c r="B750" s="397" t="s">
        <v>290</v>
      </c>
      <c r="C750" s="398"/>
      <c r="D750" s="398"/>
      <c r="E750" s="398"/>
      <c r="F750" s="398"/>
      <c r="G750" s="399"/>
      <c r="H750" s="223">
        <f>SUM(H751,H768,H773,H776,H783,H790,H807,H818)</f>
        <v>14790692.1</v>
      </c>
    </row>
    <row r="751" spans="2:8" ht="36" customHeight="1" x14ac:dyDescent="0.3">
      <c r="B751" s="213">
        <v>1022</v>
      </c>
      <c r="C751" s="410" t="s">
        <v>951</v>
      </c>
      <c r="D751" s="411"/>
      <c r="E751" s="411"/>
      <c r="F751" s="412"/>
      <c r="G751" s="229"/>
      <c r="H751" s="223">
        <f>SUM(H752,H754,H756,H758,H760,H762,H764,H766)</f>
        <v>4045055.9</v>
      </c>
    </row>
    <row r="752" spans="2:8" ht="67.900000000000006" customHeight="1" x14ac:dyDescent="0.3">
      <c r="B752" s="421"/>
      <c r="C752" s="86">
        <v>11001</v>
      </c>
      <c r="D752" s="405" t="s">
        <v>952</v>
      </c>
      <c r="E752" s="406"/>
      <c r="F752" s="407"/>
      <c r="G752" s="82" t="s">
        <v>290</v>
      </c>
      <c r="H752" s="223">
        <f t="shared" ref="H752" si="44">H753</f>
        <v>264000</v>
      </c>
    </row>
    <row r="753" spans="2:8" ht="29.45" customHeight="1" x14ac:dyDescent="0.3">
      <c r="B753" s="422"/>
      <c r="C753" s="94"/>
      <c r="D753" s="271"/>
      <c r="E753" s="271"/>
      <c r="F753" s="271"/>
      <c r="G753" s="243" t="s">
        <v>953</v>
      </c>
      <c r="H753" s="234">
        <v>264000</v>
      </c>
    </row>
    <row r="754" spans="2:8" ht="40.9" customHeight="1" x14ac:dyDescent="0.3">
      <c r="B754" s="422"/>
      <c r="C754" s="86">
        <v>11002</v>
      </c>
      <c r="D754" s="405" t="s">
        <v>954</v>
      </c>
      <c r="E754" s="406"/>
      <c r="F754" s="407"/>
      <c r="G754" s="82" t="s">
        <v>290</v>
      </c>
      <c r="H754" s="223">
        <f>H755</f>
        <v>332055.90000000002</v>
      </c>
    </row>
    <row r="755" spans="2:8" ht="31.15" customHeight="1" x14ac:dyDescent="0.3">
      <c r="B755" s="422"/>
      <c r="C755" s="94"/>
      <c r="D755" s="271"/>
      <c r="E755" s="271"/>
      <c r="F755" s="271"/>
      <c r="G755" s="243" t="s">
        <v>955</v>
      </c>
      <c r="H755" s="234">
        <v>332055.90000000002</v>
      </c>
    </row>
    <row r="756" spans="2:8" ht="36" customHeight="1" x14ac:dyDescent="0.3">
      <c r="B756" s="422"/>
      <c r="C756" s="86">
        <v>11004</v>
      </c>
      <c r="D756" s="405" t="s">
        <v>956</v>
      </c>
      <c r="E756" s="406" t="s">
        <v>957</v>
      </c>
      <c r="F756" s="407" t="s">
        <v>957</v>
      </c>
      <c r="G756" s="82" t="s">
        <v>290</v>
      </c>
      <c r="H756" s="223">
        <f>H757</f>
        <v>500000</v>
      </c>
    </row>
    <row r="757" spans="2:8" ht="31.15" customHeight="1" x14ac:dyDescent="0.3">
      <c r="B757" s="422"/>
      <c r="C757" s="94"/>
      <c r="D757" s="271"/>
      <c r="E757" s="271"/>
      <c r="F757" s="271"/>
      <c r="G757" s="243" t="s">
        <v>955</v>
      </c>
      <c r="H757" s="234">
        <v>500000</v>
      </c>
    </row>
    <row r="758" spans="2:8" ht="41.25" customHeight="1" x14ac:dyDescent="0.3">
      <c r="B758" s="422"/>
      <c r="C758" s="86">
        <v>12010</v>
      </c>
      <c r="D758" s="405" t="s">
        <v>958</v>
      </c>
      <c r="E758" s="406"/>
      <c r="F758" s="407"/>
      <c r="G758" s="82" t="s">
        <v>290</v>
      </c>
      <c r="H758" s="223">
        <f>H759</f>
        <v>2400000</v>
      </c>
    </row>
    <row r="759" spans="2:8" ht="34.5" customHeight="1" x14ac:dyDescent="0.3">
      <c r="B759" s="422"/>
      <c r="C759" s="94"/>
      <c r="D759" s="271"/>
      <c r="E759" s="271"/>
      <c r="F759" s="271"/>
      <c r="G759" s="226" t="s">
        <v>959</v>
      </c>
      <c r="H759" s="234">
        <v>2400000</v>
      </c>
    </row>
    <row r="760" spans="2:8" ht="56.25" customHeight="1" x14ac:dyDescent="0.3">
      <c r="B760" s="422"/>
      <c r="C760" s="86">
        <v>12011</v>
      </c>
      <c r="D760" s="405" t="s">
        <v>960</v>
      </c>
      <c r="E760" s="406" t="s">
        <v>961</v>
      </c>
      <c r="F760" s="407" t="s">
        <v>961</v>
      </c>
      <c r="G760" s="82" t="s">
        <v>290</v>
      </c>
      <c r="H760" s="223">
        <f>H761</f>
        <v>150000</v>
      </c>
    </row>
    <row r="761" spans="2:8" ht="35.25" customHeight="1" x14ac:dyDescent="0.3">
      <c r="B761" s="422"/>
      <c r="C761" s="288"/>
      <c r="D761" s="329"/>
      <c r="E761" s="329"/>
      <c r="F761" s="329"/>
      <c r="G761" s="226" t="s">
        <v>959</v>
      </c>
      <c r="H761" s="234">
        <v>150000</v>
      </c>
    </row>
    <row r="762" spans="2:8" ht="37.5" customHeight="1" x14ac:dyDescent="0.3">
      <c r="B762" s="422"/>
      <c r="C762" s="86">
        <v>12012</v>
      </c>
      <c r="D762" s="405" t="s">
        <v>962</v>
      </c>
      <c r="E762" s="406" t="s">
        <v>963</v>
      </c>
      <c r="F762" s="407" t="s">
        <v>963</v>
      </c>
      <c r="G762" s="82" t="s">
        <v>290</v>
      </c>
      <c r="H762" s="223">
        <f>H763</f>
        <v>50000</v>
      </c>
    </row>
    <row r="763" spans="2:8" ht="33" customHeight="1" x14ac:dyDescent="0.3">
      <c r="B763" s="422"/>
      <c r="C763" s="94"/>
      <c r="D763" s="370"/>
      <c r="E763" s="370"/>
      <c r="F763" s="370"/>
      <c r="G763" s="226" t="s">
        <v>959</v>
      </c>
      <c r="H763" s="234">
        <v>50000</v>
      </c>
    </row>
    <row r="764" spans="2:8" ht="38.25" customHeight="1" x14ac:dyDescent="0.3">
      <c r="B764" s="422"/>
      <c r="C764" s="371">
        <v>12013</v>
      </c>
      <c r="D764" s="424" t="s">
        <v>1019</v>
      </c>
      <c r="E764" s="425"/>
      <c r="F764" s="426"/>
      <c r="G764" s="372" t="s">
        <v>290</v>
      </c>
      <c r="H764" s="223">
        <f>H765</f>
        <v>299000</v>
      </c>
    </row>
    <row r="765" spans="2:8" ht="38.25" customHeight="1" x14ac:dyDescent="0.3">
      <c r="B765" s="422"/>
      <c r="C765" s="94"/>
      <c r="D765" s="373"/>
      <c r="E765" s="373"/>
      <c r="F765" s="373"/>
      <c r="G765" s="226" t="s">
        <v>959</v>
      </c>
      <c r="H765" s="234">
        <v>299000</v>
      </c>
    </row>
    <row r="766" spans="2:8" ht="31.15" customHeight="1" x14ac:dyDescent="0.3">
      <c r="B766" s="422"/>
      <c r="C766" s="86">
        <v>32001</v>
      </c>
      <c r="D766" s="405" t="s">
        <v>964</v>
      </c>
      <c r="E766" s="406" t="s">
        <v>965</v>
      </c>
      <c r="F766" s="407" t="s">
        <v>965</v>
      </c>
      <c r="G766" s="82" t="s">
        <v>290</v>
      </c>
      <c r="H766" s="223">
        <f>H767</f>
        <v>50000</v>
      </c>
    </row>
    <row r="767" spans="2:8" ht="31.15" customHeight="1" x14ac:dyDescent="0.3">
      <c r="B767" s="423"/>
      <c r="C767" s="94"/>
      <c r="D767" s="271"/>
      <c r="E767" s="271"/>
      <c r="F767" s="271"/>
      <c r="G767" s="243" t="s">
        <v>955</v>
      </c>
      <c r="H767" s="234">
        <v>50000</v>
      </c>
    </row>
    <row r="768" spans="2:8" ht="34.9" customHeight="1" x14ac:dyDescent="0.3">
      <c r="B768" s="213">
        <v>1059</v>
      </c>
      <c r="C768" s="410" t="s">
        <v>966</v>
      </c>
      <c r="D768" s="411"/>
      <c r="E768" s="411"/>
      <c r="F768" s="412"/>
      <c r="G768" s="229"/>
      <c r="H768" s="223">
        <f>SUM(H769,H771)</f>
        <v>96005.7</v>
      </c>
    </row>
    <row r="769" spans="2:8" ht="34.15" customHeight="1" x14ac:dyDescent="0.3">
      <c r="B769" s="421"/>
      <c r="C769" s="86">
        <v>11001</v>
      </c>
      <c r="D769" s="405" t="s">
        <v>967</v>
      </c>
      <c r="E769" s="406"/>
      <c r="F769" s="407"/>
      <c r="G769" s="82" t="s">
        <v>290</v>
      </c>
      <c r="H769" s="223">
        <f t="shared" ref="H769" si="45">H770</f>
        <v>47940</v>
      </c>
    </row>
    <row r="770" spans="2:8" ht="33.6" customHeight="1" x14ac:dyDescent="0.3">
      <c r="B770" s="422"/>
      <c r="C770" s="94"/>
      <c r="D770" s="271"/>
      <c r="E770" s="271"/>
      <c r="F770" s="271"/>
      <c r="G770" s="243" t="s">
        <v>955</v>
      </c>
      <c r="H770" s="234">
        <v>47940</v>
      </c>
    </row>
    <row r="771" spans="2:8" ht="38.450000000000003" customHeight="1" x14ac:dyDescent="0.3">
      <c r="B771" s="422"/>
      <c r="C771" s="86">
        <v>11003</v>
      </c>
      <c r="D771" s="409" t="s">
        <v>968</v>
      </c>
      <c r="E771" s="409"/>
      <c r="F771" s="409"/>
      <c r="G771" s="82" t="s">
        <v>290</v>
      </c>
      <c r="H771" s="339">
        <f t="shared" ref="H771" si="46">H772</f>
        <v>48065.7</v>
      </c>
    </row>
    <row r="772" spans="2:8" ht="31.9" customHeight="1" x14ac:dyDescent="0.3">
      <c r="B772" s="422"/>
      <c r="C772" s="86"/>
      <c r="D772" s="233"/>
      <c r="E772" s="233"/>
      <c r="F772" s="233"/>
      <c r="G772" s="260" t="s">
        <v>969</v>
      </c>
      <c r="H772" s="248">
        <v>48065.7</v>
      </c>
    </row>
    <row r="773" spans="2:8" ht="37.5" customHeight="1" x14ac:dyDescent="0.3">
      <c r="B773" s="213">
        <v>1067</v>
      </c>
      <c r="C773" s="410" t="s">
        <v>970</v>
      </c>
      <c r="D773" s="411"/>
      <c r="E773" s="411"/>
      <c r="F773" s="412"/>
      <c r="G773" s="229"/>
      <c r="H773" s="223">
        <f>+H774</f>
        <v>16680</v>
      </c>
    </row>
    <row r="774" spans="2:8" ht="32.450000000000003" customHeight="1" x14ac:dyDescent="0.3">
      <c r="B774" s="403"/>
      <c r="C774" s="86">
        <v>11002</v>
      </c>
      <c r="D774" s="409" t="s">
        <v>1031</v>
      </c>
      <c r="E774" s="409"/>
      <c r="F774" s="409"/>
      <c r="G774" s="82" t="s">
        <v>290</v>
      </c>
      <c r="H774" s="223">
        <f t="shared" ref="H774" si="47">+H775</f>
        <v>16680</v>
      </c>
    </row>
    <row r="775" spans="2:8" ht="30.6" customHeight="1" x14ac:dyDescent="0.3">
      <c r="B775" s="408"/>
      <c r="C775" s="80"/>
      <c r="D775" s="233"/>
      <c r="E775" s="233"/>
      <c r="F775" s="233"/>
      <c r="G775" s="243" t="s">
        <v>971</v>
      </c>
      <c r="H775" s="234">
        <v>16680</v>
      </c>
    </row>
    <row r="776" spans="2:8" ht="44.25" customHeight="1" x14ac:dyDescent="0.3">
      <c r="B776" s="213">
        <v>1104</v>
      </c>
      <c r="C776" s="410" t="s">
        <v>1032</v>
      </c>
      <c r="D776" s="411"/>
      <c r="E776" s="411"/>
      <c r="F776" s="412"/>
      <c r="G776" s="86"/>
      <c r="H776" s="223">
        <f>+H777+H779+H781</f>
        <v>3639884.4</v>
      </c>
    </row>
    <row r="777" spans="2:8" ht="39" customHeight="1" x14ac:dyDescent="0.3">
      <c r="B777" s="403"/>
      <c r="C777" s="86">
        <v>11001</v>
      </c>
      <c r="D777" s="409" t="s">
        <v>972</v>
      </c>
      <c r="E777" s="409"/>
      <c r="F777" s="409"/>
      <c r="G777" s="82" t="s">
        <v>290</v>
      </c>
      <c r="H777" s="223">
        <f>H778</f>
        <v>1566684.4</v>
      </c>
    </row>
    <row r="778" spans="2:8" ht="33.6" customHeight="1" x14ac:dyDescent="0.3">
      <c r="B778" s="404"/>
      <c r="C778" s="86"/>
      <c r="D778" s="233"/>
      <c r="E778" s="233"/>
      <c r="F778" s="238"/>
      <c r="G778" s="243" t="s">
        <v>464</v>
      </c>
      <c r="H778" s="248">
        <v>1566684.4</v>
      </c>
    </row>
    <row r="779" spans="2:8" ht="62.25" customHeight="1" x14ac:dyDescent="0.3">
      <c r="B779" s="404"/>
      <c r="C779" s="86">
        <v>11002</v>
      </c>
      <c r="D779" s="405" t="s">
        <v>973</v>
      </c>
      <c r="E779" s="406"/>
      <c r="F779" s="407"/>
      <c r="G779" s="82" t="s">
        <v>290</v>
      </c>
      <c r="H779" s="223">
        <f>+H780</f>
        <v>1573200</v>
      </c>
    </row>
    <row r="780" spans="2:8" ht="33.6" customHeight="1" x14ac:dyDescent="0.3">
      <c r="B780" s="408"/>
      <c r="C780" s="86"/>
      <c r="D780" s="233"/>
      <c r="E780" s="233"/>
      <c r="F780" s="238"/>
      <c r="G780" s="243" t="s">
        <v>974</v>
      </c>
      <c r="H780" s="248">
        <v>1573200</v>
      </c>
    </row>
    <row r="781" spans="2:8" ht="43.5" customHeight="1" x14ac:dyDescent="0.3">
      <c r="B781" s="292"/>
      <c r="C781" s="86">
        <v>11005</v>
      </c>
      <c r="D781" s="405" t="s">
        <v>1033</v>
      </c>
      <c r="E781" s="406"/>
      <c r="F781" s="407"/>
      <c r="G781" s="82" t="s">
        <v>290</v>
      </c>
      <c r="H781" s="223">
        <f>H782</f>
        <v>500000</v>
      </c>
    </row>
    <row r="782" spans="2:8" ht="33.6" customHeight="1" x14ac:dyDescent="0.3">
      <c r="B782" s="292"/>
      <c r="C782" s="86"/>
      <c r="D782" s="233"/>
      <c r="E782" s="233"/>
      <c r="F782" s="238"/>
      <c r="G782" s="243" t="s">
        <v>959</v>
      </c>
      <c r="H782" s="248">
        <v>500000</v>
      </c>
    </row>
    <row r="783" spans="2:8" ht="32.450000000000003" customHeight="1" x14ac:dyDescent="0.3">
      <c r="B783" s="213">
        <v>1116</v>
      </c>
      <c r="C783" s="410" t="s">
        <v>975</v>
      </c>
      <c r="D783" s="411"/>
      <c r="E783" s="411"/>
      <c r="F783" s="412"/>
      <c r="G783" s="86"/>
      <c r="H783" s="223">
        <f>SUM(H784,H786,H788)</f>
        <v>1668499.4</v>
      </c>
    </row>
    <row r="784" spans="2:8" ht="37.5" customHeight="1" x14ac:dyDescent="0.3">
      <c r="B784" s="421"/>
      <c r="C784" s="86">
        <v>11001</v>
      </c>
      <c r="D784" s="409" t="s">
        <v>976</v>
      </c>
      <c r="E784" s="409"/>
      <c r="F784" s="409"/>
      <c r="G784" s="82" t="s">
        <v>290</v>
      </c>
      <c r="H784" s="223">
        <f t="shared" ref="H784" si="48">H785</f>
        <v>1032465</v>
      </c>
    </row>
    <row r="785" spans="2:8" ht="37.5" customHeight="1" x14ac:dyDescent="0.3">
      <c r="B785" s="422"/>
      <c r="C785" s="236"/>
      <c r="D785" s="374"/>
      <c r="E785" s="374"/>
      <c r="F785" s="374"/>
      <c r="G785" s="243" t="s">
        <v>955</v>
      </c>
      <c r="H785" s="248">
        <v>1032465</v>
      </c>
    </row>
    <row r="786" spans="2:8" ht="43.15" customHeight="1" x14ac:dyDescent="0.3">
      <c r="B786" s="422"/>
      <c r="C786" s="86">
        <v>11005</v>
      </c>
      <c r="D786" s="409" t="s">
        <v>977</v>
      </c>
      <c r="E786" s="409"/>
      <c r="F786" s="409"/>
      <c r="G786" s="82" t="s">
        <v>290</v>
      </c>
      <c r="H786" s="339">
        <f t="shared" ref="H786:H788" si="49">H787</f>
        <v>136034.4</v>
      </c>
    </row>
    <row r="787" spans="2:8" ht="37.5" customHeight="1" x14ac:dyDescent="0.3">
      <c r="B787" s="423"/>
      <c r="C787" s="86"/>
      <c r="D787" s="233"/>
      <c r="E787" s="233"/>
      <c r="F787" s="233"/>
      <c r="G787" s="243" t="s">
        <v>955</v>
      </c>
      <c r="H787" s="345">
        <v>136034.4</v>
      </c>
    </row>
    <row r="788" spans="2:8" ht="43.15" customHeight="1" x14ac:dyDescent="0.3">
      <c r="B788" s="221"/>
      <c r="C788" s="86">
        <v>11006</v>
      </c>
      <c r="D788" s="409" t="s">
        <v>1023</v>
      </c>
      <c r="E788" s="409"/>
      <c r="F788" s="409"/>
      <c r="G788" s="82" t="s">
        <v>290</v>
      </c>
      <c r="H788" s="339">
        <f t="shared" si="49"/>
        <v>500000</v>
      </c>
    </row>
    <row r="789" spans="2:8" ht="37.5" customHeight="1" x14ac:dyDescent="0.3">
      <c r="B789" s="221"/>
      <c r="C789" s="86"/>
      <c r="D789" s="233"/>
      <c r="E789" s="233"/>
      <c r="F789" s="233"/>
      <c r="G789" s="243" t="s">
        <v>955</v>
      </c>
      <c r="H789" s="345">
        <v>500000</v>
      </c>
    </row>
    <row r="790" spans="2:8" ht="34.9" customHeight="1" x14ac:dyDescent="0.3">
      <c r="B790" s="213">
        <v>1165</v>
      </c>
      <c r="C790" s="410" t="s">
        <v>978</v>
      </c>
      <c r="D790" s="411"/>
      <c r="E790" s="411"/>
      <c r="F790" s="412"/>
      <c r="G790" s="86"/>
      <c r="H790" s="223">
        <f>+H791+H793+H795+H797+H799+H801+H803+H805</f>
        <v>3310797</v>
      </c>
    </row>
    <row r="791" spans="2:8" ht="68.25" customHeight="1" x14ac:dyDescent="0.3">
      <c r="B791" s="403"/>
      <c r="C791" s="86">
        <v>11004</v>
      </c>
      <c r="D791" s="409" t="s">
        <v>979</v>
      </c>
      <c r="E791" s="409"/>
      <c r="F791" s="409"/>
      <c r="G791" s="82" t="s">
        <v>290</v>
      </c>
      <c r="H791" s="223">
        <f>+H792</f>
        <v>300000</v>
      </c>
    </row>
    <row r="792" spans="2:8" ht="34.15" customHeight="1" x14ac:dyDescent="0.3">
      <c r="B792" s="404"/>
      <c r="C792" s="375"/>
      <c r="D792" s="238"/>
      <c r="E792" s="376"/>
      <c r="F792" s="238"/>
      <c r="G792" s="243" t="s">
        <v>980</v>
      </c>
      <c r="H792" s="234">
        <v>300000</v>
      </c>
    </row>
    <row r="793" spans="2:8" ht="63" customHeight="1" x14ac:dyDescent="0.3">
      <c r="B793" s="404"/>
      <c r="C793" s="229">
        <v>11007</v>
      </c>
      <c r="D793" s="409" t="s">
        <v>981</v>
      </c>
      <c r="E793" s="409"/>
      <c r="F793" s="409"/>
      <c r="G793" s="82" t="s">
        <v>290</v>
      </c>
      <c r="H793" s="252">
        <f>+H794</f>
        <v>500000</v>
      </c>
    </row>
    <row r="794" spans="2:8" ht="34.15" customHeight="1" x14ac:dyDescent="0.3">
      <c r="B794" s="408"/>
      <c r="C794" s="375"/>
      <c r="D794" s="238"/>
      <c r="E794" s="376"/>
      <c r="F794" s="238"/>
      <c r="G794" s="243" t="s">
        <v>464</v>
      </c>
      <c r="H794" s="234">
        <v>500000</v>
      </c>
    </row>
    <row r="795" spans="2:8" ht="55.9" customHeight="1" x14ac:dyDescent="0.3">
      <c r="B795" s="292"/>
      <c r="C795" s="86">
        <v>11010</v>
      </c>
      <c r="D795" s="409" t="s">
        <v>1034</v>
      </c>
      <c r="E795" s="409"/>
      <c r="F795" s="409"/>
      <c r="G795" s="82" t="s">
        <v>290</v>
      </c>
      <c r="H795" s="223">
        <f>+H796</f>
        <v>138850</v>
      </c>
    </row>
    <row r="796" spans="2:8" ht="34.15" customHeight="1" x14ac:dyDescent="0.3">
      <c r="B796" s="292"/>
      <c r="C796" s="375"/>
      <c r="D796" s="238"/>
      <c r="E796" s="376"/>
      <c r="F796" s="238"/>
      <c r="G796" s="243" t="s">
        <v>1039</v>
      </c>
      <c r="H796" s="234">
        <v>138850</v>
      </c>
    </row>
    <row r="797" spans="2:8" ht="55.9" customHeight="1" x14ac:dyDescent="0.3">
      <c r="B797" s="292"/>
      <c r="C797" s="86">
        <v>11012</v>
      </c>
      <c r="D797" s="409" t="s">
        <v>1035</v>
      </c>
      <c r="E797" s="409"/>
      <c r="F797" s="409"/>
      <c r="G797" s="82" t="s">
        <v>290</v>
      </c>
      <c r="H797" s="223">
        <f>+H798</f>
        <v>300000</v>
      </c>
    </row>
    <row r="798" spans="2:8" ht="34.15" customHeight="1" x14ac:dyDescent="0.3">
      <c r="B798" s="292"/>
      <c r="C798" s="375"/>
      <c r="D798" s="238"/>
      <c r="E798" s="376"/>
      <c r="F798" s="238"/>
      <c r="G798" s="243" t="s">
        <v>959</v>
      </c>
      <c r="H798" s="234">
        <v>300000</v>
      </c>
    </row>
    <row r="799" spans="2:8" ht="55.9" customHeight="1" x14ac:dyDescent="0.3">
      <c r="B799" s="292"/>
      <c r="C799" s="86">
        <v>11013</v>
      </c>
      <c r="D799" s="409" t="s">
        <v>1068</v>
      </c>
      <c r="E799" s="409"/>
      <c r="F799" s="409"/>
      <c r="G799" s="82" t="s">
        <v>290</v>
      </c>
      <c r="H799" s="223">
        <f>+H800</f>
        <v>1574887</v>
      </c>
    </row>
    <row r="800" spans="2:8" ht="34.15" customHeight="1" x14ac:dyDescent="0.3">
      <c r="B800" s="292"/>
      <c r="C800" s="375"/>
      <c r="D800" s="238"/>
      <c r="E800" s="376"/>
      <c r="F800" s="238"/>
      <c r="G800" s="243" t="s">
        <v>1040</v>
      </c>
      <c r="H800" s="234">
        <v>1574887</v>
      </c>
    </row>
    <row r="801" spans="1:8" ht="55.9" customHeight="1" x14ac:dyDescent="0.3">
      <c r="B801" s="292"/>
      <c r="C801" s="86">
        <v>12001</v>
      </c>
      <c r="D801" s="409" t="s">
        <v>1036</v>
      </c>
      <c r="E801" s="409"/>
      <c r="F801" s="409"/>
      <c r="G801" s="82" t="s">
        <v>290</v>
      </c>
      <c r="H801" s="223">
        <f>+H802</f>
        <v>35060</v>
      </c>
    </row>
    <row r="802" spans="1:8" ht="34.15" customHeight="1" x14ac:dyDescent="0.3">
      <c r="B802" s="292"/>
      <c r="C802" s="375"/>
      <c r="D802" s="238"/>
      <c r="E802" s="376"/>
      <c r="F802" s="238"/>
      <c r="G802" s="243" t="s">
        <v>959</v>
      </c>
      <c r="H802" s="234">
        <v>35060</v>
      </c>
    </row>
    <row r="803" spans="1:8" ht="55.9" customHeight="1" x14ac:dyDescent="0.3">
      <c r="B803" s="292"/>
      <c r="C803" s="86">
        <v>12002</v>
      </c>
      <c r="D803" s="409" t="s">
        <v>1037</v>
      </c>
      <c r="E803" s="409"/>
      <c r="F803" s="409"/>
      <c r="G803" s="82" t="s">
        <v>290</v>
      </c>
      <c r="H803" s="223">
        <f>+H804</f>
        <v>132000</v>
      </c>
    </row>
    <row r="804" spans="1:8" ht="44.25" customHeight="1" x14ac:dyDescent="0.3">
      <c r="B804" s="292"/>
      <c r="C804" s="375"/>
      <c r="D804" s="238"/>
      <c r="E804" s="376"/>
      <c r="F804" s="238"/>
      <c r="G804" s="243" t="s">
        <v>959</v>
      </c>
      <c r="H804" s="234">
        <v>132000</v>
      </c>
    </row>
    <row r="805" spans="1:8" ht="53.25" customHeight="1" x14ac:dyDescent="0.3">
      <c r="B805" s="292"/>
      <c r="C805" s="86">
        <v>12003</v>
      </c>
      <c r="D805" s="409" t="s">
        <v>1038</v>
      </c>
      <c r="E805" s="409"/>
      <c r="F805" s="409"/>
      <c r="G805" s="82" t="s">
        <v>290</v>
      </c>
      <c r="H805" s="223">
        <f>+H806</f>
        <v>330000</v>
      </c>
    </row>
    <row r="806" spans="1:8" ht="42" customHeight="1" x14ac:dyDescent="0.3">
      <c r="B806" s="292"/>
      <c r="C806" s="375"/>
      <c r="D806" s="238"/>
      <c r="E806" s="376"/>
      <c r="F806" s="238"/>
      <c r="G806" s="243" t="s">
        <v>959</v>
      </c>
      <c r="H806" s="234">
        <v>330000</v>
      </c>
    </row>
    <row r="807" spans="1:8" ht="33.6" customHeight="1" x14ac:dyDescent="0.3">
      <c r="B807" s="213">
        <v>1187</v>
      </c>
      <c r="C807" s="413" t="s">
        <v>982</v>
      </c>
      <c r="D807" s="414"/>
      <c r="E807" s="414"/>
      <c r="F807" s="415"/>
      <c r="G807" s="377"/>
      <c r="H807" s="223">
        <f>SUM(H808,H810,H812,H814,H816)</f>
        <v>893769.7</v>
      </c>
    </row>
    <row r="808" spans="1:8" ht="57" customHeight="1" x14ac:dyDescent="0.3">
      <c r="A808" s="416"/>
      <c r="B808" s="417"/>
      <c r="C808" s="86">
        <v>12007</v>
      </c>
      <c r="D808" s="418" t="s">
        <v>1024</v>
      </c>
      <c r="E808" s="419"/>
      <c r="F808" s="420"/>
      <c r="G808" s="82" t="s">
        <v>290</v>
      </c>
      <c r="H808" s="223">
        <f>H809</f>
        <v>26870</v>
      </c>
    </row>
    <row r="809" spans="1:8" ht="48" customHeight="1" x14ac:dyDescent="0.3">
      <c r="A809" s="416"/>
      <c r="B809" s="417"/>
      <c r="C809" s="208"/>
      <c r="D809" s="233"/>
      <c r="E809" s="233"/>
      <c r="F809" s="233"/>
      <c r="G809" s="260" t="s">
        <v>959</v>
      </c>
      <c r="H809" s="234">
        <v>26870</v>
      </c>
    </row>
    <row r="810" spans="1:8" ht="69.75" customHeight="1" x14ac:dyDescent="0.3">
      <c r="A810" s="416"/>
      <c r="B810" s="417"/>
      <c r="C810" s="86">
        <v>12009</v>
      </c>
      <c r="D810" s="409" t="s">
        <v>983</v>
      </c>
      <c r="E810" s="409"/>
      <c r="F810" s="409"/>
      <c r="G810" s="82" t="s">
        <v>290</v>
      </c>
      <c r="H810" s="223">
        <f>H811</f>
        <v>59758.7</v>
      </c>
    </row>
    <row r="811" spans="1:8" ht="45" customHeight="1" x14ac:dyDescent="0.3">
      <c r="A811" s="416"/>
      <c r="B811" s="417"/>
      <c r="C811" s="208"/>
      <c r="D811" s="233"/>
      <c r="E811" s="233"/>
      <c r="F811" s="233"/>
      <c r="G811" s="260" t="s">
        <v>959</v>
      </c>
      <c r="H811" s="234">
        <v>59758.7</v>
      </c>
    </row>
    <row r="812" spans="1:8" ht="43.9" customHeight="1" x14ac:dyDescent="0.3">
      <c r="A812" s="416"/>
      <c r="B812" s="417"/>
      <c r="C812" s="86">
        <v>12013</v>
      </c>
      <c r="D812" s="409" t="s">
        <v>1025</v>
      </c>
      <c r="E812" s="409"/>
      <c r="F812" s="409"/>
      <c r="G812" s="82" t="s">
        <v>290</v>
      </c>
      <c r="H812" s="223">
        <f>H813</f>
        <v>7141</v>
      </c>
    </row>
    <row r="813" spans="1:8" ht="45" customHeight="1" x14ac:dyDescent="0.3">
      <c r="A813" s="416"/>
      <c r="B813" s="417"/>
      <c r="C813" s="208"/>
      <c r="D813" s="233"/>
      <c r="E813" s="233"/>
      <c r="F813" s="233"/>
      <c r="G813" s="260" t="s">
        <v>959</v>
      </c>
      <c r="H813" s="234">
        <v>7141</v>
      </c>
    </row>
    <row r="814" spans="1:8" ht="49.9" customHeight="1" x14ac:dyDescent="0.3">
      <c r="A814" s="416"/>
      <c r="B814" s="417"/>
      <c r="C814" s="86">
        <v>12015</v>
      </c>
      <c r="D814" s="409" t="s">
        <v>984</v>
      </c>
      <c r="E814" s="409"/>
      <c r="F814" s="409"/>
      <c r="G814" s="82" t="s">
        <v>290</v>
      </c>
      <c r="H814" s="223">
        <f>H815</f>
        <v>700000</v>
      </c>
    </row>
    <row r="815" spans="1:8" ht="45" customHeight="1" x14ac:dyDescent="0.3">
      <c r="A815" s="416"/>
      <c r="B815" s="417"/>
      <c r="C815" s="208"/>
      <c r="D815" s="233"/>
      <c r="E815" s="233"/>
      <c r="F815" s="233"/>
      <c r="G815" s="260" t="s">
        <v>959</v>
      </c>
      <c r="H815" s="234">
        <v>700000</v>
      </c>
    </row>
    <row r="816" spans="1:8" ht="49.9" customHeight="1" x14ac:dyDescent="0.3">
      <c r="A816" s="360"/>
      <c r="B816" s="378"/>
      <c r="C816" s="86">
        <v>12018</v>
      </c>
      <c r="D816" s="409" t="s">
        <v>1026</v>
      </c>
      <c r="E816" s="409"/>
      <c r="F816" s="409"/>
      <c r="G816" s="82" t="s">
        <v>290</v>
      </c>
      <c r="H816" s="223">
        <f>H817</f>
        <v>100000</v>
      </c>
    </row>
    <row r="817" spans="1:8" ht="45" customHeight="1" x14ac:dyDescent="0.3">
      <c r="A817" s="360"/>
      <c r="B817" s="378"/>
      <c r="C817" s="208"/>
      <c r="D817" s="233"/>
      <c r="E817" s="233"/>
      <c r="F817" s="233"/>
      <c r="G817" s="260" t="s">
        <v>959</v>
      </c>
      <c r="H817" s="234">
        <v>100000</v>
      </c>
    </row>
    <row r="818" spans="1:8" ht="36" customHeight="1" x14ac:dyDescent="0.3">
      <c r="B818" s="213">
        <v>1190</v>
      </c>
      <c r="C818" s="410" t="s">
        <v>985</v>
      </c>
      <c r="D818" s="411"/>
      <c r="E818" s="411"/>
      <c r="F818" s="412"/>
      <c r="G818" s="229"/>
      <c r="H818" s="228">
        <f>+H819</f>
        <v>1120000</v>
      </c>
    </row>
    <row r="819" spans="1:8" ht="37.5" customHeight="1" x14ac:dyDescent="0.3">
      <c r="B819" s="403"/>
      <c r="C819" s="86">
        <v>11002</v>
      </c>
      <c r="D819" s="409" t="s">
        <v>986</v>
      </c>
      <c r="E819" s="409"/>
      <c r="F819" s="409"/>
      <c r="G819" s="82" t="s">
        <v>290</v>
      </c>
      <c r="H819" s="223">
        <f>+H820+H821</f>
        <v>1120000</v>
      </c>
    </row>
    <row r="820" spans="1:8" ht="34.5" customHeight="1" x14ac:dyDescent="0.3">
      <c r="B820" s="404"/>
      <c r="C820" s="86"/>
      <c r="D820" s="374"/>
      <c r="E820" s="374"/>
      <c r="F820" s="374"/>
      <c r="G820" s="351" t="s">
        <v>464</v>
      </c>
      <c r="H820" s="234">
        <v>1110000</v>
      </c>
    </row>
    <row r="821" spans="1:8" ht="34.5" customHeight="1" x14ac:dyDescent="0.3">
      <c r="B821" s="408"/>
      <c r="C821" s="374"/>
      <c r="D821" s="374"/>
      <c r="E821" s="374"/>
      <c r="F821" s="374"/>
      <c r="G821" s="379" t="s">
        <v>987</v>
      </c>
      <c r="H821" s="234">
        <v>10000</v>
      </c>
    </row>
    <row r="822" spans="1:8" ht="27" customHeight="1" x14ac:dyDescent="0.3">
      <c r="B822" s="397" t="s">
        <v>988</v>
      </c>
      <c r="C822" s="398"/>
      <c r="D822" s="398"/>
      <c r="E822" s="398"/>
      <c r="F822" s="398"/>
      <c r="G822" s="399"/>
      <c r="H822" s="220">
        <f>H823</f>
        <v>153724.79999999999</v>
      </c>
    </row>
    <row r="823" spans="1:8" ht="31.9" customHeight="1" x14ac:dyDescent="0.3">
      <c r="B823" s="221">
        <v>1023</v>
      </c>
      <c r="C823" s="410" t="s">
        <v>989</v>
      </c>
      <c r="D823" s="411"/>
      <c r="E823" s="411"/>
      <c r="F823" s="412"/>
      <c r="G823" s="229"/>
      <c r="H823" s="223">
        <f>H824</f>
        <v>153724.79999999999</v>
      </c>
    </row>
    <row r="824" spans="1:8" ht="30.6" customHeight="1" x14ac:dyDescent="0.3">
      <c r="B824" s="403"/>
      <c r="C824" s="86">
        <v>11003</v>
      </c>
      <c r="D824" s="409" t="s">
        <v>990</v>
      </c>
      <c r="E824" s="409"/>
      <c r="F824" s="409"/>
      <c r="G824" s="82" t="s">
        <v>988</v>
      </c>
      <c r="H824" s="223">
        <f>H825</f>
        <v>153724.79999999999</v>
      </c>
    </row>
    <row r="825" spans="1:8" ht="32.25" customHeight="1" x14ac:dyDescent="0.3">
      <c r="B825" s="408"/>
      <c r="C825" s="86"/>
      <c r="D825" s="233"/>
      <c r="E825" s="233"/>
      <c r="F825" s="233"/>
      <c r="G825" s="243" t="s">
        <v>991</v>
      </c>
      <c r="H825" s="234">
        <v>153724.79999999999</v>
      </c>
    </row>
    <row r="826" spans="1:8" ht="32.25" customHeight="1" x14ac:dyDescent="0.3">
      <c r="B826" s="397" t="s">
        <v>992</v>
      </c>
      <c r="C826" s="398"/>
      <c r="D826" s="398"/>
      <c r="E826" s="398"/>
      <c r="F826" s="398"/>
      <c r="G826" s="399"/>
      <c r="H826" s="223">
        <f>H827</f>
        <v>314028.79999999999</v>
      </c>
    </row>
    <row r="827" spans="1:8" ht="42" customHeight="1" x14ac:dyDescent="0.3">
      <c r="B827" s="221">
        <v>1050</v>
      </c>
      <c r="C827" s="410" t="s">
        <v>993</v>
      </c>
      <c r="D827" s="411"/>
      <c r="E827" s="411"/>
      <c r="F827" s="412"/>
      <c r="G827" s="229"/>
      <c r="H827" s="223">
        <f>H828</f>
        <v>314028.79999999999</v>
      </c>
    </row>
    <row r="828" spans="1:8" ht="57.75" customHeight="1" x14ac:dyDescent="0.3">
      <c r="B828" s="403"/>
      <c r="C828" s="86">
        <v>11001</v>
      </c>
      <c r="D828" s="409" t="s">
        <v>993</v>
      </c>
      <c r="E828" s="409"/>
      <c r="F828" s="409"/>
      <c r="G828" s="82" t="s">
        <v>994</v>
      </c>
      <c r="H828" s="223">
        <f>H829</f>
        <v>314028.79999999999</v>
      </c>
    </row>
    <row r="829" spans="1:8" ht="40.5" customHeight="1" x14ac:dyDescent="0.3">
      <c r="B829" s="408"/>
      <c r="C829" s="86"/>
      <c r="D829" s="233"/>
      <c r="E829" s="233"/>
      <c r="F829" s="233"/>
      <c r="G829" s="243" t="s">
        <v>995</v>
      </c>
      <c r="H829" s="234">
        <v>314028.79999999999</v>
      </c>
    </row>
    <row r="830" spans="1:8" ht="32.25" customHeight="1" x14ac:dyDescent="0.3">
      <c r="B830" s="397" t="s">
        <v>996</v>
      </c>
      <c r="C830" s="398"/>
      <c r="D830" s="398"/>
      <c r="E830" s="398"/>
      <c r="F830" s="398"/>
      <c r="G830" s="399"/>
      <c r="H830" s="223">
        <f>H831</f>
        <v>240564.5</v>
      </c>
    </row>
    <row r="831" spans="1:8" ht="42" customHeight="1" x14ac:dyDescent="0.3">
      <c r="B831" s="264">
        <v>1042</v>
      </c>
      <c r="C831" s="400" t="s">
        <v>997</v>
      </c>
      <c r="D831" s="401"/>
      <c r="E831" s="401"/>
      <c r="F831" s="402"/>
      <c r="G831" s="86"/>
      <c r="H831" s="223">
        <f>H832+H834</f>
        <v>240564.5</v>
      </c>
    </row>
    <row r="832" spans="1:8" ht="57.75" customHeight="1" x14ac:dyDescent="0.3">
      <c r="B832" s="403"/>
      <c r="C832" s="253">
        <v>32003</v>
      </c>
      <c r="D832" s="405" t="s">
        <v>998</v>
      </c>
      <c r="E832" s="406"/>
      <c r="F832" s="407"/>
      <c r="G832" s="86" t="s">
        <v>996</v>
      </c>
      <c r="H832" s="223">
        <f>H833</f>
        <v>50965.2</v>
      </c>
    </row>
    <row r="833" spans="2:8" ht="30.75" customHeight="1" x14ac:dyDescent="0.3">
      <c r="B833" s="404"/>
      <c r="C833" s="253"/>
      <c r="D833" s="233"/>
      <c r="E833" s="233"/>
      <c r="F833" s="233"/>
      <c r="G833" s="380" t="s">
        <v>999</v>
      </c>
      <c r="H833" s="234">
        <v>50965.2</v>
      </c>
    </row>
    <row r="834" spans="2:8" ht="54" customHeight="1" x14ac:dyDescent="0.3">
      <c r="B834" s="381"/>
      <c r="C834" s="66">
        <v>32004</v>
      </c>
      <c r="D834" s="405" t="s">
        <v>1000</v>
      </c>
      <c r="E834" s="406"/>
      <c r="F834" s="407"/>
      <c r="G834" s="244" t="s">
        <v>996</v>
      </c>
      <c r="H834" s="215">
        <f>H835</f>
        <v>189599.3</v>
      </c>
    </row>
    <row r="835" spans="2:8" ht="27" customHeight="1" x14ac:dyDescent="0.3">
      <c r="B835" s="292"/>
      <c r="C835" s="382"/>
      <c r="D835" s="329"/>
      <c r="E835" s="329"/>
      <c r="F835" s="329"/>
      <c r="G835" s="383" t="s">
        <v>648</v>
      </c>
      <c r="H835" s="327">
        <v>189599.3</v>
      </c>
    </row>
  </sheetData>
  <customSheetViews>
    <customSheetView guid="{E19B1558-60C9-47B1-9907-D608456849A3}" hiddenRows="1" topLeftCell="A705">
      <selection activeCell="H711" sqref="H711"/>
      <pageMargins left="0.25" right="0.25" top="0.25" bottom="0.25" header="0.3" footer="0.2"/>
      <pageSetup paperSize="9" orientation="landscape" r:id="rId1"/>
    </customSheetView>
    <customSheetView guid="{388735A0-78AE-4471-8576-6714A31E1421}" hiddenRows="1" topLeftCell="A541">
      <selection activeCell="L577" sqref="L577"/>
      <pageMargins left="0.25" right="0.25" top="0.25" bottom="0.25" header="0.3" footer="0.2"/>
      <pageSetup paperSize="9" orientation="landscape" r:id="rId2"/>
    </customSheetView>
    <customSheetView guid="{C26DFAEA-7A1B-49E9-B40A-4EE29787CA1E}" hiddenRows="1" topLeftCell="B515">
      <selection activeCell="F519" sqref="F519"/>
      <pageMargins left="0.25" right="0.25" top="0.25" bottom="0.25" header="0.3" footer="0.2"/>
      <pageSetup paperSize="9" orientation="landscape" r:id="rId3"/>
    </customSheetView>
    <customSheetView guid="{A80A2091-9B50-41AF-8A15-68887D38AD92}" scale="110" hiddenRows="1" topLeftCell="A789">
      <selection activeCell="G797" sqref="G797"/>
      <pageMargins left="0.25" right="0.25" top="0.25" bottom="0.25" header="0.3" footer="0.2"/>
      <pageSetup paperSize="9" orientation="landscape" r:id="rId4"/>
    </customSheetView>
    <customSheetView guid="{F476A800-2092-4517-A711-DAB738939D5A}" scale="110" hiddenRows="1" topLeftCell="A185">
      <selection activeCell="G193" sqref="G193"/>
      <pageMargins left="0.25" right="0.25" top="0.25" bottom="0.25" header="0.3" footer="0.2"/>
      <pageSetup paperSize="9" orientation="landscape" r:id="rId5"/>
    </customSheetView>
    <customSheetView guid="{67BE5DEC-F50E-49E9-874E-AC9681F80A5E}" scale="110" hiddenRows="1" topLeftCell="A790">
      <selection activeCell="G799" sqref="G799"/>
      <pageMargins left="0.25" right="0.25" top="0.25" bottom="0.25" header="0.3" footer="0.2"/>
      <pageSetup paperSize="9" orientation="landscape" r:id="rId6"/>
    </customSheetView>
    <customSheetView guid="{D07DD8B6-134A-4F26-8D55-F982E0D49809}" scale="110" hiddenRows="1" topLeftCell="A430">
      <selection activeCell="A434" sqref="A434:XFD440"/>
      <pageMargins left="0.25" right="0.25" top="0.25" bottom="0.25" header="0.3" footer="0.2"/>
      <pageSetup paperSize="9" orientation="landscape" r:id="rId7"/>
    </customSheetView>
    <customSheetView guid="{514418C3-6394-413F-B852-408488DB2FF7}" scale="110" hiddenRows="1" topLeftCell="A823">
      <selection activeCell="B826" sqref="B1:B1048576"/>
      <pageMargins left="0.25" right="0.25" top="0.25" bottom="0.25" header="0.3" footer="0.2"/>
      <pageSetup paperSize="9" orientation="landscape" r:id="rId8"/>
    </customSheetView>
    <customSheetView guid="{1BC40B6C-7C47-4200-9441-E27EEF8ABF93}" scale="110" hiddenRows="1" topLeftCell="A715">
      <selection activeCell="G734" sqref="G734"/>
      <pageMargins left="0.25" right="0.25" top="0.25" bottom="0.25" header="0.3" footer="0.2"/>
      <pageSetup paperSize="9" orientation="landscape" r:id="rId9"/>
    </customSheetView>
    <customSheetView guid="{39E48EBD-D48E-4BB3-ACFC-5C8CECEE8FAD}" hiddenRows="1" topLeftCell="A17">
      <selection activeCell="F23" sqref="F23"/>
      <pageMargins left="0.25" right="0.25" top="0.25" bottom="0.25" header="0.3" footer="0.2"/>
      <pageSetup paperSize="9" orientation="landscape" r:id="rId10"/>
    </customSheetView>
    <customSheetView guid="{C9081878-9A32-4BF2-979B-D70E9C442E00}" hiddenRows="1" topLeftCell="B748">
      <selection activeCell="D835" sqref="D835:F835"/>
      <pageMargins left="0.25" right="0.25" top="0.25" bottom="0.25" header="0.3" footer="0.2"/>
      <pageSetup paperSize="9" orientation="landscape" r:id="rId11"/>
    </customSheetView>
  </customSheetViews>
  <mergeCells count="353">
    <mergeCell ref="B4:H4"/>
    <mergeCell ref="B6:C6"/>
    <mergeCell ref="H6:H7"/>
    <mergeCell ref="C108:F108"/>
    <mergeCell ref="C122:F122"/>
    <mergeCell ref="C28:F28"/>
    <mergeCell ref="B29:B34"/>
    <mergeCell ref="D29:F29"/>
    <mergeCell ref="D31:F31"/>
    <mergeCell ref="D33:F33"/>
    <mergeCell ref="D6:F7"/>
    <mergeCell ref="G6:G7"/>
    <mergeCell ref="D8:F8"/>
    <mergeCell ref="B9:G9"/>
    <mergeCell ref="B11:G11"/>
    <mergeCell ref="C12:F12"/>
    <mergeCell ref="B13:B18"/>
    <mergeCell ref="D13:F13"/>
    <mergeCell ref="D17:F17"/>
    <mergeCell ref="C19:F19"/>
    <mergeCell ref="B20:B27"/>
    <mergeCell ref="D20:F20"/>
    <mergeCell ref="C38:F38"/>
    <mergeCell ref="B39:B48"/>
    <mergeCell ref="D39:F39"/>
    <mergeCell ref="D41:F41"/>
    <mergeCell ref="D43:F43"/>
    <mergeCell ref="D45:F45"/>
    <mergeCell ref="D47:F47"/>
    <mergeCell ref="C35:F35"/>
    <mergeCell ref="B36:B37"/>
    <mergeCell ref="D36:F36"/>
    <mergeCell ref="D15:F15"/>
    <mergeCell ref="D24:F24"/>
    <mergeCell ref="D22:F22"/>
    <mergeCell ref="D26:F26"/>
    <mergeCell ref="B109:B110"/>
    <mergeCell ref="D109:F109"/>
    <mergeCell ref="C111:F111"/>
    <mergeCell ref="B112:B121"/>
    <mergeCell ref="D112:F112"/>
    <mergeCell ref="D114:F114"/>
    <mergeCell ref="D118:F118"/>
    <mergeCell ref="E119:F119"/>
    <mergeCell ref="B49:G49"/>
    <mergeCell ref="C50:F50"/>
    <mergeCell ref="B51:B107"/>
    <mergeCell ref="D51:F51"/>
    <mergeCell ref="D87:F87"/>
    <mergeCell ref="D94:F94"/>
    <mergeCell ref="D96:F96"/>
    <mergeCell ref="D98:F98"/>
    <mergeCell ref="D100:F100"/>
    <mergeCell ref="D102:F102"/>
    <mergeCell ref="D104:F104"/>
    <mergeCell ref="D106:F106"/>
    <mergeCell ref="B123:B174"/>
    <mergeCell ref="D123:F123"/>
    <mergeCell ref="D125:F125"/>
    <mergeCell ref="D127:F127"/>
    <mergeCell ref="D129:F129"/>
    <mergeCell ref="D167:F167"/>
    <mergeCell ref="E168:F168"/>
    <mergeCell ref="D172:F172"/>
    <mergeCell ref="D174:F174"/>
    <mergeCell ref="C189:F189"/>
    <mergeCell ref="B190:B210"/>
    <mergeCell ref="D190:F190"/>
    <mergeCell ref="E191:F191"/>
    <mergeCell ref="D203:F203"/>
    <mergeCell ref="D206:F206"/>
    <mergeCell ref="D208:F208"/>
    <mergeCell ref="D210:F210"/>
    <mergeCell ref="D176:F176"/>
    <mergeCell ref="D178:F178"/>
    <mergeCell ref="C180:F180"/>
    <mergeCell ref="B181:B188"/>
    <mergeCell ref="D181:F181"/>
    <mergeCell ref="D183:F183"/>
    <mergeCell ref="D185:F185"/>
    <mergeCell ref="D187:F187"/>
    <mergeCell ref="C212:F212"/>
    <mergeCell ref="B213:B266"/>
    <mergeCell ref="D213:F213"/>
    <mergeCell ref="D215:F215"/>
    <mergeCell ref="E216:F216"/>
    <mergeCell ref="D248:F248"/>
    <mergeCell ref="D261:F261"/>
    <mergeCell ref="E262:F262"/>
    <mergeCell ref="D265:F265"/>
    <mergeCell ref="C307:F307"/>
    <mergeCell ref="B308:B323"/>
    <mergeCell ref="D308:F308"/>
    <mergeCell ref="D311:F311"/>
    <mergeCell ref="D316:F316"/>
    <mergeCell ref="D318:F318"/>
    <mergeCell ref="D320:F320"/>
    <mergeCell ref="D322:F322"/>
    <mergeCell ref="C267:F267"/>
    <mergeCell ref="B268:B306"/>
    <mergeCell ref="D268:F268"/>
    <mergeCell ref="D270:F270"/>
    <mergeCell ref="D272:F272"/>
    <mergeCell ref="D274:F274"/>
    <mergeCell ref="D276:F276"/>
    <mergeCell ref="D278:F278"/>
    <mergeCell ref="D280:F280"/>
    <mergeCell ref="D282:F282"/>
    <mergeCell ref="B325:B338"/>
    <mergeCell ref="D325:F325"/>
    <mergeCell ref="D327:F327"/>
    <mergeCell ref="D329:F329"/>
    <mergeCell ref="D331:F331"/>
    <mergeCell ref="D333:F333"/>
    <mergeCell ref="D335:F335"/>
    <mergeCell ref="D337:F337"/>
    <mergeCell ref="C324:F324"/>
    <mergeCell ref="D339:F339"/>
    <mergeCell ref="C341:F341"/>
    <mergeCell ref="B342:B419"/>
    <mergeCell ref="D342:F342"/>
    <mergeCell ref="D344:F344"/>
    <mergeCell ref="D346:F346"/>
    <mergeCell ref="D365:F365"/>
    <mergeCell ref="D377:F377"/>
    <mergeCell ref="E378:F378"/>
    <mergeCell ref="D414:F414"/>
    <mergeCell ref="D416:F416"/>
    <mergeCell ref="D418:F418"/>
    <mergeCell ref="C430:F430"/>
    <mergeCell ref="B431:B452"/>
    <mergeCell ref="D431:F431"/>
    <mergeCell ref="D451:F451"/>
    <mergeCell ref="C453:F453"/>
    <mergeCell ref="C420:F420"/>
    <mergeCell ref="B421:B422"/>
    <mergeCell ref="D421:F421"/>
    <mergeCell ref="C423:F423"/>
    <mergeCell ref="B424:B429"/>
    <mergeCell ref="D424:F424"/>
    <mergeCell ref="D426:F426"/>
    <mergeCell ref="D428:F428"/>
    <mergeCell ref="B454:B521"/>
    <mergeCell ref="D454:F454"/>
    <mergeCell ref="E455:F455"/>
    <mergeCell ref="G457:G464"/>
    <mergeCell ref="G470:G471"/>
    <mergeCell ref="G473:G479"/>
    <mergeCell ref="G481:G483"/>
    <mergeCell ref="G485:G488"/>
    <mergeCell ref="G492:G500"/>
    <mergeCell ref="D513:F513"/>
    <mergeCell ref="B529:B536"/>
    <mergeCell ref="D530:F530"/>
    <mergeCell ref="D532:F532"/>
    <mergeCell ref="E533:F533"/>
    <mergeCell ref="B538:B543"/>
    <mergeCell ref="D542:F542"/>
    <mergeCell ref="C522:F522"/>
    <mergeCell ref="B523:B527"/>
    <mergeCell ref="D523:F523"/>
    <mergeCell ref="D526:F526"/>
    <mergeCell ref="D528:F528"/>
    <mergeCell ref="D553:F553"/>
    <mergeCell ref="D555:F555"/>
    <mergeCell ref="C557:F557"/>
    <mergeCell ref="D558:F558"/>
    <mergeCell ref="D560:F560"/>
    <mergeCell ref="C544:F544"/>
    <mergeCell ref="D545:F545"/>
    <mergeCell ref="D547:F547"/>
    <mergeCell ref="D549:F549"/>
    <mergeCell ref="D551:F551"/>
    <mergeCell ref="C587:F587"/>
    <mergeCell ref="B588:B589"/>
    <mergeCell ref="D588:F588"/>
    <mergeCell ref="C590:F590"/>
    <mergeCell ref="B591:B592"/>
    <mergeCell ref="D591:F591"/>
    <mergeCell ref="D562:F562"/>
    <mergeCell ref="C564:F564"/>
    <mergeCell ref="D565:F565"/>
    <mergeCell ref="D585:F585"/>
    <mergeCell ref="B586:G586"/>
    <mergeCell ref="B598:B599"/>
    <mergeCell ref="D598:F598"/>
    <mergeCell ref="B600:G600"/>
    <mergeCell ref="C601:F601"/>
    <mergeCell ref="D602:F602"/>
    <mergeCell ref="C593:F593"/>
    <mergeCell ref="B594:B595"/>
    <mergeCell ref="D594:F594"/>
    <mergeCell ref="B596:G596"/>
    <mergeCell ref="C597:F597"/>
    <mergeCell ref="C614:F614"/>
    <mergeCell ref="D615:F615"/>
    <mergeCell ref="B617:B618"/>
    <mergeCell ref="D617:F617"/>
    <mergeCell ref="B619:G619"/>
    <mergeCell ref="D605:F605"/>
    <mergeCell ref="B607:B613"/>
    <mergeCell ref="D607:F607"/>
    <mergeCell ref="D609:F609"/>
    <mergeCell ref="D612:F612"/>
    <mergeCell ref="C620:F620"/>
    <mergeCell ref="B621:B624"/>
    <mergeCell ref="C627:F627"/>
    <mergeCell ref="A628:B642"/>
    <mergeCell ref="D628:F628"/>
    <mergeCell ref="D634:F634"/>
    <mergeCell ref="D637:F637"/>
    <mergeCell ref="D639:F639"/>
    <mergeCell ref="D641:F641"/>
    <mergeCell ref="C669:F669"/>
    <mergeCell ref="B670:B673"/>
    <mergeCell ref="D670:F670"/>
    <mergeCell ref="D672:F672"/>
    <mergeCell ref="C674:F674"/>
    <mergeCell ref="C643:F643"/>
    <mergeCell ref="B644:B645"/>
    <mergeCell ref="D644:F644"/>
    <mergeCell ref="C646:F646"/>
    <mergeCell ref="B647:B668"/>
    <mergeCell ref="D647:F647"/>
    <mergeCell ref="D653:F653"/>
    <mergeCell ref="D657:F657"/>
    <mergeCell ref="D661:F661"/>
    <mergeCell ref="D663:F663"/>
    <mergeCell ref="D665:F665"/>
    <mergeCell ref="D667:F667"/>
    <mergeCell ref="C688:F688"/>
    <mergeCell ref="B682:B683"/>
    <mergeCell ref="D682:F682"/>
    <mergeCell ref="B684:G684"/>
    <mergeCell ref="C685:F685"/>
    <mergeCell ref="B686:B687"/>
    <mergeCell ref="D686:F686"/>
    <mergeCell ref="B675:B680"/>
    <mergeCell ref="D675:F675"/>
    <mergeCell ref="D677:F677"/>
    <mergeCell ref="D679:F679"/>
    <mergeCell ref="C681:F681"/>
    <mergeCell ref="B696:G696"/>
    <mergeCell ref="C697:F697"/>
    <mergeCell ref="B698:B699"/>
    <mergeCell ref="D698:F698"/>
    <mergeCell ref="C703:F703"/>
    <mergeCell ref="B689:B690"/>
    <mergeCell ref="D689:F689"/>
    <mergeCell ref="C691:F691"/>
    <mergeCell ref="B692:B695"/>
    <mergeCell ref="D692:F692"/>
    <mergeCell ref="D694:F694"/>
    <mergeCell ref="D701:F701"/>
    <mergeCell ref="C700:F700"/>
    <mergeCell ref="B707:B710"/>
    <mergeCell ref="D707:F707"/>
    <mergeCell ref="D709:F709"/>
    <mergeCell ref="C711:F711"/>
    <mergeCell ref="B712:B715"/>
    <mergeCell ref="D712:F712"/>
    <mergeCell ref="D714:F714"/>
    <mergeCell ref="B704:B705"/>
    <mergeCell ref="D704:F704"/>
    <mergeCell ref="C706:F706"/>
    <mergeCell ref="C722:F722"/>
    <mergeCell ref="B723:B724"/>
    <mergeCell ref="D723:F723"/>
    <mergeCell ref="B725:G725"/>
    <mergeCell ref="C726:F726"/>
    <mergeCell ref="B716:G716"/>
    <mergeCell ref="C717:F717"/>
    <mergeCell ref="B718:B721"/>
    <mergeCell ref="D718:F718"/>
    <mergeCell ref="D720:F720"/>
    <mergeCell ref="C744:F744"/>
    <mergeCell ref="B745:B746"/>
    <mergeCell ref="D745:F745"/>
    <mergeCell ref="C747:F747"/>
    <mergeCell ref="B748:B749"/>
    <mergeCell ref="D748:F748"/>
    <mergeCell ref="B727:B730"/>
    <mergeCell ref="D727:F727"/>
    <mergeCell ref="D729:F729"/>
    <mergeCell ref="C731:F731"/>
    <mergeCell ref="B732:B743"/>
    <mergeCell ref="D732:F732"/>
    <mergeCell ref="D734:F734"/>
    <mergeCell ref="D736:F736"/>
    <mergeCell ref="D738:F738"/>
    <mergeCell ref="D740:F740"/>
    <mergeCell ref="D742:F742"/>
    <mergeCell ref="C768:F768"/>
    <mergeCell ref="B769:B772"/>
    <mergeCell ref="D769:F769"/>
    <mergeCell ref="D771:F771"/>
    <mergeCell ref="B750:G750"/>
    <mergeCell ref="C751:F751"/>
    <mergeCell ref="B752:B767"/>
    <mergeCell ref="D752:F752"/>
    <mergeCell ref="D754:F754"/>
    <mergeCell ref="D756:F756"/>
    <mergeCell ref="D758:F758"/>
    <mergeCell ref="D760:F760"/>
    <mergeCell ref="D762:F762"/>
    <mergeCell ref="D766:F766"/>
    <mergeCell ref="D764:F764"/>
    <mergeCell ref="C783:F783"/>
    <mergeCell ref="B784:B787"/>
    <mergeCell ref="D784:F784"/>
    <mergeCell ref="D786:F786"/>
    <mergeCell ref="C790:F790"/>
    <mergeCell ref="C773:F773"/>
    <mergeCell ref="B774:B775"/>
    <mergeCell ref="D774:F774"/>
    <mergeCell ref="C776:F776"/>
    <mergeCell ref="B777:B780"/>
    <mergeCell ref="D777:F777"/>
    <mergeCell ref="D779:F779"/>
    <mergeCell ref="D788:F788"/>
    <mergeCell ref="D781:F781"/>
    <mergeCell ref="C818:F818"/>
    <mergeCell ref="B819:B821"/>
    <mergeCell ref="D819:F819"/>
    <mergeCell ref="B822:G822"/>
    <mergeCell ref="C823:F823"/>
    <mergeCell ref="B791:B794"/>
    <mergeCell ref="D791:F791"/>
    <mergeCell ref="D793:F793"/>
    <mergeCell ref="C807:F807"/>
    <mergeCell ref="A808:B815"/>
    <mergeCell ref="D808:F808"/>
    <mergeCell ref="D810:F810"/>
    <mergeCell ref="D812:F812"/>
    <mergeCell ref="D814:F814"/>
    <mergeCell ref="D795:F795"/>
    <mergeCell ref="D797:F797"/>
    <mergeCell ref="D799:F799"/>
    <mergeCell ref="D801:F801"/>
    <mergeCell ref="D803:F803"/>
    <mergeCell ref="D805:F805"/>
    <mergeCell ref="D816:F816"/>
    <mergeCell ref="B830:G830"/>
    <mergeCell ref="C831:F831"/>
    <mergeCell ref="B832:B833"/>
    <mergeCell ref="D832:F832"/>
    <mergeCell ref="D834:F834"/>
    <mergeCell ref="B824:B825"/>
    <mergeCell ref="D824:F824"/>
    <mergeCell ref="B826:G826"/>
    <mergeCell ref="C827:F827"/>
    <mergeCell ref="B828:B829"/>
    <mergeCell ref="D828:F828"/>
  </mergeCells>
  <pageMargins left="0.25" right="0.25" top="0.25" bottom="0.25" header="0.3" footer="0.2"/>
  <pageSetup paperSize="9" orientation="landscape"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P4997"/>
  <sheetViews>
    <sheetView zoomScale="98" zoomScaleNormal="98" workbookViewId="0">
      <selection activeCell="K7" sqref="K7"/>
    </sheetView>
  </sheetViews>
  <sheetFormatPr defaultColWidth="9.140625" defaultRowHeight="16.5" x14ac:dyDescent="0.3"/>
  <cols>
    <col min="1" max="1" width="8.42578125" style="70" customWidth="1"/>
    <col min="2" max="2" width="11.5703125" style="70" customWidth="1"/>
    <col min="3" max="3" width="12.42578125" style="70" customWidth="1"/>
    <col min="4" max="4" width="36.7109375" style="70" customWidth="1"/>
    <col min="5" max="5" width="33.85546875" style="70" customWidth="1"/>
    <col min="6" max="6" width="20.7109375" style="70" customWidth="1"/>
    <col min="7" max="7" width="20.140625" style="70" customWidth="1"/>
    <col min="8" max="510" width="9.140625" style="65"/>
    <col min="511" max="16384" width="9.140625" style="70"/>
  </cols>
  <sheetData>
    <row r="1" spans="1:7" x14ac:dyDescent="0.3">
      <c r="G1" s="70" t="s">
        <v>90</v>
      </c>
    </row>
    <row r="2" spans="1:7" ht="15" customHeight="1" thickBot="1" x14ac:dyDescent="0.35">
      <c r="A2" s="519"/>
      <c r="B2" s="519"/>
      <c r="C2" s="519"/>
      <c r="D2" s="519"/>
      <c r="E2" s="519"/>
      <c r="F2" s="519"/>
      <c r="G2" s="70" t="s">
        <v>216</v>
      </c>
    </row>
    <row r="3" spans="1:7" ht="45" customHeight="1" thickBot="1" x14ac:dyDescent="0.35">
      <c r="A3" s="520" t="s">
        <v>305</v>
      </c>
      <c r="B3" s="521"/>
      <c r="C3" s="521"/>
      <c r="D3" s="521"/>
      <c r="E3" s="521"/>
      <c r="F3" s="521"/>
      <c r="G3" s="522"/>
    </row>
    <row r="4" spans="1:7" ht="17.25" thickBot="1" x14ac:dyDescent="0.35">
      <c r="A4" s="132"/>
      <c r="B4" s="132"/>
      <c r="C4" s="132"/>
      <c r="D4" s="132"/>
      <c r="E4" s="132"/>
      <c r="F4" s="132"/>
      <c r="G4" s="133" t="s">
        <v>85</v>
      </c>
    </row>
    <row r="5" spans="1:7" ht="17.25" thickBot="1" x14ac:dyDescent="0.35">
      <c r="A5" s="134" t="s">
        <v>24</v>
      </c>
      <c r="B5" s="107"/>
      <c r="C5" s="523" t="s">
        <v>87</v>
      </c>
      <c r="D5" s="524"/>
      <c r="E5" s="527" t="s">
        <v>91</v>
      </c>
      <c r="F5" s="523" t="s">
        <v>93</v>
      </c>
      <c r="G5" s="135" t="s">
        <v>84</v>
      </c>
    </row>
    <row r="6" spans="1:7" ht="96" customHeight="1" thickBot="1" x14ac:dyDescent="0.35">
      <c r="A6" s="136" t="s">
        <v>20</v>
      </c>
      <c r="B6" s="137" t="s">
        <v>23</v>
      </c>
      <c r="C6" s="525"/>
      <c r="D6" s="526"/>
      <c r="E6" s="528"/>
      <c r="F6" s="525"/>
      <c r="G6" s="138">
        <v>2024</v>
      </c>
    </row>
    <row r="7" spans="1:7" ht="49.5" customHeight="1" thickBot="1" x14ac:dyDescent="0.35">
      <c r="A7" s="139"/>
      <c r="B7" s="140"/>
      <c r="C7" s="513" t="s">
        <v>94</v>
      </c>
      <c r="D7" s="513"/>
      <c r="E7" s="188"/>
      <c r="F7" s="189"/>
      <c r="G7" s="190">
        <f>G9+G105+G108+G111+G113+G115+G120+G123+G126+G154</f>
        <v>26647856.039999999</v>
      </c>
    </row>
    <row r="8" spans="1:7" ht="50.25" customHeight="1" thickBot="1" x14ac:dyDescent="0.35">
      <c r="A8" s="191">
        <v>1162</v>
      </c>
      <c r="C8" s="529" t="s">
        <v>89</v>
      </c>
      <c r="D8" s="529"/>
      <c r="E8" s="530"/>
      <c r="F8" s="524"/>
      <c r="G8" s="141"/>
    </row>
    <row r="9" spans="1:7" ht="130.5" customHeight="1" x14ac:dyDescent="0.3">
      <c r="A9" s="71"/>
      <c r="B9" s="192">
        <v>11002</v>
      </c>
      <c r="C9" s="531" t="s">
        <v>95</v>
      </c>
      <c r="D9" s="531"/>
      <c r="E9" s="193" t="s">
        <v>256</v>
      </c>
      <c r="F9" s="142"/>
      <c r="G9" s="194">
        <f>G49+G52+G56+G59+G104</f>
        <v>13788315.699999999</v>
      </c>
    </row>
    <row r="10" spans="1:7" ht="28.5" customHeight="1" x14ac:dyDescent="0.3">
      <c r="A10" s="143"/>
      <c r="B10" s="144"/>
      <c r="C10" s="145"/>
      <c r="D10" s="146" t="s">
        <v>86</v>
      </c>
      <c r="E10" s="532"/>
      <c r="F10" s="533"/>
      <c r="G10" s="147"/>
    </row>
    <row r="11" spans="1:7" ht="40.5" customHeight="1" x14ac:dyDescent="0.3">
      <c r="A11" s="148"/>
      <c r="D11" s="149" t="s">
        <v>96</v>
      </c>
      <c r="E11" s="109" t="s">
        <v>97</v>
      </c>
      <c r="F11" s="518" t="s">
        <v>98</v>
      </c>
      <c r="G11" s="108">
        <v>158087.6</v>
      </c>
    </row>
    <row r="12" spans="1:7" ht="44.25" customHeight="1" x14ac:dyDescent="0.3">
      <c r="A12" s="148"/>
      <c r="D12" s="149" t="s">
        <v>96</v>
      </c>
      <c r="E12" s="109" t="s">
        <v>99</v>
      </c>
      <c r="F12" s="518"/>
      <c r="G12" s="108">
        <v>262765.45999999996</v>
      </c>
    </row>
    <row r="13" spans="1:7" ht="68.25" customHeight="1" x14ac:dyDescent="0.3">
      <c r="A13" s="148"/>
      <c r="D13" s="149" t="s">
        <v>96</v>
      </c>
      <c r="E13" s="109" t="s">
        <v>100</v>
      </c>
      <c r="F13" s="518"/>
      <c r="G13" s="108">
        <v>352252.33199999999</v>
      </c>
    </row>
    <row r="14" spans="1:7" ht="48" customHeight="1" x14ac:dyDescent="0.3">
      <c r="A14" s="148"/>
      <c r="D14" s="149" t="s">
        <v>96</v>
      </c>
      <c r="E14" s="109" t="s">
        <v>101</v>
      </c>
      <c r="F14" s="518"/>
      <c r="G14" s="108">
        <v>349330.7</v>
      </c>
    </row>
    <row r="15" spans="1:7" ht="50.25" customHeight="1" x14ac:dyDescent="0.3">
      <c r="A15" s="148"/>
      <c r="D15" s="149" t="s">
        <v>96</v>
      </c>
      <c r="E15" s="109" t="s">
        <v>102</v>
      </c>
      <c r="F15" s="518"/>
      <c r="G15" s="108">
        <v>239445.024</v>
      </c>
    </row>
    <row r="16" spans="1:7" ht="56.25" customHeight="1" x14ac:dyDescent="0.3">
      <c r="A16" s="148"/>
      <c r="D16" s="149" t="s">
        <v>96</v>
      </c>
      <c r="E16" s="109" t="s">
        <v>103</v>
      </c>
      <c r="F16" s="518"/>
      <c r="G16" s="108">
        <v>426726.51400000002</v>
      </c>
    </row>
    <row r="17" spans="1:7" ht="48.75" customHeight="1" x14ac:dyDescent="0.3">
      <c r="A17" s="148"/>
      <c r="D17" s="149" t="s">
        <v>96</v>
      </c>
      <c r="E17" s="150" t="s">
        <v>104</v>
      </c>
      <c r="F17" s="518"/>
      <c r="G17" s="108">
        <v>321244.50400000002</v>
      </c>
    </row>
    <row r="18" spans="1:7" ht="75" customHeight="1" x14ac:dyDescent="0.3">
      <c r="A18" s="148"/>
      <c r="D18" s="149" t="s">
        <v>96</v>
      </c>
      <c r="E18" s="109" t="s">
        <v>105</v>
      </c>
      <c r="F18" s="518"/>
      <c r="G18" s="108">
        <v>174822.44</v>
      </c>
    </row>
    <row r="19" spans="1:7" ht="51.75" customHeight="1" x14ac:dyDescent="0.3">
      <c r="A19" s="148"/>
      <c r="D19" s="149" t="s">
        <v>96</v>
      </c>
      <c r="E19" s="109" t="s">
        <v>106</v>
      </c>
      <c r="F19" s="518"/>
      <c r="G19" s="108">
        <v>269802.48</v>
      </c>
    </row>
    <row r="20" spans="1:7" ht="64.5" customHeight="1" x14ac:dyDescent="0.3">
      <c r="A20" s="148"/>
      <c r="D20" s="149" t="s">
        <v>96</v>
      </c>
      <c r="E20" s="109" t="s">
        <v>107</v>
      </c>
      <c r="F20" s="518"/>
      <c r="G20" s="108">
        <v>641513.06800000009</v>
      </c>
    </row>
    <row r="21" spans="1:7" ht="52.5" customHeight="1" x14ac:dyDescent="0.3">
      <c r="A21" s="148"/>
      <c r="D21" s="149" t="s">
        <v>96</v>
      </c>
      <c r="E21" s="109" t="s">
        <v>108</v>
      </c>
      <c r="F21" s="518"/>
      <c r="G21" s="108">
        <v>286981.28399999999</v>
      </c>
    </row>
    <row r="22" spans="1:7" ht="60.75" customHeight="1" x14ac:dyDescent="0.3">
      <c r="A22" s="148"/>
      <c r="D22" s="149" t="s">
        <v>96</v>
      </c>
      <c r="E22" s="109" t="s">
        <v>109</v>
      </c>
      <c r="F22" s="518"/>
      <c r="G22" s="108">
        <v>110160.848</v>
      </c>
    </row>
    <row r="23" spans="1:7" ht="51" customHeight="1" x14ac:dyDescent="0.3">
      <c r="A23" s="148"/>
      <c r="D23" s="149" t="s">
        <v>96</v>
      </c>
      <c r="E23" s="109" t="s">
        <v>110</v>
      </c>
      <c r="F23" s="518"/>
      <c r="G23" s="108">
        <v>239595.88399999999</v>
      </c>
    </row>
    <row r="24" spans="1:7" ht="63" customHeight="1" x14ac:dyDescent="0.3">
      <c r="A24" s="148"/>
      <c r="D24" s="149" t="s">
        <v>96</v>
      </c>
      <c r="E24" s="109" t="s">
        <v>111</v>
      </c>
      <c r="F24" s="518"/>
      <c r="G24" s="108">
        <v>275006.94</v>
      </c>
    </row>
    <row r="25" spans="1:7" ht="53.25" customHeight="1" x14ac:dyDescent="0.3">
      <c r="A25" s="148"/>
      <c r="D25" s="149" t="s">
        <v>96</v>
      </c>
      <c r="E25" s="109" t="s">
        <v>112</v>
      </c>
      <c r="F25" s="518"/>
      <c r="G25" s="108">
        <v>285759.34399999998</v>
      </c>
    </row>
    <row r="26" spans="1:7" ht="45" customHeight="1" x14ac:dyDescent="0.3">
      <c r="A26" s="148"/>
      <c r="D26" s="149" t="s">
        <v>96</v>
      </c>
      <c r="E26" s="109" t="s">
        <v>113</v>
      </c>
      <c r="F26" s="518"/>
      <c r="G26" s="108">
        <v>276941.78399999999</v>
      </c>
    </row>
    <row r="27" spans="1:7" ht="48" customHeight="1" x14ac:dyDescent="0.3">
      <c r="A27" s="148"/>
      <c r="D27" s="149" t="s">
        <v>96</v>
      </c>
      <c r="E27" s="109" t="s">
        <v>114</v>
      </c>
      <c r="F27" s="518"/>
      <c r="G27" s="108">
        <v>308070.76</v>
      </c>
    </row>
    <row r="28" spans="1:7" ht="60.75" customHeight="1" x14ac:dyDescent="0.3">
      <c r="A28" s="148"/>
      <c r="D28" s="149" t="s">
        <v>96</v>
      </c>
      <c r="E28" s="109" t="s">
        <v>115</v>
      </c>
      <c r="F28" s="518"/>
      <c r="G28" s="108">
        <v>171598.924</v>
      </c>
    </row>
    <row r="29" spans="1:7" ht="39.75" customHeight="1" x14ac:dyDescent="0.3">
      <c r="A29" s="148"/>
      <c r="D29" s="149" t="s">
        <v>96</v>
      </c>
      <c r="E29" s="109" t="s">
        <v>116</v>
      </c>
      <c r="F29" s="518"/>
      <c r="G29" s="108">
        <v>305550.8</v>
      </c>
    </row>
    <row r="30" spans="1:7" ht="39.75" customHeight="1" x14ac:dyDescent="0.3">
      <c r="A30" s="148"/>
      <c r="D30" s="149" t="s">
        <v>96</v>
      </c>
      <c r="E30" s="109" t="s">
        <v>117</v>
      </c>
      <c r="F30" s="518"/>
      <c r="G30" s="108">
        <v>200263.10800000001</v>
      </c>
    </row>
    <row r="31" spans="1:7" ht="56.25" customHeight="1" x14ac:dyDescent="0.3">
      <c r="A31" s="148"/>
      <c r="D31" s="149" t="s">
        <v>96</v>
      </c>
      <c r="E31" s="109" t="s">
        <v>118</v>
      </c>
      <c r="F31" s="518"/>
      <c r="G31" s="108">
        <v>569912.41999999993</v>
      </c>
    </row>
    <row r="32" spans="1:7" ht="70.5" customHeight="1" x14ac:dyDescent="0.3">
      <c r="A32" s="148"/>
      <c r="D32" s="149" t="s">
        <v>96</v>
      </c>
      <c r="E32" s="109" t="s">
        <v>119</v>
      </c>
      <c r="F32" s="518"/>
      <c r="G32" s="151">
        <v>58760.4</v>
      </c>
    </row>
    <row r="33" spans="1:7" ht="53.25" customHeight="1" x14ac:dyDescent="0.3">
      <c r="A33" s="148"/>
      <c r="D33" s="149" t="s">
        <v>96</v>
      </c>
      <c r="E33" s="109" t="s">
        <v>120</v>
      </c>
      <c r="F33" s="518"/>
      <c r="G33" s="108">
        <v>188793.88399999999</v>
      </c>
    </row>
    <row r="34" spans="1:7" ht="57" customHeight="1" x14ac:dyDescent="0.3">
      <c r="A34" s="148"/>
      <c r="D34" s="149" t="s">
        <v>96</v>
      </c>
      <c r="E34" s="109" t="s">
        <v>121</v>
      </c>
      <c r="F34" s="518"/>
      <c r="G34" s="108">
        <v>114292.716</v>
      </c>
    </row>
    <row r="35" spans="1:7" ht="53.25" customHeight="1" x14ac:dyDescent="0.3">
      <c r="A35" s="148"/>
      <c r="D35" s="149" t="s">
        <v>96</v>
      </c>
      <c r="E35" s="109" t="s">
        <v>122</v>
      </c>
      <c r="F35" s="518"/>
      <c r="G35" s="108">
        <v>183856.15599999999</v>
      </c>
    </row>
    <row r="36" spans="1:7" ht="33" x14ac:dyDescent="0.3">
      <c r="A36" s="148"/>
      <c r="D36" s="149" t="s">
        <v>96</v>
      </c>
      <c r="E36" s="109" t="s">
        <v>123</v>
      </c>
      <c r="F36" s="518"/>
      <c r="G36" s="108">
        <v>196571.728</v>
      </c>
    </row>
    <row r="37" spans="1:7" ht="37.5" customHeight="1" x14ac:dyDescent="0.3">
      <c r="A37" s="148"/>
      <c r="D37" s="149" t="s">
        <v>96</v>
      </c>
      <c r="E37" s="109" t="s">
        <v>124</v>
      </c>
      <c r="F37" s="518"/>
      <c r="G37" s="108">
        <v>214959.96800000002</v>
      </c>
    </row>
    <row r="38" spans="1:7" ht="33" x14ac:dyDescent="0.3">
      <c r="A38" s="148"/>
      <c r="D38" s="149" t="s">
        <v>96</v>
      </c>
      <c r="E38" s="109" t="s">
        <v>125</v>
      </c>
      <c r="F38" s="518"/>
      <c r="G38" s="108">
        <v>12978.2</v>
      </c>
    </row>
    <row r="39" spans="1:7" ht="48.75" customHeight="1" x14ac:dyDescent="0.3">
      <c r="A39" s="148"/>
      <c r="D39" s="149" t="s">
        <v>96</v>
      </c>
      <c r="E39" s="109" t="s">
        <v>126</v>
      </c>
      <c r="F39" s="518"/>
      <c r="G39" s="108">
        <v>267131.2</v>
      </c>
    </row>
    <row r="40" spans="1:7" ht="89.25" customHeight="1" x14ac:dyDescent="0.3">
      <c r="A40" s="148"/>
      <c r="D40" s="149" t="s">
        <v>127</v>
      </c>
      <c r="E40" s="109" t="s">
        <v>128</v>
      </c>
      <c r="F40" s="518"/>
      <c r="G40" s="108">
        <v>9295.1</v>
      </c>
    </row>
    <row r="41" spans="1:7" ht="65.25" customHeight="1" x14ac:dyDescent="0.3">
      <c r="A41" s="148"/>
      <c r="D41" s="149" t="s">
        <v>96</v>
      </c>
      <c r="E41" s="109" t="s">
        <v>129</v>
      </c>
      <c r="F41" s="518"/>
      <c r="G41" s="108">
        <v>438578.60400000005</v>
      </c>
    </row>
    <row r="42" spans="1:7" ht="39" customHeight="1" x14ac:dyDescent="0.3">
      <c r="A42" s="148"/>
      <c r="D42" s="149" t="s">
        <v>96</v>
      </c>
      <c r="E42" s="109" t="s">
        <v>130</v>
      </c>
      <c r="F42" s="518"/>
      <c r="G42" s="108">
        <v>28447</v>
      </c>
    </row>
    <row r="43" spans="1:7" ht="54.75" customHeight="1" x14ac:dyDescent="0.3">
      <c r="A43" s="148"/>
      <c r="D43" s="149" t="s">
        <v>96</v>
      </c>
      <c r="E43" s="109" t="s">
        <v>131</v>
      </c>
      <c r="F43" s="518"/>
      <c r="G43" s="108">
        <v>29341</v>
      </c>
    </row>
    <row r="44" spans="1:7" ht="57" customHeight="1" x14ac:dyDescent="0.3">
      <c r="A44" s="148"/>
      <c r="D44" s="149" t="s">
        <v>96</v>
      </c>
      <c r="E44" s="109" t="s">
        <v>132</v>
      </c>
      <c r="F44" s="518"/>
      <c r="G44" s="108">
        <v>355057.3</v>
      </c>
    </row>
    <row r="45" spans="1:7" ht="69" customHeight="1" x14ac:dyDescent="0.3">
      <c r="A45" s="148"/>
      <c r="D45" s="149" t="s">
        <v>133</v>
      </c>
      <c r="E45" s="109" t="s">
        <v>134</v>
      </c>
      <c r="F45" s="518"/>
      <c r="G45" s="108">
        <v>33752.6</v>
      </c>
    </row>
    <row r="46" spans="1:7" ht="122.25" customHeight="1" x14ac:dyDescent="0.3">
      <c r="A46" s="148"/>
      <c r="D46" s="149" t="s">
        <v>135</v>
      </c>
      <c r="E46" s="109" t="s">
        <v>136</v>
      </c>
      <c r="F46" s="518"/>
      <c r="G46" s="108">
        <v>42962.6</v>
      </c>
    </row>
    <row r="47" spans="1:7" ht="82.5" customHeight="1" x14ac:dyDescent="0.3">
      <c r="A47" s="148"/>
      <c r="D47" s="149" t="s">
        <v>137</v>
      </c>
      <c r="E47" s="109" t="s">
        <v>138</v>
      </c>
      <c r="F47" s="518"/>
      <c r="G47" s="108">
        <v>47112.4</v>
      </c>
    </row>
    <row r="48" spans="1:7" ht="82.5" customHeight="1" x14ac:dyDescent="0.3">
      <c r="A48" s="148"/>
      <c r="D48" s="149" t="s">
        <v>271</v>
      </c>
      <c r="E48" s="109" t="s">
        <v>272</v>
      </c>
      <c r="F48" s="109"/>
      <c r="G48" s="108">
        <v>147362</v>
      </c>
    </row>
    <row r="49" spans="1:7" ht="66" x14ac:dyDescent="0.3">
      <c r="A49" s="148"/>
      <c r="D49" s="153"/>
      <c r="E49" s="174"/>
      <c r="F49" s="109" t="s">
        <v>139</v>
      </c>
      <c r="G49" s="195">
        <f>SUM(G11:G48)</f>
        <v>8595085.0739999991</v>
      </c>
    </row>
    <row r="50" spans="1:7" ht="69.75" customHeight="1" x14ac:dyDescent="0.3">
      <c r="A50" s="148"/>
      <c r="D50" s="152" t="s">
        <v>140</v>
      </c>
      <c r="E50" s="109" t="s">
        <v>141</v>
      </c>
      <c r="F50" s="518" t="s">
        <v>142</v>
      </c>
      <c r="G50" s="108">
        <v>53864.520000000004</v>
      </c>
    </row>
    <row r="51" spans="1:7" ht="71.25" customHeight="1" x14ac:dyDescent="0.3">
      <c r="A51" s="148"/>
      <c r="D51" s="149" t="s">
        <v>140</v>
      </c>
      <c r="E51" s="109" t="s">
        <v>261</v>
      </c>
      <c r="F51" s="518"/>
      <c r="G51" s="108">
        <v>36443.5</v>
      </c>
    </row>
    <row r="52" spans="1:7" ht="49.5" x14ac:dyDescent="0.3">
      <c r="A52" s="148"/>
      <c r="D52" s="153"/>
      <c r="E52" s="109"/>
      <c r="F52" s="109" t="s">
        <v>143</v>
      </c>
      <c r="G52" s="195">
        <f>SUM(G50:G51)</f>
        <v>90308.02</v>
      </c>
    </row>
    <row r="53" spans="1:7" ht="76.5" customHeight="1" x14ac:dyDescent="0.3">
      <c r="A53" s="148"/>
      <c r="D53" s="149" t="s">
        <v>140</v>
      </c>
      <c r="E53" s="109" t="s">
        <v>144</v>
      </c>
      <c r="F53" s="518" t="s">
        <v>145</v>
      </c>
      <c r="G53" s="108">
        <v>109792.264</v>
      </c>
    </row>
    <row r="54" spans="1:7" ht="52.5" customHeight="1" x14ac:dyDescent="0.3">
      <c r="A54" s="148"/>
      <c r="D54" s="149" t="s">
        <v>140</v>
      </c>
      <c r="E54" s="109" t="s">
        <v>146</v>
      </c>
      <c r="F54" s="518"/>
      <c r="G54" s="108">
        <v>56553.307999999997</v>
      </c>
    </row>
    <row r="55" spans="1:7" ht="77.25" customHeight="1" x14ac:dyDescent="0.3">
      <c r="A55" s="148"/>
      <c r="D55" s="149" t="s">
        <v>140</v>
      </c>
      <c r="E55" s="109" t="s">
        <v>147</v>
      </c>
      <c r="F55" s="518"/>
      <c r="G55" s="108">
        <v>69033.244000000006</v>
      </c>
    </row>
    <row r="56" spans="1:7" ht="49.5" x14ac:dyDescent="0.3">
      <c r="A56" s="148"/>
      <c r="D56" s="153"/>
      <c r="E56" s="109"/>
      <c r="F56" s="109" t="s">
        <v>148</v>
      </c>
      <c r="G56" s="195">
        <f>SUM(G53:G55)</f>
        <v>235378.81599999999</v>
      </c>
    </row>
    <row r="57" spans="1:7" ht="60.75" customHeight="1" x14ac:dyDescent="0.3">
      <c r="A57" s="148"/>
      <c r="D57" s="149" t="s">
        <v>140</v>
      </c>
      <c r="E57" s="109" t="s">
        <v>262</v>
      </c>
      <c r="F57" s="518" t="s">
        <v>149</v>
      </c>
      <c r="G57" s="108">
        <v>50275.479999999996</v>
      </c>
    </row>
    <row r="58" spans="1:7" ht="51" customHeight="1" x14ac:dyDescent="0.3">
      <c r="A58" s="148"/>
      <c r="D58" s="149" t="s">
        <v>217</v>
      </c>
      <c r="E58" s="109" t="s">
        <v>150</v>
      </c>
      <c r="F58" s="518"/>
      <c r="G58" s="108">
        <v>42905.72</v>
      </c>
    </row>
    <row r="59" spans="1:7" ht="49.5" customHeight="1" x14ac:dyDescent="0.3">
      <c r="A59" s="148"/>
      <c r="D59" s="153"/>
      <c r="E59" s="109"/>
      <c r="F59" s="109" t="s">
        <v>151</v>
      </c>
      <c r="G59" s="195">
        <f>SUM(G57:G58)</f>
        <v>93181.2</v>
      </c>
    </row>
    <row r="60" spans="1:7" ht="82.5" customHeight="1" x14ac:dyDescent="0.3">
      <c r="A60" s="148"/>
      <c r="D60" s="149" t="s">
        <v>152</v>
      </c>
      <c r="E60" s="109" t="s">
        <v>153</v>
      </c>
      <c r="F60" s="535" t="s">
        <v>257</v>
      </c>
      <c r="G60" s="108">
        <v>97261.200000000012</v>
      </c>
    </row>
    <row r="61" spans="1:7" ht="41.25" customHeight="1" x14ac:dyDescent="0.3">
      <c r="A61" s="148"/>
      <c r="D61" s="149" t="s">
        <v>273</v>
      </c>
      <c r="E61" s="518" t="s">
        <v>88</v>
      </c>
      <c r="F61" s="536"/>
      <c r="G61" s="108">
        <v>88732</v>
      </c>
    </row>
    <row r="62" spans="1:7" ht="47.25" customHeight="1" x14ac:dyDescent="0.3">
      <c r="A62" s="148"/>
      <c r="D62" s="149" t="s">
        <v>154</v>
      </c>
      <c r="E62" s="518"/>
      <c r="F62" s="536"/>
      <c r="G62" s="108">
        <v>34241</v>
      </c>
    </row>
    <row r="63" spans="1:7" ht="49.5" customHeight="1" x14ac:dyDescent="0.3">
      <c r="A63" s="148"/>
      <c r="D63" s="149" t="s">
        <v>155</v>
      </c>
      <c r="E63" s="518"/>
      <c r="F63" s="536"/>
      <c r="G63" s="108">
        <v>239358</v>
      </c>
    </row>
    <row r="64" spans="1:7" ht="39.75" customHeight="1" x14ac:dyDescent="0.3">
      <c r="A64" s="148"/>
      <c r="D64" s="149" t="s">
        <v>156</v>
      </c>
      <c r="E64" s="518"/>
      <c r="F64" s="536"/>
      <c r="G64" s="108">
        <v>445104.9</v>
      </c>
    </row>
    <row r="65" spans="1:7" ht="49.5" customHeight="1" x14ac:dyDescent="0.3">
      <c r="A65" s="148"/>
      <c r="D65" s="149" t="s">
        <v>157</v>
      </c>
      <c r="E65" s="518"/>
      <c r="F65" s="536"/>
      <c r="G65" s="108">
        <v>18473</v>
      </c>
    </row>
    <row r="66" spans="1:7" ht="46.5" customHeight="1" x14ac:dyDescent="0.3">
      <c r="A66" s="148"/>
      <c r="D66" s="149" t="s">
        <v>158</v>
      </c>
      <c r="E66" s="518"/>
      <c r="F66" s="536"/>
      <c r="G66" s="108">
        <v>98868.9</v>
      </c>
    </row>
    <row r="67" spans="1:7" ht="50.25" customHeight="1" x14ac:dyDescent="0.3">
      <c r="A67" s="148"/>
      <c r="D67" s="149" t="s">
        <v>274</v>
      </c>
      <c r="E67" s="518"/>
      <c r="F67" s="536"/>
      <c r="G67" s="108">
        <v>32375</v>
      </c>
    </row>
    <row r="68" spans="1:7" ht="52.5" customHeight="1" x14ac:dyDescent="0.3">
      <c r="A68" s="148"/>
      <c r="D68" s="154" t="s">
        <v>280</v>
      </c>
      <c r="E68" s="518"/>
      <c r="F68" s="536"/>
      <c r="G68" s="108">
        <v>39898</v>
      </c>
    </row>
    <row r="69" spans="1:7" ht="50.25" customHeight="1" x14ac:dyDescent="0.3">
      <c r="A69" s="148"/>
      <c r="D69" s="149" t="s">
        <v>159</v>
      </c>
      <c r="E69" s="518"/>
      <c r="F69" s="536"/>
      <c r="G69" s="108">
        <v>90108.301999999996</v>
      </c>
    </row>
    <row r="70" spans="1:7" ht="59.25" customHeight="1" x14ac:dyDescent="0.3">
      <c r="A70" s="148"/>
      <c r="D70" s="149" t="s">
        <v>275</v>
      </c>
      <c r="E70" s="109" t="s">
        <v>160</v>
      </c>
      <c r="F70" s="536"/>
      <c r="G70" s="108">
        <v>175804.56400000001</v>
      </c>
    </row>
    <row r="71" spans="1:7" ht="82.5" x14ac:dyDescent="0.3">
      <c r="A71" s="148"/>
      <c r="D71" s="149" t="s">
        <v>254</v>
      </c>
      <c r="E71" s="518" t="s">
        <v>92</v>
      </c>
      <c r="F71" s="536"/>
      <c r="G71" s="108">
        <v>152938</v>
      </c>
    </row>
    <row r="72" spans="1:7" ht="66" customHeight="1" x14ac:dyDescent="0.3">
      <c r="A72" s="148"/>
      <c r="D72" s="149" t="s">
        <v>253</v>
      </c>
      <c r="E72" s="518"/>
      <c r="F72" s="536"/>
      <c r="G72" s="108">
        <v>66968</v>
      </c>
    </row>
    <row r="73" spans="1:7" ht="46.5" customHeight="1" x14ac:dyDescent="0.3">
      <c r="A73" s="148"/>
      <c r="D73" s="149" t="s">
        <v>263</v>
      </c>
      <c r="E73" s="518" t="s">
        <v>161</v>
      </c>
      <c r="F73" s="536"/>
      <c r="G73" s="108">
        <v>11080.6</v>
      </c>
    </row>
    <row r="74" spans="1:7" ht="49.5" x14ac:dyDescent="0.3">
      <c r="A74" s="148"/>
      <c r="D74" s="149" t="s">
        <v>276</v>
      </c>
      <c r="E74" s="518"/>
      <c r="F74" s="536"/>
      <c r="G74" s="108">
        <v>15840</v>
      </c>
    </row>
    <row r="75" spans="1:7" ht="102" customHeight="1" x14ac:dyDescent="0.3">
      <c r="A75" s="148"/>
      <c r="D75" s="149" t="s">
        <v>264</v>
      </c>
      <c r="E75" s="518"/>
      <c r="F75" s="536"/>
      <c r="G75" s="108">
        <v>10850</v>
      </c>
    </row>
    <row r="76" spans="1:7" ht="51" customHeight="1" x14ac:dyDescent="0.3">
      <c r="A76" s="148"/>
      <c r="D76" s="149" t="s">
        <v>265</v>
      </c>
      <c r="E76" s="518"/>
      <c r="F76" s="536"/>
      <c r="G76" s="108">
        <v>13800</v>
      </c>
    </row>
    <row r="77" spans="1:7" ht="61.5" customHeight="1" x14ac:dyDescent="0.3">
      <c r="A77" s="148"/>
      <c r="D77" s="152" t="s">
        <v>162</v>
      </c>
      <c r="E77" s="109" t="s">
        <v>163</v>
      </c>
      <c r="F77" s="536"/>
      <c r="G77" s="108">
        <v>136697.74799999999</v>
      </c>
    </row>
    <row r="78" spans="1:7" ht="51" customHeight="1" x14ac:dyDescent="0.3">
      <c r="A78" s="148"/>
      <c r="D78" s="149" t="s">
        <v>164</v>
      </c>
      <c r="E78" s="518" t="s">
        <v>165</v>
      </c>
      <c r="F78" s="536"/>
      <c r="G78" s="108">
        <v>90716.819999999992</v>
      </c>
    </row>
    <row r="79" spans="1:7" ht="71.25" customHeight="1" x14ac:dyDescent="0.3">
      <c r="A79" s="148"/>
      <c r="D79" s="149" t="s">
        <v>166</v>
      </c>
      <c r="E79" s="518"/>
      <c r="F79" s="536"/>
      <c r="G79" s="108">
        <v>52317.872000000003</v>
      </c>
    </row>
    <row r="80" spans="1:7" ht="72.75" customHeight="1" x14ac:dyDescent="0.3">
      <c r="A80" s="148"/>
      <c r="D80" s="149" t="s">
        <v>277</v>
      </c>
      <c r="E80" s="518"/>
      <c r="F80" s="536"/>
      <c r="G80" s="108">
        <v>157596.25599999999</v>
      </c>
    </row>
    <row r="81" spans="1:7" ht="56.25" customHeight="1" x14ac:dyDescent="0.3">
      <c r="A81" s="148"/>
      <c r="D81" s="149" t="s">
        <v>278</v>
      </c>
      <c r="E81" s="518"/>
      <c r="F81" s="536"/>
      <c r="G81" s="108">
        <v>45724.091999999997</v>
      </c>
    </row>
    <row r="82" spans="1:7" ht="63.75" customHeight="1" x14ac:dyDescent="0.3">
      <c r="A82" s="148"/>
      <c r="D82" s="149" t="s">
        <v>167</v>
      </c>
      <c r="E82" s="518"/>
      <c r="F82" s="536"/>
      <c r="G82" s="108">
        <v>48586.531999999999</v>
      </c>
    </row>
    <row r="83" spans="1:7" ht="67.5" customHeight="1" x14ac:dyDescent="0.3">
      <c r="A83" s="148"/>
      <c r="D83" s="149" t="s">
        <v>168</v>
      </c>
      <c r="E83" s="518"/>
      <c r="F83" s="536"/>
      <c r="G83" s="108">
        <v>19775.096000000001</v>
      </c>
    </row>
    <row r="84" spans="1:7" ht="60" customHeight="1" x14ac:dyDescent="0.3">
      <c r="A84" s="148"/>
      <c r="D84" s="149" t="s">
        <v>169</v>
      </c>
      <c r="E84" s="518"/>
      <c r="F84" s="536"/>
      <c r="G84" s="108">
        <v>31058.947999999997</v>
      </c>
    </row>
    <row r="85" spans="1:7" ht="53.25" customHeight="1" x14ac:dyDescent="0.3">
      <c r="A85" s="148"/>
      <c r="D85" s="149" t="s">
        <v>170</v>
      </c>
      <c r="E85" s="518"/>
      <c r="F85" s="536"/>
      <c r="G85" s="108">
        <v>9739.9240000000009</v>
      </c>
    </row>
    <row r="86" spans="1:7" ht="40.5" customHeight="1" x14ac:dyDescent="0.3">
      <c r="A86" s="148"/>
      <c r="D86" s="149" t="s">
        <v>171</v>
      </c>
      <c r="E86" s="518" t="s">
        <v>172</v>
      </c>
      <c r="F86" s="536"/>
      <c r="G86" s="108">
        <v>34420.800000000003</v>
      </c>
    </row>
    <row r="87" spans="1:7" ht="54" customHeight="1" x14ac:dyDescent="0.3">
      <c r="A87" s="148"/>
      <c r="D87" s="149" t="s">
        <v>218</v>
      </c>
      <c r="E87" s="518"/>
      <c r="F87" s="536"/>
      <c r="G87" s="108">
        <v>38417.495999999999</v>
      </c>
    </row>
    <row r="88" spans="1:7" ht="65.25" customHeight="1" x14ac:dyDescent="0.3">
      <c r="A88" s="148"/>
      <c r="D88" s="149" t="s">
        <v>270</v>
      </c>
      <c r="E88" s="518"/>
      <c r="F88" s="536"/>
      <c r="G88" s="108">
        <v>10785.66</v>
      </c>
    </row>
    <row r="89" spans="1:7" ht="66.75" customHeight="1" x14ac:dyDescent="0.3">
      <c r="A89" s="148"/>
      <c r="D89" s="149" t="s">
        <v>173</v>
      </c>
      <c r="E89" s="109" t="s">
        <v>174</v>
      </c>
      <c r="F89" s="536"/>
      <c r="G89" s="108">
        <v>11917.772000000001</v>
      </c>
    </row>
    <row r="90" spans="1:7" ht="69" customHeight="1" x14ac:dyDescent="0.3">
      <c r="A90" s="148"/>
      <c r="D90" s="149" t="s">
        <v>219</v>
      </c>
      <c r="E90" s="109" t="s">
        <v>196</v>
      </c>
      <c r="F90" s="536"/>
      <c r="G90" s="108">
        <v>413249.64800000004</v>
      </c>
    </row>
    <row r="91" spans="1:7" ht="60.75" customHeight="1" x14ac:dyDescent="0.3">
      <c r="A91" s="148"/>
      <c r="D91" s="149" t="s">
        <v>175</v>
      </c>
      <c r="E91" s="109" t="s">
        <v>176</v>
      </c>
      <c r="F91" s="536"/>
      <c r="G91" s="108">
        <v>37454.300000000003</v>
      </c>
    </row>
    <row r="92" spans="1:7" ht="45.75" customHeight="1" x14ac:dyDescent="0.3">
      <c r="A92" s="148"/>
      <c r="D92" s="149" t="s">
        <v>258</v>
      </c>
      <c r="E92" s="109" t="s">
        <v>251</v>
      </c>
      <c r="F92" s="536"/>
      <c r="G92" s="108">
        <v>117320</v>
      </c>
    </row>
    <row r="93" spans="1:7" ht="70.5" customHeight="1" x14ac:dyDescent="0.3">
      <c r="A93" s="148"/>
      <c r="D93" s="149" t="s">
        <v>266</v>
      </c>
      <c r="E93" s="518" t="s">
        <v>177</v>
      </c>
      <c r="F93" s="536"/>
      <c r="G93" s="151">
        <v>112991.56000000217</v>
      </c>
    </row>
    <row r="94" spans="1:7" ht="90" customHeight="1" x14ac:dyDescent="0.3">
      <c r="A94" s="148"/>
      <c r="D94" s="149" t="s">
        <v>250</v>
      </c>
      <c r="E94" s="518"/>
      <c r="F94" s="536"/>
      <c r="G94" s="108">
        <v>862115.6</v>
      </c>
    </row>
    <row r="95" spans="1:7" ht="50.25" customHeight="1" x14ac:dyDescent="0.3">
      <c r="A95" s="148"/>
      <c r="D95" s="149" t="s">
        <v>249</v>
      </c>
      <c r="E95" s="518"/>
      <c r="F95" s="536"/>
      <c r="G95" s="155">
        <v>15000</v>
      </c>
    </row>
    <row r="96" spans="1:7" ht="49.5" x14ac:dyDescent="0.3">
      <c r="A96" s="148"/>
      <c r="D96" s="149" t="s">
        <v>220</v>
      </c>
      <c r="E96" s="109" t="s">
        <v>221</v>
      </c>
      <c r="F96" s="536"/>
      <c r="G96" s="155">
        <v>16000</v>
      </c>
    </row>
    <row r="97" spans="1:7" ht="163.5" customHeight="1" x14ac:dyDescent="0.3">
      <c r="A97" s="148"/>
      <c r="D97" s="149" t="s">
        <v>178</v>
      </c>
      <c r="E97" s="109" t="s">
        <v>179</v>
      </c>
      <c r="F97" s="536"/>
      <c r="G97" s="155">
        <v>600775</v>
      </c>
    </row>
    <row r="98" spans="1:7" ht="90.75" customHeight="1" x14ac:dyDescent="0.3">
      <c r="A98" s="148"/>
      <c r="D98" s="149" t="s">
        <v>279</v>
      </c>
      <c r="E98" s="109" t="s">
        <v>228</v>
      </c>
      <c r="F98" s="536"/>
      <c r="G98" s="155">
        <v>100000</v>
      </c>
    </row>
    <row r="99" spans="1:7" ht="72" customHeight="1" x14ac:dyDescent="0.3">
      <c r="A99" s="148"/>
      <c r="D99" s="149" t="s">
        <v>180</v>
      </c>
      <c r="E99" s="109" t="s">
        <v>252</v>
      </c>
      <c r="F99" s="536"/>
      <c r="G99" s="155">
        <v>25000</v>
      </c>
    </row>
    <row r="100" spans="1:7" ht="56.25" customHeight="1" x14ac:dyDescent="0.3">
      <c r="A100" s="148"/>
      <c r="D100" s="149" t="s">
        <v>181</v>
      </c>
      <c r="E100" s="109" t="s">
        <v>182</v>
      </c>
      <c r="F100" s="536"/>
      <c r="G100" s="155">
        <v>100000</v>
      </c>
    </row>
    <row r="101" spans="1:7" ht="54" customHeight="1" x14ac:dyDescent="0.3">
      <c r="A101" s="148"/>
      <c r="D101" s="149" t="s">
        <v>183</v>
      </c>
      <c r="E101" s="518" t="s">
        <v>184</v>
      </c>
      <c r="F101" s="536"/>
      <c r="G101" s="155">
        <v>10000</v>
      </c>
    </row>
    <row r="102" spans="1:7" ht="48.75" customHeight="1" x14ac:dyDescent="0.3">
      <c r="A102" s="148"/>
      <c r="D102" s="149" t="s">
        <v>185</v>
      </c>
      <c r="E102" s="518"/>
      <c r="F102" s="536"/>
      <c r="G102" s="155">
        <v>30000</v>
      </c>
    </row>
    <row r="103" spans="1:7" ht="99" x14ac:dyDescent="0.3">
      <c r="A103" s="148"/>
      <c r="D103" s="149" t="s">
        <v>186</v>
      </c>
      <c r="E103" s="109" t="s">
        <v>187</v>
      </c>
      <c r="F103" s="537"/>
      <c r="G103" s="155">
        <v>15000</v>
      </c>
    </row>
    <row r="104" spans="1:7" ht="165" x14ac:dyDescent="0.3">
      <c r="A104" s="148"/>
      <c r="D104" s="153"/>
      <c r="E104" s="109"/>
      <c r="F104" s="109" t="s">
        <v>259</v>
      </c>
      <c r="G104" s="195">
        <f>SUM(G60:G103)</f>
        <v>4774362.5900000017</v>
      </c>
    </row>
    <row r="105" spans="1:7" ht="82.5" x14ac:dyDescent="0.3">
      <c r="A105" s="156"/>
      <c r="B105" s="196">
        <v>11008</v>
      </c>
      <c r="C105" s="538" t="s">
        <v>188</v>
      </c>
      <c r="D105" s="538"/>
      <c r="E105" s="109" t="s">
        <v>259</v>
      </c>
      <c r="F105" s="157"/>
      <c r="G105" s="108">
        <f>G107</f>
        <v>948500.26</v>
      </c>
    </row>
    <row r="106" spans="1:7" x14ac:dyDescent="0.3">
      <c r="A106" s="143"/>
      <c r="B106" s="144"/>
      <c r="C106" s="145"/>
      <c r="D106" s="158" t="s">
        <v>86</v>
      </c>
      <c r="E106" s="159"/>
      <c r="F106" s="159"/>
      <c r="G106" s="160"/>
    </row>
    <row r="107" spans="1:7" ht="107.25" customHeight="1" x14ac:dyDescent="0.3">
      <c r="A107" s="148"/>
      <c r="D107" s="161" t="s">
        <v>189</v>
      </c>
      <c r="E107" s="109" t="s">
        <v>190</v>
      </c>
      <c r="F107" s="109" t="s">
        <v>257</v>
      </c>
      <c r="G107" s="108">
        <v>948500.26</v>
      </c>
    </row>
    <row r="108" spans="1:7" ht="82.5" x14ac:dyDescent="0.3">
      <c r="A108" s="156"/>
      <c r="B108" s="196">
        <v>11009</v>
      </c>
      <c r="C108" s="538" t="s">
        <v>191</v>
      </c>
      <c r="D108" s="538"/>
      <c r="E108" s="109" t="s">
        <v>259</v>
      </c>
      <c r="F108" s="157"/>
      <c r="G108" s="108">
        <f>G110</f>
        <v>244271.72</v>
      </c>
    </row>
    <row r="109" spans="1:7" x14ac:dyDescent="0.3">
      <c r="A109" s="143"/>
      <c r="B109" s="144"/>
      <c r="C109" s="145"/>
      <c r="D109" s="158" t="s">
        <v>86</v>
      </c>
      <c r="E109" s="534"/>
      <c r="F109" s="534"/>
      <c r="G109" s="160"/>
    </row>
    <row r="110" spans="1:7" ht="148.5" x14ac:dyDescent="0.3">
      <c r="A110" s="148"/>
      <c r="D110" s="152" t="s">
        <v>269</v>
      </c>
      <c r="E110" s="109" t="s">
        <v>193</v>
      </c>
      <c r="F110" s="109" t="s">
        <v>257</v>
      </c>
      <c r="G110" s="108">
        <v>244271.72</v>
      </c>
    </row>
    <row r="111" spans="1:7" ht="96.75" customHeight="1" x14ac:dyDescent="0.3">
      <c r="A111" s="162"/>
      <c r="B111" s="163">
        <v>11012</v>
      </c>
      <c r="C111" s="163" t="s">
        <v>591</v>
      </c>
      <c r="D111" s="164"/>
      <c r="E111" s="109" t="s">
        <v>259</v>
      </c>
      <c r="F111" s="109"/>
      <c r="G111" s="108">
        <f>G112</f>
        <v>150630.1</v>
      </c>
    </row>
    <row r="112" spans="1:7" ht="148.5" x14ac:dyDescent="0.3">
      <c r="A112" s="165"/>
      <c r="B112" s="166"/>
      <c r="C112" s="166"/>
      <c r="D112" s="164"/>
      <c r="E112" s="109" t="s">
        <v>592</v>
      </c>
      <c r="F112" s="109" t="s">
        <v>257</v>
      </c>
      <c r="G112" s="108">
        <v>150630.1</v>
      </c>
    </row>
    <row r="113" spans="1:7" ht="111" customHeight="1" x14ac:dyDescent="0.3">
      <c r="A113" s="197"/>
      <c r="B113" s="167">
        <v>11018</v>
      </c>
      <c r="C113" s="167" t="s">
        <v>593</v>
      </c>
      <c r="D113" s="168"/>
      <c r="E113" s="109" t="s">
        <v>290</v>
      </c>
      <c r="F113" s="109"/>
      <c r="G113" s="108">
        <f>G114</f>
        <v>173029.2</v>
      </c>
    </row>
    <row r="114" spans="1:7" ht="61.5" customHeight="1" x14ac:dyDescent="0.3">
      <c r="A114" s="165"/>
      <c r="B114" s="166"/>
      <c r="C114" s="169"/>
      <c r="D114" s="184"/>
      <c r="E114" s="109" t="s">
        <v>594</v>
      </c>
      <c r="F114" s="109" t="s">
        <v>290</v>
      </c>
      <c r="G114" s="108">
        <v>173029.2</v>
      </c>
    </row>
    <row r="115" spans="1:7" ht="82.5" x14ac:dyDescent="0.3">
      <c r="A115" s="156"/>
      <c r="B115" s="196">
        <v>11004</v>
      </c>
      <c r="C115" s="538" t="s">
        <v>194</v>
      </c>
      <c r="D115" s="538"/>
      <c r="E115" s="109" t="s">
        <v>259</v>
      </c>
      <c r="F115" s="157"/>
      <c r="G115" s="108">
        <f>G117+G118+G119</f>
        <v>940304.05999999994</v>
      </c>
    </row>
    <row r="116" spans="1:7" ht="21" customHeight="1" x14ac:dyDescent="0.3">
      <c r="A116" s="143"/>
      <c r="B116" s="144"/>
      <c r="C116" s="145"/>
      <c r="D116" s="158" t="s">
        <v>86</v>
      </c>
      <c r="E116" s="534"/>
      <c r="F116" s="534"/>
      <c r="G116" s="160"/>
    </row>
    <row r="117" spans="1:7" ht="65.25" customHeight="1" x14ac:dyDescent="0.3">
      <c r="A117" s="148"/>
      <c r="D117" s="149" t="s">
        <v>195</v>
      </c>
      <c r="E117" s="109" t="s">
        <v>196</v>
      </c>
      <c r="F117" s="170"/>
      <c r="G117" s="108">
        <v>425909</v>
      </c>
    </row>
    <row r="118" spans="1:7" ht="51.75" customHeight="1" x14ac:dyDescent="0.3">
      <c r="A118" s="148"/>
      <c r="D118" s="149" t="s">
        <v>197</v>
      </c>
      <c r="E118" s="109" t="s">
        <v>198</v>
      </c>
      <c r="F118" s="170"/>
      <c r="G118" s="108">
        <v>233483.50000000003</v>
      </c>
    </row>
    <row r="119" spans="1:7" ht="66" customHeight="1" x14ac:dyDescent="0.3">
      <c r="A119" s="148"/>
      <c r="D119" s="152" t="s">
        <v>199</v>
      </c>
      <c r="E119" s="109" t="s">
        <v>200</v>
      </c>
      <c r="F119" s="170"/>
      <c r="G119" s="108">
        <v>280911.55999999994</v>
      </c>
    </row>
    <row r="120" spans="1:7" ht="82.5" x14ac:dyDescent="0.3">
      <c r="A120" s="156"/>
      <c r="B120" s="196">
        <v>12001</v>
      </c>
      <c r="C120" s="538" t="s">
        <v>201</v>
      </c>
      <c r="D120" s="538"/>
      <c r="E120" s="109" t="s">
        <v>259</v>
      </c>
      <c r="F120" s="157"/>
      <c r="G120" s="108">
        <f>G122</f>
        <v>842000</v>
      </c>
    </row>
    <row r="121" spans="1:7" x14ac:dyDescent="0.3">
      <c r="A121" s="143"/>
      <c r="B121" s="144"/>
      <c r="C121" s="145"/>
      <c r="D121" s="158"/>
      <c r="E121" s="534"/>
      <c r="F121" s="534"/>
      <c r="G121" s="160"/>
    </row>
    <row r="122" spans="1:7" ht="65.25" customHeight="1" x14ac:dyDescent="0.3">
      <c r="A122" s="148"/>
      <c r="D122" s="198"/>
      <c r="E122" s="171" t="s">
        <v>202</v>
      </c>
      <c r="F122" s="109"/>
      <c r="G122" s="108">
        <v>842000</v>
      </c>
    </row>
    <row r="123" spans="1:7" ht="82.5" x14ac:dyDescent="0.3">
      <c r="A123" s="156"/>
      <c r="B123" s="196">
        <v>12002</v>
      </c>
      <c r="C123" s="538" t="s">
        <v>203</v>
      </c>
      <c r="D123" s="529"/>
      <c r="E123" s="109" t="s">
        <v>259</v>
      </c>
      <c r="F123" s="157"/>
      <c r="G123" s="108">
        <f>G125</f>
        <v>112200</v>
      </c>
    </row>
    <row r="124" spans="1:7" x14ac:dyDescent="0.3">
      <c r="A124" s="143"/>
      <c r="B124" s="144"/>
      <c r="C124" s="145"/>
      <c r="D124" s="158"/>
      <c r="E124" s="534"/>
      <c r="F124" s="534"/>
      <c r="G124" s="160"/>
    </row>
    <row r="125" spans="1:7" ht="48" customHeight="1" x14ac:dyDescent="0.3">
      <c r="A125" s="148"/>
      <c r="D125" s="199" t="s">
        <v>204</v>
      </c>
      <c r="E125" s="109" t="s">
        <v>98</v>
      </c>
      <c r="F125" s="109"/>
      <c r="G125" s="155">
        <v>112200</v>
      </c>
    </row>
    <row r="126" spans="1:7" ht="162" customHeight="1" x14ac:dyDescent="0.3">
      <c r="A126" s="156"/>
      <c r="B126" s="196">
        <v>11005</v>
      </c>
      <c r="C126" s="538" t="s">
        <v>205</v>
      </c>
      <c r="D126" s="538"/>
      <c r="E126" s="109" t="s">
        <v>192</v>
      </c>
      <c r="F126" s="157"/>
      <c r="G126" s="108">
        <f>G128+G131+G137+G143+G144+G145+G146+G147+G148+G149+G150+G151+G152+G153</f>
        <v>9295722</v>
      </c>
    </row>
    <row r="127" spans="1:7" ht="17.25" customHeight="1" x14ac:dyDescent="0.3">
      <c r="A127" s="143"/>
      <c r="B127" s="144"/>
      <c r="C127" s="145"/>
      <c r="D127" s="145"/>
      <c r="E127" s="518"/>
      <c r="F127" s="518"/>
      <c r="G127" s="160"/>
    </row>
    <row r="128" spans="1:7" ht="68.25" customHeight="1" x14ac:dyDescent="0.3">
      <c r="A128" s="148"/>
      <c r="B128" s="167"/>
      <c r="C128" s="172"/>
      <c r="D128" s="172"/>
      <c r="E128" s="171" t="s">
        <v>248</v>
      </c>
      <c r="F128" s="109" t="s">
        <v>225</v>
      </c>
      <c r="G128" s="108">
        <f>G129+G130</f>
        <v>779341.5</v>
      </c>
    </row>
    <row r="129" spans="1:7" ht="50.25" customHeight="1" x14ac:dyDescent="0.3">
      <c r="A129" s="148"/>
      <c r="B129" s="167"/>
      <c r="C129" s="172"/>
      <c r="D129" s="172"/>
      <c r="E129" s="173" t="s">
        <v>247</v>
      </c>
      <c r="F129" s="109" t="s">
        <v>241</v>
      </c>
      <c r="G129" s="108">
        <v>0</v>
      </c>
    </row>
    <row r="130" spans="1:7" ht="67.5" customHeight="1" x14ac:dyDescent="0.3">
      <c r="A130" s="148"/>
      <c r="B130" s="167"/>
      <c r="C130" s="172"/>
      <c r="D130" s="172"/>
      <c r="E130" s="173" t="s">
        <v>246</v>
      </c>
      <c r="F130" s="109" t="s">
        <v>241</v>
      </c>
      <c r="G130" s="108">
        <f>752791.5+26550</f>
        <v>779341.5</v>
      </c>
    </row>
    <row r="131" spans="1:7" ht="85.5" customHeight="1" x14ac:dyDescent="0.3">
      <c r="A131" s="148"/>
      <c r="B131" s="167"/>
      <c r="C131" s="172"/>
      <c r="D131" s="172"/>
      <c r="E131" s="109" t="s">
        <v>245</v>
      </c>
      <c r="F131" s="109" t="s">
        <v>244</v>
      </c>
      <c r="G131" s="108">
        <f>G132+G133+G134+G135+G136</f>
        <v>2029024</v>
      </c>
    </row>
    <row r="132" spans="1:7" ht="67.5" customHeight="1" x14ac:dyDescent="0.3">
      <c r="A132" s="148"/>
      <c r="B132" s="167"/>
      <c r="C132" s="172"/>
      <c r="D132" s="172"/>
      <c r="E132" s="173" t="s">
        <v>243</v>
      </c>
      <c r="F132" s="109" t="s">
        <v>241</v>
      </c>
      <c r="G132" s="108">
        <v>196819</v>
      </c>
    </row>
    <row r="133" spans="1:7" ht="54" customHeight="1" x14ac:dyDescent="0.3">
      <c r="A133" s="148"/>
      <c r="B133" s="167"/>
      <c r="C133" s="172"/>
      <c r="D133" s="172"/>
      <c r="E133" s="173" t="s">
        <v>242</v>
      </c>
      <c r="F133" s="109" t="s">
        <v>241</v>
      </c>
      <c r="G133" s="108">
        <v>287517</v>
      </c>
    </row>
    <row r="134" spans="1:7" ht="69" customHeight="1" x14ac:dyDescent="0.3">
      <c r="A134" s="148"/>
      <c r="B134" s="167"/>
      <c r="C134" s="172"/>
      <c r="D134" s="172"/>
      <c r="E134" s="173" t="s">
        <v>281</v>
      </c>
      <c r="F134" s="109" t="s">
        <v>225</v>
      </c>
      <c r="G134" s="108">
        <v>716450</v>
      </c>
    </row>
    <row r="135" spans="1:7" ht="81" customHeight="1" x14ac:dyDescent="0.3">
      <c r="A135" s="148"/>
      <c r="B135" s="167"/>
      <c r="C135" s="172"/>
      <c r="D135" s="172"/>
      <c r="E135" s="173" t="s">
        <v>240</v>
      </c>
      <c r="F135" s="109" t="s">
        <v>225</v>
      </c>
      <c r="G135" s="108">
        <v>144238</v>
      </c>
    </row>
    <row r="136" spans="1:7" ht="54" customHeight="1" x14ac:dyDescent="0.3">
      <c r="A136" s="148"/>
      <c r="B136" s="167"/>
      <c r="C136" s="172"/>
      <c r="D136" s="172"/>
      <c r="E136" s="173" t="s">
        <v>282</v>
      </c>
      <c r="F136" s="109" t="s">
        <v>228</v>
      </c>
      <c r="G136" s="108">
        <v>684000</v>
      </c>
    </row>
    <row r="137" spans="1:7" ht="71.25" customHeight="1" x14ac:dyDescent="0.3">
      <c r="A137" s="148"/>
      <c r="B137" s="167"/>
      <c r="C137" s="172"/>
      <c r="D137" s="172"/>
      <c r="E137" s="109" t="s">
        <v>239</v>
      </c>
      <c r="F137" s="518" t="s">
        <v>238</v>
      </c>
      <c r="G137" s="108">
        <f>G138+G139+G140+G141+G142</f>
        <v>281200</v>
      </c>
    </row>
    <row r="138" spans="1:7" ht="24.75" customHeight="1" x14ac:dyDescent="0.3">
      <c r="A138" s="148"/>
      <c r="B138" s="167"/>
      <c r="C138" s="172"/>
      <c r="D138" s="172"/>
      <c r="E138" s="174" t="s">
        <v>237</v>
      </c>
      <c r="F138" s="518"/>
      <c r="G138" s="108">
        <v>23200</v>
      </c>
    </row>
    <row r="139" spans="1:7" ht="21" customHeight="1" x14ac:dyDescent="0.3">
      <c r="A139" s="148"/>
      <c r="B139" s="167"/>
      <c r="C139" s="172"/>
      <c r="D139" s="172"/>
      <c r="E139" s="174" t="s">
        <v>236</v>
      </c>
      <c r="F139" s="518"/>
      <c r="G139" s="108">
        <v>78000</v>
      </c>
    </row>
    <row r="140" spans="1:7" ht="19.5" customHeight="1" x14ac:dyDescent="0.3">
      <c r="A140" s="148"/>
      <c r="B140" s="167"/>
      <c r="C140" s="172"/>
      <c r="D140" s="172"/>
      <c r="E140" s="174" t="s">
        <v>235</v>
      </c>
      <c r="F140" s="518"/>
      <c r="G140" s="108">
        <v>20000</v>
      </c>
    </row>
    <row r="141" spans="1:7" ht="21.75" customHeight="1" x14ac:dyDescent="0.3">
      <c r="A141" s="148"/>
      <c r="B141" s="167"/>
      <c r="C141" s="172"/>
      <c r="D141" s="172"/>
      <c r="E141" s="174" t="s">
        <v>234</v>
      </c>
      <c r="F141" s="518"/>
      <c r="G141" s="108">
        <v>10000</v>
      </c>
    </row>
    <row r="142" spans="1:7" ht="54" customHeight="1" x14ac:dyDescent="0.3">
      <c r="A142" s="148"/>
      <c r="B142" s="167"/>
      <c r="C142" s="172"/>
      <c r="D142" s="172"/>
      <c r="E142" s="174" t="s">
        <v>233</v>
      </c>
      <c r="F142" s="518"/>
      <c r="G142" s="108">
        <v>150000</v>
      </c>
    </row>
    <row r="143" spans="1:7" ht="50.25" customHeight="1" x14ac:dyDescent="0.3">
      <c r="A143" s="148"/>
      <c r="B143" s="167"/>
      <c r="C143" s="172"/>
      <c r="D143" s="172"/>
      <c r="E143" s="200" t="s">
        <v>232</v>
      </c>
      <c r="F143" s="109" t="s">
        <v>225</v>
      </c>
      <c r="G143" s="108">
        <v>77235</v>
      </c>
    </row>
    <row r="144" spans="1:7" ht="77.25" customHeight="1" x14ac:dyDescent="0.3">
      <c r="A144" s="148"/>
      <c r="B144" s="167"/>
      <c r="C144" s="172"/>
      <c r="D144" s="172"/>
      <c r="E144" s="200" t="s">
        <v>301</v>
      </c>
      <c r="F144" s="109" t="s">
        <v>225</v>
      </c>
      <c r="G144" s="108">
        <v>250450</v>
      </c>
    </row>
    <row r="145" spans="1:7" ht="125.25" customHeight="1" x14ac:dyDescent="0.3">
      <c r="A145" s="148"/>
      <c r="B145" s="167"/>
      <c r="C145" s="172"/>
      <c r="D145" s="172"/>
      <c r="E145" s="200" t="s">
        <v>302</v>
      </c>
      <c r="F145" s="109" t="s">
        <v>228</v>
      </c>
      <c r="G145" s="108">
        <v>144900</v>
      </c>
    </row>
    <row r="146" spans="1:7" ht="71.25" customHeight="1" x14ac:dyDescent="0.3">
      <c r="A146" s="148"/>
      <c r="B146" s="167"/>
      <c r="C146" s="172"/>
      <c r="D146" s="172"/>
      <c r="E146" s="200" t="s">
        <v>231</v>
      </c>
      <c r="F146" s="109" t="s">
        <v>225</v>
      </c>
      <c r="G146" s="108">
        <v>1410254</v>
      </c>
    </row>
    <row r="147" spans="1:7" ht="51.75" customHeight="1" x14ac:dyDescent="0.3">
      <c r="A147" s="148"/>
      <c r="B147" s="167"/>
      <c r="C147" s="172"/>
      <c r="D147" s="172"/>
      <c r="E147" s="200" t="s">
        <v>230</v>
      </c>
      <c r="F147" s="109" t="s">
        <v>225</v>
      </c>
      <c r="G147" s="108">
        <v>393127</v>
      </c>
    </row>
    <row r="148" spans="1:7" ht="90.75" customHeight="1" x14ac:dyDescent="0.3">
      <c r="A148" s="148"/>
      <c r="B148" s="167"/>
      <c r="C148" s="172"/>
      <c r="D148" s="172"/>
      <c r="E148" s="200" t="s">
        <v>303</v>
      </c>
      <c r="F148" s="109" t="s">
        <v>225</v>
      </c>
      <c r="G148" s="108">
        <v>450000</v>
      </c>
    </row>
    <row r="149" spans="1:7" ht="114" customHeight="1" x14ac:dyDescent="0.3">
      <c r="A149" s="148"/>
      <c r="B149" s="167"/>
      <c r="C149" s="172"/>
      <c r="D149" s="172"/>
      <c r="E149" s="200" t="s">
        <v>1060</v>
      </c>
      <c r="F149" s="109" t="s">
        <v>225</v>
      </c>
      <c r="G149" s="108">
        <v>230000</v>
      </c>
    </row>
    <row r="150" spans="1:7" ht="57" customHeight="1" x14ac:dyDescent="0.3">
      <c r="A150" s="148"/>
      <c r="B150" s="167"/>
      <c r="C150" s="172"/>
      <c r="D150" s="172"/>
      <c r="E150" s="200" t="s">
        <v>229</v>
      </c>
      <c r="F150" s="109" t="s">
        <v>225</v>
      </c>
      <c r="G150" s="108">
        <v>225000</v>
      </c>
    </row>
    <row r="151" spans="1:7" ht="140.25" customHeight="1" x14ac:dyDescent="0.3">
      <c r="A151" s="148"/>
      <c r="B151" s="167"/>
      <c r="C151" s="172"/>
      <c r="D151" s="172"/>
      <c r="E151" s="200" t="s">
        <v>304</v>
      </c>
      <c r="F151" s="109" t="s">
        <v>228</v>
      </c>
      <c r="G151" s="108">
        <v>130000</v>
      </c>
    </row>
    <row r="152" spans="1:7" ht="57" customHeight="1" x14ac:dyDescent="0.3">
      <c r="A152" s="148"/>
      <c r="B152" s="167"/>
      <c r="C152" s="172"/>
      <c r="D152" s="172"/>
      <c r="E152" s="200" t="s">
        <v>227</v>
      </c>
      <c r="F152" s="109" t="s">
        <v>225</v>
      </c>
      <c r="G152" s="108">
        <v>1873856</v>
      </c>
    </row>
    <row r="153" spans="1:7" ht="114" customHeight="1" x14ac:dyDescent="0.3">
      <c r="A153" s="143"/>
      <c r="B153" s="144"/>
      <c r="C153" s="145"/>
      <c r="D153" s="158"/>
      <c r="E153" s="200" t="s">
        <v>226</v>
      </c>
      <c r="F153" s="109" t="s">
        <v>225</v>
      </c>
      <c r="G153" s="108">
        <v>1021334.5</v>
      </c>
    </row>
    <row r="154" spans="1:7" ht="82.5" x14ac:dyDescent="0.3">
      <c r="A154" s="156"/>
      <c r="B154" s="196">
        <v>11006</v>
      </c>
      <c r="C154" s="538" t="s">
        <v>206</v>
      </c>
      <c r="D154" s="538"/>
      <c r="E154" s="109" t="s">
        <v>259</v>
      </c>
      <c r="F154" s="157"/>
      <c r="G154" s="108">
        <f>G156+G157+G158+G159+G160+G161+G162+G163</f>
        <v>152883</v>
      </c>
    </row>
    <row r="155" spans="1:7" x14ac:dyDescent="0.3">
      <c r="A155" s="143"/>
      <c r="B155" s="144"/>
      <c r="C155" s="145"/>
      <c r="D155" s="158" t="s">
        <v>86</v>
      </c>
      <c r="E155" s="534"/>
      <c r="F155" s="534"/>
      <c r="G155" s="160"/>
    </row>
    <row r="156" spans="1:7" ht="129.75" customHeight="1" x14ac:dyDescent="0.3">
      <c r="A156" s="175"/>
      <c r="B156" s="73"/>
      <c r="C156" s="176"/>
      <c r="D156" s="149" t="s">
        <v>222</v>
      </c>
      <c r="E156" s="109" t="s">
        <v>196</v>
      </c>
      <c r="F156" s="174" t="s">
        <v>94</v>
      </c>
      <c r="G156" s="108">
        <v>24912</v>
      </c>
    </row>
    <row r="157" spans="1:7" ht="81.75" customHeight="1" x14ac:dyDescent="0.3">
      <c r="A157" s="175"/>
      <c r="B157" s="73"/>
      <c r="C157" s="176"/>
      <c r="D157" s="149" t="s">
        <v>223</v>
      </c>
      <c r="E157" s="109" t="s">
        <v>224</v>
      </c>
      <c r="F157" s="174" t="s">
        <v>207</v>
      </c>
      <c r="G157" s="108">
        <v>28230</v>
      </c>
    </row>
    <row r="158" spans="1:7" ht="60" customHeight="1" x14ac:dyDescent="0.3">
      <c r="A158" s="175"/>
      <c r="B158" s="73"/>
      <c r="C158" s="176"/>
      <c r="D158" s="149" t="s">
        <v>208</v>
      </c>
      <c r="E158" s="109" t="s">
        <v>209</v>
      </c>
      <c r="F158" s="174" t="s">
        <v>207</v>
      </c>
      <c r="G158" s="108">
        <v>16900</v>
      </c>
    </row>
    <row r="159" spans="1:7" ht="94.5" customHeight="1" x14ac:dyDescent="0.3">
      <c r="A159" s="175"/>
      <c r="B159" s="73"/>
      <c r="C159" s="176"/>
      <c r="D159" s="149" t="s">
        <v>267</v>
      </c>
      <c r="E159" s="109" t="s">
        <v>255</v>
      </c>
      <c r="F159" s="174" t="s">
        <v>207</v>
      </c>
      <c r="G159" s="108">
        <v>13645</v>
      </c>
    </row>
    <row r="160" spans="1:7" ht="93" customHeight="1" x14ac:dyDescent="0.3">
      <c r="A160" s="175"/>
      <c r="B160" s="73"/>
      <c r="C160" s="176"/>
      <c r="D160" s="149" t="s">
        <v>210</v>
      </c>
      <c r="E160" s="109" t="s">
        <v>211</v>
      </c>
      <c r="F160" s="174" t="s">
        <v>207</v>
      </c>
      <c r="G160" s="108">
        <v>10000</v>
      </c>
    </row>
    <row r="161" spans="1:7" ht="104.25" customHeight="1" x14ac:dyDescent="0.3">
      <c r="A161" s="175"/>
      <c r="B161" s="73"/>
      <c r="C161" s="176"/>
      <c r="D161" s="149" t="s">
        <v>212</v>
      </c>
      <c r="E161" s="109" t="s">
        <v>213</v>
      </c>
      <c r="F161" s="174" t="s">
        <v>207</v>
      </c>
      <c r="G161" s="108">
        <v>9918</v>
      </c>
    </row>
    <row r="162" spans="1:7" ht="75" customHeight="1" x14ac:dyDescent="0.3">
      <c r="A162" s="175"/>
      <c r="B162" s="73"/>
      <c r="C162" s="177"/>
      <c r="D162" s="178" t="s">
        <v>214</v>
      </c>
      <c r="E162" s="109" t="s">
        <v>215</v>
      </c>
      <c r="F162" s="174" t="s">
        <v>207</v>
      </c>
      <c r="G162" s="108">
        <v>28800</v>
      </c>
    </row>
    <row r="163" spans="1:7" ht="78.75" customHeight="1" thickBot="1" x14ac:dyDescent="0.35">
      <c r="A163" s="148"/>
      <c r="D163" s="179" t="s">
        <v>268</v>
      </c>
      <c r="E163" s="110" t="s">
        <v>260</v>
      </c>
      <c r="F163" s="201" t="s">
        <v>94</v>
      </c>
      <c r="G163" s="111">
        <v>20478</v>
      </c>
    </row>
    <row r="164" spans="1:7" s="65" customFormat="1" ht="43.5" customHeight="1" thickBot="1" x14ac:dyDescent="0.35">
      <c r="A164" s="139"/>
      <c r="B164" s="140"/>
      <c r="C164" s="513" t="s">
        <v>298</v>
      </c>
      <c r="D164" s="513"/>
      <c r="E164" s="188"/>
      <c r="F164" s="202"/>
      <c r="G164" s="203">
        <f>+G165</f>
        <v>73535.899999999994</v>
      </c>
    </row>
    <row r="165" spans="1:7" s="65" customFormat="1" ht="40.5" customHeight="1" x14ac:dyDescent="0.3">
      <c r="A165" s="204">
        <v>1169</v>
      </c>
      <c r="B165" s="180"/>
      <c r="C165" s="181"/>
      <c r="D165" s="181" t="s">
        <v>299</v>
      </c>
      <c r="E165" s="514"/>
      <c r="F165" s="515"/>
      <c r="G165" s="182">
        <f>G166</f>
        <v>73535.899999999994</v>
      </c>
    </row>
    <row r="166" spans="1:7" s="65" customFormat="1" ht="50.25" thickBot="1" x14ac:dyDescent="0.35">
      <c r="A166" s="185"/>
      <c r="B166" s="205">
        <v>11006</v>
      </c>
      <c r="C166" s="516" t="s">
        <v>300</v>
      </c>
      <c r="D166" s="517"/>
      <c r="E166" s="87" t="s">
        <v>1001</v>
      </c>
      <c r="F166" s="206" t="s">
        <v>298</v>
      </c>
      <c r="G166" s="183">
        <v>73535.899999999994</v>
      </c>
    </row>
    <row r="167" spans="1:7" s="65" customFormat="1" x14ac:dyDescent="0.3"/>
    <row r="168" spans="1:7" s="65" customFormat="1" x14ac:dyDescent="0.3"/>
    <row r="169" spans="1:7" s="65" customFormat="1" x14ac:dyDescent="0.3"/>
    <row r="170" spans="1:7" s="65" customFormat="1" x14ac:dyDescent="0.3"/>
    <row r="171" spans="1:7" s="65" customFormat="1" x14ac:dyDescent="0.3"/>
    <row r="172" spans="1:7" s="65" customFormat="1" x14ac:dyDescent="0.3"/>
    <row r="173" spans="1:7" s="65" customFormat="1" x14ac:dyDescent="0.3"/>
    <row r="174" spans="1:7" s="65" customFormat="1" x14ac:dyDescent="0.3"/>
    <row r="175" spans="1:7" s="65" customFormat="1" x14ac:dyDescent="0.3"/>
    <row r="176" spans="1:7" s="65" customFormat="1" x14ac:dyDescent="0.3"/>
    <row r="177" s="65" customFormat="1" x14ac:dyDescent="0.3"/>
    <row r="178" s="65" customFormat="1" x14ac:dyDescent="0.3"/>
    <row r="179" s="65" customFormat="1" x14ac:dyDescent="0.3"/>
    <row r="180" s="65" customFormat="1" x14ac:dyDescent="0.3"/>
    <row r="181" s="65" customFormat="1" x14ac:dyDescent="0.3"/>
    <row r="182" s="65" customFormat="1" x14ac:dyDescent="0.3"/>
    <row r="183" s="65" customFormat="1" x14ac:dyDescent="0.3"/>
    <row r="184" s="65" customFormat="1" x14ac:dyDescent="0.3"/>
    <row r="185" s="65" customFormat="1" x14ac:dyDescent="0.3"/>
    <row r="186" s="65" customFormat="1" x14ac:dyDescent="0.3"/>
    <row r="187" s="65" customFormat="1" x14ac:dyDescent="0.3"/>
    <row r="188" s="65" customFormat="1" x14ac:dyDescent="0.3"/>
    <row r="189" s="65" customFormat="1" x14ac:dyDescent="0.3"/>
    <row r="190" s="65" customFormat="1" x14ac:dyDescent="0.3"/>
    <row r="191" s="65" customFormat="1" x14ac:dyDescent="0.3"/>
    <row r="192" s="65" customFormat="1" x14ac:dyDescent="0.3"/>
    <row r="193" s="65" customFormat="1" x14ac:dyDescent="0.3"/>
    <row r="194" s="65" customFormat="1" x14ac:dyDescent="0.3"/>
    <row r="195" s="65" customFormat="1" x14ac:dyDescent="0.3"/>
    <row r="196" s="65" customFormat="1" x14ac:dyDescent="0.3"/>
    <row r="197" s="65" customFormat="1" x14ac:dyDescent="0.3"/>
    <row r="198" s="65" customFormat="1" x14ac:dyDescent="0.3"/>
    <row r="199" s="65" customFormat="1" x14ac:dyDescent="0.3"/>
    <row r="200" s="65" customFormat="1" x14ac:dyDescent="0.3"/>
    <row r="201" s="65" customFormat="1" x14ac:dyDescent="0.3"/>
    <row r="202" s="65" customFormat="1" x14ac:dyDescent="0.3"/>
    <row r="203" s="65" customFormat="1" x14ac:dyDescent="0.3"/>
    <row r="204" s="65" customFormat="1" x14ac:dyDescent="0.3"/>
    <row r="205" s="65" customFormat="1" x14ac:dyDescent="0.3"/>
    <row r="206" s="65" customFormat="1" x14ac:dyDescent="0.3"/>
    <row r="207" s="65" customFormat="1" x14ac:dyDescent="0.3"/>
    <row r="208" s="65" customFormat="1" x14ac:dyDescent="0.3"/>
    <row r="209" s="65" customFormat="1" x14ac:dyDescent="0.3"/>
    <row r="210" s="65" customFormat="1" x14ac:dyDescent="0.3"/>
    <row r="211" s="65" customFormat="1" x14ac:dyDescent="0.3"/>
    <row r="212" s="65" customFormat="1" x14ac:dyDescent="0.3"/>
    <row r="213" s="65" customFormat="1" x14ac:dyDescent="0.3"/>
    <row r="214" s="65" customFormat="1" x14ac:dyDescent="0.3"/>
    <row r="215" s="65" customFormat="1" x14ac:dyDescent="0.3"/>
    <row r="216" s="65" customFormat="1" x14ac:dyDescent="0.3"/>
    <row r="217" s="65" customFormat="1" x14ac:dyDescent="0.3"/>
    <row r="218" s="65" customFormat="1" x14ac:dyDescent="0.3"/>
    <row r="219" s="65" customFormat="1" x14ac:dyDescent="0.3"/>
    <row r="220" s="65" customFormat="1" x14ac:dyDescent="0.3"/>
    <row r="221" s="65" customFormat="1" x14ac:dyDescent="0.3"/>
    <row r="222" s="65" customFormat="1" x14ac:dyDescent="0.3"/>
    <row r="223" s="65" customFormat="1" x14ac:dyDescent="0.3"/>
    <row r="224" s="65" customFormat="1" x14ac:dyDescent="0.3"/>
    <row r="225" s="65" customFormat="1" x14ac:dyDescent="0.3"/>
    <row r="226" s="65" customFormat="1" x14ac:dyDescent="0.3"/>
    <row r="227" s="65" customFormat="1" x14ac:dyDescent="0.3"/>
    <row r="228" s="65" customFormat="1" x14ac:dyDescent="0.3"/>
    <row r="229" s="65" customFormat="1" x14ac:dyDescent="0.3"/>
    <row r="230" s="65" customFormat="1" x14ac:dyDescent="0.3"/>
    <row r="231" s="65" customFormat="1" x14ac:dyDescent="0.3"/>
    <row r="232" s="65" customFormat="1" x14ac:dyDescent="0.3"/>
    <row r="233" s="65" customFormat="1" x14ac:dyDescent="0.3"/>
    <row r="234" s="65" customFormat="1" x14ac:dyDescent="0.3"/>
    <row r="235" s="65" customFormat="1" x14ac:dyDescent="0.3"/>
    <row r="236" s="65" customFormat="1" x14ac:dyDescent="0.3"/>
    <row r="237" s="65" customFormat="1" x14ac:dyDescent="0.3"/>
    <row r="238" s="65" customFormat="1" x14ac:dyDescent="0.3"/>
    <row r="239" s="65" customFormat="1" x14ac:dyDescent="0.3"/>
    <row r="240" s="65" customFormat="1" x14ac:dyDescent="0.3"/>
    <row r="241" s="65" customFormat="1" x14ac:dyDescent="0.3"/>
    <row r="242" s="65" customFormat="1" x14ac:dyDescent="0.3"/>
    <row r="243" s="65" customFormat="1" x14ac:dyDescent="0.3"/>
    <row r="244" s="65" customFormat="1" x14ac:dyDescent="0.3"/>
    <row r="245" s="65" customFormat="1" x14ac:dyDescent="0.3"/>
    <row r="246" s="65" customFormat="1" x14ac:dyDescent="0.3"/>
    <row r="247" s="65" customFormat="1" x14ac:dyDescent="0.3"/>
    <row r="248" s="65" customFormat="1" x14ac:dyDescent="0.3"/>
    <row r="249" s="65" customFormat="1" x14ac:dyDescent="0.3"/>
    <row r="250" s="65" customFormat="1" x14ac:dyDescent="0.3"/>
    <row r="251" s="65" customFormat="1" x14ac:dyDescent="0.3"/>
    <row r="252" s="65" customFormat="1" x14ac:dyDescent="0.3"/>
    <row r="253" s="65" customFormat="1" x14ac:dyDescent="0.3"/>
    <row r="254" s="65" customFormat="1" x14ac:dyDescent="0.3"/>
    <row r="255" s="65" customFormat="1" x14ac:dyDescent="0.3"/>
    <row r="256" s="65" customFormat="1" x14ac:dyDescent="0.3"/>
    <row r="257" s="65" customFormat="1" x14ac:dyDescent="0.3"/>
    <row r="258" s="65" customFormat="1" x14ac:dyDescent="0.3"/>
    <row r="259" s="65" customFormat="1" x14ac:dyDescent="0.3"/>
    <row r="260" s="65" customFormat="1" x14ac:dyDescent="0.3"/>
    <row r="261" s="65" customFormat="1" x14ac:dyDescent="0.3"/>
    <row r="262" s="65" customFormat="1" x14ac:dyDescent="0.3"/>
    <row r="263" s="65" customFormat="1" x14ac:dyDescent="0.3"/>
    <row r="264" s="65" customFormat="1" x14ac:dyDescent="0.3"/>
    <row r="265" s="65" customFormat="1" x14ac:dyDescent="0.3"/>
    <row r="266" s="65" customFormat="1" x14ac:dyDescent="0.3"/>
    <row r="267" s="65" customFormat="1" x14ac:dyDescent="0.3"/>
    <row r="268" s="65" customFormat="1" x14ac:dyDescent="0.3"/>
    <row r="269" s="65" customFormat="1" x14ac:dyDescent="0.3"/>
    <row r="270" s="65" customFormat="1" x14ac:dyDescent="0.3"/>
    <row r="271" s="65" customFormat="1" x14ac:dyDescent="0.3"/>
    <row r="272" s="65" customFormat="1" x14ac:dyDescent="0.3"/>
    <row r="273" s="65" customFormat="1" x14ac:dyDescent="0.3"/>
    <row r="274" s="65" customFormat="1" x14ac:dyDescent="0.3"/>
    <row r="275" s="65" customFormat="1" x14ac:dyDescent="0.3"/>
    <row r="276" s="65" customFormat="1" x14ac:dyDescent="0.3"/>
    <row r="277" s="65" customFormat="1" x14ac:dyDescent="0.3"/>
    <row r="278" s="65" customFormat="1" x14ac:dyDescent="0.3"/>
    <row r="279" s="65" customFormat="1" x14ac:dyDescent="0.3"/>
    <row r="280" s="65" customFormat="1" x14ac:dyDescent="0.3"/>
    <row r="281" s="65" customFormat="1" x14ac:dyDescent="0.3"/>
    <row r="282" s="65" customFormat="1" x14ac:dyDescent="0.3"/>
    <row r="283" s="65" customFormat="1" x14ac:dyDescent="0.3"/>
    <row r="284" s="65" customFormat="1" x14ac:dyDescent="0.3"/>
    <row r="285" s="65" customFormat="1" x14ac:dyDescent="0.3"/>
    <row r="286" s="65" customFormat="1" x14ac:dyDescent="0.3"/>
    <row r="287" s="65" customFormat="1" x14ac:dyDescent="0.3"/>
    <row r="288" s="65" customFormat="1" x14ac:dyDescent="0.3"/>
    <row r="289" s="65" customFormat="1" x14ac:dyDescent="0.3"/>
    <row r="290" s="65" customFormat="1" x14ac:dyDescent="0.3"/>
    <row r="291" s="65" customFormat="1" x14ac:dyDescent="0.3"/>
    <row r="292" s="65" customFormat="1" x14ac:dyDescent="0.3"/>
    <row r="293" s="65" customFormat="1" x14ac:dyDescent="0.3"/>
    <row r="294" s="65" customFormat="1" x14ac:dyDescent="0.3"/>
    <row r="295" s="65" customFormat="1" x14ac:dyDescent="0.3"/>
    <row r="296" s="65" customFormat="1" x14ac:dyDescent="0.3"/>
    <row r="297" s="65" customFormat="1" x14ac:dyDescent="0.3"/>
    <row r="298" s="65" customFormat="1" x14ac:dyDescent="0.3"/>
    <row r="299" s="65" customFormat="1" x14ac:dyDescent="0.3"/>
    <row r="300" s="65" customFormat="1" x14ac:dyDescent="0.3"/>
    <row r="301" s="65" customFormat="1" x14ac:dyDescent="0.3"/>
    <row r="302" s="65" customFormat="1" x14ac:dyDescent="0.3"/>
    <row r="303" s="65" customFormat="1" x14ac:dyDescent="0.3"/>
    <row r="304" s="65" customFormat="1" x14ac:dyDescent="0.3"/>
    <row r="305" s="65" customFormat="1" x14ac:dyDescent="0.3"/>
    <row r="306" s="65" customFormat="1" x14ac:dyDescent="0.3"/>
    <row r="307" s="65" customFormat="1" x14ac:dyDescent="0.3"/>
    <row r="308" s="65" customFormat="1" x14ac:dyDescent="0.3"/>
    <row r="309" s="65" customFormat="1" x14ac:dyDescent="0.3"/>
    <row r="310" s="65" customFormat="1" x14ac:dyDescent="0.3"/>
    <row r="311" s="65" customFormat="1" x14ac:dyDescent="0.3"/>
    <row r="312" s="65" customFormat="1" x14ac:dyDescent="0.3"/>
    <row r="313" s="65" customFormat="1" x14ac:dyDescent="0.3"/>
    <row r="314" s="65" customFormat="1" x14ac:dyDescent="0.3"/>
    <row r="315" s="65" customFormat="1" x14ac:dyDescent="0.3"/>
    <row r="316" s="65" customFormat="1" x14ac:dyDescent="0.3"/>
    <row r="317" s="65" customFormat="1" x14ac:dyDescent="0.3"/>
    <row r="318" s="65" customFormat="1" x14ac:dyDescent="0.3"/>
    <row r="319" s="65" customFormat="1" x14ac:dyDescent="0.3"/>
    <row r="320" s="65" customFormat="1" x14ac:dyDescent="0.3"/>
    <row r="321" s="65" customFormat="1" x14ac:dyDescent="0.3"/>
    <row r="322" s="65" customFormat="1" x14ac:dyDescent="0.3"/>
    <row r="323" s="65" customFormat="1" x14ac:dyDescent="0.3"/>
    <row r="324" s="65" customFormat="1" x14ac:dyDescent="0.3"/>
    <row r="325" s="65" customFormat="1" x14ac:dyDescent="0.3"/>
    <row r="326" s="65" customFormat="1" x14ac:dyDescent="0.3"/>
    <row r="327" s="65" customFormat="1" x14ac:dyDescent="0.3"/>
    <row r="328" s="65" customFormat="1" x14ac:dyDescent="0.3"/>
    <row r="329" s="65" customFormat="1" x14ac:dyDescent="0.3"/>
    <row r="330" s="65" customFormat="1" x14ac:dyDescent="0.3"/>
    <row r="331" s="65" customFormat="1" x14ac:dyDescent="0.3"/>
    <row r="332" s="65" customFormat="1" x14ac:dyDescent="0.3"/>
    <row r="333" s="65" customFormat="1" x14ac:dyDescent="0.3"/>
    <row r="334" s="65" customFormat="1" x14ac:dyDescent="0.3"/>
    <row r="335" s="65" customFormat="1" x14ac:dyDescent="0.3"/>
    <row r="336" s="65" customFormat="1" x14ac:dyDescent="0.3"/>
    <row r="337" s="65" customFormat="1" x14ac:dyDescent="0.3"/>
    <row r="338" s="65" customFormat="1" x14ac:dyDescent="0.3"/>
    <row r="339" s="65" customFormat="1" x14ac:dyDescent="0.3"/>
    <row r="340" s="65" customFormat="1" x14ac:dyDescent="0.3"/>
    <row r="341" s="65" customFormat="1" x14ac:dyDescent="0.3"/>
    <row r="342" s="65" customFormat="1" x14ac:dyDescent="0.3"/>
    <row r="343" s="65" customFormat="1" x14ac:dyDescent="0.3"/>
    <row r="344" s="65" customFormat="1" x14ac:dyDescent="0.3"/>
    <row r="345" s="65" customFormat="1" x14ac:dyDescent="0.3"/>
    <row r="346" s="65" customFormat="1" x14ac:dyDescent="0.3"/>
    <row r="347" s="65" customFormat="1" x14ac:dyDescent="0.3"/>
    <row r="348" s="65" customFormat="1" x14ac:dyDescent="0.3"/>
    <row r="349" s="65" customFormat="1" x14ac:dyDescent="0.3"/>
    <row r="350" s="65" customFormat="1" x14ac:dyDescent="0.3"/>
    <row r="351" s="65" customFormat="1" x14ac:dyDescent="0.3"/>
    <row r="352" s="65" customFormat="1" x14ac:dyDescent="0.3"/>
    <row r="353" s="65" customFormat="1" x14ac:dyDescent="0.3"/>
    <row r="354" s="65" customFormat="1" x14ac:dyDescent="0.3"/>
    <row r="355" s="65" customFormat="1" x14ac:dyDescent="0.3"/>
    <row r="356" s="65" customFormat="1" x14ac:dyDescent="0.3"/>
    <row r="357" s="65" customFormat="1" x14ac:dyDescent="0.3"/>
    <row r="358" s="65" customFormat="1" x14ac:dyDescent="0.3"/>
    <row r="359" s="65" customFormat="1" x14ac:dyDescent="0.3"/>
    <row r="360" s="65" customFormat="1" x14ac:dyDescent="0.3"/>
    <row r="361" s="65" customFormat="1" x14ac:dyDescent="0.3"/>
    <row r="362" s="65" customFormat="1" x14ac:dyDescent="0.3"/>
    <row r="363" s="65" customFormat="1" x14ac:dyDescent="0.3"/>
    <row r="364" s="65" customFormat="1" x14ac:dyDescent="0.3"/>
    <row r="365" s="65" customFormat="1" x14ac:dyDescent="0.3"/>
    <row r="366" s="65" customFormat="1" x14ac:dyDescent="0.3"/>
    <row r="367" s="65" customFormat="1" x14ac:dyDescent="0.3"/>
    <row r="368" s="65" customFormat="1" x14ac:dyDescent="0.3"/>
    <row r="369" s="65" customFormat="1" x14ac:dyDescent="0.3"/>
    <row r="370" s="65" customFormat="1" x14ac:dyDescent="0.3"/>
    <row r="371" s="65" customFormat="1" x14ac:dyDescent="0.3"/>
    <row r="372" s="65" customFormat="1" x14ac:dyDescent="0.3"/>
    <row r="373" s="65" customFormat="1" x14ac:dyDescent="0.3"/>
    <row r="374" s="65" customFormat="1" x14ac:dyDescent="0.3"/>
    <row r="375" s="65" customFormat="1" x14ac:dyDescent="0.3"/>
    <row r="376" s="65" customFormat="1" x14ac:dyDescent="0.3"/>
    <row r="377" s="65" customFormat="1" x14ac:dyDescent="0.3"/>
    <row r="378" s="65" customFormat="1" x14ac:dyDescent="0.3"/>
    <row r="379" s="65" customFormat="1" x14ac:dyDescent="0.3"/>
    <row r="380" s="65" customFormat="1" x14ac:dyDescent="0.3"/>
    <row r="381" s="65" customFormat="1" x14ac:dyDescent="0.3"/>
    <row r="382" s="65" customFormat="1" x14ac:dyDescent="0.3"/>
    <row r="383" s="65" customFormat="1" x14ac:dyDescent="0.3"/>
    <row r="384" s="65" customFormat="1" x14ac:dyDescent="0.3"/>
    <row r="385" s="65" customFormat="1" x14ac:dyDescent="0.3"/>
    <row r="386" s="65" customFormat="1" x14ac:dyDescent="0.3"/>
    <row r="387" s="65" customFormat="1" x14ac:dyDescent="0.3"/>
    <row r="388" s="65" customFormat="1" x14ac:dyDescent="0.3"/>
    <row r="389" s="65" customFormat="1" x14ac:dyDescent="0.3"/>
    <row r="390" s="65" customFormat="1" x14ac:dyDescent="0.3"/>
    <row r="391" s="65" customFormat="1" x14ac:dyDescent="0.3"/>
    <row r="392" s="65" customFormat="1" x14ac:dyDescent="0.3"/>
    <row r="393" s="65" customFormat="1" x14ac:dyDescent="0.3"/>
    <row r="394" s="65" customFormat="1" x14ac:dyDescent="0.3"/>
    <row r="395" s="65" customFormat="1" x14ac:dyDescent="0.3"/>
    <row r="396" s="65" customFormat="1" x14ac:dyDescent="0.3"/>
    <row r="397" s="65" customFormat="1" x14ac:dyDescent="0.3"/>
    <row r="398" s="65" customFormat="1" x14ac:dyDescent="0.3"/>
    <row r="399" s="65" customFormat="1" x14ac:dyDescent="0.3"/>
    <row r="400" s="65" customFormat="1" x14ac:dyDescent="0.3"/>
    <row r="401" s="65" customFormat="1" x14ac:dyDescent="0.3"/>
    <row r="402" s="65" customFormat="1" x14ac:dyDescent="0.3"/>
    <row r="403" s="65" customFormat="1" x14ac:dyDescent="0.3"/>
    <row r="404" s="65" customFormat="1" x14ac:dyDescent="0.3"/>
    <row r="405" s="65" customFormat="1" x14ac:dyDescent="0.3"/>
    <row r="406" s="65" customFormat="1" x14ac:dyDescent="0.3"/>
    <row r="407" s="65" customFormat="1" x14ac:dyDescent="0.3"/>
    <row r="408" s="65" customFormat="1" x14ac:dyDescent="0.3"/>
    <row r="409" s="65" customFormat="1" x14ac:dyDescent="0.3"/>
    <row r="410" s="65" customFormat="1" x14ac:dyDescent="0.3"/>
    <row r="411" s="65" customFormat="1" x14ac:dyDescent="0.3"/>
    <row r="412" s="65" customFormat="1" x14ac:dyDescent="0.3"/>
    <row r="413" s="65" customFormat="1" x14ac:dyDescent="0.3"/>
    <row r="414" s="65" customFormat="1" x14ac:dyDescent="0.3"/>
    <row r="415" s="65" customFormat="1" x14ac:dyDescent="0.3"/>
    <row r="416" s="65" customFormat="1" x14ac:dyDescent="0.3"/>
    <row r="417" s="65" customFormat="1" x14ac:dyDescent="0.3"/>
    <row r="418" s="65" customFormat="1" x14ac:dyDescent="0.3"/>
    <row r="419" s="65" customFormat="1" x14ac:dyDescent="0.3"/>
    <row r="420" s="65" customFormat="1" x14ac:dyDescent="0.3"/>
    <row r="421" s="65" customFormat="1" x14ac:dyDescent="0.3"/>
    <row r="422" s="65" customFormat="1" x14ac:dyDescent="0.3"/>
    <row r="423" s="65" customFormat="1" x14ac:dyDescent="0.3"/>
    <row r="424" s="65" customFormat="1" x14ac:dyDescent="0.3"/>
    <row r="425" s="65" customFormat="1" x14ac:dyDescent="0.3"/>
    <row r="426" s="65" customFormat="1" x14ac:dyDescent="0.3"/>
    <row r="427" s="65" customFormat="1" x14ac:dyDescent="0.3"/>
    <row r="428" s="65" customFormat="1" x14ac:dyDescent="0.3"/>
    <row r="429" s="65" customFormat="1" x14ac:dyDescent="0.3"/>
    <row r="430" s="65" customFormat="1" x14ac:dyDescent="0.3"/>
    <row r="431" s="65" customFormat="1" x14ac:dyDescent="0.3"/>
    <row r="432" s="65" customFormat="1" x14ac:dyDescent="0.3"/>
    <row r="433" s="65" customFormat="1" x14ac:dyDescent="0.3"/>
    <row r="434" s="65" customFormat="1" x14ac:dyDescent="0.3"/>
    <row r="435" s="65" customFormat="1" x14ac:dyDescent="0.3"/>
    <row r="436" s="65" customFormat="1" x14ac:dyDescent="0.3"/>
    <row r="437" s="65" customFormat="1" x14ac:dyDescent="0.3"/>
    <row r="438" s="65" customFormat="1" x14ac:dyDescent="0.3"/>
    <row r="439" s="65" customFormat="1" x14ac:dyDescent="0.3"/>
    <row r="440" s="65" customFormat="1" x14ac:dyDescent="0.3"/>
    <row r="441" s="65" customFormat="1" x14ac:dyDescent="0.3"/>
    <row r="442" s="65" customFormat="1" x14ac:dyDescent="0.3"/>
    <row r="443" s="65" customFormat="1" x14ac:dyDescent="0.3"/>
    <row r="444" s="65" customFormat="1" x14ac:dyDescent="0.3"/>
    <row r="445" s="65" customFormat="1" x14ac:dyDescent="0.3"/>
    <row r="446" s="65" customFormat="1" x14ac:dyDescent="0.3"/>
    <row r="447" s="65" customFormat="1" x14ac:dyDescent="0.3"/>
    <row r="448" s="65" customFormat="1" x14ac:dyDescent="0.3"/>
    <row r="449" s="65" customFormat="1" x14ac:dyDescent="0.3"/>
    <row r="450" s="65" customFormat="1" x14ac:dyDescent="0.3"/>
    <row r="451" s="65" customFormat="1" x14ac:dyDescent="0.3"/>
    <row r="452" s="65" customFormat="1" x14ac:dyDescent="0.3"/>
    <row r="453" s="65" customFormat="1" x14ac:dyDescent="0.3"/>
    <row r="454" s="65" customFormat="1" x14ac:dyDescent="0.3"/>
    <row r="455" s="65" customFormat="1" x14ac:dyDescent="0.3"/>
    <row r="456" s="65" customFormat="1" x14ac:dyDescent="0.3"/>
    <row r="457" s="65" customFormat="1" x14ac:dyDescent="0.3"/>
    <row r="458" s="65" customFormat="1" x14ac:dyDescent="0.3"/>
    <row r="459" s="65" customFormat="1" x14ac:dyDescent="0.3"/>
    <row r="460" s="65" customFormat="1" x14ac:dyDescent="0.3"/>
    <row r="461" s="65" customFormat="1" x14ac:dyDescent="0.3"/>
    <row r="462" s="65" customFormat="1" x14ac:dyDescent="0.3"/>
    <row r="463" s="65" customFormat="1" x14ac:dyDescent="0.3"/>
    <row r="464" s="65" customFormat="1" x14ac:dyDescent="0.3"/>
    <row r="465" s="65" customFormat="1" x14ac:dyDescent="0.3"/>
    <row r="466" s="65" customFormat="1" x14ac:dyDescent="0.3"/>
    <row r="467" s="65" customFormat="1" x14ac:dyDescent="0.3"/>
    <row r="468" s="65" customFormat="1" x14ac:dyDescent="0.3"/>
    <row r="469" s="65" customFormat="1" x14ac:dyDescent="0.3"/>
    <row r="470" s="65" customFormat="1" x14ac:dyDescent="0.3"/>
    <row r="471" s="65" customFormat="1" x14ac:dyDescent="0.3"/>
    <row r="472" s="65" customFormat="1" x14ac:dyDescent="0.3"/>
    <row r="473" s="65" customFormat="1" x14ac:dyDescent="0.3"/>
    <row r="474" s="65" customFormat="1" x14ac:dyDescent="0.3"/>
    <row r="475" s="65" customFormat="1" x14ac:dyDescent="0.3"/>
    <row r="476" s="65" customFormat="1" x14ac:dyDescent="0.3"/>
    <row r="477" s="65" customFormat="1" x14ac:dyDescent="0.3"/>
    <row r="478" s="65" customFormat="1" x14ac:dyDescent="0.3"/>
    <row r="479" s="65" customFormat="1" x14ac:dyDescent="0.3"/>
    <row r="480" s="65" customFormat="1" x14ac:dyDescent="0.3"/>
    <row r="481" s="65" customFormat="1" x14ac:dyDescent="0.3"/>
    <row r="482" s="65" customFormat="1" x14ac:dyDescent="0.3"/>
    <row r="483" s="65" customFormat="1" x14ac:dyDescent="0.3"/>
    <row r="484" s="65" customFormat="1" x14ac:dyDescent="0.3"/>
    <row r="485" s="65" customFormat="1" x14ac:dyDescent="0.3"/>
    <row r="486" s="65" customFormat="1" x14ac:dyDescent="0.3"/>
    <row r="487" s="65" customFormat="1" x14ac:dyDescent="0.3"/>
    <row r="488" s="65" customFormat="1" x14ac:dyDescent="0.3"/>
    <row r="489" s="65" customFormat="1" x14ac:dyDescent="0.3"/>
    <row r="490" s="65" customFormat="1" x14ac:dyDescent="0.3"/>
    <row r="491" s="65" customFormat="1" x14ac:dyDescent="0.3"/>
    <row r="492" s="65" customFormat="1" x14ac:dyDescent="0.3"/>
    <row r="493" s="65" customFormat="1" x14ac:dyDescent="0.3"/>
    <row r="494" s="65" customFormat="1" x14ac:dyDescent="0.3"/>
    <row r="495" s="65" customFormat="1" x14ac:dyDescent="0.3"/>
    <row r="496" s="65" customFormat="1" x14ac:dyDescent="0.3"/>
    <row r="497" s="65" customFormat="1" x14ac:dyDescent="0.3"/>
    <row r="498" s="65" customFormat="1" x14ac:dyDescent="0.3"/>
    <row r="499" s="65" customFormat="1" x14ac:dyDescent="0.3"/>
    <row r="500" s="65" customFormat="1" x14ac:dyDescent="0.3"/>
    <row r="501" s="65" customFormat="1" x14ac:dyDescent="0.3"/>
    <row r="502" s="65" customFormat="1" x14ac:dyDescent="0.3"/>
    <row r="503" s="65" customFormat="1" x14ac:dyDescent="0.3"/>
    <row r="504" s="65" customFormat="1" x14ac:dyDescent="0.3"/>
    <row r="505" s="65" customFormat="1" x14ac:dyDescent="0.3"/>
    <row r="506" s="65" customFormat="1" x14ac:dyDescent="0.3"/>
    <row r="507" s="65" customFormat="1" x14ac:dyDescent="0.3"/>
    <row r="508" s="65" customFormat="1" x14ac:dyDescent="0.3"/>
    <row r="509" s="65" customFormat="1" x14ac:dyDescent="0.3"/>
    <row r="510" s="65" customFormat="1" x14ac:dyDescent="0.3"/>
    <row r="511" s="65" customFormat="1" x14ac:dyDescent="0.3"/>
    <row r="512" s="65" customFormat="1" x14ac:dyDescent="0.3"/>
    <row r="513" s="65" customFormat="1" x14ac:dyDescent="0.3"/>
    <row r="514" s="65" customFormat="1" x14ac:dyDescent="0.3"/>
    <row r="515" s="65" customFormat="1" x14ac:dyDescent="0.3"/>
    <row r="516" s="65" customFormat="1" x14ac:dyDescent="0.3"/>
    <row r="517" s="65" customFormat="1" x14ac:dyDescent="0.3"/>
    <row r="518" s="65" customFormat="1" x14ac:dyDescent="0.3"/>
    <row r="519" s="65" customFormat="1" x14ac:dyDescent="0.3"/>
    <row r="520" s="65" customFormat="1" x14ac:dyDescent="0.3"/>
    <row r="521" s="65" customFormat="1" x14ac:dyDescent="0.3"/>
    <row r="522" s="65" customFormat="1" x14ac:dyDescent="0.3"/>
    <row r="523" s="65" customFormat="1" x14ac:dyDescent="0.3"/>
    <row r="524" s="65" customFormat="1" x14ac:dyDescent="0.3"/>
    <row r="525" s="65" customFormat="1" x14ac:dyDescent="0.3"/>
    <row r="526" s="65" customFormat="1" x14ac:dyDescent="0.3"/>
    <row r="527" s="65" customFormat="1" x14ac:dyDescent="0.3"/>
    <row r="528" s="65" customFormat="1" x14ac:dyDescent="0.3"/>
    <row r="529" s="65" customFormat="1" x14ac:dyDescent="0.3"/>
    <row r="530" s="65" customFormat="1" x14ac:dyDescent="0.3"/>
    <row r="531" s="65" customFormat="1" x14ac:dyDescent="0.3"/>
    <row r="532" s="65" customFormat="1" x14ac:dyDescent="0.3"/>
    <row r="533" s="65" customFormat="1" x14ac:dyDescent="0.3"/>
    <row r="534" s="65" customFormat="1" x14ac:dyDescent="0.3"/>
    <row r="535" s="65" customFormat="1" x14ac:dyDescent="0.3"/>
    <row r="536" s="65" customFormat="1" x14ac:dyDescent="0.3"/>
    <row r="537" s="65" customFormat="1" x14ac:dyDescent="0.3"/>
    <row r="538" s="65" customFormat="1" x14ac:dyDescent="0.3"/>
    <row r="539" s="65" customFormat="1" x14ac:dyDescent="0.3"/>
    <row r="540" s="65" customFormat="1" x14ac:dyDescent="0.3"/>
    <row r="541" s="65" customFormat="1" x14ac:dyDescent="0.3"/>
    <row r="542" s="65" customFormat="1" x14ac:dyDescent="0.3"/>
    <row r="543" s="65" customFormat="1" x14ac:dyDescent="0.3"/>
    <row r="544" s="65" customFormat="1" x14ac:dyDescent="0.3"/>
    <row r="545" s="65" customFormat="1" x14ac:dyDescent="0.3"/>
    <row r="546" s="65" customFormat="1" x14ac:dyDescent="0.3"/>
    <row r="547" s="65" customFormat="1" x14ac:dyDescent="0.3"/>
    <row r="548" s="65" customFormat="1" x14ac:dyDescent="0.3"/>
    <row r="549" s="65" customFormat="1" x14ac:dyDescent="0.3"/>
    <row r="550" s="65" customFormat="1" x14ac:dyDescent="0.3"/>
    <row r="551" s="65" customFormat="1" x14ac:dyDescent="0.3"/>
    <row r="552" s="65" customFormat="1" x14ac:dyDescent="0.3"/>
    <row r="553" s="65" customFormat="1" x14ac:dyDescent="0.3"/>
    <row r="554" s="65" customFormat="1" x14ac:dyDescent="0.3"/>
    <row r="555" s="65" customFormat="1" x14ac:dyDescent="0.3"/>
    <row r="556" s="65" customFormat="1" x14ac:dyDescent="0.3"/>
    <row r="557" s="65" customFormat="1" x14ac:dyDescent="0.3"/>
    <row r="558" s="65" customFormat="1" x14ac:dyDescent="0.3"/>
    <row r="559" s="65" customFormat="1" x14ac:dyDescent="0.3"/>
    <row r="560" s="65" customFormat="1" x14ac:dyDescent="0.3"/>
    <row r="561" s="65" customFormat="1" x14ac:dyDescent="0.3"/>
    <row r="562" s="65" customFormat="1" x14ac:dyDescent="0.3"/>
    <row r="563" s="65" customFormat="1" x14ac:dyDescent="0.3"/>
    <row r="564" s="65" customFormat="1" x14ac:dyDescent="0.3"/>
    <row r="565" s="65" customFormat="1" x14ac:dyDescent="0.3"/>
    <row r="566" s="65" customFormat="1" x14ac:dyDescent="0.3"/>
    <row r="567" s="65" customFormat="1" x14ac:dyDescent="0.3"/>
    <row r="568" s="65" customFormat="1" x14ac:dyDescent="0.3"/>
    <row r="569" s="65" customFormat="1" x14ac:dyDescent="0.3"/>
    <row r="570" s="65" customFormat="1" x14ac:dyDescent="0.3"/>
    <row r="571" s="65" customFormat="1" x14ac:dyDescent="0.3"/>
    <row r="572" s="65" customFormat="1" x14ac:dyDescent="0.3"/>
    <row r="573" s="65" customFormat="1" x14ac:dyDescent="0.3"/>
    <row r="574" s="65" customFormat="1" x14ac:dyDescent="0.3"/>
    <row r="575" s="65" customFormat="1" x14ac:dyDescent="0.3"/>
    <row r="576" s="65" customFormat="1" x14ac:dyDescent="0.3"/>
    <row r="577" s="65" customFormat="1" x14ac:dyDescent="0.3"/>
    <row r="578" s="65" customFormat="1" x14ac:dyDescent="0.3"/>
    <row r="579" s="65" customFormat="1" x14ac:dyDescent="0.3"/>
    <row r="580" s="65" customFormat="1" x14ac:dyDescent="0.3"/>
    <row r="581" s="65" customFormat="1" x14ac:dyDescent="0.3"/>
    <row r="582" s="65" customFormat="1" x14ac:dyDescent="0.3"/>
    <row r="583" s="65" customFormat="1" x14ac:dyDescent="0.3"/>
    <row r="584" s="65" customFormat="1" x14ac:dyDescent="0.3"/>
    <row r="585" s="65" customFormat="1" x14ac:dyDescent="0.3"/>
    <row r="586" s="65" customFormat="1" x14ac:dyDescent="0.3"/>
    <row r="587" s="65" customFormat="1" x14ac:dyDescent="0.3"/>
    <row r="588" s="65" customFormat="1" x14ac:dyDescent="0.3"/>
    <row r="589" s="65" customFormat="1" x14ac:dyDescent="0.3"/>
    <row r="590" s="65" customFormat="1" x14ac:dyDescent="0.3"/>
    <row r="591" s="65" customFormat="1" x14ac:dyDescent="0.3"/>
    <row r="592" s="65" customFormat="1" x14ac:dyDescent="0.3"/>
    <row r="593" s="65" customFormat="1" x14ac:dyDescent="0.3"/>
    <row r="594" s="65" customFormat="1" x14ac:dyDescent="0.3"/>
    <row r="595" s="65" customFormat="1" x14ac:dyDescent="0.3"/>
    <row r="596" s="65" customFormat="1" x14ac:dyDescent="0.3"/>
    <row r="597" s="65" customFormat="1" x14ac:dyDescent="0.3"/>
    <row r="598" s="65" customFormat="1" x14ac:dyDescent="0.3"/>
    <row r="599" s="65" customFormat="1" x14ac:dyDescent="0.3"/>
    <row r="600" s="65" customFormat="1" x14ac:dyDescent="0.3"/>
    <row r="601" s="65" customFormat="1" x14ac:dyDescent="0.3"/>
    <row r="602" s="65" customFormat="1" x14ac:dyDescent="0.3"/>
    <row r="603" s="65" customFormat="1" x14ac:dyDescent="0.3"/>
    <row r="604" s="65" customFormat="1" x14ac:dyDescent="0.3"/>
    <row r="605" s="65" customFormat="1" x14ac:dyDescent="0.3"/>
    <row r="606" s="65" customFormat="1" x14ac:dyDescent="0.3"/>
    <row r="607" s="65" customFormat="1" x14ac:dyDescent="0.3"/>
    <row r="608" s="65" customFormat="1" x14ac:dyDescent="0.3"/>
    <row r="609" s="65" customFormat="1" x14ac:dyDescent="0.3"/>
    <row r="610" s="65" customFormat="1" x14ac:dyDescent="0.3"/>
    <row r="611" s="65" customFormat="1" x14ac:dyDescent="0.3"/>
    <row r="612" s="65" customFormat="1" x14ac:dyDescent="0.3"/>
    <row r="613" s="65" customFormat="1" x14ac:dyDescent="0.3"/>
    <row r="614" s="65" customFormat="1" x14ac:dyDescent="0.3"/>
    <row r="615" s="65" customFormat="1" x14ac:dyDescent="0.3"/>
    <row r="616" s="65" customFormat="1" x14ac:dyDescent="0.3"/>
    <row r="617" s="65" customFormat="1" x14ac:dyDescent="0.3"/>
    <row r="618" s="65" customFormat="1" x14ac:dyDescent="0.3"/>
    <row r="619" s="65" customFormat="1" x14ac:dyDescent="0.3"/>
    <row r="620" s="65" customFormat="1" x14ac:dyDescent="0.3"/>
    <row r="621" s="65" customFormat="1" x14ac:dyDescent="0.3"/>
    <row r="622" s="65" customFormat="1" x14ac:dyDescent="0.3"/>
    <row r="623" s="65" customFormat="1" x14ac:dyDescent="0.3"/>
    <row r="624" s="65" customFormat="1" x14ac:dyDescent="0.3"/>
    <row r="625" s="65" customFormat="1" x14ac:dyDescent="0.3"/>
    <row r="626" s="65" customFormat="1" x14ac:dyDescent="0.3"/>
    <row r="627" s="65" customFormat="1" x14ac:dyDescent="0.3"/>
    <row r="628" s="65" customFormat="1" x14ac:dyDescent="0.3"/>
    <row r="629" s="65" customFormat="1" x14ac:dyDescent="0.3"/>
    <row r="630" s="65" customFormat="1" x14ac:dyDescent="0.3"/>
    <row r="631" s="65" customFormat="1" x14ac:dyDescent="0.3"/>
    <row r="632" s="65" customFormat="1" x14ac:dyDescent="0.3"/>
    <row r="633" s="65" customFormat="1" x14ac:dyDescent="0.3"/>
    <row r="634" s="65" customFormat="1" x14ac:dyDescent="0.3"/>
    <row r="635" s="65" customFormat="1" x14ac:dyDescent="0.3"/>
    <row r="636" s="65" customFormat="1" x14ac:dyDescent="0.3"/>
    <row r="637" s="65" customFormat="1" x14ac:dyDescent="0.3"/>
    <row r="638" s="65" customFormat="1" x14ac:dyDescent="0.3"/>
    <row r="639" s="65" customFormat="1" x14ac:dyDescent="0.3"/>
    <row r="640" s="65" customFormat="1" x14ac:dyDescent="0.3"/>
    <row r="641" s="65" customFormat="1" x14ac:dyDescent="0.3"/>
    <row r="642" s="65" customFormat="1" x14ac:dyDescent="0.3"/>
    <row r="643" s="65" customFormat="1" x14ac:dyDescent="0.3"/>
    <row r="644" s="65" customFormat="1" x14ac:dyDescent="0.3"/>
    <row r="645" s="65" customFormat="1" x14ac:dyDescent="0.3"/>
    <row r="646" s="65" customFormat="1" x14ac:dyDescent="0.3"/>
    <row r="647" s="65" customFormat="1" x14ac:dyDescent="0.3"/>
    <row r="648" s="65" customFormat="1" x14ac:dyDescent="0.3"/>
    <row r="649" s="65" customFormat="1" x14ac:dyDescent="0.3"/>
    <row r="650" s="65" customFormat="1" x14ac:dyDescent="0.3"/>
    <row r="651" s="65" customFormat="1" x14ac:dyDescent="0.3"/>
    <row r="652" s="65" customFormat="1" x14ac:dyDescent="0.3"/>
    <row r="653" s="65" customFormat="1" x14ac:dyDescent="0.3"/>
    <row r="654" s="65" customFormat="1" x14ac:dyDescent="0.3"/>
    <row r="655" s="65" customFormat="1" x14ac:dyDescent="0.3"/>
    <row r="656" s="65" customFormat="1" x14ac:dyDescent="0.3"/>
    <row r="657" s="65" customFormat="1" x14ac:dyDescent="0.3"/>
    <row r="658" s="65" customFormat="1" x14ac:dyDescent="0.3"/>
    <row r="659" s="65" customFormat="1" x14ac:dyDescent="0.3"/>
    <row r="660" s="65" customFormat="1" x14ac:dyDescent="0.3"/>
    <row r="661" s="65" customFormat="1" x14ac:dyDescent="0.3"/>
    <row r="662" s="65" customFormat="1" x14ac:dyDescent="0.3"/>
    <row r="663" s="65" customFormat="1" x14ac:dyDescent="0.3"/>
    <row r="664" s="65" customFormat="1" x14ac:dyDescent="0.3"/>
    <row r="665" s="65" customFormat="1" x14ac:dyDescent="0.3"/>
    <row r="666" s="65" customFormat="1" x14ac:dyDescent="0.3"/>
    <row r="667" s="65" customFormat="1" x14ac:dyDescent="0.3"/>
    <row r="668" s="65" customFormat="1" x14ac:dyDescent="0.3"/>
    <row r="669" s="65" customFormat="1" x14ac:dyDescent="0.3"/>
    <row r="670" s="65" customFormat="1" x14ac:dyDescent="0.3"/>
    <row r="671" s="65" customFormat="1" x14ac:dyDescent="0.3"/>
    <row r="672" s="65" customFormat="1" x14ac:dyDescent="0.3"/>
    <row r="673" s="65" customFormat="1" x14ac:dyDescent="0.3"/>
    <row r="674" s="65" customFormat="1" x14ac:dyDescent="0.3"/>
    <row r="675" s="65" customFormat="1" x14ac:dyDescent="0.3"/>
    <row r="676" s="65" customFormat="1" x14ac:dyDescent="0.3"/>
    <row r="677" s="65" customFormat="1" x14ac:dyDescent="0.3"/>
    <row r="678" s="65" customFormat="1" x14ac:dyDescent="0.3"/>
    <row r="679" s="65" customFormat="1" x14ac:dyDescent="0.3"/>
    <row r="680" s="65" customFormat="1" x14ac:dyDescent="0.3"/>
    <row r="681" s="65" customFormat="1" x14ac:dyDescent="0.3"/>
    <row r="682" s="65" customFormat="1" x14ac:dyDescent="0.3"/>
    <row r="683" s="65" customFormat="1" x14ac:dyDescent="0.3"/>
    <row r="684" s="65" customFormat="1" x14ac:dyDescent="0.3"/>
    <row r="685" s="65" customFormat="1" x14ac:dyDescent="0.3"/>
    <row r="686" s="65" customFormat="1" x14ac:dyDescent="0.3"/>
    <row r="687" s="65" customFormat="1" x14ac:dyDescent="0.3"/>
    <row r="688" s="65" customFormat="1" x14ac:dyDescent="0.3"/>
    <row r="689" s="65" customFormat="1" x14ac:dyDescent="0.3"/>
    <row r="690" s="65" customFormat="1" x14ac:dyDescent="0.3"/>
    <row r="691" s="65" customFormat="1" x14ac:dyDescent="0.3"/>
    <row r="692" s="65" customFormat="1" x14ac:dyDescent="0.3"/>
    <row r="693" s="65" customFormat="1" x14ac:dyDescent="0.3"/>
    <row r="694" s="65" customFormat="1" x14ac:dyDescent="0.3"/>
    <row r="695" s="65" customFormat="1" x14ac:dyDescent="0.3"/>
    <row r="696" s="65" customFormat="1" x14ac:dyDescent="0.3"/>
    <row r="697" s="65" customFormat="1" x14ac:dyDescent="0.3"/>
    <row r="698" s="65" customFormat="1" x14ac:dyDescent="0.3"/>
    <row r="699" s="65" customFormat="1" x14ac:dyDescent="0.3"/>
    <row r="700" s="65" customFormat="1" x14ac:dyDescent="0.3"/>
    <row r="701" s="65" customFormat="1" x14ac:dyDescent="0.3"/>
    <row r="702" s="65" customFormat="1" x14ac:dyDescent="0.3"/>
    <row r="703" s="65" customFormat="1" x14ac:dyDescent="0.3"/>
    <row r="704" s="65" customFormat="1" x14ac:dyDescent="0.3"/>
    <row r="705" s="65" customFormat="1" x14ac:dyDescent="0.3"/>
    <row r="706" s="65" customFormat="1" x14ac:dyDescent="0.3"/>
    <row r="707" s="65" customFormat="1" x14ac:dyDescent="0.3"/>
    <row r="708" s="65" customFormat="1" x14ac:dyDescent="0.3"/>
    <row r="709" s="65" customFormat="1" x14ac:dyDescent="0.3"/>
    <row r="710" s="65" customFormat="1" x14ac:dyDescent="0.3"/>
    <row r="711" s="65" customFormat="1" x14ac:dyDescent="0.3"/>
    <row r="712" s="65" customFormat="1" x14ac:dyDescent="0.3"/>
    <row r="713" s="65" customFormat="1" x14ac:dyDescent="0.3"/>
    <row r="714" s="65" customFormat="1" x14ac:dyDescent="0.3"/>
    <row r="715" s="65" customFormat="1" x14ac:dyDescent="0.3"/>
    <row r="716" s="65" customFormat="1" x14ac:dyDescent="0.3"/>
    <row r="717" s="65" customFormat="1" x14ac:dyDescent="0.3"/>
    <row r="718" s="65" customFormat="1" x14ac:dyDescent="0.3"/>
    <row r="719" s="65" customFormat="1" x14ac:dyDescent="0.3"/>
    <row r="720" s="65" customFormat="1" x14ac:dyDescent="0.3"/>
    <row r="721" s="65" customFormat="1" x14ac:dyDescent="0.3"/>
    <row r="722" s="65" customFormat="1" x14ac:dyDescent="0.3"/>
    <row r="723" s="65" customFormat="1" x14ac:dyDescent="0.3"/>
    <row r="724" s="65" customFormat="1" x14ac:dyDescent="0.3"/>
    <row r="725" s="65" customFormat="1" x14ac:dyDescent="0.3"/>
    <row r="726" s="65" customFormat="1" x14ac:dyDescent="0.3"/>
    <row r="727" s="65" customFormat="1" x14ac:dyDescent="0.3"/>
    <row r="728" s="65" customFormat="1" x14ac:dyDescent="0.3"/>
    <row r="729" s="65" customFormat="1" x14ac:dyDescent="0.3"/>
    <row r="730" s="65" customFormat="1" x14ac:dyDescent="0.3"/>
    <row r="731" s="65" customFormat="1" x14ac:dyDescent="0.3"/>
    <row r="732" s="65" customFormat="1" x14ac:dyDescent="0.3"/>
    <row r="733" s="65" customFormat="1" x14ac:dyDescent="0.3"/>
    <row r="734" s="65" customFormat="1" x14ac:dyDescent="0.3"/>
    <row r="735" s="65" customFormat="1" x14ac:dyDescent="0.3"/>
    <row r="736" s="65" customFormat="1" x14ac:dyDescent="0.3"/>
    <row r="737" s="65" customFormat="1" x14ac:dyDescent="0.3"/>
    <row r="738" s="65" customFormat="1" x14ac:dyDescent="0.3"/>
    <row r="739" s="65" customFormat="1" x14ac:dyDescent="0.3"/>
    <row r="740" s="65" customFormat="1" x14ac:dyDescent="0.3"/>
    <row r="741" s="65" customFormat="1" x14ac:dyDescent="0.3"/>
    <row r="742" s="65" customFormat="1" x14ac:dyDescent="0.3"/>
    <row r="743" s="65" customFormat="1" x14ac:dyDescent="0.3"/>
    <row r="744" s="65" customFormat="1" x14ac:dyDescent="0.3"/>
    <row r="745" s="65" customFormat="1" x14ac:dyDescent="0.3"/>
    <row r="746" s="65" customFormat="1" x14ac:dyDescent="0.3"/>
    <row r="747" s="65" customFormat="1" x14ac:dyDescent="0.3"/>
    <row r="748" s="65" customFormat="1" x14ac:dyDescent="0.3"/>
    <row r="749" s="65" customFormat="1" x14ac:dyDescent="0.3"/>
    <row r="750" s="65" customFormat="1" x14ac:dyDescent="0.3"/>
    <row r="751" s="65" customFormat="1" x14ac:dyDescent="0.3"/>
    <row r="752" s="65" customFormat="1" x14ac:dyDescent="0.3"/>
    <row r="753" s="65" customFormat="1" x14ac:dyDescent="0.3"/>
    <row r="754" s="65" customFormat="1" x14ac:dyDescent="0.3"/>
    <row r="755" s="65" customFormat="1" x14ac:dyDescent="0.3"/>
    <row r="756" s="65" customFormat="1" x14ac:dyDescent="0.3"/>
    <row r="757" s="65" customFormat="1" x14ac:dyDescent="0.3"/>
    <row r="758" s="65" customFormat="1" x14ac:dyDescent="0.3"/>
    <row r="759" s="65" customFormat="1" x14ac:dyDescent="0.3"/>
    <row r="760" s="65" customFormat="1" x14ac:dyDescent="0.3"/>
    <row r="761" s="65" customFormat="1" x14ac:dyDescent="0.3"/>
    <row r="762" s="65" customFormat="1" x14ac:dyDescent="0.3"/>
    <row r="763" s="65" customFormat="1" x14ac:dyDescent="0.3"/>
    <row r="764" s="65" customFormat="1" x14ac:dyDescent="0.3"/>
    <row r="765" s="65" customFormat="1" x14ac:dyDescent="0.3"/>
    <row r="766" s="65" customFormat="1" x14ac:dyDescent="0.3"/>
    <row r="767" s="65" customFormat="1" x14ac:dyDescent="0.3"/>
    <row r="768" s="65" customFormat="1" x14ac:dyDescent="0.3"/>
    <row r="769" s="65" customFormat="1" x14ac:dyDescent="0.3"/>
    <row r="770" s="65" customFormat="1" x14ac:dyDescent="0.3"/>
    <row r="771" s="65" customFormat="1" x14ac:dyDescent="0.3"/>
    <row r="772" s="65" customFormat="1" x14ac:dyDescent="0.3"/>
    <row r="773" s="65" customFormat="1" x14ac:dyDescent="0.3"/>
    <row r="774" s="65" customFormat="1" x14ac:dyDescent="0.3"/>
    <row r="775" s="65" customFormat="1" x14ac:dyDescent="0.3"/>
    <row r="776" s="65" customFormat="1" x14ac:dyDescent="0.3"/>
    <row r="777" s="65" customFormat="1" x14ac:dyDescent="0.3"/>
    <row r="778" s="65" customFormat="1" x14ac:dyDescent="0.3"/>
    <row r="779" s="65" customFormat="1" x14ac:dyDescent="0.3"/>
    <row r="780" s="65" customFormat="1" x14ac:dyDescent="0.3"/>
    <row r="781" s="65" customFormat="1" x14ac:dyDescent="0.3"/>
    <row r="782" s="65" customFormat="1" x14ac:dyDescent="0.3"/>
    <row r="783" s="65" customFormat="1" x14ac:dyDescent="0.3"/>
    <row r="784" s="65" customFormat="1" x14ac:dyDescent="0.3"/>
    <row r="785" s="65" customFormat="1" x14ac:dyDescent="0.3"/>
    <row r="786" s="65" customFormat="1" x14ac:dyDescent="0.3"/>
    <row r="787" s="65" customFormat="1" x14ac:dyDescent="0.3"/>
    <row r="788" s="65" customFormat="1" x14ac:dyDescent="0.3"/>
    <row r="789" s="65" customFormat="1" x14ac:dyDescent="0.3"/>
    <row r="790" s="65" customFormat="1" x14ac:dyDescent="0.3"/>
    <row r="791" s="65" customFormat="1" x14ac:dyDescent="0.3"/>
    <row r="792" s="65" customFormat="1" x14ac:dyDescent="0.3"/>
    <row r="793" s="65" customFormat="1" x14ac:dyDescent="0.3"/>
    <row r="794" s="65" customFormat="1" x14ac:dyDescent="0.3"/>
    <row r="795" s="65" customFormat="1" x14ac:dyDescent="0.3"/>
    <row r="796" s="65" customFormat="1" x14ac:dyDescent="0.3"/>
    <row r="797" s="65" customFormat="1" x14ac:dyDescent="0.3"/>
    <row r="798" s="65" customFormat="1" x14ac:dyDescent="0.3"/>
    <row r="799" s="65" customFormat="1" x14ac:dyDescent="0.3"/>
    <row r="800" s="65" customFormat="1" x14ac:dyDescent="0.3"/>
    <row r="801" s="65" customFormat="1" x14ac:dyDescent="0.3"/>
    <row r="802" s="65" customFormat="1" x14ac:dyDescent="0.3"/>
    <row r="803" s="65" customFormat="1" x14ac:dyDescent="0.3"/>
    <row r="804" s="65" customFormat="1" x14ac:dyDescent="0.3"/>
    <row r="805" s="65" customFormat="1" x14ac:dyDescent="0.3"/>
    <row r="806" s="65" customFormat="1" x14ac:dyDescent="0.3"/>
    <row r="807" s="65" customFormat="1" x14ac:dyDescent="0.3"/>
    <row r="808" s="65" customFormat="1" x14ac:dyDescent="0.3"/>
    <row r="809" s="65" customFormat="1" x14ac:dyDescent="0.3"/>
    <row r="810" s="65" customFormat="1" x14ac:dyDescent="0.3"/>
    <row r="811" s="65" customFormat="1" x14ac:dyDescent="0.3"/>
    <row r="812" s="65" customFormat="1" x14ac:dyDescent="0.3"/>
    <row r="813" s="65" customFormat="1" x14ac:dyDescent="0.3"/>
    <row r="814" s="65" customFormat="1" x14ac:dyDescent="0.3"/>
    <row r="815" s="65" customFormat="1" x14ac:dyDescent="0.3"/>
    <row r="816" s="65" customFormat="1" x14ac:dyDescent="0.3"/>
    <row r="817" s="65" customFormat="1" x14ac:dyDescent="0.3"/>
    <row r="818" s="65" customFormat="1" x14ac:dyDescent="0.3"/>
    <row r="819" s="65" customFormat="1" x14ac:dyDescent="0.3"/>
    <row r="820" s="65" customFormat="1" x14ac:dyDescent="0.3"/>
    <row r="821" s="65" customFormat="1" x14ac:dyDescent="0.3"/>
    <row r="822" s="65" customFormat="1" x14ac:dyDescent="0.3"/>
    <row r="823" s="65" customFormat="1" x14ac:dyDescent="0.3"/>
    <row r="824" s="65" customFormat="1" x14ac:dyDescent="0.3"/>
    <row r="825" s="65" customFormat="1" x14ac:dyDescent="0.3"/>
    <row r="826" s="65" customFormat="1" x14ac:dyDescent="0.3"/>
    <row r="827" s="65" customFormat="1" x14ac:dyDescent="0.3"/>
    <row r="828" s="65" customFormat="1" x14ac:dyDescent="0.3"/>
    <row r="829" s="65" customFormat="1" x14ac:dyDescent="0.3"/>
    <row r="830" s="65" customFormat="1" x14ac:dyDescent="0.3"/>
    <row r="831" s="65" customFormat="1" x14ac:dyDescent="0.3"/>
    <row r="832" s="65" customFormat="1" x14ac:dyDescent="0.3"/>
    <row r="833" s="65" customFormat="1" x14ac:dyDescent="0.3"/>
    <row r="834" s="65" customFormat="1" x14ac:dyDescent="0.3"/>
    <row r="835" s="65" customFormat="1" x14ac:dyDescent="0.3"/>
    <row r="836" s="65" customFormat="1" x14ac:dyDescent="0.3"/>
    <row r="837" s="65" customFormat="1" x14ac:dyDescent="0.3"/>
    <row r="838" s="65" customFormat="1" x14ac:dyDescent="0.3"/>
    <row r="839" s="65" customFormat="1" x14ac:dyDescent="0.3"/>
    <row r="840" s="65" customFormat="1" x14ac:dyDescent="0.3"/>
    <row r="841" s="65" customFormat="1" x14ac:dyDescent="0.3"/>
    <row r="842" s="65" customFormat="1" x14ac:dyDescent="0.3"/>
    <row r="843" s="65" customFormat="1" x14ac:dyDescent="0.3"/>
    <row r="844" s="65" customFormat="1" x14ac:dyDescent="0.3"/>
    <row r="845" s="65" customFormat="1" x14ac:dyDescent="0.3"/>
    <row r="846" s="65" customFormat="1" x14ac:dyDescent="0.3"/>
    <row r="847" s="65" customFormat="1" x14ac:dyDescent="0.3"/>
    <row r="848" s="65" customFormat="1" x14ac:dyDescent="0.3"/>
    <row r="849" s="65" customFormat="1" x14ac:dyDescent="0.3"/>
    <row r="850" s="65" customFormat="1" x14ac:dyDescent="0.3"/>
    <row r="851" s="65" customFormat="1" x14ac:dyDescent="0.3"/>
    <row r="852" s="65" customFormat="1" x14ac:dyDescent="0.3"/>
    <row r="853" s="65" customFormat="1" x14ac:dyDescent="0.3"/>
    <row r="854" s="65" customFormat="1" x14ac:dyDescent="0.3"/>
    <row r="855" s="65" customFormat="1" x14ac:dyDescent="0.3"/>
    <row r="856" s="65" customFormat="1" x14ac:dyDescent="0.3"/>
    <row r="857" s="65" customFormat="1" x14ac:dyDescent="0.3"/>
    <row r="858" s="65" customFormat="1" x14ac:dyDescent="0.3"/>
    <row r="859" s="65" customFormat="1" x14ac:dyDescent="0.3"/>
    <row r="860" s="65" customFormat="1" x14ac:dyDescent="0.3"/>
    <row r="861" s="65" customFormat="1" x14ac:dyDescent="0.3"/>
    <row r="862" s="65" customFormat="1" x14ac:dyDescent="0.3"/>
    <row r="863" s="65" customFormat="1" x14ac:dyDescent="0.3"/>
    <row r="864" s="65" customFormat="1" x14ac:dyDescent="0.3"/>
    <row r="865" s="65" customFormat="1" x14ac:dyDescent="0.3"/>
    <row r="866" s="65" customFormat="1" x14ac:dyDescent="0.3"/>
    <row r="867" s="65" customFormat="1" x14ac:dyDescent="0.3"/>
    <row r="868" s="65" customFormat="1" x14ac:dyDescent="0.3"/>
    <row r="869" s="65" customFormat="1" x14ac:dyDescent="0.3"/>
    <row r="870" s="65" customFormat="1" x14ac:dyDescent="0.3"/>
    <row r="871" s="65" customFormat="1" x14ac:dyDescent="0.3"/>
    <row r="872" s="65" customFormat="1" x14ac:dyDescent="0.3"/>
    <row r="873" s="65" customFormat="1" x14ac:dyDescent="0.3"/>
    <row r="874" s="65" customFormat="1" x14ac:dyDescent="0.3"/>
    <row r="875" s="65" customFormat="1" x14ac:dyDescent="0.3"/>
    <row r="876" s="65" customFormat="1" x14ac:dyDescent="0.3"/>
    <row r="877" s="65" customFormat="1" x14ac:dyDescent="0.3"/>
    <row r="878" s="65" customFormat="1" x14ac:dyDescent="0.3"/>
    <row r="879" s="65" customFormat="1" x14ac:dyDescent="0.3"/>
    <row r="880" s="65" customFormat="1" x14ac:dyDescent="0.3"/>
    <row r="881" s="65" customFormat="1" x14ac:dyDescent="0.3"/>
    <row r="882" s="65" customFormat="1" x14ac:dyDescent="0.3"/>
    <row r="883" s="65" customFormat="1" x14ac:dyDescent="0.3"/>
    <row r="884" s="65" customFormat="1" x14ac:dyDescent="0.3"/>
    <row r="885" s="65" customFormat="1" x14ac:dyDescent="0.3"/>
    <row r="886" s="65" customFormat="1" x14ac:dyDescent="0.3"/>
    <row r="887" s="65" customFormat="1" x14ac:dyDescent="0.3"/>
    <row r="888" s="65" customFormat="1" x14ac:dyDescent="0.3"/>
    <row r="889" s="65" customFormat="1" x14ac:dyDescent="0.3"/>
    <row r="890" s="65" customFormat="1" x14ac:dyDescent="0.3"/>
    <row r="891" s="65" customFormat="1" x14ac:dyDescent="0.3"/>
    <row r="892" s="65" customFormat="1" x14ac:dyDescent="0.3"/>
    <row r="893" s="65" customFormat="1" x14ac:dyDescent="0.3"/>
    <row r="894" s="65" customFormat="1" x14ac:dyDescent="0.3"/>
    <row r="895" s="65" customFormat="1" x14ac:dyDescent="0.3"/>
    <row r="896" s="65" customFormat="1" x14ac:dyDescent="0.3"/>
    <row r="897" s="65" customFormat="1" x14ac:dyDescent="0.3"/>
    <row r="898" s="65" customFormat="1" x14ac:dyDescent="0.3"/>
    <row r="899" s="65" customFormat="1" x14ac:dyDescent="0.3"/>
    <row r="900" s="65" customFormat="1" x14ac:dyDescent="0.3"/>
    <row r="901" s="65" customFormat="1" x14ac:dyDescent="0.3"/>
    <row r="902" s="65" customFormat="1" x14ac:dyDescent="0.3"/>
    <row r="903" s="65" customFormat="1" x14ac:dyDescent="0.3"/>
    <row r="904" s="65" customFormat="1" x14ac:dyDescent="0.3"/>
    <row r="905" s="65" customFormat="1" x14ac:dyDescent="0.3"/>
    <row r="906" s="65" customFormat="1" x14ac:dyDescent="0.3"/>
    <row r="907" s="65" customFormat="1" x14ac:dyDescent="0.3"/>
    <row r="908" s="65" customFormat="1" x14ac:dyDescent="0.3"/>
    <row r="909" s="65" customFormat="1" x14ac:dyDescent="0.3"/>
    <row r="910" s="65" customFormat="1" x14ac:dyDescent="0.3"/>
    <row r="911" s="65" customFormat="1" x14ac:dyDescent="0.3"/>
    <row r="912" s="65" customFormat="1" x14ac:dyDescent="0.3"/>
    <row r="913" s="65" customFormat="1" x14ac:dyDescent="0.3"/>
    <row r="914" s="65" customFormat="1" x14ac:dyDescent="0.3"/>
    <row r="915" s="65" customFormat="1" x14ac:dyDescent="0.3"/>
    <row r="916" s="65" customFormat="1" x14ac:dyDescent="0.3"/>
    <row r="917" s="65" customFormat="1" x14ac:dyDescent="0.3"/>
    <row r="918" s="65" customFormat="1" x14ac:dyDescent="0.3"/>
    <row r="919" s="65" customFormat="1" x14ac:dyDescent="0.3"/>
    <row r="920" s="65" customFormat="1" x14ac:dyDescent="0.3"/>
    <row r="921" s="65" customFormat="1" x14ac:dyDescent="0.3"/>
    <row r="922" s="65" customFormat="1" x14ac:dyDescent="0.3"/>
    <row r="923" s="65" customFormat="1" x14ac:dyDescent="0.3"/>
    <row r="924" s="65" customFormat="1" x14ac:dyDescent="0.3"/>
    <row r="925" s="65" customFormat="1" x14ac:dyDescent="0.3"/>
    <row r="926" s="65" customFormat="1" x14ac:dyDescent="0.3"/>
    <row r="927" s="65" customFormat="1" x14ac:dyDescent="0.3"/>
    <row r="928" s="65" customFormat="1" x14ac:dyDescent="0.3"/>
    <row r="929" s="65" customFormat="1" x14ac:dyDescent="0.3"/>
    <row r="930" s="65" customFormat="1" x14ac:dyDescent="0.3"/>
    <row r="931" s="65" customFormat="1" x14ac:dyDescent="0.3"/>
    <row r="932" s="65" customFormat="1" x14ac:dyDescent="0.3"/>
    <row r="933" s="65" customFormat="1" x14ac:dyDescent="0.3"/>
    <row r="934" s="65" customFormat="1" x14ac:dyDescent="0.3"/>
    <row r="935" s="65" customFormat="1" x14ac:dyDescent="0.3"/>
    <row r="936" s="65" customFormat="1" x14ac:dyDescent="0.3"/>
    <row r="937" s="65" customFormat="1" x14ac:dyDescent="0.3"/>
    <row r="938" s="65" customFormat="1" x14ac:dyDescent="0.3"/>
    <row r="939" s="65" customFormat="1" x14ac:dyDescent="0.3"/>
    <row r="940" s="65" customFormat="1" x14ac:dyDescent="0.3"/>
    <row r="941" s="65" customFormat="1" x14ac:dyDescent="0.3"/>
    <row r="942" s="65" customFormat="1" x14ac:dyDescent="0.3"/>
    <row r="943" s="65" customFormat="1" x14ac:dyDescent="0.3"/>
    <row r="944" s="65" customFormat="1" x14ac:dyDescent="0.3"/>
    <row r="945" s="65" customFormat="1" x14ac:dyDescent="0.3"/>
    <row r="946" s="65" customFormat="1" x14ac:dyDescent="0.3"/>
    <row r="947" s="65" customFormat="1" x14ac:dyDescent="0.3"/>
    <row r="948" s="65" customFormat="1" x14ac:dyDescent="0.3"/>
    <row r="949" s="65" customFormat="1" x14ac:dyDescent="0.3"/>
    <row r="950" s="65" customFormat="1" x14ac:dyDescent="0.3"/>
    <row r="951" s="65" customFormat="1" x14ac:dyDescent="0.3"/>
    <row r="952" s="65" customFormat="1" x14ac:dyDescent="0.3"/>
    <row r="953" s="65" customFormat="1" x14ac:dyDescent="0.3"/>
    <row r="954" s="65" customFormat="1" x14ac:dyDescent="0.3"/>
    <row r="955" s="65" customFormat="1" x14ac:dyDescent="0.3"/>
    <row r="956" s="65" customFormat="1" x14ac:dyDescent="0.3"/>
    <row r="957" s="65" customFormat="1" x14ac:dyDescent="0.3"/>
    <row r="958" s="65" customFormat="1" x14ac:dyDescent="0.3"/>
    <row r="959" s="65" customFormat="1" x14ac:dyDescent="0.3"/>
    <row r="960" s="65" customFormat="1" x14ac:dyDescent="0.3"/>
    <row r="961" s="65" customFormat="1" x14ac:dyDescent="0.3"/>
    <row r="962" s="65" customFormat="1" x14ac:dyDescent="0.3"/>
    <row r="963" s="65" customFormat="1" x14ac:dyDescent="0.3"/>
    <row r="964" s="65" customFormat="1" x14ac:dyDescent="0.3"/>
    <row r="965" s="65" customFormat="1" x14ac:dyDescent="0.3"/>
    <row r="966" s="65" customFormat="1" x14ac:dyDescent="0.3"/>
    <row r="967" s="65" customFormat="1" x14ac:dyDescent="0.3"/>
    <row r="968" s="65" customFormat="1" x14ac:dyDescent="0.3"/>
    <row r="969" s="65" customFormat="1" x14ac:dyDescent="0.3"/>
    <row r="970" s="65" customFormat="1" x14ac:dyDescent="0.3"/>
    <row r="971" s="65" customFormat="1" x14ac:dyDescent="0.3"/>
    <row r="972" s="65" customFormat="1" x14ac:dyDescent="0.3"/>
    <row r="973" s="65" customFormat="1" x14ac:dyDescent="0.3"/>
    <row r="974" s="65" customFormat="1" x14ac:dyDescent="0.3"/>
    <row r="975" s="65" customFormat="1" x14ac:dyDescent="0.3"/>
    <row r="976" s="65" customFormat="1" x14ac:dyDescent="0.3"/>
    <row r="977" s="65" customFormat="1" x14ac:dyDescent="0.3"/>
    <row r="978" s="65" customFormat="1" x14ac:dyDescent="0.3"/>
    <row r="979" s="65" customFormat="1" x14ac:dyDescent="0.3"/>
    <row r="980" s="65" customFormat="1" x14ac:dyDescent="0.3"/>
    <row r="981" s="65" customFormat="1" x14ac:dyDescent="0.3"/>
    <row r="982" s="65" customFormat="1" x14ac:dyDescent="0.3"/>
    <row r="983" s="65" customFormat="1" x14ac:dyDescent="0.3"/>
    <row r="984" s="65" customFormat="1" x14ac:dyDescent="0.3"/>
    <row r="985" s="65" customFormat="1" x14ac:dyDescent="0.3"/>
    <row r="986" s="65" customFormat="1" x14ac:dyDescent="0.3"/>
    <row r="987" s="65" customFormat="1" x14ac:dyDescent="0.3"/>
    <row r="988" s="65" customFormat="1" x14ac:dyDescent="0.3"/>
    <row r="989" s="65" customFormat="1" x14ac:dyDescent="0.3"/>
    <row r="990" s="65" customFormat="1" x14ac:dyDescent="0.3"/>
    <row r="991" s="65" customFormat="1" x14ac:dyDescent="0.3"/>
    <row r="992" s="65" customFormat="1" x14ac:dyDescent="0.3"/>
    <row r="993" s="65" customFormat="1" x14ac:dyDescent="0.3"/>
    <row r="994" s="65" customFormat="1" x14ac:dyDescent="0.3"/>
    <row r="995" s="65" customFormat="1" x14ac:dyDescent="0.3"/>
    <row r="996" s="65" customFormat="1" x14ac:dyDescent="0.3"/>
    <row r="997" s="65" customFormat="1" x14ac:dyDescent="0.3"/>
    <row r="998" s="65" customFormat="1" x14ac:dyDescent="0.3"/>
    <row r="999" s="65" customFormat="1" x14ac:dyDescent="0.3"/>
    <row r="1000" s="65" customFormat="1" x14ac:dyDescent="0.3"/>
    <row r="1001" s="65" customFormat="1" x14ac:dyDescent="0.3"/>
    <row r="1002" s="65" customFormat="1" x14ac:dyDescent="0.3"/>
    <row r="1003" s="65" customFormat="1" x14ac:dyDescent="0.3"/>
    <row r="1004" s="65" customFormat="1" x14ac:dyDescent="0.3"/>
    <row r="1005" s="65" customFormat="1" x14ac:dyDescent="0.3"/>
    <row r="1006" s="65" customFormat="1" x14ac:dyDescent="0.3"/>
    <row r="1007" s="65" customFormat="1" x14ac:dyDescent="0.3"/>
    <row r="1008" s="65" customFormat="1" x14ac:dyDescent="0.3"/>
    <row r="1009" s="65" customFormat="1" x14ac:dyDescent="0.3"/>
    <row r="1010" s="65" customFormat="1" x14ac:dyDescent="0.3"/>
    <row r="1011" s="65" customFormat="1" x14ac:dyDescent="0.3"/>
    <row r="1012" s="65" customFormat="1" x14ac:dyDescent="0.3"/>
    <row r="1013" s="65" customFormat="1" x14ac:dyDescent="0.3"/>
    <row r="1014" s="65" customFormat="1" x14ac:dyDescent="0.3"/>
    <row r="1015" s="65" customFormat="1" x14ac:dyDescent="0.3"/>
    <row r="1016" s="65" customFormat="1" x14ac:dyDescent="0.3"/>
    <row r="1017" s="65" customFormat="1" x14ac:dyDescent="0.3"/>
    <row r="1018" s="65" customFormat="1" x14ac:dyDescent="0.3"/>
    <row r="1019" s="65" customFormat="1" x14ac:dyDescent="0.3"/>
    <row r="1020" s="65" customFormat="1" x14ac:dyDescent="0.3"/>
    <row r="1021" s="65" customFormat="1" x14ac:dyDescent="0.3"/>
    <row r="1022" s="65" customFormat="1" x14ac:dyDescent="0.3"/>
    <row r="1023" s="65" customFormat="1" x14ac:dyDescent="0.3"/>
    <row r="1024" s="65" customFormat="1" x14ac:dyDescent="0.3"/>
    <row r="1025" s="65" customFormat="1" x14ac:dyDescent="0.3"/>
    <row r="1026" s="65" customFormat="1" x14ac:dyDescent="0.3"/>
    <row r="1027" s="65" customFormat="1" x14ac:dyDescent="0.3"/>
    <row r="1028" s="65" customFormat="1" x14ac:dyDescent="0.3"/>
    <row r="1029" s="65" customFormat="1" x14ac:dyDescent="0.3"/>
    <row r="1030" s="65" customFormat="1" x14ac:dyDescent="0.3"/>
    <row r="1031" s="65" customFormat="1" x14ac:dyDescent="0.3"/>
    <row r="1032" s="65" customFormat="1" x14ac:dyDescent="0.3"/>
    <row r="1033" s="65" customFormat="1" x14ac:dyDescent="0.3"/>
    <row r="1034" s="65" customFormat="1" x14ac:dyDescent="0.3"/>
    <row r="1035" s="65" customFormat="1" x14ac:dyDescent="0.3"/>
    <row r="1036" s="65" customFormat="1" x14ac:dyDescent="0.3"/>
    <row r="1037" s="65" customFormat="1" x14ac:dyDescent="0.3"/>
    <row r="1038" s="65" customFormat="1" x14ac:dyDescent="0.3"/>
    <row r="1039" s="65" customFormat="1" x14ac:dyDescent="0.3"/>
    <row r="1040" s="65" customFormat="1" x14ac:dyDescent="0.3"/>
    <row r="1041" s="65" customFormat="1" x14ac:dyDescent="0.3"/>
    <row r="1042" s="65" customFormat="1" x14ac:dyDescent="0.3"/>
    <row r="1043" s="65" customFormat="1" x14ac:dyDescent="0.3"/>
    <row r="1044" s="65" customFormat="1" x14ac:dyDescent="0.3"/>
    <row r="1045" s="65" customFormat="1" x14ac:dyDescent="0.3"/>
    <row r="1046" s="65" customFormat="1" x14ac:dyDescent="0.3"/>
    <row r="1047" s="65" customFormat="1" x14ac:dyDescent="0.3"/>
    <row r="1048" s="65" customFormat="1" x14ac:dyDescent="0.3"/>
    <row r="1049" s="65" customFormat="1" x14ac:dyDescent="0.3"/>
    <row r="1050" s="65" customFormat="1" x14ac:dyDescent="0.3"/>
    <row r="1051" s="65" customFormat="1" x14ac:dyDescent="0.3"/>
    <row r="1052" s="65" customFormat="1" x14ac:dyDescent="0.3"/>
    <row r="1053" s="65" customFormat="1" x14ac:dyDescent="0.3"/>
    <row r="1054" s="65" customFormat="1" x14ac:dyDescent="0.3"/>
    <row r="1055" s="65" customFormat="1" x14ac:dyDescent="0.3"/>
    <row r="1056" s="65" customFormat="1" x14ac:dyDescent="0.3"/>
    <row r="1057" s="65" customFormat="1" x14ac:dyDescent="0.3"/>
    <row r="1058" s="65" customFormat="1" x14ac:dyDescent="0.3"/>
    <row r="1059" s="65" customFormat="1" x14ac:dyDescent="0.3"/>
    <row r="1060" s="65" customFormat="1" x14ac:dyDescent="0.3"/>
    <row r="1061" s="65" customFormat="1" x14ac:dyDescent="0.3"/>
    <row r="1062" s="65" customFormat="1" x14ac:dyDescent="0.3"/>
    <row r="1063" s="65" customFormat="1" x14ac:dyDescent="0.3"/>
    <row r="1064" s="65" customFormat="1" x14ac:dyDescent="0.3"/>
    <row r="1065" s="65" customFormat="1" x14ac:dyDescent="0.3"/>
    <row r="1066" s="65" customFormat="1" x14ac:dyDescent="0.3"/>
    <row r="1067" s="65" customFormat="1" x14ac:dyDescent="0.3"/>
    <row r="1068" s="65" customFormat="1" x14ac:dyDescent="0.3"/>
    <row r="1069" s="65" customFormat="1" x14ac:dyDescent="0.3"/>
    <row r="1070" s="65" customFormat="1" x14ac:dyDescent="0.3"/>
    <row r="1071" s="65" customFormat="1" x14ac:dyDescent="0.3"/>
    <row r="1072" s="65" customFormat="1" x14ac:dyDescent="0.3"/>
    <row r="1073" s="65" customFormat="1" x14ac:dyDescent="0.3"/>
    <row r="1074" s="65" customFormat="1" x14ac:dyDescent="0.3"/>
    <row r="1075" s="65" customFormat="1" x14ac:dyDescent="0.3"/>
    <row r="1076" s="65" customFormat="1" x14ac:dyDescent="0.3"/>
    <row r="1077" s="65" customFormat="1" x14ac:dyDescent="0.3"/>
    <row r="1078" s="65" customFormat="1" x14ac:dyDescent="0.3"/>
    <row r="1079" s="65" customFormat="1" x14ac:dyDescent="0.3"/>
    <row r="1080" s="65" customFormat="1" x14ac:dyDescent="0.3"/>
    <row r="1081" s="65" customFormat="1" x14ac:dyDescent="0.3"/>
    <row r="1082" s="65" customFormat="1" x14ac:dyDescent="0.3"/>
    <row r="1083" s="65" customFormat="1" x14ac:dyDescent="0.3"/>
    <row r="1084" s="65" customFormat="1" x14ac:dyDescent="0.3"/>
    <row r="1085" s="65" customFormat="1" x14ac:dyDescent="0.3"/>
    <row r="1086" s="65" customFormat="1" x14ac:dyDescent="0.3"/>
    <row r="1087" s="65" customFormat="1" x14ac:dyDescent="0.3"/>
    <row r="1088" s="65" customFormat="1" x14ac:dyDescent="0.3"/>
    <row r="1089" s="65" customFormat="1" x14ac:dyDescent="0.3"/>
    <row r="1090" s="65" customFormat="1" x14ac:dyDescent="0.3"/>
    <row r="1091" s="65" customFormat="1" x14ac:dyDescent="0.3"/>
    <row r="1092" s="65" customFormat="1" x14ac:dyDescent="0.3"/>
    <row r="1093" s="65" customFormat="1" x14ac:dyDescent="0.3"/>
    <row r="1094" s="65" customFormat="1" x14ac:dyDescent="0.3"/>
    <row r="1095" s="65" customFormat="1" x14ac:dyDescent="0.3"/>
    <row r="1096" s="65" customFormat="1" x14ac:dyDescent="0.3"/>
    <row r="1097" s="65" customFormat="1" x14ac:dyDescent="0.3"/>
    <row r="1098" s="65" customFormat="1" x14ac:dyDescent="0.3"/>
    <row r="1099" s="65" customFormat="1" x14ac:dyDescent="0.3"/>
    <row r="1100" s="65" customFormat="1" x14ac:dyDescent="0.3"/>
    <row r="1101" s="65" customFormat="1" x14ac:dyDescent="0.3"/>
    <row r="1102" s="65" customFormat="1" x14ac:dyDescent="0.3"/>
    <row r="1103" s="65" customFormat="1" x14ac:dyDescent="0.3"/>
    <row r="1104" s="65" customFormat="1" x14ac:dyDescent="0.3"/>
    <row r="1105" s="65" customFormat="1" x14ac:dyDescent="0.3"/>
    <row r="1106" s="65" customFormat="1" x14ac:dyDescent="0.3"/>
    <row r="1107" s="65" customFormat="1" x14ac:dyDescent="0.3"/>
    <row r="1108" s="65" customFormat="1" x14ac:dyDescent="0.3"/>
    <row r="1109" s="65" customFormat="1" x14ac:dyDescent="0.3"/>
    <row r="1110" s="65" customFormat="1" x14ac:dyDescent="0.3"/>
    <row r="1111" s="65" customFormat="1" x14ac:dyDescent="0.3"/>
    <row r="1112" s="65" customFormat="1" x14ac:dyDescent="0.3"/>
    <row r="1113" s="65" customFormat="1" x14ac:dyDescent="0.3"/>
    <row r="1114" s="65" customFormat="1" x14ac:dyDescent="0.3"/>
    <row r="1115" s="65" customFormat="1" x14ac:dyDescent="0.3"/>
    <row r="1116" s="65" customFormat="1" x14ac:dyDescent="0.3"/>
    <row r="1117" s="65" customFormat="1" x14ac:dyDescent="0.3"/>
    <row r="1118" s="65" customFormat="1" x14ac:dyDescent="0.3"/>
    <row r="1119" s="65" customFormat="1" x14ac:dyDescent="0.3"/>
    <row r="1120" s="65" customFormat="1" x14ac:dyDescent="0.3"/>
    <row r="1121" s="65" customFormat="1" x14ac:dyDescent="0.3"/>
    <row r="1122" s="65" customFormat="1" x14ac:dyDescent="0.3"/>
    <row r="1123" s="65" customFormat="1" x14ac:dyDescent="0.3"/>
    <row r="1124" s="65" customFormat="1" x14ac:dyDescent="0.3"/>
    <row r="1125" s="65" customFormat="1" x14ac:dyDescent="0.3"/>
    <row r="1126" s="65" customFormat="1" x14ac:dyDescent="0.3"/>
    <row r="1127" s="65" customFormat="1" x14ac:dyDescent="0.3"/>
    <row r="1128" s="65" customFormat="1" x14ac:dyDescent="0.3"/>
    <row r="1129" s="65" customFormat="1" x14ac:dyDescent="0.3"/>
    <row r="1130" s="65" customFormat="1" x14ac:dyDescent="0.3"/>
    <row r="1131" s="65" customFormat="1" x14ac:dyDescent="0.3"/>
    <row r="1132" s="65" customFormat="1" x14ac:dyDescent="0.3"/>
    <row r="1133" s="65" customFormat="1" x14ac:dyDescent="0.3"/>
    <row r="1134" s="65" customFormat="1" x14ac:dyDescent="0.3"/>
    <row r="1135" s="65" customFormat="1" x14ac:dyDescent="0.3"/>
    <row r="1136" s="65" customFormat="1" x14ac:dyDescent="0.3"/>
    <row r="1137" s="65" customFormat="1" x14ac:dyDescent="0.3"/>
    <row r="1138" s="65" customFormat="1" x14ac:dyDescent="0.3"/>
    <row r="1139" s="65" customFormat="1" x14ac:dyDescent="0.3"/>
    <row r="1140" s="65" customFormat="1" x14ac:dyDescent="0.3"/>
    <row r="1141" s="65" customFormat="1" x14ac:dyDescent="0.3"/>
    <row r="1142" s="65" customFormat="1" x14ac:dyDescent="0.3"/>
    <row r="1143" s="65" customFormat="1" x14ac:dyDescent="0.3"/>
    <row r="1144" s="65" customFormat="1" x14ac:dyDescent="0.3"/>
    <row r="1145" s="65" customFormat="1" x14ac:dyDescent="0.3"/>
    <row r="1146" s="65" customFormat="1" x14ac:dyDescent="0.3"/>
    <row r="1147" s="65" customFormat="1" x14ac:dyDescent="0.3"/>
    <row r="1148" s="65" customFormat="1" x14ac:dyDescent="0.3"/>
    <row r="1149" s="65" customFormat="1" x14ac:dyDescent="0.3"/>
    <row r="1150" s="65" customFormat="1" x14ac:dyDescent="0.3"/>
    <row r="1151" s="65" customFormat="1" x14ac:dyDescent="0.3"/>
    <row r="1152" s="65" customFormat="1" x14ac:dyDescent="0.3"/>
    <row r="1153" s="65" customFormat="1" x14ac:dyDescent="0.3"/>
    <row r="1154" s="65" customFormat="1" x14ac:dyDescent="0.3"/>
    <row r="1155" s="65" customFormat="1" x14ac:dyDescent="0.3"/>
    <row r="1156" s="65" customFormat="1" x14ac:dyDescent="0.3"/>
    <row r="1157" s="65" customFormat="1" x14ac:dyDescent="0.3"/>
    <row r="1158" s="65" customFormat="1" x14ac:dyDescent="0.3"/>
    <row r="1159" s="65" customFormat="1" x14ac:dyDescent="0.3"/>
    <row r="1160" s="65" customFormat="1" x14ac:dyDescent="0.3"/>
    <row r="1161" s="65" customFormat="1" x14ac:dyDescent="0.3"/>
    <row r="1162" s="65" customFormat="1" x14ac:dyDescent="0.3"/>
    <row r="1163" s="65" customFormat="1" x14ac:dyDescent="0.3"/>
    <row r="1164" s="65" customFormat="1" x14ac:dyDescent="0.3"/>
    <row r="1165" s="65" customFormat="1" x14ac:dyDescent="0.3"/>
    <row r="1166" s="65" customFormat="1" x14ac:dyDescent="0.3"/>
    <row r="1167" s="65" customFormat="1" x14ac:dyDescent="0.3"/>
    <row r="1168" s="65" customFormat="1" x14ac:dyDescent="0.3"/>
    <row r="1169" s="65" customFormat="1" x14ac:dyDescent="0.3"/>
    <row r="1170" s="65" customFormat="1" x14ac:dyDescent="0.3"/>
    <row r="1171" s="65" customFormat="1" x14ac:dyDescent="0.3"/>
    <row r="1172" s="65" customFormat="1" x14ac:dyDescent="0.3"/>
    <row r="1173" s="65" customFormat="1" x14ac:dyDescent="0.3"/>
    <row r="1174" s="65" customFormat="1" x14ac:dyDescent="0.3"/>
    <row r="1175" s="65" customFormat="1" x14ac:dyDescent="0.3"/>
    <row r="1176" s="65" customFormat="1" x14ac:dyDescent="0.3"/>
    <row r="1177" s="65" customFormat="1" x14ac:dyDescent="0.3"/>
    <row r="1178" s="65" customFormat="1" x14ac:dyDescent="0.3"/>
    <row r="1179" s="65" customFormat="1" x14ac:dyDescent="0.3"/>
    <row r="1180" s="65" customFormat="1" x14ac:dyDescent="0.3"/>
    <row r="1181" s="65" customFormat="1" x14ac:dyDescent="0.3"/>
    <row r="1182" s="65" customFormat="1" x14ac:dyDescent="0.3"/>
    <row r="1183" s="65" customFormat="1" x14ac:dyDescent="0.3"/>
    <row r="1184" s="65" customFormat="1" x14ac:dyDescent="0.3"/>
    <row r="1185" s="65" customFormat="1" x14ac:dyDescent="0.3"/>
    <row r="1186" s="65" customFormat="1" x14ac:dyDescent="0.3"/>
    <row r="1187" s="65" customFormat="1" x14ac:dyDescent="0.3"/>
    <row r="1188" s="65" customFormat="1" x14ac:dyDescent="0.3"/>
    <row r="1189" s="65" customFormat="1" x14ac:dyDescent="0.3"/>
    <row r="1190" s="65" customFormat="1" x14ac:dyDescent="0.3"/>
    <row r="1191" s="65" customFormat="1" x14ac:dyDescent="0.3"/>
    <row r="1192" s="65" customFormat="1" x14ac:dyDescent="0.3"/>
    <row r="1193" s="65" customFormat="1" x14ac:dyDescent="0.3"/>
    <row r="1194" s="65" customFormat="1" x14ac:dyDescent="0.3"/>
    <row r="1195" s="65" customFormat="1" x14ac:dyDescent="0.3"/>
    <row r="1196" s="65" customFormat="1" x14ac:dyDescent="0.3"/>
    <row r="1197" s="65" customFormat="1" x14ac:dyDescent="0.3"/>
    <row r="1198" s="65" customFormat="1" x14ac:dyDescent="0.3"/>
    <row r="1199" s="65" customFormat="1" x14ac:dyDescent="0.3"/>
    <row r="1200" s="65" customFormat="1" x14ac:dyDescent="0.3"/>
    <row r="1201" s="65" customFormat="1" x14ac:dyDescent="0.3"/>
    <row r="1202" s="65" customFormat="1" x14ac:dyDescent="0.3"/>
    <row r="1203" s="65" customFormat="1" x14ac:dyDescent="0.3"/>
    <row r="1204" s="65" customFormat="1" x14ac:dyDescent="0.3"/>
    <row r="1205" s="65" customFormat="1" x14ac:dyDescent="0.3"/>
    <row r="1206" s="65" customFormat="1" x14ac:dyDescent="0.3"/>
    <row r="1207" s="65" customFormat="1" x14ac:dyDescent="0.3"/>
    <row r="1208" s="65" customFormat="1" x14ac:dyDescent="0.3"/>
    <row r="1209" s="65" customFormat="1" x14ac:dyDescent="0.3"/>
    <row r="1210" s="65" customFormat="1" x14ac:dyDescent="0.3"/>
    <row r="1211" s="65" customFormat="1" x14ac:dyDescent="0.3"/>
    <row r="1212" s="65" customFormat="1" x14ac:dyDescent="0.3"/>
    <row r="1213" s="65" customFormat="1" x14ac:dyDescent="0.3"/>
    <row r="1214" s="65" customFormat="1" x14ac:dyDescent="0.3"/>
    <row r="1215" s="65" customFormat="1" x14ac:dyDescent="0.3"/>
    <row r="1216" s="65" customFormat="1" x14ac:dyDescent="0.3"/>
    <row r="1217" s="65" customFormat="1" x14ac:dyDescent="0.3"/>
    <row r="1218" s="65" customFormat="1" x14ac:dyDescent="0.3"/>
    <row r="1219" s="65" customFormat="1" x14ac:dyDescent="0.3"/>
    <row r="1220" s="65" customFormat="1" x14ac:dyDescent="0.3"/>
    <row r="1221" s="65" customFormat="1" x14ac:dyDescent="0.3"/>
    <row r="1222" s="65" customFormat="1" x14ac:dyDescent="0.3"/>
    <row r="1223" s="65" customFormat="1" x14ac:dyDescent="0.3"/>
    <row r="1224" s="65" customFormat="1" x14ac:dyDescent="0.3"/>
    <row r="1225" s="65" customFormat="1" x14ac:dyDescent="0.3"/>
    <row r="1226" s="65" customFormat="1" x14ac:dyDescent="0.3"/>
    <row r="1227" s="65" customFormat="1" x14ac:dyDescent="0.3"/>
    <row r="1228" s="65" customFormat="1" x14ac:dyDescent="0.3"/>
    <row r="1229" s="65" customFormat="1" x14ac:dyDescent="0.3"/>
    <row r="1230" s="65" customFormat="1" x14ac:dyDescent="0.3"/>
    <row r="1231" s="65" customFormat="1" x14ac:dyDescent="0.3"/>
    <row r="1232" s="65" customFormat="1" x14ac:dyDescent="0.3"/>
    <row r="1233" s="65" customFormat="1" x14ac:dyDescent="0.3"/>
    <row r="1234" s="65" customFormat="1" x14ac:dyDescent="0.3"/>
    <row r="1235" s="65" customFormat="1" x14ac:dyDescent="0.3"/>
    <row r="1236" s="65" customFormat="1" x14ac:dyDescent="0.3"/>
    <row r="1237" s="65" customFormat="1" x14ac:dyDescent="0.3"/>
    <row r="1238" s="65" customFormat="1" x14ac:dyDescent="0.3"/>
    <row r="1239" s="65" customFormat="1" x14ac:dyDescent="0.3"/>
    <row r="1240" s="65" customFormat="1" x14ac:dyDescent="0.3"/>
    <row r="1241" s="65" customFormat="1" x14ac:dyDescent="0.3"/>
    <row r="1242" s="65" customFormat="1" x14ac:dyDescent="0.3"/>
    <row r="1243" s="65" customFormat="1" x14ac:dyDescent="0.3"/>
    <row r="1244" s="65" customFormat="1" x14ac:dyDescent="0.3"/>
    <row r="1245" s="65" customFormat="1" x14ac:dyDescent="0.3"/>
    <row r="1246" s="65" customFormat="1" x14ac:dyDescent="0.3"/>
    <row r="1247" s="65" customFormat="1" x14ac:dyDescent="0.3"/>
    <row r="1248" s="65" customFormat="1" x14ac:dyDescent="0.3"/>
    <row r="1249" s="65" customFormat="1" x14ac:dyDescent="0.3"/>
    <row r="1250" s="65" customFormat="1" x14ac:dyDescent="0.3"/>
    <row r="1251" s="65" customFormat="1" x14ac:dyDescent="0.3"/>
    <row r="1252" s="65" customFormat="1" x14ac:dyDescent="0.3"/>
    <row r="1253" s="65" customFormat="1" x14ac:dyDescent="0.3"/>
    <row r="1254" s="65" customFormat="1" x14ac:dyDescent="0.3"/>
    <row r="1255" s="65" customFormat="1" x14ac:dyDescent="0.3"/>
    <row r="1256" s="65" customFormat="1" x14ac:dyDescent="0.3"/>
    <row r="1257" s="65" customFormat="1" x14ac:dyDescent="0.3"/>
    <row r="1258" s="65" customFormat="1" x14ac:dyDescent="0.3"/>
    <row r="1259" s="65" customFormat="1" x14ac:dyDescent="0.3"/>
    <row r="1260" s="65" customFormat="1" x14ac:dyDescent="0.3"/>
    <row r="1261" s="65" customFormat="1" x14ac:dyDescent="0.3"/>
    <row r="1262" s="65" customFormat="1" x14ac:dyDescent="0.3"/>
    <row r="1263" s="65" customFormat="1" x14ac:dyDescent="0.3"/>
    <row r="1264" s="65" customFormat="1" x14ac:dyDescent="0.3"/>
    <row r="1265" s="65" customFormat="1" x14ac:dyDescent="0.3"/>
    <row r="1266" s="65" customFormat="1" x14ac:dyDescent="0.3"/>
    <row r="1267" s="65" customFormat="1" x14ac:dyDescent="0.3"/>
    <row r="1268" s="65" customFormat="1" x14ac:dyDescent="0.3"/>
    <row r="1269" s="65" customFormat="1" x14ac:dyDescent="0.3"/>
    <row r="1270" s="65" customFormat="1" x14ac:dyDescent="0.3"/>
    <row r="1271" s="65" customFormat="1" x14ac:dyDescent="0.3"/>
    <row r="1272" s="65" customFormat="1" x14ac:dyDescent="0.3"/>
    <row r="1273" s="65" customFormat="1" x14ac:dyDescent="0.3"/>
    <row r="1274" s="65" customFormat="1" x14ac:dyDescent="0.3"/>
    <row r="1275" s="65" customFormat="1" x14ac:dyDescent="0.3"/>
    <row r="1276" s="65" customFormat="1" x14ac:dyDescent="0.3"/>
    <row r="1277" s="65" customFormat="1" x14ac:dyDescent="0.3"/>
    <row r="1278" s="65" customFormat="1" x14ac:dyDescent="0.3"/>
    <row r="1279" s="65" customFormat="1" x14ac:dyDescent="0.3"/>
    <row r="1280" s="65" customFormat="1" x14ac:dyDescent="0.3"/>
    <row r="1281" s="65" customFormat="1" x14ac:dyDescent="0.3"/>
    <row r="1282" s="65" customFormat="1" x14ac:dyDescent="0.3"/>
    <row r="1283" s="65" customFormat="1" x14ac:dyDescent="0.3"/>
    <row r="1284" s="65" customFormat="1" x14ac:dyDescent="0.3"/>
    <row r="1285" s="65" customFormat="1" x14ac:dyDescent="0.3"/>
    <row r="1286" s="65" customFormat="1" x14ac:dyDescent="0.3"/>
    <row r="1287" s="65" customFormat="1" x14ac:dyDescent="0.3"/>
    <row r="1288" s="65" customFormat="1" x14ac:dyDescent="0.3"/>
    <row r="1289" s="65" customFormat="1" x14ac:dyDescent="0.3"/>
    <row r="1290" s="65" customFormat="1" x14ac:dyDescent="0.3"/>
    <row r="1291" s="65" customFormat="1" x14ac:dyDescent="0.3"/>
    <row r="1292" s="65" customFormat="1" x14ac:dyDescent="0.3"/>
    <row r="1293" s="65" customFormat="1" x14ac:dyDescent="0.3"/>
    <row r="1294" s="65" customFormat="1" x14ac:dyDescent="0.3"/>
    <row r="1295" s="65" customFormat="1" x14ac:dyDescent="0.3"/>
    <row r="1296" s="65" customFormat="1" x14ac:dyDescent="0.3"/>
    <row r="1297" s="65" customFormat="1" x14ac:dyDescent="0.3"/>
    <row r="1298" s="65" customFormat="1" x14ac:dyDescent="0.3"/>
    <row r="1299" s="65" customFormat="1" x14ac:dyDescent="0.3"/>
    <row r="1300" s="65" customFormat="1" x14ac:dyDescent="0.3"/>
    <row r="1301" s="65" customFormat="1" x14ac:dyDescent="0.3"/>
    <row r="1302" s="65" customFormat="1" x14ac:dyDescent="0.3"/>
    <row r="1303" s="65" customFormat="1" x14ac:dyDescent="0.3"/>
    <row r="1304" s="65" customFormat="1" x14ac:dyDescent="0.3"/>
    <row r="1305" s="65" customFormat="1" x14ac:dyDescent="0.3"/>
    <row r="1306" s="65" customFormat="1" x14ac:dyDescent="0.3"/>
    <row r="1307" s="65" customFormat="1" x14ac:dyDescent="0.3"/>
    <row r="1308" s="65" customFormat="1" x14ac:dyDescent="0.3"/>
    <row r="1309" s="65" customFormat="1" x14ac:dyDescent="0.3"/>
    <row r="1310" s="65" customFormat="1" x14ac:dyDescent="0.3"/>
    <row r="1311" s="65" customFormat="1" x14ac:dyDescent="0.3"/>
    <row r="1312" s="65" customFormat="1" x14ac:dyDescent="0.3"/>
    <row r="1313" s="65" customFormat="1" x14ac:dyDescent="0.3"/>
    <row r="1314" s="65" customFormat="1" x14ac:dyDescent="0.3"/>
    <row r="1315" s="65" customFormat="1" x14ac:dyDescent="0.3"/>
    <row r="1316" s="65" customFormat="1" x14ac:dyDescent="0.3"/>
    <row r="1317" s="65" customFormat="1" x14ac:dyDescent="0.3"/>
    <row r="1318" s="65" customFormat="1" x14ac:dyDescent="0.3"/>
    <row r="1319" s="65" customFormat="1" x14ac:dyDescent="0.3"/>
    <row r="1320" s="65" customFormat="1" x14ac:dyDescent="0.3"/>
    <row r="1321" s="65" customFormat="1" x14ac:dyDescent="0.3"/>
    <row r="1322" s="65" customFormat="1" x14ac:dyDescent="0.3"/>
    <row r="1323" s="65" customFormat="1" x14ac:dyDescent="0.3"/>
    <row r="1324" s="65" customFormat="1" x14ac:dyDescent="0.3"/>
    <row r="1325" s="65" customFormat="1" x14ac:dyDescent="0.3"/>
    <row r="1326" s="65" customFormat="1" x14ac:dyDescent="0.3"/>
    <row r="1327" s="65" customFormat="1" x14ac:dyDescent="0.3"/>
    <row r="1328" s="65" customFormat="1" x14ac:dyDescent="0.3"/>
    <row r="1329" s="65" customFormat="1" x14ac:dyDescent="0.3"/>
    <row r="1330" s="65" customFormat="1" x14ac:dyDescent="0.3"/>
    <row r="1331" s="65" customFormat="1" x14ac:dyDescent="0.3"/>
    <row r="1332" s="65" customFormat="1" x14ac:dyDescent="0.3"/>
    <row r="1333" s="65" customFormat="1" x14ac:dyDescent="0.3"/>
    <row r="1334" s="65" customFormat="1" x14ac:dyDescent="0.3"/>
    <row r="1335" s="65" customFormat="1" x14ac:dyDescent="0.3"/>
    <row r="1336" s="65" customFormat="1" x14ac:dyDescent="0.3"/>
    <row r="1337" s="65" customFormat="1" x14ac:dyDescent="0.3"/>
    <row r="1338" s="65" customFormat="1" x14ac:dyDescent="0.3"/>
    <row r="1339" s="65" customFormat="1" x14ac:dyDescent="0.3"/>
    <row r="1340" s="65" customFormat="1" x14ac:dyDescent="0.3"/>
    <row r="1341" s="65" customFormat="1" x14ac:dyDescent="0.3"/>
    <row r="1342" s="65" customFormat="1" x14ac:dyDescent="0.3"/>
    <row r="1343" s="65" customFormat="1" x14ac:dyDescent="0.3"/>
    <row r="1344" s="65" customFormat="1" x14ac:dyDescent="0.3"/>
    <row r="1345" s="65" customFormat="1" x14ac:dyDescent="0.3"/>
    <row r="1346" s="65" customFormat="1" x14ac:dyDescent="0.3"/>
    <row r="1347" s="65" customFormat="1" x14ac:dyDescent="0.3"/>
    <row r="1348" s="65" customFormat="1" x14ac:dyDescent="0.3"/>
    <row r="1349" s="65" customFormat="1" x14ac:dyDescent="0.3"/>
    <row r="1350" s="65" customFormat="1" x14ac:dyDescent="0.3"/>
    <row r="1351" s="65" customFormat="1" x14ac:dyDescent="0.3"/>
    <row r="1352" s="65" customFormat="1" x14ac:dyDescent="0.3"/>
    <row r="1353" s="65" customFormat="1" x14ac:dyDescent="0.3"/>
    <row r="1354" s="65" customFormat="1" x14ac:dyDescent="0.3"/>
    <row r="1355" s="65" customFormat="1" x14ac:dyDescent="0.3"/>
    <row r="1356" s="65" customFormat="1" x14ac:dyDescent="0.3"/>
    <row r="1357" s="65" customFormat="1" x14ac:dyDescent="0.3"/>
    <row r="1358" s="65" customFormat="1" x14ac:dyDescent="0.3"/>
    <row r="1359" s="65" customFormat="1" x14ac:dyDescent="0.3"/>
    <row r="1360" s="65" customFormat="1" x14ac:dyDescent="0.3"/>
    <row r="1361" s="65" customFormat="1" x14ac:dyDescent="0.3"/>
    <row r="1362" s="65" customFormat="1" x14ac:dyDescent="0.3"/>
    <row r="1363" s="65" customFormat="1" x14ac:dyDescent="0.3"/>
    <row r="1364" s="65" customFormat="1" x14ac:dyDescent="0.3"/>
    <row r="1365" s="65" customFormat="1" x14ac:dyDescent="0.3"/>
    <row r="1366" s="65" customFormat="1" x14ac:dyDescent="0.3"/>
    <row r="1367" s="65" customFormat="1" x14ac:dyDescent="0.3"/>
    <row r="1368" s="65" customFormat="1" x14ac:dyDescent="0.3"/>
    <row r="1369" s="65" customFormat="1" x14ac:dyDescent="0.3"/>
    <row r="1370" s="65" customFormat="1" x14ac:dyDescent="0.3"/>
    <row r="1371" s="65" customFormat="1" x14ac:dyDescent="0.3"/>
    <row r="1372" s="65" customFormat="1" x14ac:dyDescent="0.3"/>
    <row r="1373" s="65" customFormat="1" x14ac:dyDescent="0.3"/>
    <row r="1374" s="65" customFormat="1" x14ac:dyDescent="0.3"/>
    <row r="1375" s="65" customFormat="1" x14ac:dyDescent="0.3"/>
    <row r="1376" s="65" customFormat="1" x14ac:dyDescent="0.3"/>
    <row r="1377" s="65" customFormat="1" x14ac:dyDescent="0.3"/>
    <row r="1378" s="65" customFormat="1" x14ac:dyDescent="0.3"/>
    <row r="1379" s="65" customFormat="1" x14ac:dyDescent="0.3"/>
    <row r="1380" s="65" customFormat="1" x14ac:dyDescent="0.3"/>
    <row r="1381" s="65" customFormat="1" x14ac:dyDescent="0.3"/>
    <row r="1382" s="65" customFormat="1" x14ac:dyDescent="0.3"/>
    <row r="1383" s="65" customFormat="1" x14ac:dyDescent="0.3"/>
    <row r="1384" s="65" customFormat="1" x14ac:dyDescent="0.3"/>
    <row r="1385" s="65" customFormat="1" x14ac:dyDescent="0.3"/>
    <row r="1386" s="65" customFormat="1" x14ac:dyDescent="0.3"/>
    <row r="1387" s="65" customFormat="1" x14ac:dyDescent="0.3"/>
    <row r="1388" s="65" customFormat="1" x14ac:dyDescent="0.3"/>
    <row r="1389" s="65" customFormat="1" x14ac:dyDescent="0.3"/>
    <row r="1390" s="65" customFormat="1" x14ac:dyDescent="0.3"/>
    <row r="1391" s="65" customFormat="1" x14ac:dyDescent="0.3"/>
    <row r="1392" s="65" customFormat="1" x14ac:dyDescent="0.3"/>
    <row r="1393" s="65" customFormat="1" x14ac:dyDescent="0.3"/>
    <row r="1394" s="65" customFormat="1" x14ac:dyDescent="0.3"/>
    <row r="1395" s="65" customFormat="1" x14ac:dyDescent="0.3"/>
    <row r="1396" s="65" customFormat="1" x14ac:dyDescent="0.3"/>
    <row r="1397" s="65" customFormat="1" x14ac:dyDescent="0.3"/>
    <row r="1398" s="65" customFormat="1" x14ac:dyDescent="0.3"/>
    <row r="1399" s="65" customFormat="1" x14ac:dyDescent="0.3"/>
    <row r="1400" s="65" customFormat="1" x14ac:dyDescent="0.3"/>
    <row r="1401" s="65" customFormat="1" x14ac:dyDescent="0.3"/>
    <row r="1402" s="65" customFormat="1" x14ac:dyDescent="0.3"/>
    <row r="1403" s="65" customFormat="1" x14ac:dyDescent="0.3"/>
    <row r="1404" s="65" customFormat="1" x14ac:dyDescent="0.3"/>
    <row r="1405" s="65" customFormat="1" x14ac:dyDescent="0.3"/>
    <row r="1406" s="65" customFormat="1" x14ac:dyDescent="0.3"/>
    <row r="1407" s="65" customFormat="1" x14ac:dyDescent="0.3"/>
    <row r="1408" s="65" customFormat="1" x14ac:dyDescent="0.3"/>
    <row r="1409" s="65" customFormat="1" x14ac:dyDescent="0.3"/>
    <row r="1410" s="65" customFormat="1" x14ac:dyDescent="0.3"/>
    <row r="1411" s="65" customFormat="1" x14ac:dyDescent="0.3"/>
    <row r="1412" s="65" customFormat="1" x14ac:dyDescent="0.3"/>
    <row r="1413" s="65" customFormat="1" x14ac:dyDescent="0.3"/>
    <row r="1414" s="65" customFormat="1" x14ac:dyDescent="0.3"/>
    <row r="1415" s="65" customFormat="1" x14ac:dyDescent="0.3"/>
    <row r="1416" s="65" customFormat="1" x14ac:dyDescent="0.3"/>
    <row r="1417" s="65" customFormat="1" x14ac:dyDescent="0.3"/>
    <row r="1418" s="65" customFormat="1" x14ac:dyDescent="0.3"/>
    <row r="1419" s="65" customFormat="1" x14ac:dyDescent="0.3"/>
    <row r="1420" s="65" customFormat="1" x14ac:dyDescent="0.3"/>
    <row r="1421" s="65" customFormat="1" x14ac:dyDescent="0.3"/>
    <row r="1422" s="65" customFormat="1" x14ac:dyDescent="0.3"/>
    <row r="1423" s="65" customFormat="1" x14ac:dyDescent="0.3"/>
    <row r="1424" s="65" customFormat="1" x14ac:dyDescent="0.3"/>
    <row r="1425" s="65" customFormat="1" x14ac:dyDescent="0.3"/>
    <row r="1426" s="65" customFormat="1" x14ac:dyDescent="0.3"/>
    <row r="1427" s="65" customFormat="1" x14ac:dyDescent="0.3"/>
    <row r="1428" s="65" customFormat="1" x14ac:dyDescent="0.3"/>
    <row r="1429" s="65" customFormat="1" x14ac:dyDescent="0.3"/>
    <row r="1430" s="65" customFormat="1" x14ac:dyDescent="0.3"/>
    <row r="1431" s="65" customFormat="1" x14ac:dyDescent="0.3"/>
    <row r="1432" s="65" customFormat="1" x14ac:dyDescent="0.3"/>
    <row r="1433" s="65" customFormat="1" x14ac:dyDescent="0.3"/>
    <row r="1434" s="65" customFormat="1" x14ac:dyDescent="0.3"/>
    <row r="1435" s="65" customFormat="1" x14ac:dyDescent="0.3"/>
    <row r="1436" s="65" customFormat="1" x14ac:dyDescent="0.3"/>
    <row r="1437" s="65" customFormat="1" x14ac:dyDescent="0.3"/>
    <row r="1438" s="65" customFormat="1" x14ac:dyDescent="0.3"/>
    <row r="1439" s="65" customFormat="1" x14ac:dyDescent="0.3"/>
    <row r="1440" s="65" customFormat="1" x14ac:dyDescent="0.3"/>
    <row r="1441" s="65" customFormat="1" x14ac:dyDescent="0.3"/>
    <row r="1442" s="65" customFormat="1" x14ac:dyDescent="0.3"/>
    <row r="1443" s="65" customFormat="1" x14ac:dyDescent="0.3"/>
    <row r="1444" s="65" customFormat="1" x14ac:dyDescent="0.3"/>
    <row r="1445" s="65" customFormat="1" x14ac:dyDescent="0.3"/>
    <row r="1446" s="65" customFormat="1" x14ac:dyDescent="0.3"/>
    <row r="1447" s="65" customFormat="1" x14ac:dyDescent="0.3"/>
    <row r="1448" s="65" customFormat="1" x14ac:dyDescent="0.3"/>
    <row r="1449" s="65" customFormat="1" x14ac:dyDescent="0.3"/>
    <row r="1450" s="65" customFormat="1" x14ac:dyDescent="0.3"/>
    <row r="1451" s="65" customFormat="1" x14ac:dyDescent="0.3"/>
    <row r="1452" s="65" customFormat="1" x14ac:dyDescent="0.3"/>
    <row r="1453" s="65" customFormat="1" x14ac:dyDescent="0.3"/>
    <row r="1454" s="65" customFormat="1" x14ac:dyDescent="0.3"/>
    <row r="1455" s="65" customFormat="1" x14ac:dyDescent="0.3"/>
    <row r="1456" s="65" customFormat="1" x14ac:dyDescent="0.3"/>
    <row r="1457" s="65" customFormat="1" x14ac:dyDescent="0.3"/>
    <row r="1458" s="65" customFormat="1" x14ac:dyDescent="0.3"/>
    <row r="1459" s="65" customFormat="1" x14ac:dyDescent="0.3"/>
    <row r="1460" s="65" customFormat="1" x14ac:dyDescent="0.3"/>
    <row r="1461" s="65" customFormat="1" x14ac:dyDescent="0.3"/>
    <row r="1462" s="65" customFormat="1" x14ac:dyDescent="0.3"/>
    <row r="1463" s="65" customFormat="1" x14ac:dyDescent="0.3"/>
    <row r="1464" s="65" customFormat="1" x14ac:dyDescent="0.3"/>
    <row r="1465" s="65" customFormat="1" x14ac:dyDescent="0.3"/>
    <row r="1466" s="65" customFormat="1" x14ac:dyDescent="0.3"/>
    <row r="1467" s="65" customFormat="1" x14ac:dyDescent="0.3"/>
    <row r="1468" s="65" customFormat="1" x14ac:dyDescent="0.3"/>
    <row r="1469" s="65" customFormat="1" x14ac:dyDescent="0.3"/>
    <row r="1470" s="65" customFormat="1" x14ac:dyDescent="0.3"/>
    <row r="1471" s="65" customFormat="1" x14ac:dyDescent="0.3"/>
    <row r="1472" s="65" customFormat="1" x14ac:dyDescent="0.3"/>
    <row r="1473" s="65" customFormat="1" x14ac:dyDescent="0.3"/>
    <row r="1474" s="65" customFormat="1" x14ac:dyDescent="0.3"/>
    <row r="1475" s="65" customFormat="1" x14ac:dyDescent="0.3"/>
    <row r="1476" s="65" customFormat="1" x14ac:dyDescent="0.3"/>
    <row r="1477" s="65" customFormat="1" x14ac:dyDescent="0.3"/>
    <row r="1478" s="65" customFormat="1" x14ac:dyDescent="0.3"/>
    <row r="1479" s="65" customFormat="1" x14ac:dyDescent="0.3"/>
    <row r="1480" s="65" customFormat="1" x14ac:dyDescent="0.3"/>
    <row r="1481" s="65" customFormat="1" x14ac:dyDescent="0.3"/>
    <row r="1482" s="65" customFormat="1" x14ac:dyDescent="0.3"/>
    <row r="1483" s="65" customFormat="1" x14ac:dyDescent="0.3"/>
    <row r="1484" s="65" customFormat="1" x14ac:dyDescent="0.3"/>
    <row r="1485" s="65" customFormat="1" x14ac:dyDescent="0.3"/>
    <row r="1486" s="65" customFormat="1" x14ac:dyDescent="0.3"/>
    <row r="1487" s="65" customFormat="1" x14ac:dyDescent="0.3"/>
    <row r="1488" s="65" customFormat="1" x14ac:dyDescent="0.3"/>
    <row r="1489" s="65" customFormat="1" x14ac:dyDescent="0.3"/>
    <row r="1490" s="65" customFormat="1" x14ac:dyDescent="0.3"/>
    <row r="1491" s="65" customFormat="1" x14ac:dyDescent="0.3"/>
    <row r="1492" s="65" customFormat="1" x14ac:dyDescent="0.3"/>
    <row r="1493" s="65" customFormat="1" x14ac:dyDescent="0.3"/>
    <row r="1494" s="65" customFormat="1" x14ac:dyDescent="0.3"/>
    <row r="1495" s="65" customFormat="1" x14ac:dyDescent="0.3"/>
    <row r="1496" s="65" customFormat="1" x14ac:dyDescent="0.3"/>
    <row r="1497" s="65" customFormat="1" x14ac:dyDescent="0.3"/>
    <row r="1498" s="65" customFormat="1" x14ac:dyDescent="0.3"/>
    <row r="1499" s="65" customFormat="1" x14ac:dyDescent="0.3"/>
    <row r="1500" s="65" customFormat="1" x14ac:dyDescent="0.3"/>
    <row r="1501" s="65" customFormat="1" x14ac:dyDescent="0.3"/>
    <row r="1502" s="65" customFormat="1" x14ac:dyDescent="0.3"/>
    <row r="1503" s="65" customFormat="1" x14ac:dyDescent="0.3"/>
    <row r="1504" s="65" customFormat="1" x14ac:dyDescent="0.3"/>
    <row r="1505" s="65" customFormat="1" x14ac:dyDescent="0.3"/>
    <row r="1506" s="65" customFormat="1" x14ac:dyDescent="0.3"/>
    <row r="1507" s="65" customFormat="1" x14ac:dyDescent="0.3"/>
    <row r="1508" s="65" customFormat="1" x14ac:dyDescent="0.3"/>
    <row r="1509" s="65" customFormat="1" x14ac:dyDescent="0.3"/>
    <row r="1510" s="65" customFormat="1" x14ac:dyDescent="0.3"/>
    <row r="1511" s="65" customFormat="1" x14ac:dyDescent="0.3"/>
    <row r="1512" s="65" customFormat="1" x14ac:dyDescent="0.3"/>
    <row r="1513" s="65" customFormat="1" x14ac:dyDescent="0.3"/>
    <row r="1514" s="65" customFormat="1" x14ac:dyDescent="0.3"/>
    <row r="1515" s="65" customFormat="1" x14ac:dyDescent="0.3"/>
    <row r="1516" s="65" customFormat="1" x14ac:dyDescent="0.3"/>
    <row r="1517" s="65" customFormat="1" x14ac:dyDescent="0.3"/>
    <row r="1518" s="65" customFormat="1" x14ac:dyDescent="0.3"/>
    <row r="1519" s="65" customFormat="1" x14ac:dyDescent="0.3"/>
    <row r="1520" s="65" customFormat="1" x14ac:dyDescent="0.3"/>
    <row r="1521" s="65" customFormat="1" x14ac:dyDescent="0.3"/>
    <row r="1522" s="65" customFormat="1" x14ac:dyDescent="0.3"/>
    <row r="1523" s="65" customFormat="1" x14ac:dyDescent="0.3"/>
    <row r="1524" s="65" customFormat="1" x14ac:dyDescent="0.3"/>
    <row r="1525" s="65" customFormat="1" x14ac:dyDescent="0.3"/>
    <row r="1526" s="65" customFormat="1" x14ac:dyDescent="0.3"/>
    <row r="1527" s="65" customFormat="1" x14ac:dyDescent="0.3"/>
    <row r="1528" s="65" customFormat="1" x14ac:dyDescent="0.3"/>
    <row r="1529" s="65" customFormat="1" x14ac:dyDescent="0.3"/>
    <row r="1530" s="65" customFormat="1" x14ac:dyDescent="0.3"/>
    <row r="1531" s="65" customFormat="1" x14ac:dyDescent="0.3"/>
    <row r="1532" s="65" customFormat="1" x14ac:dyDescent="0.3"/>
    <row r="1533" s="65" customFormat="1" x14ac:dyDescent="0.3"/>
    <row r="1534" s="65" customFormat="1" x14ac:dyDescent="0.3"/>
    <row r="1535" s="65" customFormat="1" x14ac:dyDescent="0.3"/>
    <row r="1536" s="65" customFormat="1" x14ac:dyDescent="0.3"/>
    <row r="1537" s="65" customFormat="1" x14ac:dyDescent="0.3"/>
    <row r="1538" s="65" customFormat="1" x14ac:dyDescent="0.3"/>
    <row r="1539" s="65" customFormat="1" x14ac:dyDescent="0.3"/>
    <row r="1540" s="65" customFormat="1" x14ac:dyDescent="0.3"/>
    <row r="1541" s="65" customFormat="1" x14ac:dyDescent="0.3"/>
    <row r="1542" s="65" customFormat="1" x14ac:dyDescent="0.3"/>
    <row r="1543" s="65" customFormat="1" x14ac:dyDescent="0.3"/>
    <row r="1544" s="65" customFormat="1" x14ac:dyDescent="0.3"/>
    <row r="1545" s="65" customFormat="1" x14ac:dyDescent="0.3"/>
    <row r="1546" s="65" customFormat="1" x14ac:dyDescent="0.3"/>
    <row r="1547" s="65" customFormat="1" x14ac:dyDescent="0.3"/>
    <row r="1548" s="65" customFormat="1" x14ac:dyDescent="0.3"/>
    <row r="1549" s="65" customFormat="1" x14ac:dyDescent="0.3"/>
    <row r="1550" s="65" customFormat="1" x14ac:dyDescent="0.3"/>
    <row r="1551" s="65" customFormat="1" x14ac:dyDescent="0.3"/>
    <row r="1552" s="65" customFormat="1" x14ac:dyDescent="0.3"/>
    <row r="1553" s="65" customFormat="1" x14ac:dyDescent="0.3"/>
    <row r="1554" s="65" customFormat="1" x14ac:dyDescent="0.3"/>
    <row r="1555" s="65" customFormat="1" x14ac:dyDescent="0.3"/>
    <row r="1556" s="65" customFormat="1" x14ac:dyDescent="0.3"/>
    <row r="1557" s="65" customFormat="1" x14ac:dyDescent="0.3"/>
    <row r="1558" s="65" customFormat="1" x14ac:dyDescent="0.3"/>
    <row r="1559" s="65" customFormat="1" x14ac:dyDescent="0.3"/>
    <row r="1560" s="65" customFormat="1" x14ac:dyDescent="0.3"/>
    <row r="1561" s="65" customFormat="1" x14ac:dyDescent="0.3"/>
    <row r="1562" s="65" customFormat="1" x14ac:dyDescent="0.3"/>
    <row r="1563" s="65" customFormat="1" x14ac:dyDescent="0.3"/>
    <row r="1564" s="65" customFormat="1" x14ac:dyDescent="0.3"/>
    <row r="1565" s="65" customFormat="1" x14ac:dyDescent="0.3"/>
    <row r="1566" s="65" customFormat="1" x14ac:dyDescent="0.3"/>
    <row r="1567" s="65" customFormat="1" x14ac:dyDescent="0.3"/>
    <row r="1568" s="65" customFormat="1" x14ac:dyDescent="0.3"/>
    <row r="1569" s="65" customFormat="1" x14ac:dyDescent="0.3"/>
    <row r="1570" s="65" customFormat="1" x14ac:dyDescent="0.3"/>
    <row r="1571" s="65" customFormat="1" x14ac:dyDescent="0.3"/>
    <row r="1572" s="65" customFormat="1" x14ac:dyDescent="0.3"/>
    <row r="1573" s="65" customFormat="1" x14ac:dyDescent="0.3"/>
    <row r="1574" s="65" customFormat="1" x14ac:dyDescent="0.3"/>
    <row r="1575" s="65" customFormat="1" x14ac:dyDescent="0.3"/>
    <row r="1576" s="65" customFormat="1" x14ac:dyDescent="0.3"/>
    <row r="1577" s="65" customFormat="1" x14ac:dyDescent="0.3"/>
    <row r="1578" s="65" customFormat="1" x14ac:dyDescent="0.3"/>
    <row r="1579" s="65" customFormat="1" x14ac:dyDescent="0.3"/>
    <row r="1580" s="65" customFormat="1" x14ac:dyDescent="0.3"/>
    <row r="1581" s="65" customFormat="1" x14ac:dyDescent="0.3"/>
    <row r="1582" s="65" customFormat="1" x14ac:dyDescent="0.3"/>
    <row r="1583" s="65" customFormat="1" x14ac:dyDescent="0.3"/>
    <row r="1584" s="65" customFormat="1" x14ac:dyDescent="0.3"/>
    <row r="1585" s="65" customFormat="1" x14ac:dyDescent="0.3"/>
    <row r="1586" s="65" customFormat="1" x14ac:dyDescent="0.3"/>
    <row r="1587" s="65" customFormat="1" x14ac:dyDescent="0.3"/>
    <row r="1588" s="65" customFormat="1" x14ac:dyDescent="0.3"/>
    <row r="1589" s="65" customFormat="1" x14ac:dyDescent="0.3"/>
    <row r="1590" s="65" customFormat="1" x14ac:dyDescent="0.3"/>
    <row r="1591" s="65" customFormat="1" x14ac:dyDescent="0.3"/>
    <row r="1592" s="65" customFormat="1" x14ac:dyDescent="0.3"/>
    <row r="1593" s="65" customFormat="1" x14ac:dyDescent="0.3"/>
    <row r="1594" s="65" customFormat="1" x14ac:dyDescent="0.3"/>
    <row r="1595" s="65" customFormat="1" x14ac:dyDescent="0.3"/>
    <row r="1596" s="65" customFormat="1" x14ac:dyDescent="0.3"/>
    <row r="1597" s="65" customFormat="1" x14ac:dyDescent="0.3"/>
    <row r="1598" s="65" customFormat="1" x14ac:dyDescent="0.3"/>
    <row r="1599" s="65" customFormat="1" x14ac:dyDescent="0.3"/>
    <row r="1600" s="65" customFormat="1" x14ac:dyDescent="0.3"/>
    <row r="1601" s="65" customFormat="1" x14ac:dyDescent="0.3"/>
    <row r="1602" s="65" customFormat="1" x14ac:dyDescent="0.3"/>
    <row r="1603" s="65" customFormat="1" x14ac:dyDescent="0.3"/>
    <row r="1604" s="65" customFormat="1" x14ac:dyDescent="0.3"/>
    <row r="1605" s="65" customFormat="1" x14ac:dyDescent="0.3"/>
    <row r="1606" s="65" customFormat="1" x14ac:dyDescent="0.3"/>
    <row r="1607" s="65" customFormat="1" x14ac:dyDescent="0.3"/>
    <row r="1608" s="65" customFormat="1" x14ac:dyDescent="0.3"/>
    <row r="1609" s="65" customFormat="1" x14ac:dyDescent="0.3"/>
    <row r="1610" s="65" customFormat="1" x14ac:dyDescent="0.3"/>
    <row r="1611" s="65" customFormat="1" x14ac:dyDescent="0.3"/>
    <row r="1612" s="65" customFormat="1" x14ac:dyDescent="0.3"/>
    <row r="1613" s="65" customFormat="1" x14ac:dyDescent="0.3"/>
    <row r="1614" s="65" customFormat="1" x14ac:dyDescent="0.3"/>
    <row r="1615" s="65" customFormat="1" x14ac:dyDescent="0.3"/>
    <row r="1616" s="65" customFormat="1" x14ac:dyDescent="0.3"/>
    <row r="1617" s="65" customFormat="1" x14ac:dyDescent="0.3"/>
    <row r="1618" s="65" customFormat="1" x14ac:dyDescent="0.3"/>
    <row r="1619" s="65" customFormat="1" x14ac:dyDescent="0.3"/>
    <row r="1620" s="65" customFormat="1" x14ac:dyDescent="0.3"/>
    <row r="1621" s="65" customFormat="1" x14ac:dyDescent="0.3"/>
    <row r="1622" s="65" customFormat="1" x14ac:dyDescent="0.3"/>
    <row r="1623" s="65" customFormat="1" x14ac:dyDescent="0.3"/>
    <row r="1624" s="65" customFormat="1" x14ac:dyDescent="0.3"/>
    <row r="1625" s="65" customFormat="1" x14ac:dyDescent="0.3"/>
    <row r="1626" s="65" customFormat="1" x14ac:dyDescent="0.3"/>
    <row r="1627" s="65" customFormat="1" x14ac:dyDescent="0.3"/>
    <row r="1628" s="65" customFormat="1" x14ac:dyDescent="0.3"/>
    <row r="1629" s="65" customFormat="1" x14ac:dyDescent="0.3"/>
    <row r="1630" s="65" customFormat="1" x14ac:dyDescent="0.3"/>
    <row r="1631" s="65" customFormat="1" x14ac:dyDescent="0.3"/>
    <row r="1632" s="65" customFormat="1" x14ac:dyDescent="0.3"/>
    <row r="1633" s="65" customFormat="1" x14ac:dyDescent="0.3"/>
    <row r="1634" s="65" customFormat="1" x14ac:dyDescent="0.3"/>
    <row r="1635" s="65" customFormat="1" x14ac:dyDescent="0.3"/>
    <row r="1636" s="65" customFormat="1" x14ac:dyDescent="0.3"/>
    <row r="1637" s="65" customFormat="1" x14ac:dyDescent="0.3"/>
    <row r="1638" s="65" customFormat="1" x14ac:dyDescent="0.3"/>
    <row r="1639" s="65" customFormat="1" x14ac:dyDescent="0.3"/>
    <row r="1640" s="65" customFormat="1" x14ac:dyDescent="0.3"/>
    <row r="1641" s="65" customFormat="1" x14ac:dyDescent="0.3"/>
    <row r="1642" s="65" customFormat="1" x14ac:dyDescent="0.3"/>
    <row r="1643" s="65" customFormat="1" x14ac:dyDescent="0.3"/>
    <row r="1644" s="65" customFormat="1" x14ac:dyDescent="0.3"/>
    <row r="1645" s="65" customFormat="1" x14ac:dyDescent="0.3"/>
    <row r="1646" s="65" customFormat="1" x14ac:dyDescent="0.3"/>
    <row r="1647" s="65" customFormat="1" x14ac:dyDescent="0.3"/>
    <row r="1648" s="65" customFormat="1" x14ac:dyDescent="0.3"/>
    <row r="1649" s="65" customFormat="1" x14ac:dyDescent="0.3"/>
    <row r="1650" s="65" customFormat="1" x14ac:dyDescent="0.3"/>
    <row r="1651" s="65" customFormat="1" x14ac:dyDescent="0.3"/>
    <row r="1652" s="65" customFormat="1" x14ac:dyDescent="0.3"/>
    <row r="1653" s="65" customFormat="1" x14ac:dyDescent="0.3"/>
    <row r="1654" s="65" customFormat="1" x14ac:dyDescent="0.3"/>
    <row r="1655" s="65" customFormat="1" x14ac:dyDescent="0.3"/>
    <row r="1656" s="65" customFormat="1" x14ac:dyDescent="0.3"/>
    <row r="1657" s="65" customFormat="1" x14ac:dyDescent="0.3"/>
    <row r="1658" s="65" customFormat="1" x14ac:dyDescent="0.3"/>
    <row r="1659" s="65" customFormat="1" x14ac:dyDescent="0.3"/>
    <row r="1660" s="65" customFormat="1" x14ac:dyDescent="0.3"/>
    <row r="1661" s="65" customFormat="1" x14ac:dyDescent="0.3"/>
    <row r="1662" s="65" customFormat="1" x14ac:dyDescent="0.3"/>
    <row r="1663" s="65" customFormat="1" x14ac:dyDescent="0.3"/>
    <row r="1664" s="65" customFormat="1" x14ac:dyDescent="0.3"/>
    <row r="1665" s="65" customFormat="1" x14ac:dyDescent="0.3"/>
    <row r="1666" s="65" customFormat="1" x14ac:dyDescent="0.3"/>
    <row r="1667" s="65" customFormat="1" x14ac:dyDescent="0.3"/>
    <row r="1668" s="65" customFormat="1" x14ac:dyDescent="0.3"/>
    <row r="1669" s="65" customFormat="1" x14ac:dyDescent="0.3"/>
    <row r="1670" s="65" customFormat="1" x14ac:dyDescent="0.3"/>
    <row r="1671" s="65" customFormat="1" x14ac:dyDescent="0.3"/>
    <row r="1672" s="65" customFormat="1" x14ac:dyDescent="0.3"/>
    <row r="1673" s="65" customFormat="1" x14ac:dyDescent="0.3"/>
    <row r="1674" s="65" customFormat="1" x14ac:dyDescent="0.3"/>
    <row r="1675" s="65" customFormat="1" x14ac:dyDescent="0.3"/>
    <row r="1676" s="65" customFormat="1" x14ac:dyDescent="0.3"/>
    <row r="1677" s="65" customFormat="1" x14ac:dyDescent="0.3"/>
    <row r="1678" s="65" customFormat="1" x14ac:dyDescent="0.3"/>
    <row r="1679" s="65" customFormat="1" x14ac:dyDescent="0.3"/>
    <row r="1680" s="65" customFormat="1" x14ac:dyDescent="0.3"/>
    <row r="1681" s="65" customFormat="1" x14ac:dyDescent="0.3"/>
    <row r="1682" s="65" customFormat="1" x14ac:dyDescent="0.3"/>
    <row r="1683" s="65" customFormat="1" x14ac:dyDescent="0.3"/>
    <row r="1684" s="65" customFormat="1" x14ac:dyDescent="0.3"/>
    <row r="1685" s="65" customFormat="1" x14ac:dyDescent="0.3"/>
    <row r="1686" s="65" customFormat="1" x14ac:dyDescent="0.3"/>
    <row r="1687" s="65" customFormat="1" x14ac:dyDescent="0.3"/>
    <row r="1688" s="65" customFormat="1" x14ac:dyDescent="0.3"/>
    <row r="1689" s="65" customFormat="1" x14ac:dyDescent="0.3"/>
    <row r="1690" s="65" customFormat="1" x14ac:dyDescent="0.3"/>
    <row r="1691" s="65" customFormat="1" x14ac:dyDescent="0.3"/>
    <row r="1692" s="65" customFormat="1" x14ac:dyDescent="0.3"/>
    <row r="1693" s="65" customFormat="1" x14ac:dyDescent="0.3"/>
    <row r="1694" s="65" customFormat="1" x14ac:dyDescent="0.3"/>
    <row r="1695" s="65" customFormat="1" x14ac:dyDescent="0.3"/>
    <row r="1696" s="65" customFormat="1" x14ac:dyDescent="0.3"/>
    <row r="1697" s="65" customFormat="1" x14ac:dyDescent="0.3"/>
    <row r="1698" s="65" customFormat="1" x14ac:dyDescent="0.3"/>
    <row r="1699" s="65" customFormat="1" x14ac:dyDescent="0.3"/>
    <row r="1700" s="65" customFormat="1" x14ac:dyDescent="0.3"/>
    <row r="1701" s="65" customFormat="1" x14ac:dyDescent="0.3"/>
    <row r="1702" s="65" customFormat="1" x14ac:dyDescent="0.3"/>
    <row r="1703" s="65" customFormat="1" x14ac:dyDescent="0.3"/>
    <row r="1704" s="65" customFormat="1" x14ac:dyDescent="0.3"/>
    <row r="1705" s="65" customFormat="1" x14ac:dyDescent="0.3"/>
    <row r="1706" s="65" customFormat="1" x14ac:dyDescent="0.3"/>
    <row r="1707" s="65" customFormat="1" x14ac:dyDescent="0.3"/>
    <row r="1708" s="65" customFormat="1" x14ac:dyDescent="0.3"/>
    <row r="1709" s="65" customFormat="1" x14ac:dyDescent="0.3"/>
    <row r="1710" s="65" customFormat="1" x14ac:dyDescent="0.3"/>
    <row r="1711" s="65" customFormat="1" x14ac:dyDescent="0.3"/>
    <row r="1712" s="65" customFormat="1" x14ac:dyDescent="0.3"/>
    <row r="1713" s="65" customFormat="1" x14ac:dyDescent="0.3"/>
    <row r="1714" s="65" customFormat="1" x14ac:dyDescent="0.3"/>
    <row r="1715" s="65" customFormat="1" x14ac:dyDescent="0.3"/>
    <row r="1716" s="65" customFormat="1" x14ac:dyDescent="0.3"/>
    <row r="1717" s="65" customFormat="1" x14ac:dyDescent="0.3"/>
    <row r="1718" s="65" customFormat="1" x14ac:dyDescent="0.3"/>
    <row r="1719" s="65" customFormat="1" x14ac:dyDescent="0.3"/>
    <row r="1720" s="65" customFormat="1" x14ac:dyDescent="0.3"/>
    <row r="1721" s="65" customFormat="1" x14ac:dyDescent="0.3"/>
    <row r="1722" s="65" customFormat="1" x14ac:dyDescent="0.3"/>
    <row r="1723" s="65" customFormat="1" x14ac:dyDescent="0.3"/>
    <row r="1724" s="65" customFormat="1" x14ac:dyDescent="0.3"/>
    <row r="1725" s="65" customFormat="1" x14ac:dyDescent="0.3"/>
    <row r="1726" s="65" customFormat="1" x14ac:dyDescent="0.3"/>
    <row r="1727" s="65" customFormat="1" x14ac:dyDescent="0.3"/>
    <row r="1728" s="65" customFormat="1" x14ac:dyDescent="0.3"/>
    <row r="1729" s="65" customFormat="1" x14ac:dyDescent="0.3"/>
    <row r="1730" s="65" customFormat="1" x14ac:dyDescent="0.3"/>
    <row r="1731" s="65" customFormat="1" x14ac:dyDescent="0.3"/>
    <row r="1732" s="65" customFormat="1" x14ac:dyDescent="0.3"/>
    <row r="1733" s="65" customFormat="1" x14ac:dyDescent="0.3"/>
    <row r="1734" s="65" customFormat="1" x14ac:dyDescent="0.3"/>
    <row r="1735" s="65" customFormat="1" x14ac:dyDescent="0.3"/>
    <row r="1736" s="65" customFormat="1" x14ac:dyDescent="0.3"/>
    <row r="1737" s="65" customFormat="1" x14ac:dyDescent="0.3"/>
    <row r="1738" s="65" customFormat="1" x14ac:dyDescent="0.3"/>
    <row r="1739" s="65" customFormat="1" x14ac:dyDescent="0.3"/>
    <row r="1740" s="65" customFormat="1" x14ac:dyDescent="0.3"/>
    <row r="1741" s="65" customFormat="1" x14ac:dyDescent="0.3"/>
    <row r="1742" s="65" customFormat="1" x14ac:dyDescent="0.3"/>
    <row r="1743" s="65" customFormat="1" x14ac:dyDescent="0.3"/>
    <row r="1744" s="65" customFormat="1" x14ac:dyDescent="0.3"/>
    <row r="1745" s="65" customFormat="1" x14ac:dyDescent="0.3"/>
    <row r="1746" s="65" customFormat="1" x14ac:dyDescent="0.3"/>
    <row r="1747" s="65" customFormat="1" x14ac:dyDescent="0.3"/>
    <row r="1748" s="65" customFormat="1" x14ac:dyDescent="0.3"/>
    <row r="1749" s="65" customFormat="1" x14ac:dyDescent="0.3"/>
    <row r="1750" s="65" customFormat="1" x14ac:dyDescent="0.3"/>
    <row r="1751" s="65" customFormat="1" x14ac:dyDescent="0.3"/>
    <row r="1752" s="65" customFormat="1" x14ac:dyDescent="0.3"/>
    <row r="1753" s="65" customFormat="1" x14ac:dyDescent="0.3"/>
    <row r="1754" s="65" customFormat="1" x14ac:dyDescent="0.3"/>
    <row r="1755" s="65" customFormat="1" x14ac:dyDescent="0.3"/>
    <row r="1756" s="65" customFormat="1" x14ac:dyDescent="0.3"/>
    <row r="1757" s="65" customFormat="1" x14ac:dyDescent="0.3"/>
    <row r="1758" s="65" customFormat="1" x14ac:dyDescent="0.3"/>
    <row r="1759" s="65" customFormat="1" x14ac:dyDescent="0.3"/>
    <row r="1760" s="65" customFormat="1" x14ac:dyDescent="0.3"/>
    <row r="1761" s="65" customFormat="1" x14ac:dyDescent="0.3"/>
    <row r="1762" s="65" customFormat="1" x14ac:dyDescent="0.3"/>
    <row r="1763" s="65" customFormat="1" x14ac:dyDescent="0.3"/>
    <row r="1764" s="65" customFormat="1" x14ac:dyDescent="0.3"/>
    <row r="1765" s="65" customFormat="1" x14ac:dyDescent="0.3"/>
    <row r="1766" s="65" customFormat="1" x14ac:dyDescent="0.3"/>
    <row r="1767" s="65" customFormat="1" x14ac:dyDescent="0.3"/>
    <row r="1768" s="65" customFormat="1" x14ac:dyDescent="0.3"/>
    <row r="1769" s="65" customFormat="1" x14ac:dyDescent="0.3"/>
    <row r="1770" s="65" customFormat="1" x14ac:dyDescent="0.3"/>
    <row r="1771" s="65" customFormat="1" x14ac:dyDescent="0.3"/>
    <row r="1772" s="65" customFormat="1" x14ac:dyDescent="0.3"/>
    <row r="1773" s="65" customFormat="1" x14ac:dyDescent="0.3"/>
    <row r="1774" s="65" customFormat="1" x14ac:dyDescent="0.3"/>
    <row r="1775" s="65" customFormat="1" x14ac:dyDescent="0.3"/>
    <row r="1776" s="65" customFormat="1" x14ac:dyDescent="0.3"/>
    <row r="1777" s="65" customFormat="1" x14ac:dyDescent="0.3"/>
    <row r="1778" s="65" customFormat="1" x14ac:dyDescent="0.3"/>
    <row r="1779" s="65" customFormat="1" x14ac:dyDescent="0.3"/>
    <row r="1780" s="65" customFormat="1" x14ac:dyDescent="0.3"/>
    <row r="1781" s="65" customFormat="1" x14ac:dyDescent="0.3"/>
    <row r="1782" s="65" customFormat="1" x14ac:dyDescent="0.3"/>
    <row r="1783" s="65" customFormat="1" x14ac:dyDescent="0.3"/>
    <row r="1784" s="65" customFormat="1" x14ac:dyDescent="0.3"/>
    <row r="1785" s="65" customFormat="1" x14ac:dyDescent="0.3"/>
    <row r="1786" s="65" customFormat="1" x14ac:dyDescent="0.3"/>
    <row r="1787" s="65" customFormat="1" x14ac:dyDescent="0.3"/>
    <row r="1788" s="65" customFormat="1" x14ac:dyDescent="0.3"/>
    <row r="1789" s="65" customFormat="1" x14ac:dyDescent="0.3"/>
    <row r="1790" s="65" customFormat="1" x14ac:dyDescent="0.3"/>
    <row r="1791" s="65" customFormat="1" x14ac:dyDescent="0.3"/>
    <row r="1792" s="65" customFormat="1" x14ac:dyDescent="0.3"/>
    <row r="1793" s="65" customFormat="1" x14ac:dyDescent="0.3"/>
    <row r="1794" s="65" customFormat="1" x14ac:dyDescent="0.3"/>
    <row r="1795" s="65" customFormat="1" x14ac:dyDescent="0.3"/>
    <row r="1796" s="65" customFormat="1" x14ac:dyDescent="0.3"/>
    <row r="1797" s="65" customFormat="1" x14ac:dyDescent="0.3"/>
    <row r="1798" s="65" customFormat="1" x14ac:dyDescent="0.3"/>
    <row r="1799" s="65" customFormat="1" x14ac:dyDescent="0.3"/>
    <row r="1800" s="65" customFormat="1" x14ac:dyDescent="0.3"/>
    <row r="1801" s="65" customFormat="1" x14ac:dyDescent="0.3"/>
    <row r="1802" s="65" customFormat="1" x14ac:dyDescent="0.3"/>
    <row r="1803" s="65" customFormat="1" x14ac:dyDescent="0.3"/>
    <row r="1804" s="65" customFormat="1" x14ac:dyDescent="0.3"/>
    <row r="1805" s="65" customFormat="1" x14ac:dyDescent="0.3"/>
    <row r="1806" s="65" customFormat="1" x14ac:dyDescent="0.3"/>
    <row r="1807" s="65" customFormat="1" x14ac:dyDescent="0.3"/>
    <row r="1808" s="65" customFormat="1" x14ac:dyDescent="0.3"/>
    <row r="1809" s="65" customFormat="1" x14ac:dyDescent="0.3"/>
    <row r="1810" s="65" customFormat="1" x14ac:dyDescent="0.3"/>
    <row r="1811" s="65" customFormat="1" x14ac:dyDescent="0.3"/>
    <row r="1812" s="65" customFormat="1" x14ac:dyDescent="0.3"/>
    <row r="1813" s="65" customFormat="1" x14ac:dyDescent="0.3"/>
    <row r="1814" s="65" customFormat="1" x14ac:dyDescent="0.3"/>
    <row r="1815" s="65" customFormat="1" x14ac:dyDescent="0.3"/>
    <row r="1816" s="65" customFormat="1" x14ac:dyDescent="0.3"/>
    <row r="1817" s="65" customFormat="1" x14ac:dyDescent="0.3"/>
    <row r="1818" s="65" customFormat="1" x14ac:dyDescent="0.3"/>
    <row r="1819" s="65" customFormat="1" x14ac:dyDescent="0.3"/>
    <row r="1820" s="65" customFormat="1" x14ac:dyDescent="0.3"/>
    <row r="1821" s="65" customFormat="1" x14ac:dyDescent="0.3"/>
    <row r="1822" s="65" customFormat="1" x14ac:dyDescent="0.3"/>
    <row r="1823" s="65" customFormat="1" x14ac:dyDescent="0.3"/>
    <row r="1824" s="65" customFormat="1" x14ac:dyDescent="0.3"/>
    <row r="1825" s="65" customFormat="1" x14ac:dyDescent="0.3"/>
    <row r="1826" s="65" customFormat="1" x14ac:dyDescent="0.3"/>
    <row r="1827" s="65" customFormat="1" x14ac:dyDescent="0.3"/>
    <row r="1828" s="65" customFormat="1" x14ac:dyDescent="0.3"/>
    <row r="1829" s="65" customFormat="1" x14ac:dyDescent="0.3"/>
    <row r="1830" s="65" customFormat="1" x14ac:dyDescent="0.3"/>
    <row r="1831" s="65" customFormat="1" x14ac:dyDescent="0.3"/>
    <row r="1832" s="65" customFormat="1" x14ac:dyDescent="0.3"/>
    <row r="1833" s="65" customFormat="1" x14ac:dyDescent="0.3"/>
    <row r="1834" s="65" customFormat="1" x14ac:dyDescent="0.3"/>
    <row r="1835" s="65" customFormat="1" x14ac:dyDescent="0.3"/>
    <row r="1836" s="65" customFormat="1" x14ac:dyDescent="0.3"/>
    <row r="1837" s="65" customFormat="1" x14ac:dyDescent="0.3"/>
    <row r="1838" s="65" customFormat="1" x14ac:dyDescent="0.3"/>
    <row r="1839" s="65" customFormat="1" x14ac:dyDescent="0.3"/>
    <row r="1840" s="65" customFormat="1" x14ac:dyDescent="0.3"/>
    <row r="1841" s="65" customFormat="1" x14ac:dyDescent="0.3"/>
    <row r="1842" s="65" customFormat="1" x14ac:dyDescent="0.3"/>
    <row r="1843" s="65" customFormat="1" x14ac:dyDescent="0.3"/>
    <row r="1844" s="65" customFormat="1" x14ac:dyDescent="0.3"/>
    <row r="1845" s="65" customFormat="1" x14ac:dyDescent="0.3"/>
    <row r="1846" s="65" customFormat="1" x14ac:dyDescent="0.3"/>
    <row r="1847" s="65" customFormat="1" x14ac:dyDescent="0.3"/>
    <row r="1848" s="65" customFormat="1" x14ac:dyDescent="0.3"/>
    <row r="1849" s="65" customFormat="1" x14ac:dyDescent="0.3"/>
    <row r="1850" s="65" customFormat="1" x14ac:dyDescent="0.3"/>
    <row r="1851" s="65" customFormat="1" x14ac:dyDescent="0.3"/>
    <row r="1852" s="65" customFormat="1" x14ac:dyDescent="0.3"/>
    <row r="1853" s="65" customFormat="1" x14ac:dyDescent="0.3"/>
    <row r="1854" s="65" customFormat="1" x14ac:dyDescent="0.3"/>
    <row r="1855" s="65" customFormat="1" x14ac:dyDescent="0.3"/>
    <row r="1856" s="65" customFormat="1" x14ac:dyDescent="0.3"/>
    <row r="1857" s="65" customFormat="1" x14ac:dyDescent="0.3"/>
    <row r="1858" s="65" customFormat="1" x14ac:dyDescent="0.3"/>
    <row r="1859" s="65" customFormat="1" x14ac:dyDescent="0.3"/>
    <row r="1860" s="65" customFormat="1" x14ac:dyDescent="0.3"/>
    <row r="1861" s="65" customFormat="1" x14ac:dyDescent="0.3"/>
    <row r="1862" s="65" customFormat="1" x14ac:dyDescent="0.3"/>
    <row r="1863" s="65" customFormat="1" x14ac:dyDescent="0.3"/>
    <row r="1864" s="65" customFormat="1" x14ac:dyDescent="0.3"/>
    <row r="1865" s="65" customFormat="1" x14ac:dyDescent="0.3"/>
    <row r="1866" s="65" customFormat="1" x14ac:dyDescent="0.3"/>
    <row r="1867" s="65" customFormat="1" x14ac:dyDescent="0.3"/>
    <row r="1868" s="65" customFormat="1" x14ac:dyDescent="0.3"/>
    <row r="1869" s="65" customFormat="1" x14ac:dyDescent="0.3"/>
    <row r="1870" s="65" customFormat="1" x14ac:dyDescent="0.3"/>
    <row r="1871" s="65" customFormat="1" x14ac:dyDescent="0.3"/>
    <row r="1872" s="65" customFormat="1" x14ac:dyDescent="0.3"/>
    <row r="1873" s="65" customFormat="1" x14ac:dyDescent="0.3"/>
    <row r="1874" s="65" customFormat="1" x14ac:dyDescent="0.3"/>
    <row r="1875" s="65" customFormat="1" x14ac:dyDescent="0.3"/>
    <row r="1876" s="65" customFormat="1" x14ac:dyDescent="0.3"/>
    <row r="1877" s="65" customFormat="1" x14ac:dyDescent="0.3"/>
    <row r="1878" s="65" customFormat="1" x14ac:dyDescent="0.3"/>
    <row r="1879" s="65" customFormat="1" x14ac:dyDescent="0.3"/>
    <row r="1880" s="65" customFormat="1" x14ac:dyDescent="0.3"/>
    <row r="1881" s="65" customFormat="1" x14ac:dyDescent="0.3"/>
    <row r="1882" s="65" customFormat="1" x14ac:dyDescent="0.3"/>
    <row r="1883" s="65" customFormat="1" x14ac:dyDescent="0.3"/>
    <row r="1884" s="65" customFormat="1" x14ac:dyDescent="0.3"/>
    <row r="1885" s="65" customFormat="1" x14ac:dyDescent="0.3"/>
    <row r="1886" s="65" customFormat="1" x14ac:dyDescent="0.3"/>
    <row r="1887" s="65" customFormat="1" x14ac:dyDescent="0.3"/>
    <row r="1888" s="65" customFormat="1" x14ac:dyDescent="0.3"/>
    <row r="1889" s="65" customFormat="1" x14ac:dyDescent="0.3"/>
    <row r="1890" s="65" customFormat="1" x14ac:dyDescent="0.3"/>
    <row r="1891" s="65" customFormat="1" x14ac:dyDescent="0.3"/>
    <row r="1892" s="65" customFormat="1" x14ac:dyDescent="0.3"/>
    <row r="1893" s="65" customFormat="1" x14ac:dyDescent="0.3"/>
    <row r="1894" s="65" customFormat="1" x14ac:dyDescent="0.3"/>
    <row r="1895" s="65" customFormat="1" x14ac:dyDescent="0.3"/>
    <row r="1896" s="65" customFormat="1" x14ac:dyDescent="0.3"/>
    <row r="1897" s="65" customFormat="1" x14ac:dyDescent="0.3"/>
    <row r="1898" s="65" customFormat="1" x14ac:dyDescent="0.3"/>
    <row r="1899" s="65" customFormat="1" x14ac:dyDescent="0.3"/>
    <row r="1900" s="65" customFormat="1" x14ac:dyDescent="0.3"/>
    <row r="1901" s="65" customFormat="1" x14ac:dyDescent="0.3"/>
    <row r="1902" s="65" customFormat="1" x14ac:dyDescent="0.3"/>
    <row r="1903" s="65" customFormat="1" x14ac:dyDescent="0.3"/>
    <row r="1904" s="65" customFormat="1" x14ac:dyDescent="0.3"/>
    <row r="1905" s="65" customFormat="1" x14ac:dyDescent="0.3"/>
    <row r="1906" s="65" customFormat="1" x14ac:dyDescent="0.3"/>
    <row r="1907" s="65" customFormat="1" x14ac:dyDescent="0.3"/>
    <row r="1908" s="65" customFormat="1" x14ac:dyDescent="0.3"/>
    <row r="1909" s="65" customFormat="1" x14ac:dyDescent="0.3"/>
    <row r="1910" s="65" customFormat="1" x14ac:dyDescent="0.3"/>
    <row r="1911" s="65" customFormat="1" x14ac:dyDescent="0.3"/>
    <row r="1912" s="65" customFormat="1" x14ac:dyDescent="0.3"/>
    <row r="1913" s="65" customFormat="1" x14ac:dyDescent="0.3"/>
    <row r="1914" s="65" customFormat="1" x14ac:dyDescent="0.3"/>
    <row r="1915" s="65" customFormat="1" x14ac:dyDescent="0.3"/>
    <row r="1916" s="65" customFormat="1" x14ac:dyDescent="0.3"/>
    <row r="1917" s="65" customFormat="1" x14ac:dyDescent="0.3"/>
    <row r="1918" s="65" customFormat="1" x14ac:dyDescent="0.3"/>
    <row r="1919" s="65" customFormat="1" x14ac:dyDescent="0.3"/>
    <row r="1920" s="65" customFormat="1" x14ac:dyDescent="0.3"/>
    <row r="1921" s="65" customFormat="1" x14ac:dyDescent="0.3"/>
    <row r="1922" s="65" customFormat="1" x14ac:dyDescent="0.3"/>
    <row r="1923" s="65" customFormat="1" x14ac:dyDescent="0.3"/>
    <row r="1924" s="65" customFormat="1" x14ac:dyDescent="0.3"/>
    <row r="1925" s="65" customFormat="1" x14ac:dyDescent="0.3"/>
    <row r="1926" s="65" customFormat="1" x14ac:dyDescent="0.3"/>
    <row r="1927" s="65" customFormat="1" x14ac:dyDescent="0.3"/>
    <row r="1928" s="65" customFormat="1" x14ac:dyDescent="0.3"/>
    <row r="1929" s="65" customFormat="1" x14ac:dyDescent="0.3"/>
    <row r="1930" s="65" customFormat="1" x14ac:dyDescent="0.3"/>
    <row r="1931" s="65" customFormat="1" x14ac:dyDescent="0.3"/>
    <row r="1932" s="65" customFormat="1" x14ac:dyDescent="0.3"/>
    <row r="1933" s="65" customFormat="1" x14ac:dyDescent="0.3"/>
    <row r="1934" s="65" customFormat="1" x14ac:dyDescent="0.3"/>
    <row r="1935" s="65" customFormat="1" x14ac:dyDescent="0.3"/>
    <row r="1936" s="65" customFormat="1" x14ac:dyDescent="0.3"/>
    <row r="1937" s="65" customFormat="1" x14ac:dyDescent="0.3"/>
    <row r="1938" s="65" customFormat="1" x14ac:dyDescent="0.3"/>
    <row r="1939" s="65" customFormat="1" x14ac:dyDescent="0.3"/>
    <row r="1940" s="65" customFormat="1" x14ac:dyDescent="0.3"/>
    <row r="1941" s="65" customFormat="1" x14ac:dyDescent="0.3"/>
    <row r="1942" s="65" customFormat="1" x14ac:dyDescent="0.3"/>
    <row r="1943" s="65" customFormat="1" x14ac:dyDescent="0.3"/>
    <row r="1944" s="65" customFormat="1" x14ac:dyDescent="0.3"/>
    <row r="1945" s="65" customFormat="1" x14ac:dyDescent="0.3"/>
    <row r="1946" s="65" customFormat="1" x14ac:dyDescent="0.3"/>
    <row r="1947" s="65" customFormat="1" x14ac:dyDescent="0.3"/>
    <row r="1948" s="65" customFormat="1" x14ac:dyDescent="0.3"/>
    <row r="1949" s="65" customFormat="1" x14ac:dyDescent="0.3"/>
    <row r="1950" s="65" customFormat="1" x14ac:dyDescent="0.3"/>
    <row r="1951" s="65" customFormat="1" x14ac:dyDescent="0.3"/>
    <row r="1952" s="65" customFormat="1" x14ac:dyDescent="0.3"/>
    <row r="1953" s="65" customFormat="1" x14ac:dyDescent="0.3"/>
    <row r="1954" s="65" customFormat="1" x14ac:dyDescent="0.3"/>
    <row r="1955" s="65" customFormat="1" x14ac:dyDescent="0.3"/>
    <row r="1956" s="65" customFormat="1" x14ac:dyDescent="0.3"/>
    <row r="1957" s="65" customFormat="1" x14ac:dyDescent="0.3"/>
    <row r="1958" s="65" customFormat="1" x14ac:dyDescent="0.3"/>
    <row r="1959" s="65" customFormat="1" x14ac:dyDescent="0.3"/>
    <row r="1960" s="65" customFormat="1" x14ac:dyDescent="0.3"/>
    <row r="1961" s="65" customFormat="1" x14ac:dyDescent="0.3"/>
    <row r="1962" s="65" customFormat="1" x14ac:dyDescent="0.3"/>
    <row r="1963" s="65" customFormat="1" x14ac:dyDescent="0.3"/>
    <row r="1964" s="65" customFormat="1" x14ac:dyDescent="0.3"/>
    <row r="1965" s="65" customFormat="1" x14ac:dyDescent="0.3"/>
    <row r="1966" s="65" customFormat="1" x14ac:dyDescent="0.3"/>
    <row r="1967" s="65" customFormat="1" x14ac:dyDescent="0.3"/>
    <row r="1968" s="65" customFormat="1" x14ac:dyDescent="0.3"/>
    <row r="1969" s="65" customFormat="1" x14ac:dyDescent="0.3"/>
    <row r="1970" s="65" customFormat="1" x14ac:dyDescent="0.3"/>
    <row r="1971" s="65" customFormat="1" x14ac:dyDescent="0.3"/>
    <row r="1972" s="65" customFormat="1" x14ac:dyDescent="0.3"/>
    <row r="1973" s="65" customFormat="1" x14ac:dyDescent="0.3"/>
    <row r="1974" s="65" customFormat="1" x14ac:dyDescent="0.3"/>
    <row r="1975" s="65" customFormat="1" x14ac:dyDescent="0.3"/>
    <row r="1976" s="65" customFormat="1" x14ac:dyDescent="0.3"/>
    <row r="1977" s="65" customFormat="1" x14ac:dyDescent="0.3"/>
    <row r="1978" s="65" customFormat="1" x14ac:dyDescent="0.3"/>
    <row r="1979" s="65" customFormat="1" x14ac:dyDescent="0.3"/>
    <row r="1980" s="65" customFormat="1" x14ac:dyDescent="0.3"/>
    <row r="1981" s="65" customFormat="1" x14ac:dyDescent="0.3"/>
    <row r="1982" s="65" customFormat="1" x14ac:dyDescent="0.3"/>
    <row r="1983" s="65" customFormat="1" x14ac:dyDescent="0.3"/>
    <row r="1984" s="65" customFormat="1" x14ac:dyDescent="0.3"/>
    <row r="1985" s="65" customFormat="1" x14ac:dyDescent="0.3"/>
    <row r="1986" s="65" customFormat="1" x14ac:dyDescent="0.3"/>
    <row r="1987" s="65" customFormat="1" x14ac:dyDescent="0.3"/>
    <row r="1988" s="65" customFormat="1" x14ac:dyDescent="0.3"/>
    <row r="1989" s="65" customFormat="1" x14ac:dyDescent="0.3"/>
    <row r="1990" s="65" customFormat="1" x14ac:dyDescent="0.3"/>
    <row r="1991" s="65" customFormat="1" x14ac:dyDescent="0.3"/>
    <row r="1992" s="65" customFormat="1" x14ac:dyDescent="0.3"/>
    <row r="1993" s="65" customFormat="1" x14ac:dyDescent="0.3"/>
    <row r="1994" s="65" customFormat="1" x14ac:dyDescent="0.3"/>
    <row r="1995" s="65" customFormat="1" x14ac:dyDescent="0.3"/>
    <row r="1996" s="65" customFormat="1" x14ac:dyDescent="0.3"/>
    <row r="1997" s="65" customFormat="1" x14ac:dyDescent="0.3"/>
    <row r="1998" s="65" customFormat="1" x14ac:dyDescent="0.3"/>
    <row r="1999" s="65" customFormat="1" x14ac:dyDescent="0.3"/>
    <row r="2000" s="65" customFormat="1" x14ac:dyDescent="0.3"/>
    <row r="2001" s="65" customFormat="1" x14ac:dyDescent="0.3"/>
    <row r="2002" s="65" customFormat="1" x14ac:dyDescent="0.3"/>
    <row r="2003" s="65" customFormat="1" x14ac:dyDescent="0.3"/>
    <row r="2004" s="65" customFormat="1" x14ac:dyDescent="0.3"/>
    <row r="2005" s="65" customFormat="1" x14ac:dyDescent="0.3"/>
    <row r="2006" s="65" customFormat="1" x14ac:dyDescent="0.3"/>
    <row r="2007" s="65" customFormat="1" x14ac:dyDescent="0.3"/>
    <row r="2008" s="65" customFormat="1" x14ac:dyDescent="0.3"/>
    <row r="2009" s="65" customFormat="1" x14ac:dyDescent="0.3"/>
    <row r="2010" s="65" customFormat="1" x14ac:dyDescent="0.3"/>
    <row r="2011" s="65" customFormat="1" x14ac:dyDescent="0.3"/>
    <row r="2012" s="65" customFormat="1" x14ac:dyDescent="0.3"/>
    <row r="2013" s="65" customFormat="1" x14ac:dyDescent="0.3"/>
    <row r="2014" s="65" customFormat="1" x14ac:dyDescent="0.3"/>
    <row r="2015" s="65" customFormat="1" x14ac:dyDescent="0.3"/>
    <row r="2016" s="65" customFormat="1" x14ac:dyDescent="0.3"/>
    <row r="2017" s="65" customFormat="1" x14ac:dyDescent="0.3"/>
    <row r="2018" s="65" customFormat="1" x14ac:dyDescent="0.3"/>
    <row r="2019" s="65" customFormat="1" x14ac:dyDescent="0.3"/>
    <row r="2020" s="65" customFormat="1" x14ac:dyDescent="0.3"/>
    <row r="2021" s="65" customFormat="1" x14ac:dyDescent="0.3"/>
    <row r="2022" s="65" customFormat="1" x14ac:dyDescent="0.3"/>
    <row r="2023" s="65" customFormat="1" x14ac:dyDescent="0.3"/>
    <row r="2024" s="65" customFormat="1" x14ac:dyDescent="0.3"/>
    <row r="2025" s="65" customFormat="1" x14ac:dyDescent="0.3"/>
    <row r="2026" s="65" customFormat="1" x14ac:dyDescent="0.3"/>
    <row r="2027" s="65" customFormat="1" x14ac:dyDescent="0.3"/>
    <row r="2028" s="65" customFormat="1" x14ac:dyDescent="0.3"/>
    <row r="2029" s="65" customFormat="1" x14ac:dyDescent="0.3"/>
    <row r="2030" s="65" customFormat="1" x14ac:dyDescent="0.3"/>
    <row r="2031" s="65" customFormat="1" x14ac:dyDescent="0.3"/>
    <row r="2032" s="65" customFormat="1" x14ac:dyDescent="0.3"/>
    <row r="2033" s="65" customFormat="1" x14ac:dyDescent="0.3"/>
    <row r="2034" s="65" customFormat="1" x14ac:dyDescent="0.3"/>
    <row r="2035" s="65" customFormat="1" x14ac:dyDescent="0.3"/>
    <row r="2036" s="65" customFormat="1" x14ac:dyDescent="0.3"/>
    <row r="2037" s="65" customFormat="1" x14ac:dyDescent="0.3"/>
    <row r="2038" s="65" customFormat="1" x14ac:dyDescent="0.3"/>
    <row r="2039" s="65" customFormat="1" x14ac:dyDescent="0.3"/>
    <row r="2040" s="65" customFormat="1" x14ac:dyDescent="0.3"/>
    <row r="2041" s="65" customFormat="1" x14ac:dyDescent="0.3"/>
    <row r="2042" s="65" customFormat="1" x14ac:dyDescent="0.3"/>
    <row r="2043" s="65" customFormat="1" x14ac:dyDescent="0.3"/>
    <row r="2044" s="65" customFormat="1" x14ac:dyDescent="0.3"/>
    <row r="2045" s="65" customFormat="1" x14ac:dyDescent="0.3"/>
    <row r="2046" s="65" customFormat="1" x14ac:dyDescent="0.3"/>
    <row r="2047" s="65" customFormat="1" x14ac:dyDescent="0.3"/>
    <row r="2048" s="65" customFormat="1" x14ac:dyDescent="0.3"/>
    <row r="2049" s="65" customFormat="1" x14ac:dyDescent="0.3"/>
    <row r="2050" s="65" customFormat="1" x14ac:dyDescent="0.3"/>
    <row r="2051" s="65" customFormat="1" x14ac:dyDescent="0.3"/>
    <row r="2052" s="65" customFormat="1" x14ac:dyDescent="0.3"/>
    <row r="2053" s="65" customFormat="1" x14ac:dyDescent="0.3"/>
    <row r="2054" s="65" customFormat="1" x14ac:dyDescent="0.3"/>
    <row r="2055" s="65" customFormat="1" x14ac:dyDescent="0.3"/>
    <row r="2056" s="65" customFormat="1" x14ac:dyDescent="0.3"/>
    <row r="2057" s="65" customFormat="1" x14ac:dyDescent="0.3"/>
    <row r="2058" s="65" customFormat="1" x14ac:dyDescent="0.3"/>
    <row r="2059" s="65" customFormat="1" x14ac:dyDescent="0.3"/>
    <row r="2060" s="65" customFormat="1" x14ac:dyDescent="0.3"/>
    <row r="2061" s="65" customFormat="1" x14ac:dyDescent="0.3"/>
    <row r="2062" s="65" customFormat="1" x14ac:dyDescent="0.3"/>
    <row r="2063" s="65" customFormat="1" x14ac:dyDescent="0.3"/>
    <row r="2064" s="65" customFormat="1" x14ac:dyDescent="0.3"/>
    <row r="2065" s="65" customFormat="1" x14ac:dyDescent="0.3"/>
    <row r="2066" s="65" customFormat="1" x14ac:dyDescent="0.3"/>
    <row r="2067" s="65" customFormat="1" x14ac:dyDescent="0.3"/>
    <row r="2068" s="65" customFormat="1" x14ac:dyDescent="0.3"/>
    <row r="2069" s="65" customFormat="1" x14ac:dyDescent="0.3"/>
    <row r="2070" s="65" customFormat="1" x14ac:dyDescent="0.3"/>
    <row r="2071" s="65" customFormat="1" x14ac:dyDescent="0.3"/>
    <row r="2072" s="65" customFormat="1" x14ac:dyDescent="0.3"/>
    <row r="2073" s="65" customFormat="1" x14ac:dyDescent="0.3"/>
    <row r="2074" s="65" customFormat="1" x14ac:dyDescent="0.3"/>
    <row r="2075" s="65" customFormat="1" x14ac:dyDescent="0.3"/>
    <row r="2076" s="65" customFormat="1" x14ac:dyDescent="0.3"/>
    <row r="2077" s="65" customFormat="1" x14ac:dyDescent="0.3"/>
    <row r="2078" s="65" customFormat="1" x14ac:dyDescent="0.3"/>
    <row r="2079" s="65" customFormat="1" x14ac:dyDescent="0.3"/>
    <row r="2080" s="65" customFormat="1" x14ac:dyDescent="0.3"/>
    <row r="2081" s="65" customFormat="1" x14ac:dyDescent="0.3"/>
    <row r="2082" s="65" customFormat="1" x14ac:dyDescent="0.3"/>
    <row r="2083" s="65" customFormat="1" x14ac:dyDescent="0.3"/>
    <row r="2084" s="65" customFormat="1" x14ac:dyDescent="0.3"/>
    <row r="2085" s="65" customFormat="1" x14ac:dyDescent="0.3"/>
    <row r="2086" s="65" customFormat="1" x14ac:dyDescent="0.3"/>
    <row r="2087" s="65" customFormat="1" x14ac:dyDescent="0.3"/>
    <row r="2088" s="65" customFormat="1" x14ac:dyDescent="0.3"/>
    <row r="2089" s="65" customFormat="1" x14ac:dyDescent="0.3"/>
    <row r="2090" s="65" customFormat="1" x14ac:dyDescent="0.3"/>
    <row r="2091" s="65" customFormat="1" x14ac:dyDescent="0.3"/>
    <row r="2092" s="65" customFormat="1" x14ac:dyDescent="0.3"/>
    <row r="2093" s="65" customFormat="1" x14ac:dyDescent="0.3"/>
    <row r="2094" s="65" customFormat="1" x14ac:dyDescent="0.3"/>
    <row r="2095" s="65" customFormat="1" x14ac:dyDescent="0.3"/>
    <row r="2096" s="65" customFormat="1" x14ac:dyDescent="0.3"/>
    <row r="2097" s="65" customFormat="1" x14ac:dyDescent="0.3"/>
    <row r="2098" s="65" customFormat="1" x14ac:dyDescent="0.3"/>
    <row r="2099" s="65" customFormat="1" x14ac:dyDescent="0.3"/>
    <row r="2100" s="65" customFormat="1" x14ac:dyDescent="0.3"/>
    <row r="2101" s="65" customFormat="1" x14ac:dyDescent="0.3"/>
    <row r="2102" s="65" customFormat="1" x14ac:dyDescent="0.3"/>
    <row r="2103" s="65" customFormat="1" x14ac:dyDescent="0.3"/>
    <row r="2104" s="65" customFormat="1" x14ac:dyDescent="0.3"/>
    <row r="2105" s="65" customFormat="1" x14ac:dyDescent="0.3"/>
    <row r="2106" s="65" customFormat="1" x14ac:dyDescent="0.3"/>
    <row r="2107" s="65" customFormat="1" x14ac:dyDescent="0.3"/>
    <row r="2108" s="65" customFormat="1" x14ac:dyDescent="0.3"/>
    <row r="2109" s="65" customFormat="1" x14ac:dyDescent="0.3"/>
    <row r="2110" s="65" customFormat="1" x14ac:dyDescent="0.3"/>
    <row r="2111" s="65" customFormat="1" x14ac:dyDescent="0.3"/>
    <row r="2112" s="65" customFormat="1" x14ac:dyDescent="0.3"/>
    <row r="2113" s="65" customFormat="1" x14ac:dyDescent="0.3"/>
    <row r="2114" s="65" customFormat="1" x14ac:dyDescent="0.3"/>
    <row r="2115" s="65" customFormat="1" x14ac:dyDescent="0.3"/>
    <row r="2116" s="65" customFormat="1" x14ac:dyDescent="0.3"/>
    <row r="2117" s="65" customFormat="1" x14ac:dyDescent="0.3"/>
    <row r="2118" s="65" customFormat="1" x14ac:dyDescent="0.3"/>
    <row r="2119" s="65" customFormat="1" x14ac:dyDescent="0.3"/>
    <row r="2120" s="65" customFormat="1" x14ac:dyDescent="0.3"/>
    <row r="2121" s="65" customFormat="1" x14ac:dyDescent="0.3"/>
    <row r="2122" s="65" customFormat="1" x14ac:dyDescent="0.3"/>
    <row r="2123" s="65" customFormat="1" x14ac:dyDescent="0.3"/>
    <row r="2124" s="65" customFormat="1" x14ac:dyDescent="0.3"/>
    <row r="2125" s="65" customFormat="1" x14ac:dyDescent="0.3"/>
    <row r="2126" s="65" customFormat="1" x14ac:dyDescent="0.3"/>
    <row r="2127" s="65" customFormat="1" x14ac:dyDescent="0.3"/>
    <row r="2128" s="65" customFormat="1" x14ac:dyDescent="0.3"/>
    <row r="2129" s="65" customFormat="1" x14ac:dyDescent="0.3"/>
    <row r="2130" s="65" customFormat="1" x14ac:dyDescent="0.3"/>
    <row r="2131" s="65" customFormat="1" x14ac:dyDescent="0.3"/>
    <row r="2132" s="65" customFormat="1" x14ac:dyDescent="0.3"/>
    <row r="2133" s="65" customFormat="1" x14ac:dyDescent="0.3"/>
    <row r="2134" s="65" customFormat="1" x14ac:dyDescent="0.3"/>
    <row r="2135" s="65" customFormat="1" x14ac:dyDescent="0.3"/>
    <row r="2136" s="65" customFormat="1" x14ac:dyDescent="0.3"/>
    <row r="2137" s="65" customFormat="1" x14ac:dyDescent="0.3"/>
    <row r="2138" s="65" customFormat="1" x14ac:dyDescent="0.3"/>
    <row r="2139" s="65" customFormat="1" x14ac:dyDescent="0.3"/>
    <row r="2140" s="65" customFormat="1" x14ac:dyDescent="0.3"/>
    <row r="2141" s="65" customFormat="1" x14ac:dyDescent="0.3"/>
    <row r="2142" s="65" customFormat="1" x14ac:dyDescent="0.3"/>
    <row r="2143" s="65" customFormat="1" x14ac:dyDescent="0.3"/>
    <row r="2144" s="65" customFormat="1" x14ac:dyDescent="0.3"/>
    <row r="2145" s="65" customFormat="1" x14ac:dyDescent="0.3"/>
    <row r="2146" s="65" customFormat="1" x14ac:dyDescent="0.3"/>
    <row r="2147" s="65" customFormat="1" x14ac:dyDescent="0.3"/>
    <row r="2148" s="65" customFormat="1" x14ac:dyDescent="0.3"/>
    <row r="2149" s="65" customFormat="1" x14ac:dyDescent="0.3"/>
    <row r="2150" s="65" customFormat="1" x14ac:dyDescent="0.3"/>
    <row r="2151" s="65" customFormat="1" x14ac:dyDescent="0.3"/>
    <row r="2152" s="65" customFormat="1" x14ac:dyDescent="0.3"/>
    <row r="2153" s="65" customFormat="1" x14ac:dyDescent="0.3"/>
    <row r="2154" s="65" customFormat="1" x14ac:dyDescent="0.3"/>
    <row r="2155" s="65" customFormat="1" x14ac:dyDescent="0.3"/>
    <row r="2156" s="65" customFormat="1" x14ac:dyDescent="0.3"/>
    <row r="2157" s="65" customFormat="1" x14ac:dyDescent="0.3"/>
    <row r="2158" s="65" customFormat="1" x14ac:dyDescent="0.3"/>
    <row r="2159" s="65" customFormat="1" x14ac:dyDescent="0.3"/>
    <row r="2160" s="65" customFormat="1" x14ac:dyDescent="0.3"/>
    <row r="2161" s="65" customFormat="1" x14ac:dyDescent="0.3"/>
    <row r="2162" s="65" customFormat="1" x14ac:dyDescent="0.3"/>
    <row r="2163" s="65" customFormat="1" x14ac:dyDescent="0.3"/>
    <row r="2164" s="65" customFormat="1" x14ac:dyDescent="0.3"/>
    <row r="2165" s="65" customFormat="1" x14ac:dyDescent="0.3"/>
    <row r="2166" s="65" customFormat="1" x14ac:dyDescent="0.3"/>
    <row r="2167" s="65" customFormat="1" x14ac:dyDescent="0.3"/>
    <row r="2168" s="65" customFormat="1" x14ac:dyDescent="0.3"/>
    <row r="2169" s="65" customFormat="1" x14ac:dyDescent="0.3"/>
    <row r="2170" s="65" customFormat="1" x14ac:dyDescent="0.3"/>
    <row r="2171" s="65" customFormat="1" x14ac:dyDescent="0.3"/>
    <row r="2172" s="65" customFormat="1" x14ac:dyDescent="0.3"/>
    <row r="2173" s="65" customFormat="1" x14ac:dyDescent="0.3"/>
    <row r="2174" s="65" customFormat="1" x14ac:dyDescent="0.3"/>
    <row r="2175" s="65" customFormat="1" x14ac:dyDescent="0.3"/>
    <row r="2176" s="65" customFormat="1" x14ac:dyDescent="0.3"/>
    <row r="2177" s="65" customFormat="1" x14ac:dyDescent="0.3"/>
    <row r="2178" s="65" customFormat="1" x14ac:dyDescent="0.3"/>
    <row r="2179" s="65" customFormat="1" x14ac:dyDescent="0.3"/>
    <row r="2180" s="65" customFormat="1" x14ac:dyDescent="0.3"/>
    <row r="2181" s="65" customFormat="1" x14ac:dyDescent="0.3"/>
    <row r="2182" s="65" customFormat="1" x14ac:dyDescent="0.3"/>
    <row r="2183" s="65" customFormat="1" x14ac:dyDescent="0.3"/>
    <row r="2184" s="65" customFormat="1" x14ac:dyDescent="0.3"/>
    <row r="2185" s="65" customFormat="1" x14ac:dyDescent="0.3"/>
    <row r="2186" s="65" customFormat="1" x14ac:dyDescent="0.3"/>
    <row r="2187" s="65" customFormat="1" x14ac:dyDescent="0.3"/>
    <row r="2188" s="65" customFormat="1" x14ac:dyDescent="0.3"/>
    <row r="2189" s="65" customFormat="1" x14ac:dyDescent="0.3"/>
    <row r="2190" s="65" customFormat="1" x14ac:dyDescent="0.3"/>
    <row r="2191" s="65" customFormat="1" x14ac:dyDescent="0.3"/>
    <row r="2192" s="65" customFormat="1" x14ac:dyDescent="0.3"/>
    <row r="2193" s="65" customFormat="1" x14ac:dyDescent="0.3"/>
    <row r="2194" s="65" customFormat="1" x14ac:dyDescent="0.3"/>
    <row r="2195" s="65" customFormat="1" x14ac:dyDescent="0.3"/>
    <row r="2196" s="65" customFormat="1" x14ac:dyDescent="0.3"/>
    <row r="2197" s="65" customFormat="1" x14ac:dyDescent="0.3"/>
    <row r="2198" s="65" customFormat="1" x14ac:dyDescent="0.3"/>
    <row r="2199" s="65" customFormat="1" x14ac:dyDescent="0.3"/>
    <row r="2200" s="65" customFormat="1" x14ac:dyDescent="0.3"/>
    <row r="2201" s="65" customFormat="1" x14ac:dyDescent="0.3"/>
    <row r="2202" s="65" customFormat="1" x14ac:dyDescent="0.3"/>
    <row r="2203" s="65" customFormat="1" x14ac:dyDescent="0.3"/>
    <row r="2204" s="65" customFormat="1" x14ac:dyDescent="0.3"/>
    <row r="2205" s="65" customFormat="1" x14ac:dyDescent="0.3"/>
    <row r="2206" s="65" customFormat="1" x14ac:dyDescent="0.3"/>
    <row r="2207" s="65" customFormat="1" x14ac:dyDescent="0.3"/>
    <row r="2208" s="65" customFormat="1" x14ac:dyDescent="0.3"/>
    <row r="2209" s="65" customFormat="1" x14ac:dyDescent="0.3"/>
    <row r="2210" s="65" customFormat="1" x14ac:dyDescent="0.3"/>
    <row r="2211" s="65" customFormat="1" x14ac:dyDescent="0.3"/>
    <row r="2212" s="65" customFormat="1" x14ac:dyDescent="0.3"/>
    <row r="2213" s="65" customFormat="1" x14ac:dyDescent="0.3"/>
    <row r="2214" s="65" customFormat="1" x14ac:dyDescent="0.3"/>
    <row r="2215" s="65" customFormat="1" x14ac:dyDescent="0.3"/>
    <row r="2216" s="65" customFormat="1" x14ac:dyDescent="0.3"/>
    <row r="2217" s="65" customFormat="1" x14ac:dyDescent="0.3"/>
    <row r="2218" s="65" customFormat="1" x14ac:dyDescent="0.3"/>
    <row r="2219" s="65" customFormat="1" x14ac:dyDescent="0.3"/>
    <row r="2220" s="65" customFormat="1" x14ac:dyDescent="0.3"/>
    <row r="2221" s="65" customFormat="1" x14ac:dyDescent="0.3"/>
    <row r="2222" s="65" customFormat="1" x14ac:dyDescent="0.3"/>
    <row r="2223" s="65" customFormat="1" x14ac:dyDescent="0.3"/>
    <row r="2224" s="65" customFormat="1" x14ac:dyDescent="0.3"/>
    <row r="2225" s="65" customFormat="1" x14ac:dyDescent="0.3"/>
    <row r="2226" s="65" customFormat="1" x14ac:dyDescent="0.3"/>
    <row r="2227" s="65" customFormat="1" x14ac:dyDescent="0.3"/>
    <row r="2228" s="65" customFormat="1" x14ac:dyDescent="0.3"/>
    <row r="2229" s="65" customFormat="1" x14ac:dyDescent="0.3"/>
    <row r="2230" s="65" customFormat="1" x14ac:dyDescent="0.3"/>
    <row r="2231" s="65" customFormat="1" x14ac:dyDescent="0.3"/>
    <row r="2232" s="65" customFormat="1" x14ac:dyDescent="0.3"/>
    <row r="2233" s="65" customFormat="1" x14ac:dyDescent="0.3"/>
    <row r="2234" s="65" customFormat="1" x14ac:dyDescent="0.3"/>
    <row r="2235" s="65" customFormat="1" x14ac:dyDescent="0.3"/>
    <row r="2236" s="65" customFormat="1" x14ac:dyDescent="0.3"/>
    <row r="2237" s="65" customFormat="1" x14ac:dyDescent="0.3"/>
    <row r="2238" s="65" customFormat="1" x14ac:dyDescent="0.3"/>
    <row r="2239" s="65" customFormat="1" x14ac:dyDescent="0.3"/>
    <row r="2240" s="65" customFormat="1" x14ac:dyDescent="0.3"/>
    <row r="2241" s="65" customFormat="1" x14ac:dyDescent="0.3"/>
    <row r="2242" s="65" customFormat="1" x14ac:dyDescent="0.3"/>
    <row r="2243" s="65" customFormat="1" x14ac:dyDescent="0.3"/>
    <row r="2244" s="65" customFormat="1" x14ac:dyDescent="0.3"/>
    <row r="2245" s="65" customFormat="1" x14ac:dyDescent="0.3"/>
    <row r="2246" s="65" customFormat="1" x14ac:dyDescent="0.3"/>
    <row r="2247" s="65" customFormat="1" x14ac:dyDescent="0.3"/>
    <row r="2248" s="65" customFormat="1" x14ac:dyDescent="0.3"/>
    <row r="2249" s="65" customFormat="1" x14ac:dyDescent="0.3"/>
    <row r="2250" s="65" customFormat="1" x14ac:dyDescent="0.3"/>
    <row r="2251" s="65" customFormat="1" x14ac:dyDescent="0.3"/>
    <row r="2252" s="65" customFormat="1" x14ac:dyDescent="0.3"/>
    <row r="2253" s="65" customFormat="1" x14ac:dyDescent="0.3"/>
    <row r="2254" s="65" customFormat="1" x14ac:dyDescent="0.3"/>
    <row r="2255" s="65" customFormat="1" x14ac:dyDescent="0.3"/>
    <row r="2256" s="65" customFormat="1" x14ac:dyDescent="0.3"/>
    <row r="2257" s="65" customFormat="1" x14ac:dyDescent="0.3"/>
    <row r="2258" s="65" customFormat="1" x14ac:dyDescent="0.3"/>
    <row r="2259" s="65" customFormat="1" x14ac:dyDescent="0.3"/>
    <row r="2260" s="65" customFormat="1" x14ac:dyDescent="0.3"/>
    <row r="2261" s="65" customFormat="1" x14ac:dyDescent="0.3"/>
    <row r="2262" s="65" customFormat="1" x14ac:dyDescent="0.3"/>
    <row r="2263" s="65" customFormat="1" x14ac:dyDescent="0.3"/>
    <row r="2264" s="65" customFormat="1" x14ac:dyDescent="0.3"/>
    <row r="2265" s="65" customFormat="1" x14ac:dyDescent="0.3"/>
    <row r="2266" s="65" customFormat="1" x14ac:dyDescent="0.3"/>
    <row r="2267" s="65" customFormat="1" x14ac:dyDescent="0.3"/>
    <row r="2268" s="65" customFormat="1" x14ac:dyDescent="0.3"/>
    <row r="2269" s="65" customFormat="1" x14ac:dyDescent="0.3"/>
    <row r="2270" s="65" customFormat="1" x14ac:dyDescent="0.3"/>
    <row r="2271" s="65" customFormat="1" x14ac:dyDescent="0.3"/>
    <row r="2272" s="65" customFormat="1" x14ac:dyDescent="0.3"/>
    <row r="2273" s="65" customFormat="1" x14ac:dyDescent="0.3"/>
    <row r="2274" s="65" customFormat="1" x14ac:dyDescent="0.3"/>
    <row r="2275" s="65" customFormat="1" x14ac:dyDescent="0.3"/>
    <row r="2276" s="65" customFormat="1" x14ac:dyDescent="0.3"/>
    <row r="2277" s="65" customFormat="1" x14ac:dyDescent="0.3"/>
    <row r="2278" s="65" customFormat="1" x14ac:dyDescent="0.3"/>
    <row r="2279" s="65" customFormat="1" x14ac:dyDescent="0.3"/>
    <row r="2280" s="65" customFormat="1" x14ac:dyDescent="0.3"/>
    <row r="2281" s="65" customFormat="1" x14ac:dyDescent="0.3"/>
    <row r="2282" s="65" customFormat="1" x14ac:dyDescent="0.3"/>
    <row r="2283" s="65" customFormat="1" x14ac:dyDescent="0.3"/>
    <row r="2284" s="65" customFormat="1" x14ac:dyDescent="0.3"/>
    <row r="2285" s="65" customFormat="1" x14ac:dyDescent="0.3"/>
    <row r="2286" s="65" customFormat="1" x14ac:dyDescent="0.3"/>
    <row r="2287" s="65" customFormat="1" x14ac:dyDescent="0.3"/>
    <row r="2288" s="65" customFormat="1" x14ac:dyDescent="0.3"/>
    <row r="2289" s="65" customFormat="1" x14ac:dyDescent="0.3"/>
    <row r="2290" s="65" customFormat="1" x14ac:dyDescent="0.3"/>
    <row r="2291" s="65" customFormat="1" x14ac:dyDescent="0.3"/>
    <row r="2292" s="65" customFormat="1" x14ac:dyDescent="0.3"/>
    <row r="2293" s="65" customFormat="1" x14ac:dyDescent="0.3"/>
    <row r="2294" s="65" customFormat="1" x14ac:dyDescent="0.3"/>
    <row r="2295" s="65" customFormat="1" x14ac:dyDescent="0.3"/>
    <row r="2296" s="65" customFormat="1" x14ac:dyDescent="0.3"/>
    <row r="2297" s="65" customFormat="1" x14ac:dyDescent="0.3"/>
    <row r="2298" s="65" customFormat="1" x14ac:dyDescent="0.3"/>
    <row r="2299" s="65" customFormat="1" x14ac:dyDescent="0.3"/>
    <row r="2300" s="65" customFormat="1" x14ac:dyDescent="0.3"/>
    <row r="2301" s="65" customFormat="1" x14ac:dyDescent="0.3"/>
    <row r="2302" s="65" customFormat="1" x14ac:dyDescent="0.3"/>
    <row r="2303" s="65" customFormat="1" x14ac:dyDescent="0.3"/>
    <row r="2304" s="65" customFormat="1" x14ac:dyDescent="0.3"/>
    <row r="2305" s="65" customFormat="1" x14ac:dyDescent="0.3"/>
    <row r="2306" s="65" customFormat="1" x14ac:dyDescent="0.3"/>
    <row r="2307" s="65" customFormat="1" x14ac:dyDescent="0.3"/>
    <row r="2308" s="65" customFormat="1" x14ac:dyDescent="0.3"/>
    <row r="2309" s="65" customFormat="1" x14ac:dyDescent="0.3"/>
    <row r="2310" s="65" customFormat="1" x14ac:dyDescent="0.3"/>
    <row r="2311" s="65" customFormat="1" x14ac:dyDescent="0.3"/>
    <row r="2312" s="65" customFormat="1" x14ac:dyDescent="0.3"/>
    <row r="2313" s="65" customFormat="1" x14ac:dyDescent="0.3"/>
    <row r="2314" s="65" customFormat="1" x14ac:dyDescent="0.3"/>
    <row r="2315" s="65" customFormat="1" x14ac:dyDescent="0.3"/>
    <row r="2316" s="65" customFormat="1" x14ac:dyDescent="0.3"/>
    <row r="2317" s="65" customFormat="1" x14ac:dyDescent="0.3"/>
    <row r="2318" s="65" customFormat="1" x14ac:dyDescent="0.3"/>
    <row r="2319" s="65" customFormat="1" x14ac:dyDescent="0.3"/>
    <row r="2320" s="65" customFormat="1" x14ac:dyDescent="0.3"/>
    <row r="2321" s="65" customFormat="1" x14ac:dyDescent="0.3"/>
    <row r="2322" s="65" customFormat="1" x14ac:dyDescent="0.3"/>
    <row r="2323" s="65" customFormat="1" x14ac:dyDescent="0.3"/>
    <row r="2324" s="65" customFormat="1" x14ac:dyDescent="0.3"/>
    <row r="2325" s="65" customFormat="1" x14ac:dyDescent="0.3"/>
    <row r="2326" s="65" customFormat="1" x14ac:dyDescent="0.3"/>
    <row r="2327" s="65" customFormat="1" x14ac:dyDescent="0.3"/>
    <row r="2328" s="65" customFormat="1" x14ac:dyDescent="0.3"/>
    <row r="2329" s="65" customFormat="1" x14ac:dyDescent="0.3"/>
    <row r="2330" s="65" customFormat="1" x14ac:dyDescent="0.3"/>
    <row r="2331" s="65" customFormat="1" x14ac:dyDescent="0.3"/>
    <row r="2332" s="65" customFormat="1" x14ac:dyDescent="0.3"/>
    <row r="2333" s="65" customFormat="1" x14ac:dyDescent="0.3"/>
    <row r="2334" s="65" customFormat="1" x14ac:dyDescent="0.3"/>
    <row r="2335" s="65" customFormat="1" x14ac:dyDescent="0.3"/>
    <row r="2336" s="65" customFormat="1" x14ac:dyDescent="0.3"/>
    <row r="2337" s="65" customFormat="1" x14ac:dyDescent="0.3"/>
    <row r="2338" s="65" customFormat="1" x14ac:dyDescent="0.3"/>
    <row r="2339" s="65" customFormat="1" x14ac:dyDescent="0.3"/>
    <row r="2340" s="65" customFormat="1" x14ac:dyDescent="0.3"/>
    <row r="2341" s="65" customFormat="1" x14ac:dyDescent="0.3"/>
    <row r="2342" s="65" customFormat="1" x14ac:dyDescent="0.3"/>
    <row r="2343" s="65" customFormat="1" x14ac:dyDescent="0.3"/>
    <row r="2344" s="65" customFormat="1" x14ac:dyDescent="0.3"/>
    <row r="2345" s="65" customFormat="1" x14ac:dyDescent="0.3"/>
    <row r="2346" s="65" customFormat="1" x14ac:dyDescent="0.3"/>
    <row r="2347" s="65" customFormat="1" x14ac:dyDescent="0.3"/>
    <row r="2348" s="65" customFormat="1" x14ac:dyDescent="0.3"/>
    <row r="2349" s="65" customFormat="1" x14ac:dyDescent="0.3"/>
    <row r="2350" s="65" customFormat="1" x14ac:dyDescent="0.3"/>
    <row r="2351" s="65" customFormat="1" x14ac:dyDescent="0.3"/>
    <row r="2352" s="65" customFormat="1" x14ac:dyDescent="0.3"/>
    <row r="2353" s="65" customFormat="1" x14ac:dyDescent="0.3"/>
    <row r="2354" s="65" customFormat="1" x14ac:dyDescent="0.3"/>
    <row r="2355" s="65" customFormat="1" x14ac:dyDescent="0.3"/>
    <row r="2356" s="65" customFormat="1" x14ac:dyDescent="0.3"/>
    <row r="2357" s="65" customFormat="1" x14ac:dyDescent="0.3"/>
    <row r="2358" s="65" customFormat="1" x14ac:dyDescent="0.3"/>
    <row r="2359" s="65" customFormat="1" x14ac:dyDescent="0.3"/>
    <row r="2360" s="65" customFormat="1" x14ac:dyDescent="0.3"/>
    <row r="2361" s="65" customFormat="1" x14ac:dyDescent="0.3"/>
    <row r="2362" s="65" customFormat="1" x14ac:dyDescent="0.3"/>
    <row r="2363" s="65" customFormat="1" x14ac:dyDescent="0.3"/>
    <row r="2364" s="65" customFormat="1" x14ac:dyDescent="0.3"/>
    <row r="2365" s="65" customFormat="1" x14ac:dyDescent="0.3"/>
    <row r="2366" s="65" customFormat="1" x14ac:dyDescent="0.3"/>
    <row r="2367" s="65" customFormat="1" x14ac:dyDescent="0.3"/>
    <row r="2368" s="65" customFormat="1" x14ac:dyDescent="0.3"/>
    <row r="2369" s="65" customFormat="1" x14ac:dyDescent="0.3"/>
    <row r="2370" s="65" customFormat="1" x14ac:dyDescent="0.3"/>
    <row r="2371" s="65" customFormat="1" x14ac:dyDescent="0.3"/>
    <row r="2372" s="65" customFormat="1" x14ac:dyDescent="0.3"/>
    <row r="2373" s="65" customFormat="1" x14ac:dyDescent="0.3"/>
    <row r="2374" s="65" customFormat="1" x14ac:dyDescent="0.3"/>
    <row r="2375" s="65" customFormat="1" x14ac:dyDescent="0.3"/>
    <row r="2376" s="65" customFormat="1" x14ac:dyDescent="0.3"/>
    <row r="2377" s="65" customFormat="1" x14ac:dyDescent="0.3"/>
    <row r="2378" s="65" customFormat="1" x14ac:dyDescent="0.3"/>
    <row r="2379" s="65" customFormat="1" x14ac:dyDescent="0.3"/>
    <row r="2380" s="65" customFormat="1" x14ac:dyDescent="0.3"/>
    <row r="2381" s="65" customFormat="1" x14ac:dyDescent="0.3"/>
    <row r="2382" s="65" customFormat="1" x14ac:dyDescent="0.3"/>
    <row r="2383" s="65" customFormat="1" x14ac:dyDescent="0.3"/>
    <row r="2384" s="65" customFormat="1" x14ac:dyDescent="0.3"/>
    <row r="2385" s="65" customFormat="1" x14ac:dyDescent="0.3"/>
    <row r="2386" s="65" customFormat="1" x14ac:dyDescent="0.3"/>
    <row r="2387" s="65" customFormat="1" x14ac:dyDescent="0.3"/>
    <row r="2388" s="65" customFormat="1" x14ac:dyDescent="0.3"/>
    <row r="2389" s="65" customFormat="1" x14ac:dyDescent="0.3"/>
    <row r="2390" s="65" customFormat="1" x14ac:dyDescent="0.3"/>
    <row r="2391" s="65" customFormat="1" x14ac:dyDescent="0.3"/>
    <row r="2392" s="65" customFormat="1" x14ac:dyDescent="0.3"/>
    <row r="2393" s="65" customFormat="1" x14ac:dyDescent="0.3"/>
    <row r="2394" s="65" customFormat="1" x14ac:dyDescent="0.3"/>
    <row r="2395" s="65" customFormat="1" x14ac:dyDescent="0.3"/>
    <row r="2396" s="65" customFormat="1" x14ac:dyDescent="0.3"/>
    <row r="2397" s="65" customFormat="1" x14ac:dyDescent="0.3"/>
    <row r="2398" s="65" customFormat="1" x14ac:dyDescent="0.3"/>
    <row r="2399" s="65" customFormat="1" x14ac:dyDescent="0.3"/>
    <row r="2400" s="65" customFormat="1" x14ac:dyDescent="0.3"/>
    <row r="2401" s="65" customFormat="1" x14ac:dyDescent="0.3"/>
    <row r="2402" s="65" customFormat="1" x14ac:dyDescent="0.3"/>
    <row r="2403" s="65" customFormat="1" x14ac:dyDescent="0.3"/>
    <row r="2404" s="65" customFormat="1" x14ac:dyDescent="0.3"/>
    <row r="2405" s="65" customFormat="1" x14ac:dyDescent="0.3"/>
    <row r="2406" s="65" customFormat="1" x14ac:dyDescent="0.3"/>
    <row r="2407" s="65" customFormat="1" x14ac:dyDescent="0.3"/>
    <row r="2408" s="65" customFormat="1" x14ac:dyDescent="0.3"/>
    <row r="2409" s="65" customFormat="1" x14ac:dyDescent="0.3"/>
    <row r="2410" s="65" customFormat="1" x14ac:dyDescent="0.3"/>
    <row r="2411" s="65" customFormat="1" x14ac:dyDescent="0.3"/>
    <row r="2412" s="65" customFormat="1" x14ac:dyDescent="0.3"/>
    <row r="2413" s="65" customFormat="1" x14ac:dyDescent="0.3"/>
    <row r="2414" s="65" customFormat="1" x14ac:dyDescent="0.3"/>
    <row r="2415" s="65" customFormat="1" x14ac:dyDescent="0.3"/>
    <row r="2416" s="65" customFormat="1" x14ac:dyDescent="0.3"/>
    <row r="2417" s="65" customFormat="1" x14ac:dyDescent="0.3"/>
    <row r="2418" s="65" customFormat="1" x14ac:dyDescent="0.3"/>
    <row r="2419" s="65" customFormat="1" x14ac:dyDescent="0.3"/>
    <row r="2420" s="65" customFormat="1" x14ac:dyDescent="0.3"/>
    <row r="2421" s="65" customFormat="1" x14ac:dyDescent="0.3"/>
    <row r="2422" s="65" customFormat="1" x14ac:dyDescent="0.3"/>
    <row r="2423" s="65" customFormat="1" x14ac:dyDescent="0.3"/>
    <row r="2424" s="65" customFormat="1" x14ac:dyDescent="0.3"/>
    <row r="2425" s="65" customFormat="1" x14ac:dyDescent="0.3"/>
    <row r="2426" s="65" customFormat="1" x14ac:dyDescent="0.3"/>
    <row r="2427" s="65" customFormat="1" x14ac:dyDescent="0.3"/>
    <row r="2428" s="65" customFormat="1" x14ac:dyDescent="0.3"/>
    <row r="2429" s="65" customFormat="1" x14ac:dyDescent="0.3"/>
    <row r="2430" s="65" customFormat="1" x14ac:dyDescent="0.3"/>
    <row r="2431" s="65" customFormat="1" x14ac:dyDescent="0.3"/>
    <row r="2432" s="65" customFormat="1" x14ac:dyDescent="0.3"/>
    <row r="2433" s="65" customFormat="1" x14ac:dyDescent="0.3"/>
    <row r="2434" s="65" customFormat="1" x14ac:dyDescent="0.3"/>
    <row r="2435" s="65" customFormat="1" x14ac:dyDescent="0.3"/>
    <row r="2436" s="65" customFormat="1" x14ac:dyDescent="0.3"/>
    <row r="2437" s="65" customFormat="1" x14ac:dyDescent="0.3"/>
    <row r="2438" s="65" customFormat="1" x14ac:dyDescent="0.3"/>
    <row r="2439" s="65" customFormat="1" x14ac:dyDescent="0.3"/>
    <row r="2440" s="65" customFormat="1" x14ac:dyDescent="0.3"/>
    <row r="2441" s="65" customFormat="1" x14ac:dyDescent="0.3"/>
    <row r="2442" s="65" customFormat="1" x14ac:dyDescent="0.3"/>
    <row r="2443" s="65" customFormat="1" x14ac:dyDescent="0.3"/>
    <row r="2444" s="65" customFormat="1" x14ac:dyDescent="0.3"/>
    <row r="2445" s="65" customFormat="1" x14ac:dyDescent="0.3"/>
    <row r="2446" s="65" customFormat="1" x14ac:dyDescent="0.3"/>
    <row r="2447" s="65" customFormat="1" x14ac:dyDescent="0.3"/>
    <row r="2448" s="65" customFormat="1" x14ac:dyDescent="0.3"/>
    <row r="2449" s="65" customFormat="1" x14ac:dyDescent="0.3"/>
    <row r="2450" s="65" customFormat="1" x14ac:dyDescent="0.3"/>
    <row r="2451" s="65" customFormat="1" x14ac:dyDescent="0.3"/>
    <row r="2452" s="65" customFormat="1" x14ac:dyDescent="0.3"/>
    <row r="2453" s="65" customFormat="1" x14ac:dyDescent="0.3"/>
    <row r="2454" s="65" customFormat="1" x14ac:dyDescent="0.3"/>
    <row r="2455" s="65" customFormat="1" x14ac:dyDescent="0.3"/>
    <row r="2456" s="65" customFormat="1" x14ac:dyDescent="0.3"/>
    <row r="2457" s="65" customFormat="1" x14ac:dyDescent="0.3"/>
    <row r="2458" s="65" customFormat="1" x14ac:dyDescent="0.3"/>
    <row r="2459" s="65" customFormat="1" x14ac:dyDescent="0.3"/>
    <row r="2460" s="65" customFormat="1" x14ac:dyDescent="0.3"/>
    <row r="2461" s="65" customFormat="1" x14ac:dyDescent="0.3"/>
    <row r="2462" s="65" customFormat="1" x14ac:dyDescent="0.3"/>
    <row r="2463" s="65" customFormat="1" x14ac:dyDescent="0.3"/>
    <row r="2464" s="65" customFormat="1" x14ac:dyDescent="0.3"/>
    <row r="2465" s="65" customFormat="1" x14ac:dyDescent="0.3"/>
    <row r="2466" s="65" customFormat="1" x14ac:dyDescent="0.3"/>
    <row r="2467" s="65" customFormat="1" x14ac:dyDescent="0.3"/>
    <row r="2468" s="65" customFormat="1" x14ac:dyDescent="0.3"/>
    <row r="2469" s="65" customFormat="1" x14ac:dyDescent="0.3"/>
    <row r="2470" s="65" customFormat="1" x14ac:dyDescent="0.3"/>
    <row r="2471" s="65" customFormat="1" x14ac:dyDescent="0.3"/>
    <row r="2472" s="65" customFormat="1" x14ac:dyDescent="0.3"/>
    <row r="2473" s="65" customFormat="1" x14ac:dyDescent="0.3"/>
    <row r="2474" s="65" customFormat="1" x14ac:dyDescent="0.3"/>
    <row r="2475" s="65" customFormat="1" x14ac:dyDescent="0.3"/>
    <row r="2476" s="65" customFormat="1" x14ac:dyDescent="0.3"/>
    <row r="2477" s="65" customFormat="1" x14ac:dyDescent="0.3"/>
    <row r="2478" s="65" customFormat="1" x14ac:dyDescent="0.3"/>
    <row r="2479" s="65" customFormat="1" x14ac:dyDescent="0.3"/>
    <row r="2480" s="65" customFormat="1" x14ac:dyDescent="0.3"/>
    <row r="2481" s="65" customFormat="1" x14ac:dyDescent="0.3"/>
    <row r="2482" s="65" customFormat="1" x14ac:dyDescent="0.3"/>
    <row r="2483" s="65" customFormat="1" x14ac:dyDescent="0.3"/>
    <row r="2484" s="65" customFormat="1" x14ac:dyDescent="0.3"/>
    <row r="2485" s="65" customFormat="1" x14ac:dyDescent="0.3"/>
    <row r="2486" s="65" customFormat="1" x14ac:dyDescent="0.3"/>
    <row r="2487" s="65" customFormat="1" x14ac:dyDescent="0.3"/>
    <row r="2488" s="65" customFormat="1" x14ac:dyDescent="0.3"/>
    <row r="2489" s="65" customFormat="1" x14ac:dyDescent="0.3"/>
    <row r="2490" s="65" customFormat="1" x14ac:dyDescent="0.3"/>
    <row r="2491" s="65" customFormat="1" x14ac:dyDescent="0.3"/>
    <row r="2492" s="65" customFormat="1" x14ac:dyDescent="0.3"/>
    <row r="2493" s="65" customFormat="1" x14ac:dyDescent="0.3"/>
    <row r="2494" s="65" customFormat="1" x14ac:dyDescent="0.3"/>
    <row r="2495" s="65" customFormat="1" x14ac:dyDescent="0.3"/>
    <row r="2496" s="65" customFormat="1" x14ac:dyDescent="0.3"/>
    <row r="2497" s="65" customFormat="1" x14ac:dyDescent="0.3"/>
    <row r="2498" s="65" customFormat="1" x14ac:dyDescent="0.3"/>
    <row r="2499" s="65" customFormat="1" x14ac:dyDescent="0.3"/>
    <row r="2500" s="65" customFormat="1" x14ac:dyDescent="0.3"/>
    <row r="2501" s="65" customFormat="1" x14ac:dyDescent="0.3"/>
    <row r="2502" s="65" customFormat="1" x14ac:dyDescent="0.3"/>
    <row r="2503" s="65" customFormat="1" x14ac:dyDescent="0.3"/>
    <row r="2504" s="65" customFormat="1" x14ac:dyDescent="0.3"/>
    <row r="2505" s="65" customFormat="1" x14ac:dyDescent="0.3"/>
    <row r="2506" s="65" customFormat="1" x14ac:dyDescent="0.3"/>
    <row r="2507" s="65" customFormat="1" x14ac:dyDescent="0.3"/>
    <row r="2508" s="65" customFormat="1" x14ac:dyDescent="0.3"/>
    <row r="2509" s="65" customFormat="1" x14ac:dyDescent="0.3"/>
    <row r="2510" s="65" customFormat="1" x14ac:dyDescent="0.3"/>
    <row r="2511" s="65" customFormat="1" x14ac:dyDescent="0.3"/>
    <row r="2512" s="65" customFormat="1" x14ac:dyDescent="0.3"/>
    <row r="2513" s="65" customFormat="1" x14ac:dyDescent="0.3"/>
    <row r="2514" s="65" customFormat="1" x14ac:dyDescent="0.3"/>
    <row r="2515" s="65" customFormat="1" x14ac:dyDescent="0.3"/>
    <row r="2516" s="65" customFormat="1" x14ac:dyDescent="0.3"/>
    <row r="2517" s="65" customFormat="1" x14ac:dyDescent="0.3"/>
    <row r="2518" s="65" customFormat="1" x14ac:dyDescent="0.3"/>
    <row r="2519" s="65" customFormat="1" x14ac:dyDescent="0.3"/>
    <row r="2520" s="65" customFormat="1" x14ac:dyDescent="0.3"/>
    <row r="2521" s="65" customFormat="1" x14ac:dyDescent="0.3"/>
    <row r="2522" s="65" customFormat="1" x14ac:dyDescent="0.3"/>
    <row r="2523" s="65" customFormat="1" x14ac:dyDescent="0.3"/>
    <row r="2524" s="65" customFormat="1" x14ac:dyDescent="0.3"/>
    <row r="2525" s="65" customFormat="1" x14ac:dyDescent="0.3"/>
    <row r="2526" s="65" customFormat="1" x14ac:dyDescent="0.3"/>
    <row r="2527" s="65" customFormat="1" x14ac:dyDescent="0.3"/>
    <row r="2528" s="65" customFormat="1" x14ac:dyDescent="0.3"/>
    <row r="2529" s="65" customFormat="1" x14ac:dyDescent="0.3"/>
    <row r="2530" s="65" customFormat="1" x14ac:dyDescent="0.3"/>
    <row r="2531" s="65" customFormat="1" x14ac:dyDescent="0.3"/>
    <row r="2532" s="65" customFormat="1" x14ac:dyDescent="0.3"/>
    <row r="2533" s="65" customFormat="1" x14ac:dyDescent="0.3"/>
    <row r="2534" s="65" customFormat="1" x14ac:dyDescent="0.3"/>
    <row r="2535" s="65" customFormat="1" x14ac:dyDescent="0.3"/>
    <row r="2536" s="65" customFormat="1" x14ac:dyDescent="0.3"/>
    <row r="2537" s="65" customFormat="1" x14ac:dyDescent="0.3"/>
    <row r="2538" s="65" customFormat="1" x14ac:dyDescent="0.3"/>
    <row r="2539" s="65" customFormat="1" x14ac:dyDescent="0.3"/>
    <row r="2540" s="65" customFormat="1" x14ac:dyDescent="0.3"/>
    <row r="2541" s="65" customFormat="1" x14ac:dyDescent="0.3"/>
    <row r="2542" s="65" customFormat="1" x14ac:dyDescent="0.3"/>
    <row r="2543" s="65" customFormat="1" x14ac:dyDescent="0.3"/>
    <row r="2544" s="65" customFormat="1" x14ac:dyDescent="0.3"/>
    <row r="2545" s="65" customFormat="1" x14ac:dyDescent="0.3"/>
    <row r="2546" s="65" customFormat="1" x14ac:dyDescent="0.3"/>
    <row r="2547" s="65" customFormat="1" x14ac:dyDescent="0.3"/>
    <row r="2548" s="65" customFormat="1" x14ac:dyDescent="0.3"/>
    <row r="2549" s="65" customFormat="1" x14ac:dyDescent="0.3"/>
    <row r="2550" s="65" customFormat="1" x14ac:dyDescent="0.3"/>
    <row r="2551" s="65" customFormat="1" x14ac:dyDescent="0.3"/>
    <row r="2552" s="65" customFormat="1" x14ac:dyDescent="0.3"/>
    <row r="2553" s="65" customFormat="1" x14ac:dyDescent="0.3"/>
    <row r="2554" s="65" customFormat="1" x14ac:dyDescent="0.3"/>
    <row r="2555" s="65" customFormat="1" x14ac:dyDescent="0.3"/>
    <row r="2556" s="65" customFormat="1" x14ac:dyDescent="0.3"/>
    <row r="2557" s="65" customFormat="1" x14ac:dyDescent="0.3"/>
    <row r="2558" s="65" customFormat="1" x14ac:dyDescent="0.3"/>
    <row r="2559" s="65" customFormat="1" x14ac:dyDescent="0.3"/>
    <row r="2560" s="65" customFormat="1" x14ac:dyDescent="0.3"/>
    <row r="2561" s="65" customFormat="1" x14ac:dyDescent="0.3"/>
    <row r="2562" s="65" customFormat="1" x14ac:dyDescent="0.3"/>
    <row r="2563" s="65" customFormat="1" x14ac:dyDescent="0.3"/>
    <row r="2564" s="65" customFormat="1" x14ac:dyDescent="0.3"/>
    <row r="2565" s="65" customFormat="1" x14ac:dyDescent="0.3"/>
    <row r="2566" s="65" customFormat="1" x14ac:dyDescent="0.3"/>
    <row r="2567" s="65" customFormat="1" x14ac:dyDescent="0.3"/>
    <row r="2568" s="65" customFormat="1" x14ac:dyDescent="0.3"/>
    <row r="2569" s="65" customFormat="1" x14ac:dyDescent="0.3"/>
    <row r="2570" s="65" customFormat="1" x14ac:dyDescent="0.3"/>
    <row r="2571" s="65" customFormat="1" x14ac:dyDescent="0.3"/>
    <row r="2572" s="65" customFormat="1" x14ac:dyDescent="0.3"/>
    <row r="2573" s="65" customFormat="1" x14ac:dyDescent="0.3"/>
    <row r="2574" s="65" customFormat="1" x14ac:dyDescent="0.3"/>
    <row r="2575" s="65" customFormat="1" x14ac:dyDescent="0.3"/>
    <row r="2576" s="65" customFormat="1" x14ac:dyDescent="0.3"/>
    <row r="2577" s="65" customFormat="1" x14ac:dyDescent="0.3"/>
    <row r="2578" s="65" customFormat="1" x14ac:dyDescent="0.3"/>
    <row r="2579" s="65" customFormat="1" x14ac:dyDescent="0.3"/>
    <row r="2580" s="65" customFormat="1" x14ac:dyDescent="0.3"/>
    <row r="2581" s="65" customFormat="1" x14ac:dyDescent="0.3"/>
    <row r="2582" s="65" customFormat="1" x14ac:dyDescent="0.3"/>
    <row r="2583" s="65" customFormat="1" x14ac:dyDescent="0.3"/>
    <row r="2584" s="65" customFormat="1" x14ac:dyDescent="0.3"/>
    <row r="2585" s="65" customFormat="1" x14ac:dyDescent="0.3"/>
    <row r="2586" s="65" customFormat="1" x14ac:dyDescent="0.3"/>
    <row r="2587" s="65" customFormat="1" x14ac:dyDescent="0.3"/>
    <row r="2588" s="65" customFormat="1" x14ac:dyDescent="0.3"/>
    <row r="2589" s="65" customFormat="1" x14ac:dyDescent="0.3"/>
    <row r="2590" s="65" customFormat="1" x14ac:dyDescent="0.3"/>
    <row r="2591" s="65" customFormat="1" x14ac:dyDescent="0.3"/>
    <row r="2592" s="65" customFormat="1" x14ac:dyDescent="0.3"/>
    <row r="2593" s="65" customFormat="1" x14ac:dyDescent="0.3"/>
    <row r="2594" s="65" customFormat="1" x14ac:dyDescent="0.3"/>
    <row r="2595" s="65" customFormat="1" x14ac:dyDescent="0.3"/>
    <row r="2596" s="65" customFormat="1" x14ac:dyDescent="0.3"/>
    <row r="2597" s="65" customFormat="1" x14ac:dyDescent="0.3"/>
    <row r="2598" s="65" customFormat="1" x14ac:dyDescent="0.3"/>
    <row r="2599" s="65" customFormat="1" x14ac:dyDescent="0.3"/>
    <row r="2600" s="65" customFormat="1" x14ac:dyDescent="0.3"/>
    <row r="2601" s="65" customFormat="1" x14ac:dyDescent="0.3"/>
    <row r="2602" s="65" customFormat="1" x14ac:dyDescent="0.3"/>
    <row r="2603" s="65" customFormat="1" x14ac:dyDescent="0.3"/>
    <row r="2604" s="65" customFormat="1" x14ac:dyDescent="0.3"/>
    <row r="2605" s="65" customFormat="1" x14ac:dyDescent="0.3"/>
    <row r="2606" s="65" customFormat="1" x14ac:dyDescent="0.3"/>
    <row r="2607" s="65" customFormat="1" x14ac:dyDescent="0.3"/>
    <row r="2608" s="65" customFormat="1" x14ac:dyDescent="0.3"/>
    <row r="2609" s="65" customFormat="1" x14ac:dyDescent="0.3"/>
    <row r="2610" s="65" customFormat="1" x14ac:dyDescent="0.3"/>
    <row r="2611" s="65" customFormat="1" x14ac:dyDescent="0.3"/>
    <row r="2612" s="65" customFormat="1" x14ac:dyDescent="0.3"/>
    <row r="2613" s="65" customFormat="1" x14ac:dyDescent="0.3"/>
    <row r="2614" s="65" customFormat="1" x14ac:dyDescent="0.3"/>
    <row r="2615" s="65" customFormat="1" x14ac:dyDescent="0.3"/>
    <row r="2616" s="65" customFormat="1" x14ac:dyDescent="0.3"/>
    <row r="2617" s="65" customFormat="1" x14ac:dyDescent="0.3"/>
    <row r="2618" s="65" customFormat="1" x14ac:dyDescent="0.3"/>
    <row r="2619" s="65" customFormat="1" x14ac:dyDescent="0.3"/>
    <row r="2620" s="65" customFormat="1" x14ac:dyDescent="0.3"/>
    <row r="2621" s="65" customFormat="1" x14ac:dyDescent="0.3"/>
    <row r="2622" s="65" customFormat="1" x14ac:dyDescent="0.3"/>
    <row r="2623" s="65" customFormat="1" x14ac:dyDescent="0.3"/>
    <row r="2624" s="65" customFormat="1" x14ac:dyDescent="0.3"/>
    <row r="2625" s="65" customFormat="1" x14ac:dyDescent="0.3"/>
    <row r="2626" s="65" customFormat="1" x14ac:dyDescent="0.3"/>
    <row r="2627" s="65" customFormat="1" x14ac:dyDescent="0.3"/>
    <row r="2628" s="65" customFormat="1" x14ac:dyDescent="0.3"/>
    <row r="2629" s="65" customFormat="1" x14ac:dyDescent="0.3"/>
    <row r="2630" s="65" customFormat="1" x14ac:dyDescent="0.3"/>
    <row r="2631" s="65" customFormat="1" x14ac:dyDescent="0.3"/>
    <row r="2632" s="65" customFormat="1" x14ac:dyDescent="0.3"/>
    <row r="2633" s="65" customFormat="1" x14ac:dyDescent="0.3"/>
    <row r="2634" s="65" customFormat="1" x14ac:dyDescent="0.3"/>
    <row r="2635" s="65" customFormat="1" x14ac:dyDescent="0.3"/>
    <row r="2636" s="65" customFormat="1" x14ac:dyDescent="0.3"/>
    <row r="2637" s="65" customFormat="1" x14ac:dyDescent="0.3"/>
    <row r="2638" s="65" customFormat="1" x14ac:dyDescent="0.3"/>
    <row r="2639" s="65" customFormat="1" x14ac:dyDescent="0.3"/>
    <row r="2640" s="65" customFormat="1" x14ac:dyDescent="0.3"/>
    <row r="2641" s="65" customFormat="1" x14ac:dyDescent="0.3"/>
    <row r="2642" s="65" customFormat="1" x14ac:dyDescent="0.3"/>
    <row r="2643" s="65" customFormat="1" x14ac:dyDescent="0.3"/>
    <row r="2644" s="65" customFormat="1" x14ac:dyDescent="0.3"/>
    <row r="2645" s="65" customFormat="1" x14ac:dyDescent="0.3"/>
    <row r="2646" s="65" customFormat="1" x14ac:dyDescent="0.3"/>
    <row r="2647" s="65" customFormat="1" x14ac:dyDescent="0.3"/>
    <row r="2648" s="65" customFormat="1" x14ac:dyDescent="0.3"/>
    <row r="2649" s="65" customFormat="1" x14ac:dyDescent="0.3"/>
    <row r="2650" s="65" customFormat="1" x14ac:dyDescent="0.3"/>
    <row r="2651" s="65" customFormat="1" x14ac:dyDescent="0.3"/>
    <row r="2652" s="65" customFormat="1" x14ac:dyDescent="0.3"/>
    <row r="2653" s="65" customFormat="1" x14ac:dyDescent="0.3"/>
    <row r="2654" s="65" customFormat="1" x14ac:dyDescent="0.3"/>
    <row r="2655" s="65" customFormat="1" x14ac:dyDescent="0.3"/>
    <row r="2656" s="65" customFormat="1" x14ac:dyDescent="0.3"/>
    <row r="2657" s="65" customFormat="1" x14ac:dyDescent="0.3"/>
    <row r="2658" s="65" customFormat="1" x14ac:dyDescent="0.3"/>
    <row r="2659" s="65" customFormat="1" x14ac:dyDescent="0.3"/>
    <row r="2660" s="65" customFormat="1" x14ac:dyDescent="0.3"/>
    <row r="2661" s="65" customFormat="1" x14ac:dyDescent="0.3"/>
    <row r="2662" s="65" customFormat="1" x14ac:dyDescent="0.3"/>
    <row r="2663" s="65" customFormat="1" x14ac:dyDescent="0.3"/>
    <row r="2664" s="65" customFormat="1" x14ac:dyDescent="0.3"/>
    <row r="2665" s="65" customFormat="1" x14ac:dyDescent="0.3"/>
    <row r="2666" s="65" customFormat="1" x14ac:dyDescent="0.3"/>
    <row r="2667" s="65" customFormat="1" x14ac:dyDescent="0.3"/>
    <row r="2668" s="65" customFormat="1" x14ac:dyDescent="0.3"/>
    <row r="2669" s="65" customFormat="1" x14ac:dyDescent="0.3"/>
    <row r="2670" s="65" customFormat="1" x14ac:dyDescent="0.3"/>
    <row r="2671" s="65" customFormat="1" x14ac:dyDescent="0.3"/>
    <row r="2672" s="65" customFormat="1" x14ac:dyDescent="0.3"/>
    <row r="2673" s="65" customFormat="1" x14ac:dyDescent="0.3"/>
    <row r="2674" s="65" customFormat="1" x14ac:dyDescent="0.3"/>
    <row r="2675" s="65" customFormat="1" x14ac:dyDescent="0.3"/>
    <row r="2676" s="65" customFormat="1" x14ac:dyDescent="0.3"/>
    <row r="2677" s="65" customFormat="1" x14ac:dyDescent="0.3"/>
    <row r="2678" s="65" customFormat="1" x14ac:dyDescent="0.3"/>
    <row r="2679" s="65" customFormat="1" x14ac:dyDescent="0.3"/>
    <row r="2680" s="65" customFormat="1" x14ac:dyDescent="0.3"/>
    <row r="2681" s="65" customFormat="1" x14ac:dyDescent="0.3"/>
    <row r="2682" s="65" customFormat="1" x14ac:dyDescent="0.3"/>
    <row r="2683" s="65" customFormat="1" x14ac:dyDescent="0.3"/>
    <row r="2684" s="65" customFormat="1" x14ac:dyDescent="0.3"/>
    <row r="2685" s="65" customFormat="1" x14ac:dyDescent="0.3"/>
    <row r="2686" s="65" customFormat="1" x14ac:dyDescent="0.3"/>
    <row r="2687" s="65" customFormat="1" x14ac:dyDescent="0.3"/>
    <row r="2688" s="65" customFormat="1" x14ac:dyDescent="0.3"/>
    <row r="2689" s="65" customFormat="1" x14ac:dyDescent="0.3"/>
    <row r="2690" s="65" customFormat="1" x14ac:dyDescent="0.3"/>
    <row r="2691" s="65" customFormat="1" x14ac:dyDescent="0.3"/>
    <row r="2692" s="65" customFormat="1" x14ac:dyDescent="0.3"/>
    <row r="2693" s="65" customFormat="1" x14ac:dyDescent="0.3"/>
    <row r="2694" s="65" customFormat="1" x14ac:dyDescent="0.3"/>
    <row r="2695" s="65" customFormat="1" x14ac:dyDescent="0.3"/>
    <row r="2696" s="65" customFormat="1" x14ac:dyDescent="0.3"/>
    <row r="2697" s="65" customFormat="1" x14ac:dyDescent="0.3"/>
    <row r="2698" s="65" customFormat="1" x14ac:dyDescent="0.3"/>
    <row r="2699" s="65" customFormat="1" x14ac:dyDescent="0.3"/>
    <row r="2700" s="65" customFormat="1" x14ac:dyDescent="0.3"/>
    <row r="2701" s="65" customFormat="1" x14ac:dyDescent="0.3"/>
    <row r="2702" s="65" customFormat="1" x14ac:dyDescent="0.3"/>
    <row r="2703" s="65" customFormat="1" x14ac:dyDescent="0.3"/>
    <row r="2704" s="65" customFormat="1" x14ac:dyDescent="0.3"/>
    <row r="2705" s="65" customFormat="1" x14ac:dyDescent="0.3"/>
    <row r="2706" s="65" customFormat="1" x14ac:dyDescent="0.3"/>
    <row r="2707" s="65" customFormat="1" x14ac:dyDescent="0.3"/>
    <row r="2708" s="65" customFormat="1" x14ac:dyDescent="0.3"/>
    <row r="2709" s="65" customFormat="1" x14ac:dyDescent="0.3"/>
    <row r="2710" s="65" customFormat="1" x14ac:dyDescent="0.3"/>
    <row r="2711" s="65" customFormat="1" x14ac:dyDescent="0.3"/>
    <row r="2712" s="65" customFormat="1" x14ac:dyDescent="0.3"/>
    <row r="2713" s="65" customFormat="1" x14ac:dyDescent="0.3"/>
    <row r="2714" s="65" customFormat="1" x14ac:dyDescent="0.3"/>
    <row r="2715" s="65" customFormat="1" x14ac:dyDescent="0.3"/>
    <row r="2716" s="65" customFormat="1" x14ac:dyDescent="0.3"/>
    <row r="2717" s="65" customFormat="1" x14ac:dyDescent="0.3"/>
    <row r="2718" s="65" customFormat="1" x14ac:dyDescent="0.3"/>
    <row r="2719" s="65" customFormat="1" x14ac:dyDescent="0.3"/>
    <row r="2720" s="65" customFormat="1" x14ac:dyDescent="0.3"/>
    <row r="2721" s="65" customFormat="1" x14ac:dyDescent="0.3"/>
    <row r="2722" s="65" customFormat="1" x14ac:dyDescent="0.3"/>
    <row r="2723" s="65" customFormat="1" x14ac:dyDescent="0.3"/>
    <row r="2724" s="65" customFormat="1" x14ac:dyDescent="0.3"/>
    <row r="2725" s="65" customFormat="1" x14ac:dyDescent="0.3"/>
    <row r="2726" s="65" customFormat="1" x14ac:dyDescent="0.3"/>
    <row r="2727" s="65" customFormat="1" x14ac:dyDescent="0.3"/>
    <row r="2728" s="65" customFormat="1" x14ac:dyDescent="0.3"/>
    <row r="2729" s="65" customFormat="1" x14ac:dyDescent="0.3"/>
    <row r="2730" s="65" customFormat="1" x14ac:dyDescent="0.3"/>
    <row r="2731" s="65" customFormat="1" x14ac:dyDescent="0.3"/>
    <row r="2732" s="65" customFormat="1" x14ac:dyDescent="0.3"/>
    <row r="2733" s="65" customFormat="1" x14ac:dyDescent="0.3"/>
    <row r="2734" s="65" customFormat="1" x14ac:dyDescent="0.3"/>
    <row r="2735" s="65" customFormat="1" x14ac:dyDescent="0.3"/>
    <row r="2736" s="65" customFormat="1" x14ac:dyDescent="0.3"/>
    <row r="2737" s="65" customFormat="1" x14ac:dyDescent="0.3"/>
    <row r="2738" s="65" customFormat="1" x14ac:dyDescent="0.3"/>
    <row r="2739" s="65" customFormat="1" x14ac:dyDescent="0.3"/>
    <row r="2740" s="65" customFormat="1" x14ac:dyDescent="0.3"/>
    <row r="2741" s="65" customFormat="1" x14ac:dyDescent="0.3"/>
    <row r="2742" s="65" customFormat="1" x14ac:dyDescent="0.3"/>
    <row r="2743" s="65" customFormat="1" x14ac:dyDescent="0.3"/>
    <row r="2744" s="65" customFormat="1" x14ac:dyDescent="0.3"/>
    <row r="2745" s="65" customFormat="1" x14ac:dyDescent="0.3"/>
    <row r="2746" s="65" customFormat="1" x14ac:dyDescent="0.3"/>
    <row r="2747" s="65" customFormat="1" x14ac:dyDescent="0.3"/>
    <row r="2748" s="65" customFormat="1" x14ac:dyDescent="0.3"/>
    <row r="2749" s="65" customFormat="1" x14ac:dyDescent="0.3"/>
    <row r="2750" s="65" customFormat="1" x14ac:dyDescent="0.3"/>
    <row r="2751" s="65" customFormat="1" x14ac:dyDescent="0.3"/>
    <row r="2752" s="65" customFormat="1" x14ac:dyDescent="0.3"/>
    <row r="2753" s="65" customFormat="1" x14ac:dyDescent="0.3"/>
    <row r="2754" s="65" customFormat="1" x14ac:dyDescent="0.3"/>
    <row r="2755" s="65" customFormat="1" x14ac:dyDescent="0.3"/>
    <row r="2756" s="65" customFormat="1" x14ac:dyDescent="0.3"/>
    <row r="2757" s="65" customFormat="1" x14ac:dyDescent="0.3"/>
    <row r="2758" s="65" customFormat="1" x14ac:dyDescent="0.3"/>
    <row r="2759" s="65" customFormat="1" x14ac:dyDescent="0.3"/>
    <row r="2760" s="65" customFormat="1" x14ac:dyDescent="0.3"/>
    <row r="2761" s="65" customFormat="1" x14ac:dyDescent="0.3"/>
    <row r="2762" s="65" customFormat="1" x14ac:dyDescent="0.3"/>
    <row r="2763" s="65" customFormat="1" x14ac:dyDescent="0.3"/>
    <row r="2764" s="65" customFormat="1" x14ac:dyDescent="0.3"/>
    <row r="2765" s="65" customFormat="1" x14ac:dyDescent="0.3"/>
    <row r="2766" s="65" customFormat="1" x14ac:dyDescent="0.3"/>
    <row r="2767" s="65" customFormat="1" x14ac:dyDescent="0.3"/>
    <row r="2768" s="65" customFormat="1" x14ac:dyDescent="0.3"/>
    <row r="2769" s="65" customFormat="1" x14ac:dyDescent="0.3"/>
    <row r="2770" s="65" customFormat="1" x14ac:dyDescent="0.3"/>
    <row r="2771" s="65" customFormat="1" x14ac:dyDescent="0.3"/>
    <row r="2772" s="65" customFormat="1" x14ac:dyDescent="0.3"/>
    <row r="2773" s="65" customFormat="1" x14ac:dyDescent="0.3"/>
    <row r="2774" s="65" customFormat="1" x14ac:dyDescent="0.3"/>
    <row r="2775" s="65" customFormat="1" x14ac:dyDescent="0.3"/>
    <row r="2776" s="65" customFormat="1" x14ac:dyDescent="0.3"/>
    <row r="2777" s="65" customFormat="1" x14ac:dyDescent="0.3"/>
    <row r="2778" s="65" customFormat="1" x14ac:dyDescent="0.3"/>
    <row r="2779" s="65" customFormat="1" x14ac:dyDescent="0.3"/>
    <row r="2780" s="65" customFormat="1" x14ac:dyDescent="0.3"/>
    <row r="2781" s="65" customFormat="1" x14ac:dyDescent="0.3"/>
    <row r="2782" s="65" customFormat="1" x14ac:dyDescent="0.3"/>
    <row r="2783" s="65" customFormat="1" x14ac:dyDescent="0.3"/>
    <row r="2784" s="65" customFormat="1" x14ac:dyDescent="0.3"/>
    <row r="2785" s="65" customFormat="1" x14ac:dyDescent="0.3"/>
    <row r="2786" s="65" customFormat="1" x14ac:dyDescent="0.3"/>
    <row r="2787" s="65" customFormat="1" x14ac:dyDescent="0.3"/>
    <row r="2788" s="65" customFormat="1" x14ac:dyDescent="0.3"/>
    <row r="2789" s="65" customFormat="1" x14ac:dyDescent="0.3"/>
    <row r="2790" s="65" customFormat="1" x14ac:dyDescent="0.3"/>
    <row r="2791" s="65" customFormat="1" x14ac:dyDescent="0.3"/>
    <row r="2792" s="65" customFormat="1" x14ac:dyDescent="0.3"/>
    <row r="2793" s="65" customFormat="1" x14ac:dyDescent="0.3"/>
    <row r="2794" s="65" customFormat="1" x14ac:dyDescent="0.3"/>
    <row r="2795" s="65" customFormat="1" x14ac:dyDescent="0.3"/>
    <row r="2796" s="65" customFormat="1" x14ac:dyDescent="0.3"/>
    <row r="2797" s="65" customFormat="1" x14ac:dyDescent="0.3"/>
    <row r="2798" s="65" customFormat="1" x14ac:dyDescent="0.3"/>
    <row r="2799" s="65" customFormat="1" x14ac:dyDescent="0.3"/>
    <row r="2800" s="65" customFormat="1" x14ac:dyDescent="0.3"/>
    <row r="2801" s="65" customFormat="1" x14ac:dyDescent="0.3"/>
    <row r="2802" s="65" customFormat="1" x14ac:dyDescent="0.3"/>
    <row r="2803" s="65" customFormat="1" x14ac:dyDescent="0.3"/>
    <row r="2804" s="65" customFormat="1" x14ac:dyDescent="0.3"/>
    <row r="2805" s="65" customFormat="1" x14ac:dyDescent="0.3"/>
    <row r="2806" s="65" customFormat="1" x14ac:dyDescent="0.3"/>
    <row r="2807" s="65" customFormat="1" x14ac:dyDescent="0.3"/>
    <row r="2808" s="65" customFormat="1" x14ac:dyDescent="0.3"/>
    <row r="2809" s="65" customFormat="1" x14ac:dyDescent="0.3"/>
    <row r="2810" s="65" customFormat="1" x14ac:dyDescent="0.3"/>
    <row r="2811" s="65" customFormat="1" x14ac:dyDescent="0.3"/>
    <row r="2812" s="65" customFormat="1" x14ac:dyDescent="0.3"/>
    <row r="2813" s="65" customFormat="1" x14ac:dyDescent="0.3"/>
    <row r="2814" s="65" customFormat="1" x14ac:dyDescent="0.3"/>
    <row r="2815" s="65" customFormat="1" x14ac:dyDescent="0.3"/>
    <row r="2816" s="65" customFormat="1" x14ac:dyDescent="0.3"/>
    <row r="2817" s="65" customFormat="1" x14ac:dyDescent="0.3"/>
    <row r="2818" s="65" customFormat="1" x14ac:dyDescent="0.3"/>
    <row r="2819" s="65" customFormat="1" x14ac:dyDescent="0.3"/>
    <row r="2820" s="65" customFormat="1" x14ac:dyDescent="0.3"/>
    <row r="2821" s="65" customFormat="1" x14ac:dyDescent="0.3"/>
    <row r="2822" s="65" customFormat="1" x14ac:dyDescent="0.3"/>
    <row r="2823" s="65" customFormat="1" x14ac:dyDescent="0.3"/>
    <row r="2824" s="65" customFormat="1" x14ac:dyDescent="0.3"/>
    <row r="2825" s="65" customFormat="1" x14ac:dyDescent="0.3"/>
    <row r="2826" s="65" customFormat="1" x14ac:dyDescent="0.3"/>
    <row r="2827" s="65" customFormat="1" x14ac:dyDescent="0.3"/>
    <row r="2828" s="65" customFormat="1" x14ac:dyDescent="0.3"/>
    <row r="2829" s="65" customFormat="1" x14ac:dyDescent="0.3"/>
    <row r="2830" s="65" customFormat="1" x14ac:dyDescent="0.3"/>
    <row r="2831" s="65" customFormat="1" x14ac:dyDescent="0.3"/>
    <row r="2832" s="65" customFormat="1" x14ac:dyDescent="0.3"/>
    <row r="2833" s="65" customFormat="1" x14ac:dyDescent="0.3"/>
    <row r="2834" s="65" customFormat="1" x14ac:dyDescent="0.3"/>
    <row r="2835" s="65" customFormat="1" x14ac:dyDescent="0.3"/>
    <row r="2836" s="65" customFormat="1" x14ac:dyDescent="0.3"/>
    <row r="2837" s="65" customFormat="1" x14ac:dyDescent="0.3"/>
    <row r="2838" s="65" customFormat="1" x14ac:dyDescent="0.3"/>
    <row r="2839" s="65" customFormat="1" x14ac:dyDescent="0.3"/>
    <row r="2840" s="65" customFormat="1" x14ac:dyDescent="0.3"/>
    <row r="2841" s="65" customFormat="1" x14ac:dyDescent="0.3"/>
    <row r="2842" s="65" customFormat="1" x14ac:dyDescent="0.3"/>
    <row r="2843" s="65" customFormat="1" x14ac:dyDescent="0.3"/>
    <row r="2844" s="65" customFormat="1" x14ac:dyDescent="0.3"/>
    <row r="2845" s="65" customFormat="1" x14ac:dyDescent="0.3"/>
    <row r="2846" s="65" customFormat="1" x14ac:dyDescent="0.3"/>
    <row r="2847" s="65" customFormat="1" x14ac:dyDescent="0.3"/>
    <row r="2848" s="65" customFormat="1" x14ac:dyDescent="0.3"/>
    <row r="2849" s="65" customFormat="1" x14ac:dyDescent="0.3"/>
    <row r="2850" s="65" customFormat="1" x14ac:dyDescent="0.3"/>
    <row r="2851" s="65" customFormat="1" x14ac:dyDescent="0.3"/>
    <row r="2852" s="65" customFormat="1" x14ac:dyDescent="0.3"/>
    <row r="2853" s="65" customFormat="1" x14ac:dyDescent="0.3"/>
    <row r="2854" s="65" customFormat="1" x14ac:dyDescent="0.3"/>
    <row r="2855" s="65" customFormat="1" x14ac:dyDescent="0.3"/>
    <row r="2856" s="65" customFormat="1" x14ac:dyDescent="0.3"/>
    <row r="2857" s="65" customFormat="1" x14ac:dyDescent="0.3"/>
    <row r="2858" s="65" customFormat="1" x14ac:dyDescent="0.3"/>
    <row r="2859" s="65" customFormat="1" x14ac:dyDescent="0.3"/>
    <row r="2860" s="65" customFormat="1" x14ac:dyDescent="0.3"/>
    <row r="2861" s="65" customFormat="1" x14ac:dyDescent="0.3"/>
    <row r="2862" s="65" customFormat="1" x14ac:dyDescent="0.3"/>
    <row r="2863" s="65" customFormat="1" x14ac:dyDescent="0.3"/>
    <row r="2864" s="65" customFormat="1" x14ac:dyDescent="0.3"/>
    <row r="2865" s="65" customFormat="1" x14ac:dyDescent="0.3"/>
    <row r="2866" s="65" customFormat="1" x14ac:dyDescent="0.3"/>
    <row r="2867" s="65" customFormat="1" x14ac:dyDescent="0.3"/>
    <row r="2868" s="65" customFormat="1" x14ac:dyDescent="0.3"/>
    <row r="2869" s="65" customFormat="1" x14ac:dyDescent="0.3"/>
    <row r="2870" s="65" customFormat="1" x14ac:dyDescent="0.3"/>
    <row r="2871" s="65" customFormat="1" x14ac:dyDescent="0.3"/>
    <row r="2872" s="65" customFormat="1" x14ac:dyDescent="0.3"/>
    <row r="2873" s="65" customFormat="1" x14ac:dyDescent="0.3"/>
    <row r="2874" s="65" customFormat="1" x14ac:dyDescent="0.3"/>
    <row r="2875" s="65" customFormat="1" x14ac:dyDescent="0.3"/>
    <row r="2876" s="65" customFormat="1" x14ac:dyDescent="0.3"/>
    <row r="2877" s="65" customFormat="1" x14ac:dyDescent="0.3"/>
    <row r="2878" s="65" customFormat="1" x14ac:dyDescent="0.3"/>
    <row r="2879" s="65" customFormat="1" x14ac:dyDescent="0.3"/>
    <row r="2880" s="65" customFormat="1" x14ac:dyDescent="0.3"/>
    <row r="2881" s="65" customFormat="1" x14ac:dyDescent="0.3"/>
    <row r="2882" s="65" customFormat="1" x14ac:dyDescent="0.3"/>
    <row r="2883" s="65" customFormat="1" x14ac:dyDescent="0.3"/>
    <row r="2884" s="65" customFormat="1" x14ac:dyDescent="0.3"/>
    <row r="2885" s="65" customFormat="1" x14ac:dyDescent="0.3"/>
    <row r="2886" s="65" customFormat="1" x14ac:dyDescent="0.3"/>
    <row r="2887" s="65" customFormat="1" x14ac:dyDescent="0.3"/>
    <row r="2888" s="65" customFormat="1" x14ac:dyDescent="0.3"/>
    <row r="2889" s="65" customFormat="1" x14ac:dyDescent="0.3"/>
    <row r="2890" s="65" customFormat="1" x14ac:dyDescent="0.3"/>
    <row r="2891" s="65" customFormat="1" x14ac:dyDescent="0.3"/>
    <row r="2892" s="65" customFormat="1" x14ac:dyDescent="0.3"/>
    <row r="2893" s="65" customFormat="1" x14ac:dyDescent="0.3"/>
    <row r="2894" s="65" customFormat="1" x14ac:dyDescent="0.3"/>
    <row r="2895" s="65" customFormat="1" x14ac:dyDescent="0.3"/>
    <row r="2896" s="65" customFormat="1" x14ac:dyDescent="0.3"/>
    <row r="2897" s="65" customFormat="1" x14ac:dyDescent="0.3"/>
    <row r="2898" s="65" customFormat="1" x14ac:dyDescent="0.3"/>
    <row r="2899" s="65" customFormat="1" x14ac:dyDescent="0.3"/>
    <row r="2900" s="65" customFormat="1" x14ac:dyDescent="0.3"/>
    <row r="2901" s="65" customFormat="1" x14ac:dyDescent="0.3"/>
    <row r="2902" s="65" customFormat="1" x14ac:dyDescent="0.3"/>
    <row r="2903" s="65" customFormat="1" x14ac:dyDescent="0.3"/>
    <row r="2904" s="65" customFormat="1" x14ac:dyDescent="0.3"/>
    <row r="2905" s="65" customFormat="1" x14ac:dyDescent="0.3"/>
    <row r="2906" s="65" customFormat="1" x14ac:dyDescent="0.3"/>
    <row r="2907" s="65" customFormat="1" x14ac:dyDescent="0.3"/>
    <row r="2908" s="65" customFormat="1" x14ac:dyDescent="0.3"/>
    <row r="2909" s="65" customFormat="1" x14ac:dyDescent="0.3"/>
    <row r="2910" s="65" customFormat="1" x14ac:dyDescent="0.3"/>
    <row r="2911" s="65" customFormat="1" x14ac:dyDescent="0.3"/>
    <row r="2912" s="65" customFormat="1" x14ac:dyDescent="0.3"/>
    <row r="2913" s="65" customFormat="1" x14ac:dyDescent="0.3"/>
    <row r="2914" s="65" customFormat="1" x14ac:dyDescent="0.3"/>
    <row r="2915" s="65" customFormat="1" x14ac:dyDescent="0.3"/>
    <row r="2916" s="65" customFormat="1" x14ac:dyDescent="0.3"/>
    <row r="2917" s="65" customFormat="1" x14ac:dyDescent="0.3"/>
    <row r="2918" s="65" customFormat="1" x14ac:dyDescent="0.3"/>
    <row r="2919" s="65" customFormat="1" x14ac:dyDescent="0.3"/>
    <row r="2920" s="65" customFormat="1" x14ac:dyDescent="0.3"/>
    <row r="2921" s="65" customFormat="1" x14ac:dyDescent="0.3"/>
    <row r="2922" s="65" customFormat="1" x14ac:dyDescent="0.3"/>
    <row r="2923" s="65" customFormat="1" x14ac:dyDescent="0.3"/>
    <row r="2924" s="65" customFormat="1" x14ac:dyDescent="0.3"/>
    <row r="2925" s="65" customFormat="1" x14ac:dyDescent="0.3"/>
    <row r="2926" s="65" customFormat="1" x14ac:dyDescent="0.3"/>
    <row r="2927" s="65" customFormat="1" x14ac:dyDescent="0.3"/>
    <row r="2928" s="65" customFormat="1" x14ac:dyDescent="0.3"/>
    <row r="2929" s="65" customFormat="1" x14ac:dyDescent="0.3"/>
    <row r="2930" s="65" customFormat="1" x14ac:dyDescent="0.3"/>
    <row r="2931" s="65" customFormat="1" x14ac:dyDescent="0.3"/>
    <row r="2932" s="65" customFormat="1" x14ac:dyDescent="0.3"/>
    <row r="2933" s="65" customFormat="1" x14ac:dyDescent="0.3"/>
    <row r="2934" s="65" customFormat="1" x14ac:dyDescent="0.3"/>
    <row r="2935" s="65" customFormat="1" x14ac:dyDescent="0.3"/>
    <row r="2936" s="65" customFormat="1" x14ac:dyDescent="0.3"/>
    <row r="2937" s="65" customFormat="1" x14ac:dyDescent="0.3"/>
    <row r="2938" s="65" customFormat="1" x14ac:dyDescent="0.3"/>
    <row r="2939" s="65" customFormat="1" x14ac:dyDescent="0.3"/>
    <row r="2940" s="65" customFormat="1" x14ac:dyDescent="0.3"/>
    <row r="2941" s="65" customFormat="1" x14ac:dyDescent="0.3"/>
    <row r="2942" s="65" customFormat="1" x14ac:dyDescent="0.3"/>
    <row r="2943" s="65" customFormat="1" x14ac:dyDescent="0.3"/>
    <row r="2944" s="65" customFormat="1" x14ac:dyDescent="0.3"/>
    <row r="2945" s="65" customFormat="1" x14ac:dyDescent="0.3"/>
    <row r="2946" s="65" customFormat="1" x14ac:dyDescent="0.3"/>
    <row r="2947" s="65" customFormat="1" x14ac:dyDescent="0.3"/>
    <row r="2948" s="65" customFormat="1" x14ac:dyDescent="0.3"/>
    <row r="2949" s="65" customFormat="1" x14ac:dyDescent="0.3"/>
    <row r="2950" s="65" customFormat="1" x14ac:dyDescent="0.3"/>
    <row r="2951" s="65" customFormat="1" x14ac:dyDescent="0.3"/>
    <row r="2952" s="65" customFormat="1" x14ac:dyDescent="0.3"/>
    <row r="2953" s="65" customFormat="1" x14ac:dyDescent="0.3"/>
    <row r="2954" s="65" customFormat="1" x14ac:dyDescent="0.3"/>
    <row r="2955" s="65" customFormat="1" x14ac:dyDescent="0.3"/>
    <row r="2956" s="65" customFormat="1" x14ac:dyDescent="0.3"/>
    <row r="2957" s="65" customFormat="1" x14ac:dyDescent="0.3"/>
    <row r="2958" s="65" customFormat="1" x14ac:dyDescent="0.3"/>
    <row r="2959" s="65" customFormat="1" x14ac:dyDescent="0.3"/>
    <row r="2960" s="65" customFormat="1" x14ac:dyDescent="0.3"/>
    <row r="2961" s="65" customFormat="1" x14ac:dyDescent="0.3"/>
    <row r="2962" s="65" customFormat="1" x14ac:dyDescent="0.3"/>
    <row r="2963" s="65" customFormat="1" x14ac:dyDescent="0.3"/>
    <row r="2964" s="65" customFormat="1" x14ac:dyDescent="0.3"/>
    <row r="2965" s="65" customFormat="1" x14ac:dyDescent="0.3"/>
    <row r="2966" s="65" customFormat="1" x14ac:dyDescent="0.3"/>
    <row r="2967" s="65" customFormat="1" x14ac:dyDescent="0.3"/>
    <row r="2968" s="65" customFormat="1" x14ac:dyDescent="0.3"/>
    <row r="2969" s="65" customFormat="1" x14ac:dyDescent="0.3"/>
    <row r="2970" s="65" customFormat="1" x14ac:dyDescent="0.3"/>
    <row r="2971" s="65" customFormat="1" x14ac:dyDescent="0.3"/>
    <row r="2972" s="65" customFormat="1" x14ac:dyDescent="0.3"/>
    <row r="2973" s="65" customFormat="1" x14ac:dyDescent="0.3"/>
    <row r="2974" s="65" customFormat="1" x14ac:dyDescent="0.3"/>
    <row r="2975" s="65" customFormat="1" x14ac:dyDescent="0.3"/>
    <row r="2976" s="65" customFormat="1" x14ac:dyDescent="0.3"/>
    <row r="2977" s="65" customFormat="1" x14ac:dyDescent="0.3"/>
    <row r="2978" s="65" customFormat="1" x14ac:dyDescent="0.3"/>
    <row r="2979" s="65" customFormat="1" x14ac:dyDescent="0.3"/>
    <row r="2980" s="65" customFormat="1" x14ac:dyDescent="0.3"/>
    <row r="2981" s="65" customFormat="1" x14ac:dyDescent="0.3"/>
    <row r="2982" s="65" customFormat="1" x14ac:dyDescent="0.3"/>
    <row r="2983" s="65" customFormat="1" x14ac:dyDescent="0.3"/>
    <row r="2984" s="65" customFormat="1" x14ac:dyDescent="0.3"/>
    <row r="2985" s="65" customFormat="1" x14ac:dyDescent="0.3"/>
    <row r="2986" s="65" customFormat="1" x14ac:dyDescent="0.3"/>
    <row r="2987" s="65" customFormat="1" x14ac:dyDescent="0.3"/>
    <row r="2988" s="65" customFormat="1" x14ac:dyDescent="0.3"/>
    <row r="2989" s="65" customFormat="1" x14ac:dyDescent="0.3"/>
    <row r="2990" s="65" customFormat="1" x14ac:dyDescent="0.3"/>
    <row r="2991" s="65" customFormat="1" x14ac:dyDescent="0.3"/>
    <row r="2992" s="65" customFormat="1" x14ac:dyDescent="0.3"/>
    <row r="2993" s="65" customFormat="1" x14ac:dyDescent="0.3"/>
    <row r="2994" s="65" customFormat="1" x14ac:dyDescent="0.3"/>
    <row r="2995" s="65" customFormat="1" x14ac:dyDescent="0.3"/>
    <row r="2996" s="65" customFormat="1" x14ac:dyDescent="0.3"/>
    <row r="2997" s="65" customFormat="1" x14ac:dyDescent="0.3"/>
    <row r="2998" s="65" customFormat="1" x14ac:dyDescent="0.3"/>
    <row r="2999" s="65" customFormat="1" x14ac:dyDescent="0.3"/>
    <row r="3000" s="65" customFormat="1" x14ac:dyDescent="0.3"/>
    <row r="3001" s="65" customFormat="1" x14ac:dyDescent="0.3"/>
    <row r="3002" s="65" customFormat="1" x14ac:dyDescent="0.3"/>
    <row r="3003" s="65" customFormat="1" x14ac:dyDescent="0.3"/>
    <row r="3004" s="65" customFormat="1" x14ac:dyDescent="0.3"/>
    <row r="3005" s="65" customFormat="1" x14ac:dyDescent="0.3"/>
    <row r="3006" s="65" customFormat="1" x14ac:dyDescent="0.3"/>
    <row r="3007" s="65" customFormat="1" x14ac:dyDescent="0.3"/>
    <row r="3008" s="65" customFormat="1" x14ac:dyDescent="0.3"/>
    <row r="3009" s="65" customFormat="1" x14ac:dyDescent="0.3"/>
    <row r="3010" s="65" customFormat="1" x14ac:dyDescent="0.3"/>
    <row r="3011" s="65" customFormat="1" x14ac:dyDescent="0.3"/>
    <row r="3012" s="65" customFormat="1" x14ac:dyDescent="0.3"/>
    <row r="3013" s="65" customFormat="1" x14ac:dyDescent="0.3"/>
    <row r="3014" s="65" customFormat="1" x14ac:dyDescent="0.3"/>
    <row r="3015" s="65" customFormat="1" x14ac:dyDescent="0.3"/>
    <row r="3016" s="65" customFormat="1" x14ac:dyDescent="0.3"/>
    <row r="3017" s="65" customFormat="1" x14ac:dyDescent="0.3"/>
    <row r="3018" s="65" customFormat="1" x14ac:dyDescent="0.3"/>
    <row r="3019" s="65" customFormat="1" x14ac:dyDescent="0.3"/>
    <row r="3020" s="65" customFormat="1" x14ac:dyDescent="0.3"/>
    <row r="3021" s="65" customFormat="1" x14ac:dyDescent="0.3"/>
    <row r="3022" s="65" customFormat="1" x14ac:dyDescent="0.3"/>
    <row r="3023" s="65" customFormat="1" x14ac:dyDescent="0.3"/>
    <row r="3024" s="65" customFormat="1" x14ac:dyDescent="0.3"/>
    <row r="3025" s="65" customFormat="1" x14ac:dyDescent="0.3"/>
    <row r="3026" s="65" customFormat="1" x14ac:dyDescent="0.3"/>
    <row r="3027" s="65" customFormat="1" x14ac:dyDescent="0.3"/>
    <row r="3028" s="65" customFormat="1" x14ac:dyDescent="0.3"/>
    <row r="3029" s="65" customFormat="1" x14ac:dyDescent="0.3"/>
    <row r="3030" s="65" customFormat="1" x14ac:dyDescent="0.3"/>
    <row r="3031" s="65" customFormat="1" x14ac:dyDescent="0.3"/>
    <row r="3032" s="65" customFormat="1" x14ac:dyDescent="0.3"/>
    <row r="3033" s="65" customFormat="1" x14ac:dyDescent="0.3"/>
    <row r="3034" s="65" customFormat="1" x14ac:dyDescent="0.3"/>
    <row r="3035" s="65" customFormat="1" x14ac:dyDescent="0.3"/>
    <row r="3036" s="65" customFormat="1" x14ac:dyDescent="0.3"/>
    <row r="3037" s="65" customFormat="1" x14ac:dyDescent="0.3"/>
    <row r="3038" s="65" customFormat="1" x14ac:dyDescent="0.3"/>
    <row r="3039" s="65" customFormat="1" x14ac:dyDescent="0.3"/>
    <row r="3040" s="65" customFormat="1" x14ac:dyDescent="0.3"/>
    <row r="3041" s="65" customFormat="1" x14ac:dyDescent="0.3"/>
    <row r="3042" s="65" customFormat="1" x14ac:dyDescent="0.3"/>
    <row r="3043" s="65" customFormat="1" x14ac:dyDescent="0.3"/>
    <row r="3044" s="65" customFormat="1" x14ac:dyDescent="0.3"/>
    <row r="3045" s="65" customFormat="1" x14ac:dyDescent="0.3"/>
    <row r="3046" s="65" customFormat="1" x14ac:dyDescent="0.3"/>
    <row r="3047" s="65" customFormat="1" x14ac:dyDescent="0.3"/>
    <row r="3048" s="65" customFormat="1" x14ac:dyDescent="0.3"/>
    <row r="3049" s="65" customFormat="1" x14ac:dyDescent="0.3"/>
    <row r="3050" s="65" customFormat="1" x14ac:dyDescent="0.3"/>
    <row r="3051" s="65" customFormat="1" x14ac:dyDescent="0.3"/>
    <row r="3052" s="65" customFormat="1" x14ac:dyDescent="0.3"/>
    <row r="3053" s="65" customFormat="1" x14ac:dyDescent="0.3"/>
    <row r="3054" s="65" customFormat="1" x14ac:dyDescent="0.3"/>
    <row r="3055" s="65" customFormat="1" x14ac:dyDescent="0.3"/>
    <row r="3056" s="65" customFormat="1" x14ac:dyDescent="0.3"/>
    <row r="3057" s="65" customFormat="1" x14ac:dyDescent="0.3"/>
    <row r="3058" s="65" customFormat="1" x14ac:dyDescent="0.3"/>
    <row r="3059" s="65" customFormat="1" x14ac:dyDescent="0.3"/>
    <row r="3060" s="65" customFormat="1" x14ac:dyDescent="0.3"/>
    <row r="3061" s="65" customFormat="1" x14ac:dyDescent="0.3"/>
    <row r="3062" s="65" customFormat="1" x14ac:dyDescent="0.3"/>
    <row r="3063" s="65" customFormat="1" x14ac:dyDescent="0.3"/>
    <row r="3064" s="65" customFormat="1" x14ac:dyDescent="0.3"/>
    <row r="3065" s="65" customFormat="1" x14ac:dyDescent="0.3"/>
    <row r="3066" s="65" customFormat="1" x14ac:dyDescent="0.3"/>
    <row r="3067" s="65" customFormat="1" x14ac:dyDescent="0.3"/>
    <row r="3068" s="65" customFormat="1" x14ac:dyDescent="0.3"/>
    <row r="3069" s="65" customFormat="1" x14ac:dyDescent="0.3"/>
    <row r="3070" s="65" customFormat="1" x14ac:dyDescent="0.3"/>
    <row r="3071" s="65" customFormat="1" x14ac:dyDescent="0.3"/>
    <row r="3072" s="65" customFormat="1" x14ac:dyDescent="0.3"/>
    <row r="3073" s="65" customFormat="1" x14ac:dyDescent="0.3"/>
    <row r="3074" s="65" customFormat="1" x14ac:dyDescent="0.3"/>
    <row r="3075" s="65" customFormat="1" x14ac:dyDescent="0.3"/>
    <row r="3076" s="65" customFormat="1" x14ac:dyDescent="0.3"/>
    <row r="3077" s="65" customFormat="1" x14ac:dyDescent="0.3"/>
    <row r="3078" s="65" customFormat="1" x14ac:dyDescent="0.3"/>
    <row r="3079" s="65" customFormat="1" x14ac:dyDescent="0.3"/>
    <row r="3080" s="65" customFormat="1" x14ac:dyDescent="0.3"/>
    <row r="3081" s="65" customFormat="1" x14ac:dyDescent="0.3"/>
    <row r="3082" s="65" customFormat="1" x14ac:dyDescent="0.3"/>
    <row r="3083" s="65" customFormat="1" x14ac:dyDescent="0.3"/>
    <row r="3084" s="65" customFormat="1" x14ac:dyDescent="0.3"/>
    <row r="3085" s="65" customFormat="1" x14ac:dyDescent="0.3"/>
    <row r="3086" s="65" customFormat="1" x14ac:dyDescent="0.3"/>
    <row r="3087" s="65" customFormat="1" x14ac:dyDescent="0.3"/>
    <row r="3088" s="65" customFormat="1" x14ac:dyDescent="0.3"/>
    <row r="3089" s="65" customFormat="1" x14ac:dyDescent="0.3"/>
    <row r="3090" s="65" customFormat="1" x14ac:dyDescent="0.3"/>
    <row r="3091" s="65" customFormat="1" x14ac:dyDescent="0.3"/>
    <row r="3092" s="65" customFormat="1" x14ac:dyDescent="0.3"/>
    <row r="3093" s="65" customFormat="1" x14ac:dyDescent="0.3"/>
    <row r="3094" s="65" customFormat="1" x14ac:dyDescent="0.3"/>
    <row r="3095" s="65" customFormat="1" x14ac:dyDescent="0.3"/>
    <row r="3096" s="65" customFormat="1" x14ac:dyDescent="0.3"/>
    <row r="3097" s="65" customFormat="1" x14ac:dyDescent="0.3"/>
    <row r="3098" s="65" customFormat="1" x14ac:dyDescent="0.3"/>
    <row r="3099" s="65" customFormat="1" x14ac:dyDescent="0.3"/>
    <row r="3100" s="65" customFormat="1" x14ac:dyDescent="0.3"/>
    <row r="3101" s="65" customFormat="1" x14ac:dyDescent="0.3"/>
    <row r="3102" s="65" customFormat="1" x14ac:dyDescent="0.3"/>
    <row r="3103" s="65" customFormat="1" x14ac:dyDescent="0.3"/>
    <row r="3104" s="65" customFormat="1" x14ac:dyDescent="0.3"/>
    <row r="3105" s="65" customFormat="1" x14ac:dyDescent="0.3"/>
    <row r="3106" s="65" customFormat="1" x14ac:dyDescent="0.3"/>
    <row r="3107" s="65" customFormat="1" x14ac:dyDescent="0.3"/>
    <row r="3108" s="65" customFormat="1" x14ac:dyDescent="0.3"/>
    <row r="3109" s="65" customFormat="1" x14ac:dyDescent="0.3"/>
    <row r="3110" s="65" customFormat="1" x14ac:dyDescent="0.3"/>
    <row r="3111" s="65" customFormat="1" x14ac:dyDescent="0.3"/>
    <row r="3112" s="65" customFormat="1" x14ac:dyDescent="0.3"/>
    <row r="3113" s="65" customFormat="1" x14ac:dyDescent="0.3"/>
    <row r="3114" s="65" customFormat="1" x14ac:dyDescent="0.3"/>
    <row r="3115" s="65" customFormat="1" x14ac:dyDescent="0.3"/>
    <row r="3116" s="65" customFormat="1" x14ac:dyDescent="0.3"/>
    <row r="3117" s="65" customFormat="1" x14ac:dyDescent="0.3"/>
    <row r="3118" s="65" customFormat="1" x14ac:dyDescent="0.3"/>
    <row r="3119" s="65" customFormat="1" x14ac:dyDescent="0.3"/>
    <row r="3120" s="65" customFormat="1" x14ac:dyDescent="0.3"/>
    <row r="3121" s="65" customFormat="1" x14ac:dyDescent="0.3"/>
    <row r="3122" s="65" customFormat="1" x14ac:dyDescent="0.3"/>
    <row r="3123" s="65" customFormat="1" x14ac:dyDescent="0.3"/>
    <row r="3124" s="65" customFormat="1" x14ac:dyDescent="0.3"/>
    <row r="3125" s="65" customFormat="1" x14ac:dyDescent="0.3"/>
    <row r="3126" s="65" customFormat="1" x14ac:dyDescent="0.3"/>
    <row r="3127" s="65" customFormat="1" x14ac:dyDescent="0.3"/>
    <row r="3128" s="65" customFormat="1" x14ac:dyDescent="0.3"/>
    <row r="3129" s="65" customFormat="1" x14ac:dyDescent="0.3"/>
    <row r="3130" s="65" customFormat="1" x14ac:dyDescent="0.3"/>
    <row r="3131" s="65" customFormat="1" x14ac:dyDescent="0.3"/>
    <row r="3132" s="65" customFormat="1" x14ac:dyDescent="0.3"/>
    <row r="3133" s="65" customFormat="1" x14ac:dyDescent="0.3"/>
    <row r="3134" s="65" customFormat="1" x14ac:dyDescent="0.3"/>
    <row r="3135" s="65" customFormat="1" x14ac:dyDescent="0.3"/>
    <row r="3136" s="65" customFormat="1" x14ac:dyDescent="0.3"/>
    <row r="3137" s="65" customFormat="1" x14ac:dyDescent="0.3"/>
    <row r="3138" s="65" customFormat="1" x14ac:dyDescent="0.3"/>
    <row r="3139" s="65" customFormat="1" x14ac:dyDescent="0.3"/>
    <row r="3140" s="65" customFormat="1" x14ac:dyDescent="0.3"/>
    <row r="3141" s="65" customFormat="1" x14ac:dyDescent="0.3"/>
    <row r="3142" s="65" customFormat="1" x14ac:dyDescent="0.3"/>
    <row r="3143" s="65" customFormat="1" x14ac:dyDescent="0.3"/>
    <row r="3144" s="65" customFormat="1" x14ac:dyDescent="0.3"/>
    <row r="3145" s="65" customFormat="1" x14ac:dyDescent="0.3"/>
    <row r="3146" s="65" customFormat="1" x14ac:dyDescent="0.3"/>
    <row r="3147" s="65" customFormat="1" x14ac:dyDescent="0.3"/>
    <row r="3148" s="65" customFormat="1" x14ac:dyDescent="0.3"/>
    <row r="3149" s="65" customFormat="1" x14ac:dyDescent="0.3"/>
    <row r="3150" s="65" customFormat="1" x14ac:dyDescent="0.3"/>
    <row r="3151" s="65" customFormat="1" x14ac:dyDescent="0.3"/>
    <row r="3152" s="65" customFormat="1" x14ac:dyDescent="0.3"/>
    <row r="3153" s="65" customFormat="1" x14ac:dyDescent="0.3"/>
    <row r="3154" s="65" customFormat="1" x14ac:dyDescent="0.3"/>
    <row r="3155" s="65" customFormat="1" x14ac:dyDescent="0.3"/>
    <row r="3156" s="65" customFormat="1" x14ac:dyDescent="0.3"/>
    <row r="3157" s="65" customFormat="1" x14ac:dyDescent="0.3"/>
    <row r="3158" s="65" customFormat="1" x14ac:dyDescent="0.3"/>
    <row r="3159" s="65" customFormat="1" x14ac:dyDescent="0.3"/>
    <row r="3160" s="65" customFormat="1" x14ac:dyDescent="0.3"/>
    <row r="3161" s="65" customFormat="1" x14ac:dyDescent="0.3"/>
    <row r="3162" s="65" customFormat="1" x14ac:dyDescent="0.3"/>
    <row r="3163" s="65" customFormat="1" x14ac:dyDescent="0.3"/>
    <row r="3164" s="65" customFormat="1" x14ac:dyDescent="0.3"/>
    <row r="3165" s="65" customFormat="1" x14ac:dyDescent="0.3"/>
    <row r="3166" s="65" customFormat="1" x14ac:dyDescent="0.3"/>
    <row r="3167" s="65" customFormat="1" x14ac:dyDescent="0.3"/>
    <row r="3168" s="65" customFormat="1" x14ac:dyDescent="0.3"/>
    <row r="3169" s="65" customFormat="1" x14ac:dyDescent="0.3"/>
    <row r="3170" s="65" customFormat="1" x14ac:dyDescent="0.3"/>
    <row r="3171" s="65" customFormat="1" x14ac:dyDescent="0.3"/>
    <row r="3172" s="65" customFormat="1" x14ac:dyDescent="0.3"/>
    <row r="3173" s="65" customFormat="1" x14ac:dyDescent="0.3"/>
    <row r="3174" s="65" customFormat="1" x14ac:dyDescent="0.3"/>
    <row r="3175" s="65" customFormat="1" x14ac:dyDescent="0.3"/>
    <row r="3176" s="65" customFormat="1" x14ac:dyDescent="0.3"/>
    <row r="3177" s="65" customFormat="1" x14ac:dyDescent="0.3"/>
    <row r="3178" s="65" customFormat="1" x14ac:dyDescent="0.3"/>
    <row r="3179" s="65" customFormat="1" x14ac:dyDescent="0.3"/>
    <row r="3180" s="65" customFormat="1" x14ac:dyDescent="0.3"/>
    <row r="3181" s="65" customFormat="1" x14ac:dyDescent="0.3"/>
    <row r="3182" s="65" customFormat="1" x14ac:dyDescent="0.3"/>
    <row r="3183" s="65" customFormat="1" x14ac:dyDescent="0.3"/>
    <row r="3184" s="65" customFormat="1" x14ac:dyDescent="0.3"/>
    <row r="3185" s="65" customFormat="1" x14ac:dyDescent="0.3"/>
    <row r="3186" s="65" customFormat="1" x14ac:dyDescent="0.3"/>
    <row r="3187" s="65" customFormat="1" x14ac:dyDescent="0.3"/>
    <row r="3188" s="65" customFormat="1" x14ac:dyDescent="0.3"/>
    <row r="3189" s="65" customFormat="1" x14ac:dyDescent="0.3"/>
    <row r="3190" s="65" customFormat="1" x14ac:dyDescent="0.3"/>
    <row r="3191" s="65" customFormat="1" x14ac:dyDescent="0.3"/>
    <row r="3192" s="65" customFormat="1" x14ac:dyDescent="0.3"/>
    <row r="3193" s="65" customFormat="1" x14ac:dyDescent="0.3"/>
    <row r="3194" s="65" customFormat="1" x14ac:dyDescent="0.3"/>
    <row r="3195" s="65" customFormat="1" x14ac:dyDescent="0.3"/>
    <row r="3196" s="65" customFormat="1" x14ac:dyDescent="0.3"/>
    <row r="3197" s="65" customFormat="1" x14ac:dyDescent="0.3"/>
    <row r="3198" s="65" customFormat="1" x14ac:dyDescent="0.3"/>
    <row r="3199" s="65" customFormat="1" x14ac:dyDescent="0.3"/>
    <row r="3200" s="65" customFormat="1" x14ac:dyDescent="0.3"/>
    <row r="3201" s="65" customFormat="1" x14ac:dyDescent="0.3"/>
    <row r="3202" s="65" customFormat="1" x14ac:dyDescent="0.3"/>
    <row r="3203" s="65" customFormat="1" x14ac:dyDescent="0.3"/>
    <row r="3204" s="65" customFormat="1" x14ac:dyDescent="0.3"/>
    <row r="3205" s="65" customFormat="1" x14ac:dyDescent="0.3"/>
    <row r="3206" s="65" customFormat="1" x14ac:dyDescent="0.3"/>
    <row r="3207" s="65" customFormat="1" x14ac:dyDescent="0.3"/>
    <row r="3208" s="65" customFormat="1" x14ac:dyDescent="0.3"/>
    <row r="3209" s="65" customFormat="1" x14ac:dyDescent="0.3"/>
    <row r="3210" s="65" customFormat="1" x14ac:dyDescent="0.3"/>
    <row r="3211" s="65" customFormat="1" x14ac:dyDescent="0.3"/>
    <row r="3212" s="65" customFormat="1" x14ac:dyDescent="0.3"/>
    <row r="3213" s="65" customFormat="1" x14ac:dyDescent="0.3"/>
    <row r="3214" s="65" customFormat="1" x14ac:dyDescent="0.3"/>
    <row r="3215" s="65" customFormat="1" x14ac:dyDescent="0.3"/>
    <row r="3216" s="65" customFormat="1" x14ac:dyDescent="0.3"/>
    <row r="3217" s="65" customFormat="1" x14ac:dyDescent="0.3"/>
    <row r="3218" s="65" customFormat="1" x14ac:dyDescent="0.3"/>
    <row r="3219" s="65" customFormat="1" x14ac:dyDescent="0.3"/>
    <row r="3220" s="65" customFormat="1" x14ac:dyDescent="0.3"/>
    <row r="3221" s="65" customFormat="1" x14ac:dyDescent="0.3"/>
    <row r="3222" s="65" customFormat="1" x14ac:dyDescent="0.3"/>
    <row r="3223" s="65" customFormat="1" x14ac:dyDescent="0.3"/>
    <row r="3224" s="65" customFormat="1" x14ac:dyDescent="0.3"/>
    <row r="3225" s="65" customFormat="1" x14ac:dyDescent="0.3"/>
    <row r="3226" s="65" customFormat="1" x14ac:dyDescent="0.3"/>
    <row r="3227" s="65" customFormat="1" x14ac:dyDescent="0.3"/>
    <row r="3228" s="65" customFormat="1" x14ac:dyDescent="0.3"/>
    <row r="3229" s="65" customFormat="1" x14ac:dyDescent="0.3"/>
    <row r="3230" s="65" customFormat="1" x14ac:dyDescent="0.3"/>
    <row r="3231" s="65" customFormat="1" x14ac:dyDescent="0.3"/>
    <row r="3232" s="65" customFormat="1" x14ac:dyDescent="0.3"/>
    <row r="3233" s="65" customFormat="1" x14ac:dyDescent="0.3"/>
    <row r="3234" s="65" customFormat="1" x14ac:dyDescent="0.3"/>
    <row r="3235" s="65" customFormat="1" x14ac:dyDescent="0.3"/>
    <row r="3236" s="65" customFormat="1" x14ac:dyDescent="0.3"/>
    <row r="3237" s="65" customFormat="1" x14ac:dyDescent="0.3"/>
    <row r="3238" s="65" customFormat="1" x14ac:dyDescent="0.3"/>
    <row r="3239" s="65" customFormat="1" x14ac:dyDescent="0.3"/>
    <row r="3240" s="65" customFormat="1" x14ac:dyDescent="0.3"/>
    <row r="3241" s="65" customFormat="1" x14ac:dyDescent="0.3"/>
    <row r="3242" s="65" customFormat="1" x14ac:dyDescent="0.3"/>
    <row r="3243" s="65" customFormat="1" x14ac:dyDescent="0.3"/>
    <row r="3244" s="65" customFormat="1" x14ac:dyDescent="0.3"/>
    <row r="3245" s="65" customFormat="1" x14ac:dyDescent="0.3"/>
    <row r="3246" s="65" customFormat="1" x14ac:dyDescent="0.3"/>
    <row r="3247" s="65" customFormat="1" x14ac:dyDescent="0.3"/>
    <row r="3248" s="65" customFormat="1" x14ac:dyDescent="0.3"/>
    <row r="3249" s="65" customFormat="1" x14ac:dyDescent="0.3"/>
    <row r="3250" s="65" customFormat="1" x14ac:dyDescent="0.3"/>
    <row r="3251" s="65" customFormat="1" x14ac:dyDescent="0.3"/>
    <row r="3252" s="65" customFormat="1" x14ac:dyDescent="0.3"/>
    <row r="3253" s="65" customFormat="1" x14ac:dyDescent="0.3"/>
    <row r="3254" s="65" customFormat="1" x14ac:dyDescent="0.3"/>
    <row r="3255" s="65" customFormat="1" x14ac:dyDescent="0.3"/>
    <row r="3256" s="65" customFormat="1" x14ac:dyDescent="0.3"/>
    <row r="3257" s="65" customFormat="1" x14ac:dyDescent="0.3"/>
    <row r="3258" s="65" customFormat="1" x14ac:dyDescent="0.3"/>
    <row r="3259" s="65" customFormat="1" x14ac:dyDescent="0.3"/>
    <row r="3260" s="65" customFormat="1" x14ac:dyDescent="0.3"/>
    <row r="3261" s="65" customFormat="1" x14ac:dyDescent="0.3"/>
    <row r="3262" s="65" customFormat="1" x14ac:dyDescent="0.3"/>
    <row r="3263" s="65" customFormat="1" x14ac:dyDescent="0.3"/>
    <row r="3264" s="65" customFormat="1" x14ac:dyDescent="0.3"/>
    <row r="3265" s="65" customFormat="1" x14ac:dyDescent="0.3"/>
    <row r="3266" s="65" customFormat="1" x14ac:dyDescent="0.3"/>
    <row r="3267" s="65" customFormat="1" x14ac:dyDescent="0.3"/>
    <row r="3268" s="65" customFormat="1" x14ac:dyDescent="0.3"/>
    <row r="3269" s="65" customFormat="1" x14ac:dyDescent="0.3"/>
    <row r="3270" s="65" customFormat="1" x14ac:dyDescent="0.3"/>
    <row r="3271" s="65" customFormat="1" x14ac:dyDescent="0.3"/>
    <row r="3272" s="65" customFormat="1" x14ac:dyDescent="0.3"/>
    <row r="3273" s="65" customFormat="1" x14ac:dyDescent="0.3"/>
    <row r="3274" s="65" customFormat="1" x14ac:dyDescent="0.3"/>
    <row r="3275" s="65" customFormat="1" x14ac:dyDescent="0.3"/>
    <row r="3276" s="65" customFormat="1" x14ac:dyDescent="0.3"/>
    <row r="3277" s="65" customFormat="1" x14ac:dyDescent="0.3"/>
    <row r="3278" s="65" customFormat="1" x14ac:dyDescent="0.3"/>
    <row r="3279" s="65" customFormat="1" x14ac:dyDescent="0.3"/>
    <row r="3280" s="65" customFormat="1" x14ac:dyDescent="0.3"/>
    <row r="3281" s="65" customFormat="1" x14ac:dyDescent="0.3"/>
    <row r="3282" s="65" customFormat="1" x14ac:dyDescent="0.3"/>
    <row r="3283" s="65" customFormat="1" x14ac:dyDescent="0.3"/>
    <row r="3284" s="65" customFormat="1" x14ac:dyDescent="0.3"/>
    <row r="3285" s="65" customFormat="1" x14ac:dyDescent="0.3"/>
    <row r="3286" s="65" customFormat="1" x14ac:dyDescent="0.3"/>
    <row r="3287" s="65" customFormat="1" x14ac:dyDescent="0.3"/>
    <row r="3288" s="65" customFormat="1" x14ac:dyDescent="0.3"/>
    <row r="3289" s="65" customFormat="1" x14ac:dyDescent="0.3"/>
    <row r="3290" s="65" customFormat="1" x14ac:dyDescent="0.3"/>
    <row r="3291" s="65" customFormat="1" x14ac:dyDescent="0.3"/>
    <row r="3292" s="65" customFormat="1" x14ac:dyDescent="0.3"/>
    <row r="3293" s="65" customFormat="1" x14ac:dyDescent="0.3"/>
    <row r="3294" s="65" customFormat="1" x14ac:dyDescent="0.3"/>
    <row r="3295" s="65" customFormat="1" x14ac:dyDescent="0.3"/>
    <row r="3296" s="65" customFormat="1" x14ac:dyDescent="0.3"/>
    <row r="3297" s="65" customFormat="1" x14ac:dyDescent="0.3"/>
    <row r="3298" s="65" customFormat="1" x14ac:dyDescent="0.3"/>
    <row r="3299" s="65" customFormat="1" x14ac:dyDescent="0.3"/>
    <row r="3300" s="65" customFormat="1" x14ac:dyDescent="0.3"/>
    <row r="3301" s="65" customFormat="1" x14ac:dyDescent="0.3"/>
    <row r="3302" s="65" customFormat="1" x14ac:dyDescent="0.3"/>
    <row r="3303" s="65" customFormat="1" x14ac:dyDescent="0.3"/>
    <row r="3304" s="65" customFormat="1" x14ac:dyDescent="0.3"/>
    <row r="3305" s="65" customFormat="1" x14ac:dyDescent="0.3"/>
    <row r="3306" s="65" customFormat="1" x14ac:dyDescent="0.3"/>
    <row r="3307" s="65" customFormat="1" x14ac:dyDescent="0.3"/>
    <row r="3308" s="65" customFormat="1" x14ac:dyDescent="0.3"/>
    <row r="3309" s="65" customFormat="1" x14ac:dyDescent="0.3"/>
    <row r="3310" s="65" customFormat="1" x14ac:dyDescent="0.3"/>
    <row r="3311" s="65" customFormat="1" x14ac:dyDescent="0.3"/>
    <row r="3312" s="65" customFormat="1" x14ac:dyDescent="0.3"/>
    <row r="3313" s="65" customFormat="1" x14ac:dyDescent="0.3"/>
    <row r="3314" s="65" customFormat="1" x14ac:dyDescent="0.3"/>
    <row r="3315" s="65" customFormat="1" x14ac:dyDescent="0.3"/>
    <row r="3316" s="65" customFormat="1" x14ac:dyDescent="0.3"/>
    <row r="3317" s="65" customFormat="1" x14ac:dyDescent="0.3"/>
    <row r="3318" s="65" customFormat="1" x14ac:dyDescent="0.3"/>
    <row r="3319" s="65" customFormat="1" x14ac:dyDescent="0.3"/>
    <row r="3320" s="65" customFormat="1" x14ac:dyDescent="0.3"/>
    <row r="3321" s="65" customFormat="1" x14ac:dyDescent="0.3"/>
    <row r="3322" s="65" customFormat="1" x14ac:dyDescent="0.3"/>
    <row r="3323" s="65" customFormat="1" x14ac:dyDescent="0.3"/>
    <row r="3324" s="65" customFormat="1" x14ac:dyDescent="0.3"/>
    <row r="3325" s="65" customFormat="1" x14ac:dyDescent="0.3"/>
    <row r="3326" s="65" customFormat="1" x14ac:dyDescent="0.3"/>
    <row r="3327" s="65" customFormat="1" x14ac:dyDescent="0.3"/>
    <row r="3328" s="65" customFormat="1" x14ac:dyDescent="0.3"/>
    <row r="3329" s="65" customFormat="1" x14ac:dyDescent="0.3"/>
    <row r="3330" s="65" customFormat="1" x14ac:dyDescent="0.3"/>
    <row r="3331" s="65" customFormat="1" x14ac:dyDescent="0.3"/>
    <row r="3332" s="65" customFormat="1" x14ac:dyDescent="0.3"/>
    <row r="3333" s="65" customFormat="1" x14ac:dyDescent="0.3"/>
    <row r="3334" s="65" customFormat="1" x14ac:dyDescent="0.3"/>
    <row r="3335" s="65" customFormat="1" x14ac:dyDescent="0.3"/>
    <row r="3336" s="65" customFormat="1" x14ac:dyDescent="0.3"/>
    <row r="3337" s="65" customFormat="1" x14ac:dyDescent="0.3"/>
    <row r="3338" s="65" customFormat="1" x14ac:dyDescent="0.3"/>
    <row r="3339" s="65" customFormat="1" x14ac:dyDescent="0.3"/>
    <row r="3340" s="65" customFormat="1" x14ac:dyDescent="0.3"/>
    <row r="3341" s="65" customFormat="1" x14ac:dyDescent="0.3"/>
    <row r="3342" s="65" customFormat="1" x14ac:dyDescent="0.3"/>
    <row r="3343" s="65" customFormat="1" x14ac:dyDescent="0.3"/>
    <row r="3344" s="65" customFormat="1" x14ac:dyDescent="0.3"/>
    <row r="3345" s="65" customFormat="1" x14ac:dyDescent="0.3"/>
    <row r="3346" s="65" customFormat="1" x14ac:dyDescent="0.3"/>
    <row r="3347" s="65" customFormat="1" x14ac:dyDescent="0.3"/>
    <row r="3348" s="65" customFormat="1" x14ac:dyDescent="0.3"/>
    <row r="3349" s="65" customFormat="1" x14ac:dyDescent="0.3"/>
    <row r="3350" s="65" customFormat="1" x14ac:dyDescent="0.3"/>
    <row r="3351" s="65" customFormat="1" x14ac:dyDescent="0.3"/>
    <row r="3352" s="65" customFormat="1" x14ac:dyDescent="0.3"/>
    <row r="3353" s="65" customFormat="1" x14ac:dyDescent="0.3"/>
    <row r="3354" s="65" customFormat="1" x14ac:dyDescent="0.3"/>
    <row r="3355" s="65" customFormat="1" x14ac:dyDescent="0.3"/>
    <row r="3356" s="65" customFormat="1" x14ac:dyDescent="0.3"/>
    <row r="3357" s="65" customFormat="1" x14ac:dyDescent="0.3"/>
    <row r="3358" s="65" customFormat="1" x14ac:dyDescent="0.3"/>
    <row r="3359" s="65" customFormat="1" x14ac:dyDescent="0.3"/>
    <row r="3360" s="65" customFormat="1" x14ac:dyDescent="0.3"/>
    <row r="3361" s="65" customFormat="1" x14ac:dyDescent="0.3"/>
    <row r="3362" s="65" customFormat="1" x14ac:dyDescent="0.3"/>
    <row r="3363" s="65" customFormat="1" x14ac:dyDescent="0.3"/>
    <row r="3364" s="65" customFormat="1" x14ac:dyDescent="0.3"/>
    <row r="3365" s="65" customFormat="1" x14ac:dyDescent="0.3"/>
    <row r="3366" s="65" customFormat="1" x14ac:dyDescent="0.3"/>
    <row r="3367" s="65" customFormat="1" x14ac:dyDescent="0.3"/>
    <row r="3368" s="65" customFormat="1" x14ac:dyDescent="0.3"/>
    <row r="3369" s="65" customFormat="1" x14ac:dyDescent="0.3"/>
    <row r="3370" s="65" customFormat="1" x14ac:dyDescent="0.3"/>
    <row r="3371" s="65" customFormat="1" x14ac:dyDescent="0.3"/>
    <row r="3372" s="65" customFormat="1" x14ac:dyDescent="0.3"/>
    <row r="3373" s="65" customFormat="1" x14ac:dyDescent="0.3"/>
    <row r="3374" s="65" customFormat="1" x14ac:dyDescent="0.3"/>
    <row r="3375" s="65" customFormat="1" x14ac:dyDescent="0.3"/>
    <row r="3376" s="65" customFormat="1" x14ac:dyDescent="0.3"/>
    <row r="3377" s="65" customFormat="1" x14ac:dyDescent="0.3"/>
    <row r="3378" s="65" customFormat="1" x14ac:dyDescent="0.3"/>
    <row r="3379" s="65" customFormat="1" x14ac:dyDescent="0.3"/>
    <row r="3380" s="65" customFormat="1" x14ac:dyDescent="0.3"/>
    <row r="3381" s="65" customFormat="1" x14ac:dyDescent="0.3"/>
    <row r="3382" s="65" customFormat="1" x14ac:dyDescent="0.3"/>
    <row r="3383" s="65" customFormat="1" x14ac:dyDescent="0.3"/>
    <row r="3384" s="65" customFormat="1" x14ac:dyDescent="0.3"/>
    <row r="3385" s="65" customFormat="1" x14ac:dyDescent="0.3"/>
    <row r="3386" s="65" customFormat="1" x14ac:dyDescent="0.3"/>
    <row r="3387" s="65" customFormat="1" x14ac:dyDescent="0.3"/>
    <row r="3388" s="65" customFormat="1" x14ac:dyDescent="0.3"/>
    <row r="3389" s="65" customFormat="1" x14ac:dyDescent="0.3"/>
    <row r="3390" s="65" customFormat="1" x14ac:dyDescent="0.3"/>
    <row r="3391" s="65" customFormat="1" x14ac:dyDescent="0.3"/>
    <row r="3392" s="65" customFormat="1" x14ac:dyDescent="0.3"/>
    <row r="3393" s="65" customFormat="1" x14ac:dyDescent="0.3"/>
    <row r="3394" s="65" customFormat="1" x14ac:dyDescent="0.3"/>
    <row r="3395" s="65" customFormat="1" x14ac:dyDescent="0.3"/>
    <row r="3396" s="65" customFormat="1" x14ac:dyDescent="0.3"/>
    <row r="3397" s="65" customFormat="1" x14ac:dyDescent="0.3"/>
    <row r="3398" s="65" customFormat="1" x14ac:dyDescent="0.3"/>
    <row r="3399" s="65" customFormat="1" x14ac:dyDescent="0.3"/>
    <row r="3400" s="65" customFormat="1" x14ac:dyDescent="0.3"/>
    <row r="3401" s="65" customFormat="1" x14ac:dyDescent="0.3"/>
    <row r="3402" s="65" customFormat="1" x14ac:dyDescent="0.3"/>
    <row r="3403" s="65" customFormat="1" x14ac:dyDescent="0.3"/>
    <row r="3404" s="65" customFormat="1" x14ac:dyDescent="0.3"/>
    <row r="3405" s="65" customFormat="1" x14ac:dyDescent="0.3"/>
    <row r="3406" s="65" customFormat="1" x14ac:dyDescent="0.3"/>
    <row r="3407" s="65" customFormat="1" x14ac:dyDescent="0.3"/>
    <row r="3408" s="65" customFormat="1" x14ac:dyDescent="0.3"/>
    <row r="3409" s="65" customFormat="1" x14ac:dyDescent="0.3"/>
    <row r="3410" s="65" customFormat="1" x14ac:dyDescent="0.3"/>
    <row r="3411" s="65" customFormat="1" x14ac:dyDescent="0.3"/>
    <row r="3412" s="65" customFormat="1" x14ac:dyDescent="0.3"/>
    <row r="3413" s="65" customFormat="1" x14ac:dyDescent="0.3"/>
    <row r="3414" s="65" customFormat="1" x14ac:dyDescent="0.3"/>
    <row r="3415" s="65" customFormat="1" x14ac:dyDescent="0.3"/>
    <row r="3416" s="65" customFormat="1" x14ac:dyDescent="0.3"/>
    <row r="3417" s="65" customFormat="1" x14ac:dyDescent="0.3"/>
    <row r="3418" s="65" customFormat="1" x14ac:dyDescent="0.3"/>
    <row r="3419" s="65" customFormat="1" x14ac:dyDescent="0.3"/>
    <row r="3420" s="65" customFormat="1" x14ac:dyDescent="0.3"/>
    <row r="3421" s="65" customFormat="1" x14ac:dyDescent="0.3"/>
    <row r="3422" s="65" customFormat="1" x14ac:dyDescent="0.3"/>
    <row r="3423" s="65" customFormat="1" x14ac:dyDescent="0.3"/>
    <row r="3424" s="65" customFormat="1" x14ac:dyDescent="0.3"/>
    <row r="3425" s="65" customFormat="1" x14ac:dyDescent="0.3"/>
    <row r="3426" s="65" customFormat="1" x14ac:dyDescent="0.3"/>
    <row r="3427" s="65" customFormat="1" x14ac:dyDescent="0.3"/>
    <row r="3428" s="65" customFormat="1" x14ac:dyDescent="0.3"/>
    <row r="3429" s="65" customFormat="1" x14ac:dyDescent="0.3"/>
    <row r="3430" s="65" customFormat="1" x14ac:dyDescent="0.3"/>
    <row r="3431" s="65" customFormat="1" x14ac:dyDescent="0.3"/>
    <row r="3432" s="65" customFormat="1" x14ac:dyDescent="0.3"/>
    <row r="3433" s="65" customFormat="1" x14ac:dyDescent="0.3"/>
    <row r="3434" s="65" customFormat="1" x14ac:dyDescent="0.3"/>
    <row r="3435" s="65" customFormat="1" x14ac:dyDescent="0.3"/>
    <row r="3436" s="65" customFormat="1" x14ac:dyDescent="0.3"/>
    <row r="3437" s="65" customFormat="1" x14ac:dyDescent="0.3"/>
    <row r="3438" s="65" customFormat="1" x14ac:dyDescent="0.3"/>
    <row r="3439" s="65" customFormat="1" x14ac:dyDescent="0.3"/>
    <row r="3440" s="65" customFormat="1" x14ac:dyDescent="0.3"/>
    <row r="3441" s="65" customFormat="1" x14ac:dyDescent="0.3"/>
    <row r="3442" s="65" customFormat="1" x14ac:dyDescent="0.3"/>
    <row r="3443" s="65" customFormat="1" x14ac:dyDescent="0.3"/>
    <row r="3444" s="65" customFormat="1" x14ac:dyDescent="0.3"/>
    <row r="3445" s="65" customFormat="1" x14ac:dyDescent="0.3"/>
    <row r="3446" s="65" customFormat="1" x14ac:dyDescent="0.3"/>
    <row r="3447" s="65" customFormat="1" x14ac:dyDescent="0.3"/>
    <row r="3448" s="65" customFormat="1" x14ac:dyDescent="0.3"/>
    <row r="3449" s="65" customFormat="1" x14ac:dyDescent="0.3"/>
    <row r="3450" s="65" customFormat="1" x14ac:dyDescent="0.3"/>
    <row r="3451" s="65" customFormat="1" x14ac:dyDescent="0.3"/>
    <row r="3452" s="65" customFormat="1" x14ac:dyDescent="0.3"/>
    <row r="3453" s="65" customFormat="1" x14ac:dyDescent="0.3"/>
    <row r="3454" s="65" customFormat="1" x14ac:dyDescent="0.3"/>
    <row r="3455" s="65" customFormat="1" x14ac:dyDescent="0.3"/>
    <row r="3456" s="65" customFormat="1" x14ac:dyDescent="0.3"/>
    <row r="3457" s="65" customFormat="1" x14ac:dyDescent="0.3"/>
    <row r="3458" s="65" customFormat="1" x14ac:dyDescent="0.3"/>
    <row r="3459" s="65" customFormat="1" x14ac:dyDescent="0.3"/>
    <row r="3460" s="65" customFormat="1" x14ac:dyDescent="0.3"/>
    <row r="3461" s="65" customFormat="1" x14ac:dyDescent="0.3"/>
    <row r="3462" s="65" customFormat="1" x14ac:dyDescent="0.3"/>
    <row r="3463" s="65" customFormat="1" x14ac:dyDescent="0.3"/>
    <row r="3464" s="65" customFormat="1" x14ac:dyDescent="0.3"/>
    <row r="3465" s="65" customFormat="1" x14ac:dyDescent="0.3"/>
    <row r="3466" s="65" customFormat="1" x14ac:dyDescent="0.3"/>
    <row r="3467" s="65" customFormat="1" x14ac:dyDescent="0.3"/>
    <row r="3468" s="65" customFormat="1" x14ac:dyDescent="0.3"/>
    <row r="3469" s="65" customFormat="1" x14ac:dyDescent="0.3"/>
    <row r="3470" s="65" customFormat="1" x14ac:dyDescent="0.3"/>
    <row r="3471" s="65" customFormat="1" x14ac:dyDescent="0.3"/>
    <row r="3472" s="65" customFormat="1" x14ac:dyDescent="0.3"/>
    <row r="3473" s="65" customFormat="1" x14ac:dyDescent="0.3"/>
    <row r="3474" s="65" customFormat="1" x14ac:dyDescent="0.3"/>
    <row r="3475" s="65" customFormat="1" x14ac:dyDescent="0.3"/>
    <row r="3476" s="65" customFormat="1" x14ac:dyDescent="0.3"/>
    <row r="3477" s="65" customFormat="1" x14ac:dyDescent="0.3"/>
    <row r="3478" s="65" customFormat="1" x14ac:dyDescent="0.3"/>
    <row r="3479" s="65" customFormat="1" x14ac:dyDescent="0.3"/>
    <row r="3480" s="65" customFormat="1" x14ac:dyDescent="0.3"/>
    <row r="3481" s="65" customFormat="1" x14ac:dyDescent="0.3"/>
    <row r="3482" s="65" customFormat="1" x14ac:dyDescent="0.3"/>
    <row r="3483" s="65" customFormat="1" x14ac:dyDescent="0.3"/>
    <row r="3484" s="65" customFormat="1" x14ac:dyDescent="0.3"/>
    <row r="3485" s="65" customFormat="1" x14ac:dyDescent="0.3"/>
    <row r="3486" s="65" customFormat="1" x14ac:dyDescent="0.3"/>
    <row r="3487" s="65" customFormat="1" x14ac:dyDescent="0.3"/>
    <row r="3488" s="65" customFormat="1" x14ac:dyDescent="0.3"/>
    <row r="3489" s="65" customFormat="1" x14ac:dyDescent="0.3"/>
    <row r="3490" s="65" customFormat="1" x14ac:dyDescent="0.3"/>
    <row r="3491" s="65" customFormat="1" x14ac:dyDescent="0.3"/>
    <row r="3492" s="65" customFormat="1" x14ac:dyDescent="0.3"/>
    <row r="3493" s="65" customFormat="1" x14ac:dyDescent="0.3"/>
    <row r="3494" s="65" customFormat="1" x14ac:dyDescent="0.3"/>
    <row r="3495" s="65" customFormat="1" x14ac:dyDescent="0.3"/>
    <row r="3496" s="65" customFormat="1" x14ac:dyDescent="0.3"/>
    <row r="3497" s="65" customFormat="1" x14ac:dyDescent="0.3"/>
    <row r="3498" s="65" customFormat="1" x14ac:dyDescent="0.3"/>
    <row r="3499" s="65" customFormat="1" x14ac:dyDescent="0.3"/>
    <row r="3500" s="65" customFormat="1" x14ac:dyDescent="0.3"/>
    <row r="3501" s="65" customFormat="1" x14ac:dyDescent="0.3"/>
    <row r="3502" s="65" customFormat="1" x14ac:dyDescent="0.3"/>
    <row r="3503" s="65" customFormat="1" x14ac:dyDescent="0.3"/>
    <row r="3504" s="65" customFormat="1" x14ac:dyDescent="0.3"/>
    <row r="3505" s="65" customFormat="1" x14ac:dyDescent="0.3"/>
    <row r="3506" s="65" customFormat="1" x14ac:dyDescent="0.3"/>
    <row r="3507" s="65" customFormat="1" x14ac:dyDescent="0.3"/>
    <row r="3508" s="65" customFormat="1" x14ac:dyDescent="0.3"/>
    <row r="3509" s="65" customFormat="1" x14ac:dyDescent="0.3"/>
    <row r="3510" s="65" customFormat="1" x14ac:dyDescent="0.3"/>
    <row r="3511" s="65" customFormat="1" x14ac:dyDescent="0.3"/>
    <row r="3512" s="65" customFormat="1" x14ac:dyDescent="0.3"/>
    <row r="3513" s="65" customFormat="1" x14ac:dyDescent="0.3"/>
    <row r="3514" s="65" customFormat="1" x14ac:dyDescent="0.3"/>
    <row r="3515" s="65" customFormat="1" x14ac:dyDescent="0.3"/>
    <row r="3516" s="65" customFormat="1" x14ac:dyDescent="0.3"/>
    <row r="3517" s="65" customFormat="1" x14ac:dyDescent="0.3"/>
    <row r="3518" s="65" customFormat="1" x14ac:dyDescent="0.3"/>
    <row r="3519" s="65" customFormat="1" x14ac:dyDescent="0.3"/>
    <row r="3520" s="65" customFormat="1" x14ac:dyDescent="0.3"/>
    <row r="3521" s="65" customFormat="1" x14ac:dyDescent="0.3"/>
    <row r="3522" s="65" customFormat="1" x14ac:dyDescent="0.3"/>
    <row r="3523" s="65" customFormat="1" x14ac:dyDescent="0.3"/>
    <row r="3524" s="65" customFormat="1" x14ac:dyDescent="0.3"/>
    <row r="3525" s="65" customFormat="1" x14ac:dyDescent="0.3"/>
    <row r="3526" s="65" customFormat="1" x14ac:dyDescent="0.3"/>
    <row r="3527" s="65" customFormat="1" x14ac:dyDescent="0.3"/>
    <row r="3528" s="65" customFormat="1" x14ac:dyDescent="0.3"/>
    <row r="3529" s="65" customFormat="1" x14ac:dyDescent="0.3"/>
    <row r="3530" s="65" customFormat="1" x14ac:dyDescent="0.3"/>
    <row r="3531" s="65" customFormat="1" x14ac:dyDescent="0.3"/>
    <row r="3532" s="65" customFormat="1" x14ac:dyDescent="0.3"/>
    <row r="3533" s="65" customFormat="1" x14ac:dyDescent="0.3"/>
    <row r="3534" s="65" customFormat="1" x14ac:dyDescent="0.3"/>
    <row r="3535" s="65" customFormat="1" x14ac:dyDescent="0.3"/>
    <row r="3536" s="65" customFormat="1" x14ac:dyDescent="0.3"/>
    <row r="3537" s="65" customFormat="1" x14ac:dyDescent="0.3"/>
    <row r="3538" s="65" customFormat="1" x14ac:dyDescent="0.3"/>
    <row r="3539" s="65" customFormat="1" x14ac:dyDescent="0.3"/>
    <row r="3540" s="65" customFormat="1" x14ac:dyDescent="0.3"/>
    <row r="3541" s="65" customFormat="1" x14ac:dyDescent="0.3"/>
    <row r="3542" s="65" customFormat="1" x14ac:dyDescent="0.3"/>
    <row r="3543" s="65" customFormat="1" x14ac:dyDescent="0.3"/>
    <row r="3544" s="65" customFormat="1" x14ac:dyDescent="0.3"/>
    <row r="3545" s="65" customFormat="1" x14ac:dyDescent="0.3"/>
    <row r="3546" s="65" customFormat="1" x14ac:dyDescent="0.3"/>
    <row r="3547" s="65" customFormat="1" x14ac:dyDescent="0.3"/>
    <row r="3548" s="65" customFormat="1" x14ac:dyDescent="0.3"/>
    <row r="3549" s="65" customFormat="1" x14ac:dyDescent="0.3"/>
    <row r="3550" s="65" customFormat="1" x14ac:dyDescent="0.3"/>
    <row r="3551" s="65" customFormat="1" x14ac:dyDescent="0.3"/>
    <row r="3552" s="65" customFormat="1" x14ac:dyDescent="0.3"/>
    <row r="3553" s="65" customFormat="1" x14ac:dyDescent="0.3"/>
    <row r="3554" s="65" customFormat="1" x14ac:dyDescent="0.3"/>
    <row r="3555" s="65" customFormat="1" x14ac:dyDescent="0.3"/>
    <row r="3556" s="65" customFormat="1" x14ac:dyDescent="0.3"/>
    <row r="3557" s="65" customFormat="1" x14ac:dyDescent="0.3"/>
    <row r="3558" s="65" customFormat="1" x14ac:dyDescent="0.3"/>
    <row r="3559" s="65" customFormat="1" x14ac:dyDescent="0.3"/>
    <row r="3560" s="65" customFormat="1" x14ac:dyDescent="0.3"/>
    <row r="3561" s="65" customFormat="1" x14ac:dyDescent="0.3"/>
    <row r="3562" s="65" customFormat="1" x14ac:dyDescent="0.3"/>
    <row r="3563" s="65" customFormat="1" x14ac:dyDescent="0.3"/>
    <row r="3564" s="65" customFormat="1" x14ac:dyDescent="0.3"/>
    <row r="3565" s="65" customFormat="1" x14ac:dyDescent="0.3"/>
    <row r="3566" s="65" customFormat="1" x14ac:dyDescent="0.3"/>
    <row r="3567" s="65" customFormat="1" x14ac:dyDescent="0.3"/>
    <row r="3568" s="65" customFormat="1" x14ac:dyDescent="0.3"/>
    <row r="3569" s="65" customFormat="1" x14ac:dyDescent="0.3"/>
    <row r="3570" s="65" customFormat="1" x14ac:dyDescent="0.3"/>
    <row r="3571" s="65" customFormat="1" x14ac:dyDescent="0.3"/>
    <row r="3572" s="65" customFormat="1" x14ac:dyDescent="0.3"/>
    <row r="3573" s="65" customFormat="1" x14ac:dyDescent="0.3"/>
    <row r="3574" s="65" customFormat="1" x14ac:dyDescent="0.3"/>
    <row r="3575" s="65" customFormat="1" x14ac:dyDescent="0.3"/>
    <row r="3576" s="65" customFormat="1" x14ac:dyDescent="0.3"/>
    <row r="3577" s="65" customFormat="1" x14ac:dyDescent="0.3"/>
    <row r="3578" s="65" customFormat="1" x14ac:dyDescent="0.3"/>
    <row r="3579" s="65" customFormat="1" x14ac:dyDescent="0.3"/>
    <row r="3580" s="65" customFormat="1" x14ac:dyDescent="0.3"/>
    <row r="3581" s="65" customFormat="1" x14ac:dyDescent="0.3"/>
    <row r="3582" s="65" customFormat="1" x14ac:dyDescent="0.3"/>
    <row r="3583" s="65" customFormat="1" x14ac:dyDescent="0.3"/>
    <row r="3584" s="65" customFormat="1" x14ac:dyDescent="0.3"/>
    <row r="3585" s="65" customFormat="1" x14ac:dyDescent="0.3"/>
    <row r="3586" s="65" customFormat="1" x14ac:dyDescent="0.3"/>
    <row r="3587" s="65" customFormat="1" x14ac:dyDescent="0.3"/>
    <row r="3588" s="65" customFormat="1" x14ac:dyDescent="0.3"/>
    <row r="3589" s="65" customFormat="1" x14ac:dyDescent="0.3"/>
    <row r="3590" s="65" customFormat="1" x14ac:dyDescent="0.3"/>
    <row r="3591" s="65" customFormat="1" x14ac:dyDescent="0.3"/>
    <row r="3592" s="65" customFormat="1" x14ac:dyDescent="0.3"/>
    <row r="3593" s="65" customFormat="1" x14ac:dyDescent="0.3"/>
    <row r="3594" s="65" customFormat="1" x14ac:dyDescent="0.3"/>
    <row r="3595" s="65" customFormat="1" x14ac:dyDescent="0.3"/>
    <row r="3596" s="65" customFormat="1" x14ac:dyDescent="0.3"/>
    <row r="3597" s="65" customFormat="1" x14ac:dyDescent="0.3"/>
    <row r="3598" s="65" customFormat="1" x14ac:dyDescent="0.3"/>
    <row r="3599" s="65" customFormat="1" x14ac:dyDescent="0.3"/>
    <row r="3600" s="65" customFormat="1" x14ac:dyDescent="0.3"/>
    <row r="3601" s="65" customFormat="1" x14ac:dyDescent="0.3"/>
    <row r="3602" s="65" customFormat="1" x14ac:dyDescent="0.3"/>
    <row r="3603" s="65" customFormat="1" x14ac:dyDescent="0.3"/>
    <row r="3604" s="65" customFormat="1" x14ac:dyDescent="0.3"/>
    <row r="3605" s="65" customFormat="1" x14ac:dyDescent="0.3"/>
    <row r="3606" s="65" customFormat="1" x14ac:dyDescent="0.3"/>
    <row r="3607" s="65" customFormat="1" x14ac:dyDescent="0.3"/>
    <row r="3608" s="65" customFormat="1" x14ac:dyDescent="0.3"/>
    <row r="3609" s="65" customFormat="1" x14ac:dyDescent="0.3"/>
    <row r="3610" s="65" customFormat="1" x14ac:dyDescent="0.3"/>
    <row r="3611" s="65" customFormat="1" x14ac:dyDescent="0.3"/>
    <row r="3612" s="65" customFormat="1" x14ac:dyDescent="0.3"/>
    <row r="3613" s="65" customFormat="1" x14ac:dyDescent="0.3"/>
    <row r="3614" s="65" customFormat="1" x14ac:dyDescent="0.3"/>
    <row r="3615" s="65" customFormat="1" x14ac:dyDescent="0.3"/>
    <row r="3616" s="65" customFormat="1" x14ac:dyDescent="0.3"/>
    <row r="3617" s="65" customFormat="1" x14ac:dyDescent="0.3"/>
    <row r="3618" s="65" customFormat="1" x14ac:dyDescent="0.3"/>
    <row r="3619" s="65" customFormat="1" x14ac:dyDescent="0.3"/>
    <row r="3620" s="65" customFormat="1" x14ac:dyDescent="0.3"/>
    <row r="3621" s="65" customFormat="1" x14ac:dyDescent="0.3"/>
    <row r="3622" s="65" customFormat="1" x14ac:dyDescent="0.3"/>
    <row r="3623" s="65" customFormat="1" x14ac:dyDescent="0.3"/>
    <row r="3624" s="65" customFormat="1" x14ac:dyDescent="0.3"/>
    <row r="3625" s="65" customFormat="1" x14ac:dyDescent="0.3"/>
    <row r="3626" s="65" customFormat="1" x14ac:dyDescent="0.3"/>
    <row r="3627" s="65" customFormat="1" x14ac:dyDescent="0.3"/>
    <row r="3628" s="65" customFormat="1" x14ac:dyDescent="0.3"/>
    <row r="3629" s="65" customFormat="1" x14ac:dyDescent="0.3"/>
    <row r="3630" s="65" customFormat="1" x14ac:dyDescent="0.3"/>
    <row r="3631" s="65" customFormat="1" x14ac:dyDescent="0.3"/>
    <row r="3632" s="65" customFormat="1" x14ac:dyDescent="0.3"/>
    <row r="3633" s="65" customFormat="1" x14ac:dyDescent="0.3"/>
    <row r="3634" s="65" customFormat="1" x14ac:dyDescent="0.3"/>
    <row r="3635" s="65" customFormat="1" x14ac:dyDescent="0.3"/>
    <row r="3636" s="65" customFormat="1" x14ac:dyDescent="0.3"/>
    <row r="3637" s="65" customFormat="1" x14ac:dyDescent="0.3"/>
    <row r="3638" s="65" customFormat="1" x14ac:dyDescent="0.3"/>
    <row r="3639" s="65" customFormat="1" x14ac:dyDescent="0.3"/>
    <row r="3640" s="65" customFormat="1" x14ac:dyDescent="0.3"/>
    <row r="3641" s="65" customFormat="1" x14ac:dyDescent="0.3"/>
    <row r="3642" s="65" customFormat="1" x14ac:dyDescent="0.3"/>
    <row r="3643" s="65" customFormat="1" x14ac:dyDescent="0.3"/>
    <row r="3644" s="65" customFormat="1" x14ac:dyDescent="0.3"/>
    <row r="3645" s="65" customFormat="1" x14ac:dyDescent="0.3"/>
    <row r="3646" s="65" customFormat="1" x14ac:dyDescent="0.3"/>
    <row r="3647" s="65" customFormat="1" x14ac:dyDescent="0.3"/>
    <row r="3648" s="65" customFormat="1" x14ac:dyDescent="0.3"/>
    <row r="3649" s="65" customFormat="1" x14ac:dyDescent="0.3"/>
    <row r="3650" s="65" customFormat="1" x14ac:dyDescent="0.3"/>
    <row r="3651" s="65" customFormat="1" x14ac:dyDescent="0.3"/>
    <row r="3652" s="65" customFormat="1" x14ac:dyDescent="0.3"/>
    <row r="3653" s="65" customFormat="1" x14ac:dyDescent="0.3"/>
    <row r="3654" s="65" customFormat="1" x14ac:dyDescent="0.3"/>
    <row r="3655" s="65" customFormat="1" x14ac:dyDescent="0.3"/>
    <row r="3656" s="65" customFormat="1" x14ac:dyDescent="0.3"/>
    <row r="3657" s="65" customFormat="1" x14ac:dyDescent="0.3"/>
    <row r="3658" s="65" customFormat="1" x14ac:dyDescent="0.3"/>
    <row r="3659" s="65" customFormat="1" x14ac:dyDescent="0.3"/>
    <row r="3660" s="65" customFormat="1" x14ac:dyDescent="0.3"/>
    <row r="3661" s="65" customFormat="1" x14ac:dyDescent="0.3"/>
    <row r="3662" s="65" customFormat="1" x14ac:dyDescent="0.3"/>
    <row r="3663" s="65" customFormat="1" x14ac:dyDescent="0.3"/>
    <row r="3664" s="65" customFormat="1" x14ac:dyDescent="0.3"/>
    <row r="3665" s="65" customFormat="1" x14ac:dyDescent="0.3"/>
    <row r="3666" s="65" customFormat="1" x14ac:dyDescent="0.3"/>
    <row r="3667" s="65" customFormat="1" x14ac:dyDescent="0.3"/>
    <row r="3668" s="65" customFormat="1" x14ac:dyDescent="0.3"/>
    <row r="3669" s="65" customFormat="1" x14ac:dyDescent="0.3"/>
    <row r="3670" s="65" customFormat="1" x14ac:dyDescent="0.3"/>
    <row r="3671" s="65" customFormat="1" x14ac:dyDescent="0.3"/>
    <row r="3672" s="65" customFormat="1" x14ac:dyDescent="0.3"/>
    <row r="3673" s="65" customFormat="1" x14ac:dyDescent="0.3"/>
    <row r="3674" s="65" customFormat="1" x14ac:dyDescent="0.3"/>
    <row r="3675" s="65" customFormat="1" x14ac:dyDescent="0.3"/>
    <row r="3676" s="65" customFormat="1" x14ac:dyDescent="0.3"/>
    <row r="3677" s="65" customFormat="1" x14ac:dyDescent="0.3"/>
    <row r="3678" s="65" customFormat="1" x14ac:dyDescent="0.3"/>
    <row r="3679" s="65" customFormat="1" x14ac:dyDescent="0.3"/>
    <row r="3680" s="65" customFormat="1" x14ac:dyDescent="0.3"/>
    <row r="3681" s="65" customFormat="1" x14ac:dyDescent="0.3"/>
    <row r="3682" s="65" customFormat="1" x14ac:dyDescent="0.3"/>
    <row r="3683" s="65" customFormat="1" x14ac:dyDescent="0.3"/>
    <row r="3684" s="65" customFormat="1" x14ac:dyDescent="0.3"/>
    <row r="3685" s="65" customFormat="1" x14ac:dyDescent="0.3"/>
    <row r="3686" s="65" customFormat="1" x14ac:dyDescent="0.3"/>
    <row r="3687" s="65" customFormat="1" x14ac:dyDescent="0.3"/>
    <row r="3688" s="65" customFormat="1" x14ac:dyDescent="0.3"/>
    <row r="3689" s="65" customFormat="1" x14ac:dyDescent="0.3"/>
    <row r="3690" s="65" customFormat="1" x14ac:dyDescent="0.3"/>
    <row r="3691" s="65" customFormat="1" x14ac:dyDescent="0.3"/>
    <row r="3692" s="65" customFormat="1" x14ac:dyDescent="0.3"/>
    <row r="3693" s="65" customFormat="1" x14ac:dyDescent="0.3"/>
    <row r="3694" s="65" customFormat="1" x14ac:dyDescent="0.3"/>
    <row r="3695" s="65" customFormat="1" x14ac:dyDescent="0.3"/>
    <row r="3696" s="65" customFormat="1" x14ac:dyDescent="0.3"/>
    <row r="3697" s="65" customFormat="1" x14ac:dyDescent="0.3"/>
    <row r="3698" s="65" customFormat="1" x14ac:dyDescent="0.3"/>
    <row r="3699" s="65" customFormat="1" x14ac:dyDescent="0.3"/>
    <row r="3700" s="65" customFormat="1" x14ac:dyDescent="0.3"/>
    <row r="3701" s="65" customFormat="1" x14ac:dyDescent="0.3"/>
    <row r="3702" s="65" customFormat="1" x14ac:dyDescent="0.3"/>
    <row r="3703" s="65" customFormat="1" x14ac:dyDescent="0.3"/>
    <row r="3704" s="65" customFormat="1" x14ac:dyDescent="0.3"/>
    <row r="3705" s="65" customFormat="1" x14ac:dyDescent="0.3"/>
    <row r="3706" s="65" customFormat="1" x14ac:dyDescent="0.3"/>
    <row r="3707" s="65" customFormat="1" x14ac:dyDescent="0.3"/>
    <row r="3708" s="65" customFormat="1" x14ac:dyDescent="0.3"/>
    <row r="3709" s="65" customFormat="1" x14ac:dyDescent="0.3"/>
    <row r="3710" s="65" customFormat="1" x14ac:dyDescent="0.3"/>
    <row r="3711" s="65" customFormat="1" x14ac:dyDescent="0.3"/>
    <row r="3712" s="65" customFormat="1" x14ac:dyDescent="0.3"/>
    <row r="3713" s="65" customFormat="1" x14ac:dyDescent="0.3"/>
    <row r="3714" s="65" customFormat="1" x14ac:dyDescent="0.3"/>
    <row r="3715" s="65" customFormat="1" x14ac:dyDescent="0.3"/>
    <row r="3716" s="65" customFormat="1" x14ac:dyDescent="0.3"/>
    <row r="3717" s="65" customFormat="1" x14ac:dyDescent="0.3"/>
    <row r="3718" s="65" customFormat="1" x14ac:dyDescent="0.3"/>
    <row r="3719" s="65" customFormat="1" x14ac:dyDescent="0.3"/>
    <row r="3720" s="65" customFormat="1" x14ac:dyDescent="0.3"/>
    <row r="3721" s="65" customFormat="1" x14ac:dyDescent="0.3"/>
    <row r="3722" s="65" customFormat="1" x14ac:dyDescent="0.3"/>
    <row r="3723" s="65" customFormat="1" x14ac:dyDescent="0.3"/>
    <row r="3724" s="65" customFormat="1" x14ac:dyDescent="0.3"/>
    <row r="3725" s="65" customFormat="1" x14ac:dyDescent="0.3"/>
    <row r="3726" s="65" customFormat="1" x14ac:dyDescent="0.3"/>
    <row r="3727" s="65" customFormat="1" x14ac:dyDescent="0.3"/>
    <row r="3728" s="65" customFormat="1" x14ac:dyDescent="0.3"/>
    <row r="3729" s="65" customFormat="1" x14ac:dyDescent="0.3"/>
    <row r="3730" s="65" customFormat="1" x14ac:dyDescent="0.3"/>
    <row r="3731" s="65" customFormat="1" x14ac:dyDescent="0.3"/>
    <row r="3732" s="65" customFormat="1" x14ac:dyDescent="0.3"/>
    <row r="3733" s="65" customFormat="1" x14ac:dyDescent="0.3"/>
    <row r="3734" s="65" customFormat="1" x14ac:dyDescent="0.3"/>
    <row r="3735" s="65" customFormat="1" x14ac:dyDescent="0.3"/>
    <row r="3736" s="65" customFormat="1" x14ac:dyDescent="0.3"/>
    <row r="3737" s="65" customFormat="1" x14ac:dyDescent="0.3"/>
    <row r="3738" s="65" customFormat="1" x14ac:dyDescent="0.3"/>
    <row r="3739" s="65" customFormat="1" x14ac:dyDescent="0.3"/>
    <row r="3740" s="65" customFormat="1" x14ac:dyDescent="0.3"/>
    <row r="3741" s="65" customFormat="1" x14ac:dyDescent="0.3"/>
    <row r="3742" s="65" customFormat="1" x14ac:dyDescent="0.3"/>
    <row r="3743" s="65" customFormat="1" x14ac:dyDescent="0.3"/>
    <row r="3744" s="65" customFormat="1" x14ac:dyDescent="0.3"/>
    <row r="3745" s="65" customFormat="1" x14ac:dyDescent="0.3"/>
    <row r="3746" s="65" customFormat="1" x14ac:dyDescent="0.3"/>
    <row r="3747" s="65" customFormat="1" x14ac:dyDescent="0.3"/>
    <row r="3748" s="65" customFormat="1" x14ac:dyDescent="0.3"/>
    <row r="3749" s="65" customFormat="1" x14ac:dyDescent="0.3"/>
    <row r="3750" s="65" customFormat="1" x14ac:dyDescent="0.3"/>
    <row r="3751" s="65" customFormat="1" x14ac:dyDescent="0.3"/>
    <row r="3752" s="65" customFormat="1" x14ac:dyDescent="0.3"/>
    <row r="3753" s="65" customFormat="1" x14ac:dyDescent="0.3"/>
    <row r="3754" s="65" customFormat="1" x14ac:dyDescent="0.3"/>
    <row r="3755" s="65" customFormat="1" x14ac:dyDescent="0.3"/>
    <row r="3756" s="65" customFormat="1" x14ac:dyDescent="0.3"/>
    <row r="3757" s="65" customFormat="1" x14ac:dyDescent="0.3"/>
    <row r="3758" s="65" customFormat="1" x14ac:dyDescent="0.3"/>
    <row r="3759" s="65" customFormat="1" x14ac:dyDescent="0.3"/>
    <row r="3760" s="65" customFormat="1" x14ac:dyDescent="0.3"/>
    <row r="3761" s="65" customFormat="1" x14ac:dyDescent="0.3"/>
    <row r="3762" s="65" customFormat="1" x14ac:dyDescent="0.3"/>
    <row r="3763" s="65" customFormat="1" x14ac:dyDescent="0.3"/>
    <row r="3764" s="65" customFormat="1" x14ac:dyDescent="0.3"/>
    <row r="3765" s="65" customFormat="1" x14ac:dyDescent="0.3"/>
    <row r="3766" s="65" customFormat="1" x14ac:dyDescent="0.3"/>
    <row r="3767" s="65" customFormat="1" x14ac:dyDescent="0.3"/>
    <row r="3768" s="65" customFormat="1" x14ac:dyDescent="0.3"/>
    <row r="3769" s="65" customFormat="1" x14ac:dyDescent="0.3"/>
    <row r="3770" s="65" customFormat="1" x14ac:dyDescent="0.3"/>
    <row r="3771" s="65" customFormat="1" x14ac:dyDescent="0.3"/>
    <row r="3772" s="65" customFormat="1" x14ac:dyDescent="0.3"/>
    <row r="3773" s="65" customFormat="1" x14ac:dyDescent="0.3"/>
    <row r="3774" s="65" customFormat="1" x14ac:dyDescent="0.3"/>
    <row r="3775" s="65" customFormat="1" x14ac:dyDescent="0.3"/>
    <row r="3776" s="65" customFormat="1" x14ac:dyDescent="0.3"/>
    <row r="3777" s="65" customFormat="1" x14ac:dyDescent="0.3"/>
    <row r="3778" s="65" customFormat="1" x14ac:dyDescent="0.3"/>
    <row r="3779" s="65" customFormat="1" x14ac:dyDescent="0.3"/>
    <row r="3780" s="65" customFormat="1" x14ac:dyDescent="0.3"/>
    <row r="3781" s="65" customFormat="1" x14ac:dyDescent="0.3"/>
    <row r="3782" s="65" customFormat="1" x14ac:dyDescent="0.3"/>
    <row r="3783" s="65" customFormat="1" x14ac:dyDescent="0.3"/>
    <row r="3784" s="65" customFormat="1" x14ac:dyDescent="0.3"/>
    <row r="3785" s="65" customFormat="1" x14ac:dyDescent="0.3"/>
    <row r="3786" s="65" customFormat="1" x14ac:dyDescent="0.3"/>
    <row r="3787" s="65" customFormat="1" x14ac:dyDescent="0.3"/>
    <row r="3788" s="65" customFormat="1" x14ac:dyDescent="0.3"/>
    <row r="3789" s="65" customFormat="1" x14ac:dyDescent="0.3"/>
    <row r="3790" s="65" customFormat="1" x14ac:dyDescent="0.3"/>
    <row r="3791" s="65" customFormat="1" x14ac:dyDescent="0.3"/>
    <row r="3792" s="65" customFormat="1" x14ac:dyDescent="0.3"/>
    <row r="3793" s="65" customFormat="1" x14ac:dyDescent="0.3"/>
    <row r="3794" s="65" customFormat="1" x14ac:dyDescent="0.3"/>
    <row r="3795" s="65" customFormat="1" x14ac:dyDescent="0.3"/>
    <row r="3796" s="65" customFormat="1" x14ac:dyDescent="0.3"/>
    <row r="3797" s="65" customFormat="1" x14ac:dyDescent="0.3"/>
    <row r="3798" s="65" customFormat="1" x14ac:dyDescent="0.3"/>
    <row r="3799" s="65" customFormat="1" x14ac:dyDescent="0.3"/>
    <row r="3800" s="65" customFormat="1" x14ac:dyDescent="0.3"/>
    <row r="3801" s="65" customFormat="1" x14ac:dyDescent="0.3"/>
    <row r="3802" s="65" customFormat="1" x14ac:dyDescent="0.3"/>
    <row r="3803" s="65" customFormat="1" x14ac:dyDescent="0.3"/>
    <row r="3804" s="65" customFormat="1" x14ac:dyDescent="0.3"/>
    <row r="3805" s="65" customFormat="1" x14ac:dyDescent="0.3"/>
    <row r="3806" s="65" customFormat="1" x14ac:dyDescent="0.3"/>
    <row r="3807" s="65" customFormat="1" x14ac:dyDescent="0.3"/>
    <row r="3808" s="65" customFormat="1" x14ac:dyDescent="0.3"/>
    <row r="3809" s="65" customFormat="1" x14ac:dyDescent="0.3"/>
    <row r="3810" s="65" customFormat="1" x14ac:dyDescent="0.3"/>
    <row r="3811" s="65" customFormat="1" x14ac:dyDescent="0.3"/>
    <row r="3812" s="65" customFormat="1" x14ac:dyDescent="0.3"/>
    <row r="3813" s="65" customFormat="1" x14ac:dyDescent="0.3"/>
    <row r="3814" s="65" customFormat="1" x14ac:dyDescent="0.3"/>
    <row r="3815" s="65" customFormat="1" x14ac:dyDescent="0.3"/>
    <row r="3816" s="65" customFormat="1" x14ac:dyDescent="0.3"/>
    <row r="3817" s="65" customFormat="1" x14ac:dyDescent="0.3"/>
    <row r="3818" s="65" customFormat="1" x14ac:dyDescent="0.3"/>
    <row r="3819" s="65" customFormat="1" x14ac:dyDescent="0.3"/>
    <row r="3820" s="65" customFormat="1" x14ac:dyDescent="0.3"/>
    <row r="3821" s="65" customFormat="1" x14ac:dyDescent="0.3"/>
    <row r="3822" s="65" customFormat="1" x14ac:dyDescent="0.3"/>
    <row r="3823" s="65" customFormat="1" x14ac:dyDescent="0.3"/>
    <row r="3824" s="65" customFormat="1" x14ac:dyDescent="0.3"/>
    <row r="3825" s="65" customFormat="1" x14ac:dyDescent="0.3"/>
    <row r="3826" s="65" customFormat="1" x14ac:dyDescent="0.3"/>
    <row r="3827" s="65" customFormat="1" x14ac:dyDescent="0.3"/>
    <row r="3828" s="65" customFormat="1" x14ac:dyDescent="0.3"/>
    <row r="3829" s="65" customFormat="1" x14ac:dyDescent="0.3"/>
    <row r="3830" s="65" customFormat="1" x14ac:dyDescent="0.3"/>
    <row r="3831" s="65" customFormat="1" x14ac:dyDescent="0.3"/>
    <row r="3832" s="65" customFormat="1" x14ac:dyDescent="0.3"/>
    <row r="3833" s="65" customFormat="1" x14ac:dyDescent="0.3"/>
    <row r="3834" s="65" customFormat="1" x14ac:dyDescent="0.3"/>
    <row r="3835" s="65" customFormat="1" x14ac:dyDescent="0.3"/>
    <row r="3836" s="65" customFormat="1" x14ac:dyDescent="0.3"/>
    <row r="3837" s="65" customFormat="1" x14ac:dyDescent="0.3"/>
    <row r="3838" s="65" customFormat="1" x14ac:dyDescent="0.3"/>
    <row r="3839" s="65" customFormat="1" x14ac:dyDescent="0.3"/>
    <row r="3840" s="65" customFormat="1" x14ac:dyDescent="0.3"/>
    <row r="3841" s="65" customFormat="1" x14ac:dyDescent="0.3"/>
    <row r="3842" s="65" customFormat="1" x14ac:dyDescent="0.3"/>
    <row r="3843" s="65" customFormat="1" x14ac:dyDescent="0.3"/>
    <row r="3844" s="65" customFormat="1" x14ac:dyDescent="0.3"/>
    <row r="3845" s="65" customFormat="1" x14ac:dyDescent="0.3"/>
    <row r="3846" s="65" customFormat="1" x14ac:dyDescent="0.3"/>
    <row r="3847" s="65" customFormat="1" x14ac:dyDescent="0.3"/>
    <row r="3848" s="65" customFormat="1" x14ac:dyDescent="0.3"/>
    <row r="3849" s="65" customFormat="1" x14ac:dyDescent="0.3"/>
    <row r="3850" s="65" customFormat="1" x14ac:dyDescent="0.3"/>
    <row r="3851" s="65" customFormat="1" x14ac:dyDescent="0.3"/>
    <row r="3852" s="65" customFormat="1" x14ac:dyDescent="0.3"/>
    <row r="3853" s="65" customFormat="1" x14ac:dyDescent="0.3"/>
    <row r="3854" s="65" customFormat="1" x14ac:dyDescent="0.3"/>
    <row r="3855" s="65" customFormat="1" x14ac:dyDescent="0.3"/>
    <row r="3856" s="65" customFormat="1" x14ac:dyDescent="0.3"/>
    <row r="3857" s="65" customFormat="1" x14ac:dyDescent="0.3"/>
    <row r="3858" s="65" customFormat="1" x14ac:dyDescent="0.3"/>
    <row r="3859" s="65" customFormat="1" x14ac:dyDescent="0.3"/>
    <row r="3860" s="65" customFormat="1" x14ac:dyDescent="0.3"/>
    <row r="3861" s="65" customFormat="1" x14ac:dyDescent="0.3"/>
    <row r="3862" s="65" customFormat="1" x14ac:dyDescent="0.3"/>
    <row r="3863" s="65" customFormat="1" x14ac:dyDescent="0.3"/>
    <row r="3864" s="65" customFormat="1" x14ac:dyDescent="0.3"/>
    <row r="3865" s="65" customFormat="1" x14ac:dyDescent="0.3"/>
    <row r="3866" s="65" customFormat="1" x14ac:dyDescent="0.3"/>
    <row r="3867" s="65" customFormat="1" x14ac:dyDescent="0.3"/>
    <row r="3868" s="65" customFormat="1" x14ac:dyDescent="0.3"/>
    <row r="3869" s="65" customFormat="1" x14ac:dyDescent="0.3"/>
    <row r="3870" s="65" customFormat="1" x14ac:dyDescent="0.3"/>
    <row r="3871" s="65" customFormat="1" x14ac:dyDescent="0.3"/>
    <row r="3872" s="65" customFormat="1" x14ac:dyDescent="0.3"/>
    <row r="3873" s="65" customFormat="1" x14ac:dyDescent="0.3"/>
    <row r="3874" s="65" customFormat="1" x14ac:dyDescent="0.3"/>
    <row r="3875" s="65" customFormat="1" x14ac:dyDescent="0.3"/>
    <row r="3876" s="65" customFormat="1" x14ac:dyDescent="0.3"/>
    <row r="3877" s="65" customFormat="1" x14ac:dyDescent="0.3"/>
    <row r="3878" s="65" customFormat="1" x14ac:dyDescent="0.3"/>
    <row r="3879" s="65" customFormat="1" x14ac:dyDescent="0.3"/>
    <row r="3880" s="65" customFormat="1" x14ac:dyDescent="0.3"/>
    <row r="3881" s="65" customFormat="1" x14ac:dyDescent="0.3"/>
    <row r="3882" s="65" customFormat="1" x14ac:dyDescent="0.3"/>
    <row r="3883" s="65" customFormat="1" x14ac:dyDescent="0.3"/>
    <row r="3884" s="65" customFormat="1" x14ac:dyDescent="0.3"/>
    <row r="3885" s="65" customFormat="1" x14ac:dyDescent="0.3"/>
    <row r="3886" s="65" customFormat="1" x14ac:dyDescent="0.3"/>
    <row r="3887" s="65" customFormat="1" x14ac:dyDescent="0.3"/>
    <row r="3888" s="65" customFormat="1" x14ac:dyDescent="0.3"/>
    <row r="3889" s="65" customFormat="1" x14ac:dyDescent="0.3"/>
    <row r="3890" s="65" customFormat="1" x14ac:dyDescent="0.3"/>
    <row r="3891" s="65" customFormat="1" x14ac:dyDescent="0.3"/>
    <row r="3892" s="65" customFormat="1" x14ac:dyDescent="0.3"/>
    <row r="3893" s="65" customFormat="1" x14ac:dyDescent="0.3"/>
    <row r="3894" s="65" customFormat="1" x14ac:dyDescent="0.3"/>
    <row r="3895" s="65" customFormat="1" x14ac:dyDescent="0.3"/>
    <row r="3896" s="65" customFormat="1" x14ac:dyDescent="0.3"/>
    <row r="3897" s="65" customFormat="1" x14ac:dyDescent="0.3"/>
    <row r="3898" s="65" customFormat="1" x14ac:dyDescent="0.3"/>
    <row r="3899" s="65" customFormat="1" x14ac:dyDescent="0.3"/>
    <row r="3900" s="65" customFormat="1" x14ac:dyDescent="0.3"/>
    <row r="3901" s="65" customFormat="1" x14ac:dyDescent="0.3"/>
    <row r="3902" s="65" customFormat="1" x14ac:dyDescent="0.3"/>
    <row r="3903" s="65" customFormat="1" x14ac:dyDescent="0.3"/>
    <row r="3904" s="65" customFormat="1" x14ac:dyDescent="0.3"/>
    <row r="3905" s="65" customFormat="1" x14ac:dyDescent="0.3"/>
    <row r="3906" s="65" customFormat="1" x14ac:dyDescent="0.3"/>
    <row r="3907" s="65" customFormat="1" x14ac:dyDescent="0.3"/>
    <row r="3908" s="65" customFormat="1" x14ac:dyDescent="0.3"/>
    <row r="3909" s="65" customFormat="1" x14ac:dyDescent="0.3"/>
    <row r="3910" s="65" customFormat="1" x14ac:dyDescent="0.3"/>
    <row r="3911" s="65" customFormat="1" x14ac:dyDescent="0.3"/>
    <row r="3912" s="65" customFormat="1" x14ac:dyDescent="0.3"/>
    <row r="3913" s="65" customFormat="1" x14ac:dyDescent="0.3"/>
    <row r="3914" s="65" customFormat="1" x14ac:dyDescent="0.3"/>
    <row r="3915" s="65" customFormat="1" x14ac:dyDescent="0.3"/>
    <row r="3916" s="65" customFormat="1" x14ac:dyDescent="0.3"/>
    <row r="3917" s="65" customFormat="1" x14ac:dyDescent="0.3"/>
    <row r="3918" s="65" customFormat="1" x14ac:dyDescent="0.3"/>
    <row r="3919" s="65" customFormat="1" x14ac:dyDescent="0.3"/>
    <row r="3920" s="65" customFormat="1" x14ac:dyDescent="0.3"/>
    <row r="3921" s="65" customFormat="1" x14ac:dyDescent="0.3"/>
    <row r="3922" s="65" customFormat="1" x14ac:dyDescent="0.3"/>
    <row r="3923" s="65" customFormat="1" x14ac:dyDescent="0.3"/>
    <row r="3924" s="65" customFormat="1" x14ac:dyDescent="0.3"/>
    <row r="3925" s="65" customFormat="1" x14ac:dyDescent="0.3"/>
    <row r="3926" s="65" customFormat="1" x14ac:dyDescent="0.3"/>
    <row r="3927" s="65" customFormat="1" x14ac:dyDescent="0.3"/>
    <row r="3928" s="65" customFormat="1" x14ac:dyDescent="0.3"/>
    <row r="3929" s="65" customFormat="1" x14ac:dyDescent="0.3"/>
    <row r="3930" s="65" customFormat="1" x14ac:dyDescent="0.3"/>
    <row r="3931" s="65" customFormat="1" x14ac:dyDescent="0.3"/>
    <row r="3932" s="65" customFormat="1" x14ac:dyDescent="0.3"/>
    <row r="3933" s="65" customFormat="1" x14ac:dyDescent="0.3"/>
    <row r="3934" s="65" customFormat="1" x14ac:dyDescent="0.3"/>
    <row r="3935" s="65" customFormat="1" x14ac:dyDescent="0.3"/>
    <row r="3936" s="65" customFormat="1" x14ac:dyDescent="0.3"/>
    <row r="3937" s="65" customFormat="1" x14ac:dyDescent="0.3"/>
    <row r="3938" s="65" customFormat="1" x14ac:dyDescent="0.3"/>
    <row r="3939" s="65" customFormat="1" x14ac:dyDescent="0.3"/>
    <row r="3940" s="65" customFormat="1" x14ac:dyDescent="0.3"/>
    <row r="3941" s="65" customFormat="1" x14ac:dyDescent="0.3"/>
    <row r="3942" s="65" customFormat="1" x14ac:dyDescent="0.3"/>
    <row r="3943" s="65" customFormat="1" x14ac:dyDescent="0.3"/>
    <row r="3944" s="65" customFormat="1" x14ac:dyDescent="0.3"/>
    <row r="3945" s="65" customFormat="1" x14ac:dyDescent="0.3"/>
    <row r="3946" s="65" customFormat="1" x14ac:dyDescent="0.3"/>
    <row r="3947" s="65" customFormat="1" x14ac:dyDescent="0.3"/>
    <row r="3948" s="65" customFormat="1" x14ac:dyDescent="0.3"/>
    <row r="3949" s="65" customFormat="1" x14ac:dyDescent="0.3"/>
    <row r="3950" s="65" customFormat="1" x14ac:dyDescent="0.3"/>
    <row r="3951" s="65" customFormat="1" x14ac:dyDescent="0.3"/>
    <row r="3952" s="65" customFormat="1" x14ac:dyDescent="0.3"/>
    <row r="3953" s="65" customFormat="1" x14ac:dyDescent="0.3"/>
    <row r="3954" s="65" customFormat="1" x14ac:dyDescent="0.3"/>
    <row r="3955" s="65" customFormat="1" x14ac:dyDescent="0.3"/>
    <row r="3956" s="65" customFormat="1" x14ac:dyDescent="0.3"/>
    <row r="3957" s="65" customFormat="1" x14ac:dyDescent="0.3"/>
    <row r="3958" s="65" customFormat="1" x14ac:dyDescent="0.3"/>
    <row r="3959" s="65" customFormat="1" x14ac:dyDescent="0.3"/>
    <row r="3960" s="65" customFormat="1" x14ac:dyDescent="0.3"/>
    <row r="3961" s="65" customFormat="1" x14ac:dyDescent="0.3"/>
    <row r="3962" s="65" customFormat="1" x14ac:dyDescent="0.3"/>
    <row r="3963" s="65" customFormat="1" x14ac:dyDescent="0.3"/>
    <row r="3964" s="65" customFormat="1" x14ac:dyDescent="0.3"/>
    <row r="3965" s="65" customFormat="1" x14ac:dyDescent="0.3"/>
    <row r="3966" s="65" customFormat="1" x14ac:dyDescent="0.3"/>
    <row r="3967" s="65" customFormat="1" x14ac:dyDescent="0.3"/>
    <row r="3968" s="65" customFormat="1" x14ac:dyDescent="0.3"/>
    <row r="3969" s="65" customFormat="1" x14ac:dyDescent="0.3"/>
    <row r="3970" s="65" customFormat="1" x14ac:dyDescent="0.3"/>
    <row r="3971" s="65" customFormat="1" x14ac:dyDescent="0.3"/>
    <row r="3972" s="65" customFormat="1" x14ac:dyDescent="0.3"/>
    <row r="3973" s="65" customFormat="1" x14ac:dyDescent="0.3"/>
    <row r="3974" s="65" customFormat="1" x14ac:dyDescent="0.3"/>
    <row r="3975" s="65" customFormat="1" x14ac:dyDescent="0.3"/>
    <row r="3976" s="65" customFormat="1" x14ac:dyDescent="0.3"/>
    <row r="3977" s="65" customFormat="1" x14ac:dyDescent="0.3"/>
    <row r="3978" s="65" customFormat="1" x14ac:dyDescent="0.3"/>
    <row r="3979" s="65" customFormat="1" x14ac:dyDescent="0.3"/>
    <row r="3980" s="65" customFormat="1" x14ac:dyDescent="0.3"/>
    <row r="3981" s="65" customFormat="1" x14ac:dyDescent="0.3"/>
    <row r="3982" s="65" customFormat="1" x14ac:dyDescent="0.3"/>
    <row r="3983" s="65" customFormat="1" x14ac:dyDescent="0.3"/>
    <row r="3984" s="65" customFormat="1" x14ac:dyDescent="0.3"/>
    <row r="3985" s="65" customFormat="1" x14ac:dyDescent="0.3"/>
    <row r="3986" s="65" customFormat="1" x14ac:dyDescent="0.3"/>
    <row r="3987" s="65" customFormat="1" x14ac:dyDescent="0.3"/>
    <row r="3988" s="65" customFormat="1" x14ac:dyDescent="0.3"/>
    <row r="3989" s="65" customFormat="1" x14ac:dyDescent="0.3"/>
    <row r="3990" s="65" customFormat="1" x14ac:dyDescent="0.3"/>
    <row r="3991" s="65" customFormat="1" x14ac:dyDescent="0.3"/>
    <row r="3992" s="65" customFormat="1" x14ac:dyDescent="0.3"/>
    <row r="3993" s="65" customFormat="1" x14ac:dyDescent="0.3"/>
    <row r="3994" s="65" customFormat="1" x14ac:dyDescent="0.3"/>
    <row r="3995" s="65" customFormat="1" x14ac:dyDescent="0.3"/>
    <row r="3996" s="65" customFormat="1" x14ac:dyDescent="0.3"/>
    <row r="3997" s="65" customFormat="1" x14ac:dyDescent="0.3"/>
    <row r="3998" s="65" customFormat="1" x14ac:dyDescent="0.3"/>
    <row r="3999" s="65" customFormat="1" x14ac:dyDescent="0.3"/>
    <row r="4000" s="65" customFormat="1" x14ac:dyDescent="0.3"/>
    <row r="4001" s="65" customFormat="1" x14ac:dyDescent="0.3"/>
    <row r="4002" s="65" customFormat="1" x14ac:dyDescent="0.3"/>
    <row r="4003" s="65" customFormat="1" x14ac:dyDescent="0.3"/>
    <row r="4004" s="65" customFormat="1" x14ac:dyDescent="0.3"/>
    <row r="4005" s="65" customFormat="1" x14ac:dyDescent="0.3"/>
    <row r="4006" s="65" customFormat="1" x14ac:dyDescent="0.3"/>
    <row r="4007" s="65" customFormat="1" x14ac:dyDescent="0.3"/>
    <row r="4008" s="65" customFormat="1" x14ac:dyDescent="0.3"/>
    <row r="4009" s="65" customFormat="1" x14ac:dyDescent="0.3"/>
    <row r="4010" s="65" customFormat="1" x14ac:dyDescent="0.3"/>
    <row r="4011" s="65" customFormat="1" x14ac:dyDescent="0.3"/>
    <row r="4012" s="65" customFormat="1" x14ac:dyDescent="0.3"/>
    <row r="4013" s="65" customFormat="1" x14ac:dyDescent="0.3"/>
    <row r="4014" s="65" customFormat="1" x14ac:dyDescent="0.3"/>
    <row r="4015" s="65" customFormat="1" x14ac:dyDescent="0.3"/>
    <row r="4016" s="65" customFormat="1" x14ac:dyDescent="0.3"/>
    <row r="4017" s="65" customFormat="1" x14ac:dyDescent="0.3"/>
    <row r="4018" s="65" customFormat="1" x14ac:dyDescent="0.3"/>
    <row r="4019" s="65" customFormat="1" x14ac:dyDescent="0.3"/>
    <row r="4020" s="65" customFormat="1" x14ac:dyDescent="0.3"/>
    <row r="4021" s="65" customFormat="1" x14ac:dyDescent="0.3"/>
    <row r="4022" s="65" customFormat="1" x14ac:dyDescent="0.3"/>
    <row r="4023" s="65" customFormat="1" x14ac:dyDescent="0.3"/>
    <row r="4024" s="65" customFormat="1" x14ac:dyDescent="0.3"/>
    <row r="4025" s="65" customFormat="1" x14ac:dyDescent="0.3"/>
    <row r="4026" s="65" customFormat="1" x14ac:dyDescent="0.3"/>
    <row r="4027" s="65" customFormat="1" x14ac:dyDescent="0.3"/>
    <row r="4028" s="65" customFormat="1" x14ac:dyDescent="0.3"/>
    <row r="4029" s="65" customFormat="1" x14ac:dyDescent="0.3"/>
    <row r="4030" s="65" customFormat="1" x14ac:dyDescent="0.3"/>
    <row r="4031" s="65" customFormat="1" x14ac:dyDescent="0.3"/>
    <row r="4032" s="65" customFormat="1" x14ac:dyDescent="0.3"/>
    <row r="4033" s="65" customFormat="1" x14ac:dyDescent="0.3"/>
    <row r="4034" s="65" customFormat="1" x14ac:dyDescent="0.3"/>
    <row r="4035" s="65" customFormat="1" x14ac:dyDescent="0.3"/>
    <row r="4036" s="65" customFormat="1" x14ac:dyDescent="0.3"/>
    <row r="4037" s="65" customFormat="1" x14ac:dyDescent="0.3"/>
    <row r="4038" s="65" customFormat="1" x14ac:dyDescent="0.3"/>
    <row r="4039" s="65" customFormat="1" x14ac:dyDescent="0.3"/>
    <row r="4040" s="65" customFormat="1" x14ac:dyDescent="0.3"/>
    <row r="4041" s="65" customFormat="1" x14ac:dyDescent="0.3"/>
    <row r="4042" s="65" customFormat="1" x14ac:dyDescent="0.3"/>
    <row r="4043" s="65" customFormat="1" x14ac:dyDescent="0.3"/>
    <row r="4044" s="65" customFormat="1" x14ac:dyDescent="0.3"/>
    <row r="4045" s="65" customFormat="1" x14ac:dyDescent="0.3"/>
    <row r="4046" s="65" customFormat="1" x14ac:dyDescent="0.3"/>
    <row r="4047" s="65" customFormat="1" x14ac:dyDescent="0.3"/>
    <row r="4048" s="65" customFormat="1" x14ac:dyDescent="0.3"/>
    <row r="4049" s="65" customFormat="1" x14ac:dyDescent="0.3"/>
    <row r="4050" s="65" customFormat="1" x14ac:dyDescent="0.3"/>
    <row r="4051" s="65" customFormat="1" x14ac:dyDescent="0.3"/>
    <row r="4052" s="65" customFormat="1" x14ac:dyDescent="0.3"/>
    <row r="4053" s="65" customFormat="1" x14ac:dyDescent="0.3"/>
    <row r="4054" s="65" customFormat="1" x14ac:dyDescent="0.3"/>
    <row r="4055" s="65" customFormat="1" x14ac:dyDescent="0.3"/>
    <row r="4056" s="65" customFormat="1" x14ac:dyDescent="0.3"/>
    <row r="4057" s="65" customFormat="1" x14ac:dyDescent="0.3"/>
    <row r="4058" s="65" customFormat="1" x14ac:dyDescent="0.3"/>
    <row r="4059" s="65" customFormat="1" x14ac:dyDescent="0.3"/>
    <row r="4060" s="65" customFormat="1" x14ac:dyDescent="0.3"/>
    <row r="4061" s="65" customFormat="1" x14ac:dyDescent="0.3"/>
    <row r="4062" s="65" customFormat="1" x14ac:dyDescent="0.3"/>
    <row r="4063" s="65" customFormat="1" x14ac:dyDescent="0.3"/>
    <row r="4064" s="65" customFormat="1" x14ac:dyDescent="0.3"/>
    <row r="4065" s="65" customFormat="1" x14ac:dyDescent="0.3"/>
    <row r="4066" s="65" customFormat="1" x14ac:dyDescent="0.3"/>
    <row r="4067" s="65" customFormat="1" x14ac:dyDescent="0.3"/>
    <row r="4068" s="65" customFormat="1" x14ac:dyDescent="0.3"/>
    <row r="4069" s="65" customFormat="1" x14ac:dyDescent="0.3"/>
    <row r="4070" s="65" customFormat="1" x14ac:dyDescent="0.3"/>
    <row r="4071" s="65" customFormat="1" x14ac:dyDescent="0.3"/>
    <row r="4072" s="65" customFormat="1" x14ac:dyDescent="0.3"/>
    <row r="4073" s="65" customFormat="1" x14ac:dyDescent="0.3"/>
    <row r="4074" s="65" customFormat="1" x14ac:dyDescent="0.3"/>
    <row r="4075" s="65" customFormat="1" x14ac:dyDescent="0.3"/>
    <row r="4076" s="65" customFormat="1" x14ac:dyDescent="0.3"/>
    <row r="4077" s="65" customFormat="1" x14ac:dyDescent="0.3"/>
    <row r="4078" s="65" customFormat="1" x14ac:dyDescent="0.3"/>
    <row r="4079" s="65" customFormat="1" x14ac:dyDescent="0.3"/>
    <row r="4080" s="65" customFormat="1" x14ac:dyDescent="0.3"/>
    <row r="4081" s="65" customFormat="1" x14ac:dyDescent="0.3"/>
    <row r="4082" s="65" customFormat="1" x14ac:dyDescent="0.3"/>
    <row r="4083" s="65" customFormat="1" x14ac:dyDescent="0.3"/>
    <row r="4084" s="65" customFormat="1" x14ac:dyDescent="0.3"/>
    <row r="4085" s="65" customFormat="1" x14ac:dyDescent="0.3"/>
    <row r="4086" s="65" customFormat="1" x14ac:dyDescent="0.3"/>
    <row r="4087" s="65" customFormat="1" x14ac:dyDescent="0.3"/>
    <row r="4088" s="65" customFormat="1" x14ac:dyDescent="0.3"/>
    <row r="4089" s="65" customFormat="1" x14ac:dyDescent="0.3"/>
    <row r="4090" s="65" customFormat="1" x14ac:dyDescent="0.3"/>
    <row r="4091" s="65" customFormat="1" x14ac:dyDescent="0.3"/>
    <row r="4092" s="65" customFormat="1" x14ac:dyDescent="0.3"/>
    <row r="4093" s="65" customFormat="1" x14ac:dyDescent="0.3"/>
    <row r="4094" s="65" customFormat="1" x14ac:dyDescent="0.3"/>
    <row r="4095" s="65" customFormat="1" x14ac:dyDescent="0.3"/>
    <row r="4096" s="65" customFormat="1" x14ac:dyDescent="0.3"/>
    <row r="4097" s="65" customFormat="1" x14ac:dyDescent="0.3"/>
    <row r="4098" s="65" customFormat="1" x14ac:dyDescent="0.3"/>
    <row r="4099" s="65" customFormat="1" x14ac:dyDescent="0.3"/>
    <row r="4100" s="65" customFormat="1" x14ac:dyDescent="0.3"/>
    <row r="4101" s="65" customFormat="1" x14ac:dyDescent="0.3"/>
    <row r="4102" s="65" customFormat="1" x14ac:dyDescent="0.3"/>
    <row r="4103" s="65" customFormat="1" x14ac:dyDescent="0.3"/>
    <row r="4104" s="65" customFormat="1" x14ac:dyDescent="0.3"/>
    <row r="4105" s="65" customFormat="1" x14ac:dyDescent="0.3"/>
    <row r="4106" s="65" customFormat="1" x14ac:dyDescent="0.3"/>
    <row r="4107" s="65" customFormat="1" x14ac:dyDescent="0.3"/>
    <row r="4108" s="65" customFormat="1" x14ac:dyDescent="0.3"/>
    <row r="4109" s="65" customFormat="1" x14ac:dyDescent="0.3"/>
    <row r="4110" s="65" customFormat="1" x14ac:dyDescent="0.3"/>
    <row r="4111" s="65" customFormat="1" x14ac:dyDescent="0.3"/>
    <row r="4112" s="65" customFormat="1" x14ac:dyDescent="0.3"/>
    <row r="4113" s="65" customFormat="1" x14ac:dyDescent="0.3"/>
    <row r="4114" s="65" customFormat="1" x14ac:dyDescent="0.3"/>
    <row r="4115" s="65" customFormat="1" x14ac:dyDescent="0.3"/>
    <row r="4116" s="65" customFormat="1" x14ac:dyDescent="0.3"/>
    <row r="4117" s="65" customFormat="1" x14ac:dyDescent="0.3"/>
    <row r="4118" s="65" customFormat="1" x14ac:dyDescent="0.3"/>
    <row r="4119" s="65" customFormat="1" x14ac:dyDescent="0.3"/>
    <row r="4120" s="65" customFormat="1" x14ac:dyDescent="0.3"/>
    <row r="4121" s="65" customFormat="1" x14ac:dyDescent="0.3"/>
    <row r="4122" s="65" customFormat="1" x14ac:dyDescent="0.3"/>
    <row r="4123" s="65" customFormat="1" x14ac:dyDescent="0.3"/>
    <row r="4124" s="65" customFormat="1" x14ac:dyDescent="0.3"/>
    <row r="4125" s="65" customFormat="1" x14ac:dyDescent="0.3"/>
    <row r="4126" s="65" customFormat="1" x14ac:dyDescent="0.3"/>
    <row r="4127" s="65" customFormat="1" x14ac:dyDescent="0.3"/>
    <row r="4128" s="65" customFormat="1" x14ac:dyDescent="0.3"/>
    <row r="4129" s="65" customFormat="1" x14ac:dyDescent="0.3"/>
    <row r="4130" s="65" customFormat="1" x14ac:dyDescent="0.3"/>
    <row r="4131" s="65" customFormat="1" x14ac:dyDescent="0.3"/>
    <row r="4132" s="65" customFormat="1" x14ac:dyDescent="0.3"/>
    <row r="4133" s="65" customFormat="1" x14ac:dyDescent="0.3"/>
    <row r="4134" s="65" customFormat="1" x14ac:dyDescent="0.3"/>
    <row r="4135" s="65" customFormat="1" x14ac:dyDescent="0.3"/>
    <row r="4136" s="65" customFormat="1" x14ac:dyDescent="0.3"/>
    <row r="4137" s="65" customFormat="1" x14ac:dyDescent="0.3"/>
    <row r="4138" s="65" customFormat="1" x14ac:dyDescent="0.3"/>
    <row r="4139" s="65" customFormat="1" x14ac:dyDescent="0.3"/>
    <row r="4140" s="65" customFormat="1" x14ac:dyDescent="0.3"/>
    <row r="4141" s="65" customFormat="1" x14ac:dyDescent="0.3"/>
    <row r="4142" s="65" customFormat="1" x14ac:dyDescent="0.3"/>
    <row r="4143" s="65" customFormat="1" x14ac:dyDescent="0.3"/>
    <row r="4144" s="65" customFormat="1" x14ac:dyDescent="0.3"/>
    <row r="4145" s="65" customFormat="1" x14ac:dyDescent="0.3"/>
    <row r="4146" s="65" customFormat="1" x14ac:dyDescent="0.3"/>
    <row r="4147" s="65" customFormat="1" x14ac:dyDescent="0.3"/>
    <row r="4148" s="65" customFormat="1" x14ac:dyDescent="0.3"/>
    <row r="4149" s="65" customFormat="1" x14ac:dyDescent="0.3"/>
    <row r="4150" s="65" customFormat="1" x14ac:dyDescent="0.3"/>
    <row r="4151" s="65" customFormat="1" x14ac:dyDescent="0.3"/>
    <row r="4152" s="65" customFormat="1" x14ac:dyDescent="0.3"/>
    <row r="4153" s="65" customFormat="1" x14ac:dyDescent="0.3"/>
    <row r="4154" s="65" customFormat="1" x14ac:dyDescent="0.3"/>
    <row r="4155" s="65" customFormat="1" x14ac:dyDescent="0.3"/>
    <row r="4156" s="65" customFormat="1" x14ac:dyDescent="0.3"/>
    <row r="4157" s="65" customFormat="1" x14ac:dyDescent="0.3"/>
    <row r="4158" s="65" customFormat="1" x14ac:dyDescent="0.3"/>
    <row r="4159" s="65" customFormat="1" x14ac:dyDescent="0.3"/>
    <row r="4160" s="65" customFormat="1" x14ac:dyDescent="0.3"/>
    <row r="4161" s="65" customFormat="1" x14ac:dyDescent="0.3"/>
    <row r="4162" s="65" customFormat="1" x14ac:dyDescent="0.3"/>
    <row r="4163" s="65" customFormat="1" x14ac:dyDescent="0.3"/>
    <row r="4164" s="65" customFormat="1" x14ac:dyDescent="0.3"/>
    <row r="4165" s="65" customFormat="1" x14ac:dyDescent="0.3"/>
    <row r="4166" s="65" customFormat="1" x14ac:dyDescent="0.3"/>
    <row r="4167" s="65" customFormat="1" x14ac:dyDescent="0.3"/>
    <row r="4168" s="65" customFormat="1" x14ac:dyDescent="0.3"/>
    <row r="4169" s="65" customFormat="1" x14ac:dyDescent="0.3"/>
    <row r="4170" s="65" customFormat="1" x14ac:dyDescent="0.3"/>
    <row r="4171" s="65" customFormat="1" x14ac:dyDescent="0.3"/>
    <row r="4172" s="65" customFormat="1" x14ac:dyDescent="0.3"/>
    <row r="4173" s="65" customFormat="1" x14ac:dyDescent="0.3"/>
    <row r="4174" s="65" customFormat="1" x14ac:dyDescent="0.3"/>
    <row r="4175" s="65" customFormat="1" x14ac:dyDescent="0.3"/>
    <row r="4176" s="65" customFormat="1" x14ac:dyDescent="0.3"/>
    <row r="4177" s="65" customFormat="1" x14ac:dyDescent="0.3"/>
    <row r="4178" s="65" customFormat="1" x14ac:dyDescent="0.3"/>
    <row r="4179" s="65" customFormat="1" x14ac:dyDescent="0.3"/>
    <row r="4180" s="65" customFormat="1" x14ac:dyDescent="0.3"/>
    <row r="4181" s="65" customFormat="1" x14ac:dyDescent="0.3"/>
    <row r="4182" s="65" customFormat="1" x14ac:dyDescent="0.3"/>
    <row r="4183" s="65" customFormat="1" x14ac:dyDescent="0.3"/>
    <row r="4184" s="65" customFormat="1" x14ac:dyDescent="0.3"/>
    <row r="4185" s="65" customFormat="1" x14ac:dyDescent="0.3"/>
    <row r="4186" s="65" customFormat="1" x14ac:dyDescent="0.3"/>
    <row r="4187" s="65" customFormat="1" x14ac:dyDescent="0.3"/>
    <row r="4188" s="65" customFormat="1" x14ac:dyDescent="0.3"/>
    <row r="4189" s="65" customFormat="1" x14ac:dyDescent="0.3"/>
    <row r="4190" s="65" customFormat="1" x14ac:dyDescent="0.3"/>
    <row r="4191" s="65" customFormat="1" x14ac:dyDescent="0.3"/>
    <row r="4192" s="65" customFormat="1" x14ac:dyDescent="0.3"/>
    <row r="4193" s="65" customFormat="1" x14ac:dyDescent="0.3"/>
    <row r="4194" s="65" customFormat="1" x14ac:dyDescent="0.3"/>
    <row r="4195" s="65" customFormat="1" x14ac:dyDescent="0.3"/>
    <row r="4196" s="65" customFormat="1" x14ac:dyDescent="0.3"/>
    <row r="4197" s="65" customFormat="1" x14ac:dyDescent="0.3"/>
    <row r="4198" s="65" customFormat="1" x14ac:dyDescent="0.3"/>
    <row r="4199" s="65" customFormat="1" x14ac:dyDescent="0.3"/>
    <row r="4200" s="65" customFormat="1" x14ac:dyDescent="0.3"/>
    <row r="4201" s="65" customFormat="1" x14ac:dyDescent="0.3"/>
    <row r="4202" s="65" customFormat="1" x14ac:dyDescent="0.3"/>
    <row r="4203" s="65" customFormat="1" x14ac:dyDescent="0.3"/>
    <row r="4204" s="65" customFormat="1" x14ac:dyDescent="0.3"/>
    <row r="4205" s="65" customFormat="1" x14ac:dyDescent="0.3"/>
    <row r="4206" s="65" customFormat="1" x14ac:dyDescent="0.3"/>
    <row r="4207" s="65" customFormat="1" x14ac:dyDescent="0.3"/>
    <row r="4208" s="65" customFormat="1" x14ac:dyDescent="0.3"/>
    <row r="4209" s="65" customFormat="1" x14ac:dyDescent="0.3"/>
    <row r="4210" s="65" customFormat="1" x14ac:dyDescent="0.3"/>
    <row r="4211" s="65" customFormat="1" x14ac:dyDescent="0.3"/>
    <row r="4212" s="65" customFormat="1" x14ac:dyDescent="0.3"/>
    <row r="4213" s="65" customFormat="1" x14ac:dyDescent="0.3"/>
    <row r="4214" s="65" customFormat="1" x14ac:dyDescent="0.3"/>
    <row r="4215" s="65" customFormat="1" x14ac:dyDescent="0.3"/>
    <row r="4216" s="65" customFormat="1" x14ac:dyDescent="0.3"/>
    <row r="4217" s="65" customFormat="1" x14ac:dyDescent="0.3"/>
    <row r="4218" s="65" customFormat="1" x14ac:dyDescent="0.3"/>
    <row r="4219" s="65" customFormat="1" x14ac:dyDescent="0.3"/>
    <row r="4220" s="65" customFormat="1" x14ac:dyDescent="0.3"/>
    <row r="4221" s="65" customFormat="1" x14ac:dyDescent="0.3"/>
    <row r="4222" s="65" customFormat="1" x14ac:dyDescent="0.3"/>
    <row r="4223" s="65" customFormat="1" x14ac:dyDescent="0.3"/>
    <row r="4224" s="65" customFormat="1" x14ac:dyDescent="0.3"/>
    <row r="4225" s="65" customFormat="1" x14ac:dyDescent="0.3"/>
    <row r="4226" s="65" customFormat="1" x14ac:dyDescent="0.3"/>
    <row r="4227" s="65" customFormat="1" x14ac:dyDescent="0.3"/>
    <row r="4228" s="65" customFormat="1" x14ac:dyDescent="0.3"/>
    <row r="4229" s="65" customFormat="1" x14ac:dyDescent="0.3"/>
    <row r="4230" s="65" customFormat="1" x14ac:dyDescent="0.3"/>
    <row r="4231" s="65" customFormat="1" x14ac:dyDescent="0.3"/>
    <row r="4232" s="65" customFormat="1" x14ac:dyDescent="0.3"/>
    <row r="4233" s="65" customFormat="1" x14ac:dyDescent="0.3"/>
    <row r="4234" s="65" customFormat="1" x14ac:dyDescent="0.3"/>
    <row r="4235" s="65" customFormat="1" x14ac:dyDescent="0.3"/>
    <row r="4236" s="65" customFormat="1" x14ac:dyDescent="0.3"/>
    <row r="4237" s="65" customFormat="1" x14ac:dyDescent="0.3"/>
    <row r="4238" s="65" customFormat="1" x14ac:dyDescent="0.3"/>
    <row r="4239" s="65" customFormat="1" x14ac:dyDescent="0.3"/>
    <row r="4240" s="65" customFormat="1" x14ac:dyDescent="0.3"/>
    <row r="4241" s="65" customFormat="1" x14ac:dyDescent="0.3"/>
    <row r="4242" s="65" customFormat="1" x14ac:dyDescent="0.3"/>
    <row r="4243" s="65" customFormat="1" x14ac:dyDescent="0.3"/>
    <row r="4244" s="65" customFormat="1" x14ac:dyDescent="0.3"/>
    <row r="4245" s="65" customFormat="1" x14ac:dyDescent="0.3"/>
    <row r="4246" s="65" customFormat="1" x14ac:dyDescent="0.3"/>
    <row r="4247" s="65" customFormat="1" x14ac:dyDescent="0.3"/>
    <row r="4248" s="65" customFormat="1" x14ac:dyDescent="0.3"/>
    <row r="4249" s="65" customFormat="1" x14ac:dyDescent="0.3"/>
    <row r="4250" s="65" customFormat="1" x14ac:dyDescent="0.3"/>
    <row r="4251" s="65" customFormat="1" x14ac:dyDescent="0.3"/>
    <row r="4252" s="65" customFormat="1" x14ac:dyDescent="0.3"/>
    <row r="4253" s="65" customFormat="1" x14ac:dyDescent="0.3"/>
    <row r="4254" s="65" customFormat="1" x14ac:dyDescent="0.3"/>
    <row r="4255" s="65" customFormat="1" x14ac:dyDescent="0.3"/>
    <row r="4256" s="65" customFormat="1" x14ac:dyDescent="0.3"/>
    <row r="4257" s="65" customFormat="1" x14ac:dyDescent="0.3"/>
    <row r="4258" s="65" customFormat="1" x14ac:dyDescent="0.3"/>
    <row r="4259" s="65" customFormat="1" x14ac:dyDescent="0.3"/>
    <row r="4260" s="65" customFormat="1" x14ac:dyDescent="0.3"/>
    <row r="4261" s="65" customFormat="1" x14ac:dyDescent="0.3"/>
    <row r="4262" s="65" customFormat="1" x14ac:dyDescent="0.3"/>
    <row r="4263" s="65" customFormat="1" x14ac:dyDescent="0.3"/>
    <row r="4264" s="65" customFormat="1" x14ac:dyDescent="0.3"/>
    <row r="4265" s="65" customFormat="1" x14ac:dyDescent="0.3"/>
    <row r="4266" s="65" customFormat="1" x14ac:dyDescent="0.3"/>
    <row r="4267" s="65" customFormat="1" x14ac:dyDescent="0.3"/>
    <row r="4268" s="65" customFormat="1" x14ac:dyDescent="0.3"/>
    <row r="4269" s="65" customFormat="1" x14ac:dyDescent="0.3"/>
    <row r="4270" s="65" customFormat="1" x14ac:dyDescent="0.3"/>
    <row r="4271" s="65" customFormat="1" x14ac:dyDescent="0.3"/>
    <row r="4272" s="65" customFormat="1" x14ac:dyDescent="0.3"/>
    <row r="4273" s="65" customFormat="1" x14ac:dyDescent="0.3"/>
    <row r="4274" s="65" customFormat="1" x14ac:dyDescent="0.3"/>
    <row r="4275" s="65" customFormat="1" x14ac:dyDescent="0.3"/>
    <row r="4276" s="65" customFormat="1" x14ac:dyDescent="0.3"/>
    <row r="4277" s="65" customFormat="1" x14ac:dyDescent="0.3"/>
    <row r="4278" s="65" customFormat="1" x14ac:dyDescent="0.3"/>
    <row r="4279" s="65" customFormat="1" x14ac:dyDescent="0.3"/>
    <row r="4280" s="65" customFormat="1" x14ac:dyDescent="0.3"/>
    <row r="4281" s="65" customFormat="1" x14ac:dyDescent="0.3"/>
    <row r="4282" s="65" customFormat="1" x14ac:dyDescent="0.3"/>
    <row r="4283" s="65" customFormat="1" x14ac:dyDescent="0.3"/>
    <row r="4284" s="65" customFormat="1" x14ac:dyDescent="0.3"/>
    <row r="4285" s="65" customFormat="1" x14ac:dyDescent="0.3"/>
    <row r="4286" s="65" customFormat="1" x14ac:dyDescent="0.3"/>
    <row r="4287" s="65" customFormat="1" x14ac:dyDescent="0.3"/>
    <row r="4288" s="65" customFormat="1" x14ac:dyDescent="0.3"/>
    <row r="4289" s="65" customFormat="1" x14ac:dyDescent="0.3"/>
    <row r="4290" s="65" customFormat="1" x14ac:dyDescent="0.3"/>
    <row r="4291" s="65" customFormat="1" x14ac:dyDescent="0.3"/>
    <row r="4292" s="65" customFormat="1" x14ac:dyDescent="0.3"/>
    <row r="4293" s="65" customFormat="1" x14ac:dyDescent="0.3"/>
    <row r="4294" s="65" customFormat="1" x14ac:dyDescent="0.3"/>
    <row r="4295" s="65" customFormat="1" x14ac:dyDescent="0.3"/>
    <row r="4296" s="65" customFormat="1" x14ac:dyDescent="0.3"/>
    <row r="4297" s="65" customFormat="1" x14ac:dyDescent="0.3"/>
    <row r="4298" s="65" customFormat="1" x14ac:dyDescent="0.3"/>
    <row r="4299" s="65" customFormat="1" x14ac:dyDescent="0.3"/>
    <row r="4300" s="65" customFormat="1" x14ac:dyDescent="0.3"/>
    <row r="4301" s="65" customFormat="1" x14ac:dyDescent="0.3"/>
    <row r="4302" s="65" customFormat="1" x14ac:dyDescent="0.3"/>
    <row r="4303" s="65" customFormat="1" x14ac:dyDescent="0.3"/>
    <row r="4304" s="65" customFormat="1" x14ac:dyDescent="0.3"/>
    <row r="4305" s="65" customFormat="1" x14ac:dyDescent="0.3"/>
    <row r="4306" s="65" customFormat="1" x14ac:dyDescent="0.3"/>
    <row r="4307" s="65" customFormat="1" x14ac:dyDescent="0.3"/>
    <row r="4308" s="65" customFormat="1" x14ac:dyDescent="0.3"/>
    <row r="4309" s="65" customFormat="1" x14ac:dyDescent="0.3"/>
    <row r="4310" s="65" customFormat="1" x14ac:dyDescent="0.3"/>
    <row r="4311" s="65" customFormat="1" x14ac:dyDescent="0.3"/>
    <row r="4312" s="65" customFormat="1" x14ac:dyDescent="0.3"/>
    <row r="4313" s="65" customFormat="1" x14ac:dyDescent="0.3"/>
    <row r="4314" s="65" customFormat="1" x14ac:dyDescent="0.3"/>
    <row r="4315" s="65" customFormat="1" x14ac:dyDescent="0.3"/>
    <row r="4316" s="65" customFormat="1" x14ac:dyDescent="0.3"/>
    <row r="4317" s="65" customFormat="1" x14ac:dyDescent="0.3"/>
    <row r="4318" s="65" customFormat="1" x14ac:dyDescent="0.3"/>
    <row r="4319" s="65" customFormat="1" x14ac:dyDescent="0.3"/>
    <row r="4320" s="65" customFormat="1" x14ac:dyDescent="0.3"/>
    <row r="4321" s="65" customFormat="1" x14ac:dyDescent="0.3"/>
    <row r="4322" s="65" customFormat="1" x14ac:dyDescent="0.3"/>
    <row r="4323" s="65" customFormat="1" x14ac:dyDescent="0.3"/>
    <row r="4324" s="65" customFormat="1" x14ac:dyDescent="0.3"/>
    <row r="4325" s="65" customFormat="1" x14ac:dyDescent="0.3"/>
    <row r="4326" s="65" customFormat="1" x14ac:dyDescent="0.3"/>
    <row r="4327" s="65" customFormat="1" x14ac:dyDescent="0.3"/>
    <row r="4328" s="65" customFormat="1" x14ac:dyDescent="0.3"/>
    <row r="4329" s="65" customFormat="1" x14ac:dyDescent="0.3"/>
    <row r="4330" s="65" customFormat="1" x14ac:dyDescent="0.3"/>
    <row r="4331" s="65" customFormat="1" x14ac:dyDescent="0.3"/>
    <row r="4332" s="65" customFormat="1" x14ac:dyDescent="0.3"/>
    <row r="4333" s="65" customFormat="1" x14ac:dyDescent="0.3"/>
    <row r="4334" s="65" customFormat="1" x14ac:dyDescent="0.3"/>
    <row r="4335" s="65" customFormat="1" x14ac:dyDescent="0.3"/>
    <row r="4336" s="65" customFormat="1" x14ac:dyDescent="0.3"/>
    <row r="4337" s="65" customFormat="1" x14ac:dyDescent="0.3"/>
    <row r="4338" s="65" customFormat="1" x14ac:dyDescent="0.3"/>
    <row r="4339" s="65" customFormat="1" x14ac:dyDescent="0.3"/>
    <row r="4340" s="65" customFormat="1" x14ac:dyDescent="0.3"/>
    <row r="4341" s="65" customFormat="1" x14ac:dyDescent="0.3"/>
    <row r="4342" s="65" customFormat="1" x14ac:dyDescent="0.3"/>
    <row r="4343" s="65" customFormat="1" x14ac:dyDescent="0.3"/>
    <row r="4344" s="65" customFormat="1" x14ac:dyDescent="0.3"/>
    <row r="4345" s="65" customFormat="1" x14ac:dyDescent="0.3"/>
    <row r="4346" s="65" customFormat="1" x14ac:dyDescent="0.3"/>
    <row r="4347" s="65" customFormat="1" x14ac:dyDescent="0.3"/>
    <row r="4348" s="65" customFormat="1" x14ac:dyDescent="0.3"/>
    <row r="4349" s="65" customFormat="1" x14ac:dyDescent="0.3"/>
    <row r="4350" s="65" customFormat="1" x14ac:dyDescent="0.3"/>
    <row r="4351" s="65" customFormat="1" x14ac:dyDescent="0.3"/>
    <row r="4352" s="65" customFormat="1" x14ac:dyDescent="0.3"/>
    <row r="4353" s="65" customFormat="1" x14ac:dyDescent="0.3"/>
    <row r="4354" s="65" customFormat="1" x14ac:dyDescent="0.3"/>
    <row r="4355" s="65" customFormat="1" x14ac:dyDescent="0.3"/>
    <row r="4356" s="65" customFormat="1" x14ac:dyDescent="0.3"/>
    <row r="4357" s="65" customFormat="1" x14ac:dyDescent="0.3"/>
    <row r="4358" s="65" customFormat="1" x14ac:dyDescent="0.3"/>
    <row r="4359" s="65" customFormat="1" x14ac:dyDescent="0.3"/>
    <row r="4360" s="65" customFormat="1" x14ac:dyDescent="0.3"/>
    <row r="4361" s="65" customFormat="1" x14ac:dyDescent="0.3"/>
    <row r="4362" s="65" customFormat="1" x14ac:dyDescent="0.3"/>
    <row r="4363" s="65" customFormat="1" x14ac:dyDescent="0.3"/>
    <row r="4364" s="65" customFormat="1" x14ac:dyDescent="0.3"/>
    <row r="4365" s="65" customFormat="1" x14ac:dyDescent="0.3"/>
    <row r="4366" s="65" customFormat="1" x14ac:dyDescent="0.3"/>
    <row r="4367" s="65" customFormat="1" x14ac:dyDescent="0.3"/>
    <row r="4368" s="65" customFormat="1" x14ac:dyDescent="0.3"/>
    <row r="4369" s="65" customFormat="1" x14ac:dyDescent="0.3"/>
    <row r="4370" s="65" customFormat="1" x14ac:dyDescent="0.3"/>
    <row r="4371" s="65" customFormat="1" x14ac:dyDescent="0.3"/>
    <row r="4372" s="65" customFormat="1" x14ac:dyDescent="0.3"/>
    <row r="4373" s="65" customFormat="1" x14ac:dyDescent="0.3"/>
    <row r="4374" s="65" customFormat="1" x14ac:dyDescent="0.3"/>
    <row r="4375" s="65" customFormat="1" x14ac:dyDescent="0.3"/>
    <row r="4376" s="65" customFormat="1" x14ac:dyDescent="0.3"/>
    <row r="4377" s="65" customFormat="1" x14ac:dyDescent="0.3"/>
    <row r="4378" s="65" customFormat="1" x14ac:dyDescent="0.3"/>
    <row r="4379" s="65" customFormat="1" x14ac:dyDescent="0.3"/>
    <row r="4380" s="65" customFormat="1" x14ac:dyDescent="0.3"/>
    <row r="4381" s="65" customFormat="1" x14ac:dyDescent="0.3"/>
    <row r="4382" s="65" customFormat="1" x14ac:dyDescent="0.3"/>
    <row r="4383" s="65" customFormat="1" x14ac:dyDescent="0.3"/>
    <row r="4384" s="65" customFormat="1" x14ac:dyDescent="0.3"/>
    <row r="4385" s="65" customFormat="1" x14ac:dyDescent="0.3"/>
    <row r="4386" s="65" customFormat="1" x14ac:dyDescent="0.3"/>
    <row r="4387" s="65" customFormat="1" x14ac:dyDescent="0.3"/>
    <row r="4388" s="65" customFormat="1" x14ac:dyDescent="0.3"/>
    <row r="4389" s="65" customFormat="1" x14ac:dyDescent="0.3"/>
    <row r="4390" s="65" customFormat="1" x14ac:dyDescent="0.3"/>
    <row r="4391" s="65" customFormat="1" x14ac:dyDescent="0.3"/>
    <row r="4392" s="65" customFormat="1" x14ac:dyDescent="0.3"/>
    <row r="4393" s="65" customFormat="1" x14ac:dyDescent="0.3"/>
    <row r="4394" s="65" customFormat="1" x14ac:dyDescent="0.3"/>
    <row r="4395" s="65" customFormat="1" x14ac:dyDescent="0.3"/>
    <row r="4396" s="65" customFormat="1" x14ac:dyDescent="0.3"/>
    <row r="4397" s="65" customFormat="1" x14ac:dyDescent="0.3"/>
    <row r="4398" s="65" customFormat="1" x14ac:dyDescent="0.3"/>
    <row r="4399" s="65" customFormat="1" x14ac:dyDescent="0.3"/>
    <row r="4400" s="65" customFormat="1" x14ac:dyDescent="0.3"/>
    <row r="4401" s="65" customFormat="1" x14ac:dyDescent="0.3"/>
    <row r="4402" s="65" customFormat="1" x14ac:dyDescent="0.3"/>
    <row r="4403" s="65" customFormat="1" x14ac:dyDescent="0.3"/>
    <row r="4404" s="65" customFormat="1" x14ac:dyDescent="0.3"/>
    <row r="4405" s="65" customFormat="1" x14ac:dyDescent="0.3"/>
    <row r="4406" s="65" customFormat="1" x14ac:dyDescent="0.3"/>
    <row r="4407" s="65" customFormat="1" x14ac:dyDescent="0.3"/>
    <row r="4408" s="65" customFormat="1" x14ac:dyDescent="0.3"/>
    <row r="4409" s="65" customFormat="1" x14ac:dyDescent="0.3"/>
    <row r="4410" s="65" customFormat="1" x14ac:dyDescent="0.3"/>
    <row r="4411" s="65" customFormat="1" x14ac:dyDescent="0.3"/>
    <row r="4412" s="65" customFormat="1" x14ac:dyDescent="0.3"/>
    <row r="4413" s="65" customFormat="1" x14ac:dyDescent="0.3"/>
    <row r="4414" s="65" customFormat="1" x14ac:dyDescent="0.3"/>
    <row r="4415" s="65" customFormat="1" x14ac:dyDescent="0.3"/>
    <row r="4416" s="65" customFormat="1" x14ac:dyDescent="0.3"/>
    <row r="4417" s="65" customFormat="1" x14ac:dyDescent="0.3"/>
    <row r="4418" s="65" customFormat="1" x14ac:dyDescent="0.3"/>
    <row r="4419" s="65" customFormat="1" x14ac:dyDescent="0.3"/>
    <row r="4420" s="65" customFormat="1" x14ac:dyDescent="0.3"/>
    <row r="4421" s="65" customFormat="1" x14ac:dyDescent="0.3"/>
    <row r="4422" s="65" customFormat="1" x14ac:dyDescent="0.3"/>
    <row r="4423" s="65" customFormat="1" x14ac:dyDescent="0.3"/>
    <row r="4424" s="65" customFormat="1" x14ac:dyDescent="0.3"/>
    <row r="4425" s="65" customFormat="1" x14ac:dyDescent="0.3"/>
    <row r="4426" s="65" customFormat="1" x14ac:dyDescent="0.3"/>
    <row r="4427" s="65" customFormat="1" x14ac:dyDescent="0.3"/>
    <row r="4428" s="65" customFormat="1" x14ac:dyDescent="0.3"/>
    <row r="4429" s="65" customFormat="1" x14ac:dyDescent="0.3"/>
    <row r="4430" s="65" customFormat="1" x14ac:dyDescent="0.3"/>
    <row r="4431" s="65" customFormat="1" x14ac:dyDescent="0.3"/>
    <row r="4432" s="65" customFormat="1" x14ac:dyDescent="0.3"/>
    <row r="4433" s="65" customFormat="1" x14ac:dyDescent="0.3"/>
    <row r="4434" s="65" customFormat="1" x14ac:dyDescent="0.3"/>
    <row r="4435" s="65" customFormat="1" x14ac:dyDescent="0.3"/>
    <row r="4436" s="65" customFormat="1" x14ac:dyDescent="0.3"/>
    <row r="4437" s="65" customFormat="1" x14ac:dyDescent="0.3"/>
    <row r="4438" s="65" customFormat="1" x14ac:dyDescent="0.3"/>
    <row r="4439" s="65" customFormat="1" x14ac:dyDescent="0.3"/>
    <row r="4440" s="65" customFormat="1" x14ac:dyDescent="0.3"/>
    <row r="4441" s="65" customFormat="1" x14ac:dyDescent="0.3"/>
    <row r="4442" s="65" customFormat="1" x14ac:dyDescent="0.3"/>
    <row r="4443" s="65" customFormat="1" x14ac:dyDescent="0.3"/>
    <row r="4444" s="65" customFormat="1" x14ac:dyDescent="0.3"/>
    <row r="4445" s="65" customFormat="1" x14ac:dyDescent="0.3"/>
    <row r="4446" s="65" customFormat="1" x14ac:dyDescent="0.3"/>
    <row r="4447" s="65" customFormat="1" x14ac:dyDescent="0.3"/>
    <row r="4448" s="65" customFormat="1" x14ac:dyDescent="0.3"/>
    <row r="4449" s="65" customFormat="1" x14ac:dyDescent="0.3"/>
    <row r="4450" s="65" customFormat="1" x14ac:dyDescent="0.3"/>
    <row r="4451" s="65" customFormat="1" x14ac:dyDescent="0.3"/>
    <row r="4452" s="65" customFormat="1" x14ac:dyDescent="0.3"/>
    <row r="4453" s="65" customFormat="1" x14ac:dyDescent="0.3"/>
    <row r="4454" s="65" customFormat="1" x14ac:dyDescent="0.3"/>
    <row r="4455" s="65" customFormat="1" x14ac:dyDescent="0.3"/>
    <row r="4456" s="65" customFormat="1" x14ac:dyDescent="0.3"/>
    <row r="4457" s="65" customFormat="1" x14ac:dyDescent="0.3"/>
    <row r="4458" s="65" customFormat="1" x14ac:dyDescent="0.3"/>
    <row r="4459" s="65" customFormat="1" x14ac:dyDescent="0.3"/>
    <row r="4460" s="65" customFormat="1" x14ac:dyDescent="0.3"/>
    <row r="4461" s="65" customFormat="1" x14ac:dyDescent="0.3"/>
    <row r="4462" s="65" customFormat="1" x14ac:dyDescent="0.3"/>
    <row r="4463" s="65" customFormat="1" x14ac:dyDescent="0.3"/>
    <row r="4464" s="65" customFormat="1" x14ac:dyDescent="0.3"/>
    <row r="4465" s="65" customFormat="1" x14ac:dyDescent="0.3"/>
    <row r="4466" s="65" customFormat="1" x14ac:dyDescent="0.3"/>
    <row r="4467" s="65" customFormat="1" x14ac:dyDescent="0.3"/>
    <row r="4468" s="65" customFormat="1" x14ac:dyDescent="0.3"/>
    <row r="4469" s="65" customFormat="1" x14ac:dyDescent="0.3"/>
    <row r="4470" s="65" customFormat="1" x14ac:dyDescent="0.3"/>
    <row r="4471" s="65" customFormat="1" x14ac:dyDescent="0.3"/>
    <row r="4472" s="65" customFormat="1" x14ac:dyDescent="0.3"/>
    <row r="4473" s="65" customFormat="1" x14ac:dyDescent="0.3"/>
    <row r="4474" s="65" customFormat="1" x14ac:dyDescent="0.3"/>
    <row r="4475" s="65" customFormat="1" x14ac:dyDescent="0.3"/>
    <row r="4476" s="65" customFormat="1" x14ac:dyDescent="0.3"/>
    <row r="4477" s="65" customFormat="1" x14ac:dyDescent="0.3"/>
    <row r="4478" s="65" customFormat="1" x14ac:dyDescent="0.3"/>
    <row r="4479" s="65" customFormat="1" x14ac:dyDescent="0.3"/>
    <row r="4480" s="65" customFormat="1" x14ac:dyDescent="0.3"/>
    <row r="4481" s="65" customFormat="1" x14ac:dyDescent="0.3"/>
    <row r="4482" s="65" customFormat="1" x14ac:dyDescent="0.3"/>
    <row r="4483" s="65" customFormat="1" x14ac:dyDescent="0.3"/>
    <row r="4484" s="65" customFormat="1" x14ac:dyDescent="0.3"/>
    <row r="4485" s="65" customFormat="1" x14ac:dyDescent="0.3"/>
    <row r="4486" s="65" customFormat="1" x14ac:dyDescent="0.3"/>
    <row r="4487" s="65" customFormat="1" x14ac:dyDescent="0.3"/>
    <row r="4488" s="65" customFormat="1" x14ac:dyDescent="0.3"/>
    <row r="4489" s="65" customFormat="1" x14ac:dyDescent="0.3"/>
    <row r="4490" s="65" customFormat="1" x14ac:dyDescent="0.3"/>
    <row r="4491" s="65" customFormat="1" x14ac:dyDescent="0.3"/>
    <row r="4492" s="65" customFormat="1" x14ac:dyDescent="0.3"/>
    <row r="4493" s="65" customFormat="1" x14ac:dyDescent="0.3"/>
    <row r="4494" s="65" customFormat="1" x14ac:dyDescent="0.3"/>
    <row r="4495" s="65" customFormat="1" x14ac:dyDescent="0.3"/>
    <row r="4496" s="65" customFormat="1" x14ac:dyDescent="0.3"/>
    <row r="4497" s="65" customFormat="1" x14ac:dyDescent="0.3"/>
    <row r="4498" s="65" customFormat="1" x14ac:dyDescent="0.3"/>
    <row r="4499" s="65" customFormat="1" x14ac:dyDescent="0.3"/>
    <row r="4500" s="65" customFormat="1" x14ac:dyDescent="0.3"/>
    <row r="4501" s="65" customFormat="1" x14ac:dyDescent="0.3"/>
    <row r="4502" s="65" customFormat="1" x14ac:dyDescent="0.3"/>
    <row r="4503" s="65" customFormat="1" x14ac:dyDescent="0.3"/>
    <row r="4504" s="65" customFormat="1" x14ac:dyDescent="0.3"/>
    <row r="4505" s="65" customFormat="1" x14ac:dyDescent="0.3"/>
    <row r="4506" s="65" customFormat="1" x14ac:dyDescent="0.3"/>
    <row r="4507" s="65" customFormat="1" x14ac:dyDescent="0.3"/>
    <row r="4508" s="65" customFormat="1" x14ac:dyDescent="0.3"/>
    <row r="4509" s="65" customFormat="1" x14ac:dyDescent="0.3"/>
    <row r="4510" s="65" customFormat="1" x14ac:dyDescent="0.3"/>
    <row r="4511" s="65" customFormat="1" x14ac:dyDescent="0.3"/>
    <row r="4512" s="65" customFormat="1" x14ac:dyDescent="0.3"/>
    <row r="4513" s="65" customFormat="1" x14ac:dyDescent="0.3"/>
    <row r="4514" s="65" customFormat="1" x14ac:dyDescent="0.3"/>
    <row r="4515" s="65" customFormat="1" x14ac:dyDescent="0.3"/>
    <row r="4516" s="65" customFormat="1" x14ac:dyDescent="0.3"/>
    <row r="4517" s="65" customFormat="1" x14ac:dyDescent="0.3"/>
    <row r="4518" s="65" customFormat="1" x14ac:dyDescent="0.3"/>
    <row r="4519" s="65" customFormat="1" x14ac:dyDescent="0.3"/>
    <row r="4520" s="65" customFormat="1" x14ac:dyDescent="0.3"/>
    <row r="4521" s="65" customFormat="1" x14ac:dyDescent="0.3"/>
    <row r="4522" s="65" customFormat="1" x14ac:dyDescent="0.3"/>
    <row r="4523" s="65" customFormat="1" x14ac:dyDescent="0.3"/>
    <row r="4524" s="65" customFormat="1" x14ac:dyDescent="0.3"/>
    <row r="4525" s="65" customFormat="1" x14ac:dyDescent="0.3"/>
    <row r="4526" s="65" customFormat="1" x14ac:dyDescent="0.3"/>
    <row r="4527" s="65" customFormat="1" x14ac:dyDescent="0.3"/>
    <row r="4528" s="65" customFormat="1" x14ac:dyDescent="0.3"/>
    <row r="4529" s="65" customFormat="1" x14ac:dyDescent="0.3"/>
    <row r="4530" s="65" customFormat="1" x14ac:dyDescent="0.3"/>
    <row r="4531" s="65" customFormat="1" x14ac:dyDescent="0.3"/>
    <row r="4532" s="65" customFormat="1" x14ac:dyDescent="0.3"/>
    <row r="4533" s="65" customFormat="1" x14ac:dyDescent="0.3"/>
    <row r="4534" s="65" customFormat="1" x14ac:dyDescent="0.3"/>
    <row r="4535" s="65" customFormat="1" x14ac:dyDescent="0.3"/>
    <row r="4536" s="65" customFormat="1" x14ac:dyDescent="0.3"/>
    <row r="4537" s="65" customFormat="1" x14ac:dyDescent="0.3"/>
    <row r="4538" s="65" customFormat="1" x14ac:dyDescent="0.3"/>
    <row r="4539" s="65" customFormat="1" x14ac:dyDescent="0.3"/>
    <row r="4540" s="65" customFormat="1" x14ac:dyDescent="0.3"/>
    <row r="4541" s="65" customFormat="1" x14ac:dyDescent="0.3"/>
    <row r="4542" s="65" customFormat="1" x14ac:dyDescent="0.3"/>
    <row r="4543" s="65" customFormat="1" x14ac:dyDescent="0.3"/>
    <row r="4544" s="65" customFormat="1" x14ac:dyDescent="0.3"/>
    <row r="4545" s="65" customFormat="1" x14ac:dyDescent="0.3"/>
    <row r="4546" s="65" customFormat="1" x14ac:dyDescent="0.3"/>
    <row r="4547" s="65" customFormat="1" x14ac:dyDescent="0.3"/>
    <row r="4548" s="65" customFormat="1" x14ac:dyDescent="0.3"/>
    <row r="4549" s="65" customFormat="1" x14ac:dyDescent="0.3"/>
    <row r="4550" s="65" customFormat="1" x14ac:dyDescent="0.3"/>
    <row r="4551" s="65" customFormat="1" x14ac:dyDescent="0.3"/>
    <row r="4552" s="65" customFormat="1" x14ac:dyDescent="0.3"/>
    <row r="4553" s="65" customFormat="1" x14ac:dyDescent="0.3"/>
    <row r="4554" s="65" customFormat="1" x14ac:dyDescent="0.3"/>
    <row r="4555" s="65" customFormat="1" x14ac:dyDescent="0.3"/>
    <row r="4556" s="65" customFormat="1" x14ac:dyDescent="0.3"/>
    <row r="4557" s="65" customFormat="1" x14ac:dyDescent="0.3"/>
    <row r="4558" s="65" customFormat="1" x14ac:dyDescent="0.3"/>
    <row r="4559" s="65" customFormat="1" x14ac:dyDescent="0.3"/>
    <row r="4560" s="65" customFormat="1" x14ac:dyDescent="0.3"/>
    <row r="4561" s="65" customFormat="1" x14ac:dyDescent="0.3"/>
    <row r="4562" s="65" customFormat="1" x14ac:dyDescent="0.3"/>
    <row r="4563" s="65" customFormat="1" x14ac:dyDescent="0.3"/>
    <row r="4564" s="65" customFormat="1" x14ac:dyDescent="0.3"/>
    <row r="4565" s="65" customFormat="1" x14ac:dyDescent="0.3"/>
    <row r="4566" s="65" customFormat="1" x14ac:dyDescent="0.3"/>
    <row r="4567" s="65" customFormat="1" x14ac:dyDescent="0.3"/>
    <row r="4568" s="65" customFormat="1" x14ac:dyDescent="0.3"/>
    <row r="4569" s="65" customFormat="1" x14ac:dyDescent="0.3"/>
    <row r="4570" s="65" customFormat="1" x14ac:dyDescent="0.3"/>
    <row r="4571" s="65" customFormat="1" x14ac:dyDescent="0.3"/>
    <row r="4572" s="65" customFormat="1" x14ac:dyDescent="0.3"/>
    <row r="4573" s="65" customFormat="1" x14ac:dyDescent="0.3"/>
    <row r="4574" s="65" customFormat="1" x14ac:dyDescent="0.3"/>
    <row r="4575" s="65" customFormat="1" x14ac:dyDescent="0.3"/>
    <row r="4576" s="65" customFormat="1" x14ac:dyDescent="0.3"/>
    <row r="4577" s="65" customFormat="1" x14ac:dyDescent="0.3"/>
    <row r="4578" s="65" customFormat="1" x14ac:dyDescent="0.3"/>
    <row r="4579" s="65" customFormat="1" x14ac:dyDescent="0.3"/>
    <row r="4580" s="65" customFormat="1" x14ac:dyDescent="0.3"/>
    <row r="4581" s="65" customFormat="1" x14ac:dyDescent="0.3"/>
    <row r="4582" s="65" customFormat="1" x14ac:dyDescent="0.3"/>
    <row r="4583" s="65" customFormat="1" x14ac:dyDescent="0.3"/>
    <row r="4584" s="65" customFormat="1" x14ac:dyDescent="0.3"/>
    <row r="4585" s="65" customFormat="1" x14ac:dyDescent="0.3"/>
    <row r="4586" s="65" customFormat="1" x14ac:dyDescent="0.3"/>
    <row r="4587" s="65" customFormat="1" x14ac:dyDescent="0.3"/>
    <row r="4588" s="65" customFormat="1" x14ac:dyDescent="0.3"/>
    <row r="4589" s="65" customFormat="1" x14ac:dyDescent="0.3"/>
    <row r="4590" s="65" customFormat="1" x14ac:dyDescent="0.3"/>
    <row r="4591" s="65" customFormat="1" x14ac:dyDescent="0.3"/>
    <row r="4592" s="65" customFormat="1" x14ac:dyDescent="0.3"/>
    <row r="4593" s="65" customFormat="1" x14ac:dyDescent="0.3"/>
    <row r="4594" s="65" customFormat="1" x14ac:dyDescent="0.3"/>
    <row r="4595" s="65" customFormat="1" x14ac:dyDescent="0.3"/>
    <row r="4596" s="65" customFormat="1" x14ac:dyDescent="0.3"/>
    <row r="4597" s="65" customFormat="1" x14ac:dyDescent="0.3"/>
    <row r="4598" s="65" customFormat="1" x14ac:dyDescent="0.3"/>
    <row r="4599" s="65" customFormat="1" x14ac:dyDescent="0.3"/>
    <row r="4600" s="65" customFormat="1" x14ac:dyDescent="0.3"/>
    <row r="4601" s="65" customFormat="1" x14ac:dyDescent="0.3"/>
    <row r="4602" s="65" customFormat="1" x14ac:dyDescent="0.3"/>
    <row r="4603" s="65" customFormat="1" x14ac:dyDescent="0.3"/>
    <row r="4604" s="65" customFormat="1" x14ac:dyDescent="0.3"/>
    <row r="4605" s="65" customFormat="1" x14ac:dyDescent="0.3"/>
    <row r="4606" s="65" customFormat="1" x14ac:dyDescent="0.3"/>
    <row r="4607" s="65" customFormat="1" x14ac:dyDescent="0.3"/>
    <row r="4608" s="65" customFormat="1" x14ac:dyDescent="0.3"/>
    <row r="4609" s="65" customFormat="1" x14ac:dyDescent="0.3"/>
    <row r="4610" s="65" customFormat="1" x14ac:dyDescent="0.3"/>
    <row r="4611" s="65" customFormat="1" x14ac:dyDescent="0.3"/>
    <row r="4612" s="65" customFormat="1" x14ac:dyDescent="0.3"/>
    <row r="4613" s="65" customFormat="1" x14ac:dyDescent="0.3"/>
    <row r="4614" s="65" customFormat="1" x14ac:dyDescent="0.3"/>
    <row r="4615" s="65" customFormat="1" x14ac:dyDescent="0.3"/>
    <row r="4616" s="65" customFormat="1" x14ac:dyDescent="0.3"/>
    <row r="4617" s="65" customFormat="1" x14ac:dyDescent="0.3"/>
    <row r="4618" s="65" customFormat="1" x14ac:dyDescent="0.3"/>
    <row r="4619" s="65" customFormat="1" x14ac:dyDescent="0.3"/>
    <row r="4620" s="65" customFormat="1" x14ac:dyDescent="0.3"/>
    <row r="4621" s="65" customFormat="1" x14ac:dyDescent="0.3"/>
    <row r="4622" s="65" customFormat="1" x14ac:dyDescent="0.3"/>
    <row r="4623" s="65" customFormat="1" x14ac:dyDescent="0.3"/>
    <row r="4624" s="65" customFormat="1" x14ac:dyDescent="0.3"/>
    <row r="4625" s="65" customFormat="1" x14ac:dyDescent="0.3"/>
    <row r="4626" s="65" customFormat="1" x14ac:dyDescent="0.3"/>
    <row r="4627" s="65" customFormat="1" x14ac:dyDescent="0.3"/>
    <row r="4628" s="65" customFormat="1" x14ac:dyDescent="0.3"/>
    <row r="4629" s="65" customFormat="1" x14ac:dyDescent="0.3"/>
    <row r="4630" s="65" customFormat="1" x14ac:dyDescent="0.3"/>
    <row r="4631" s="65" customFormat="1" x14ac:dyDescent="0.3"/>
    <row r="4632" s="65" customFormat="1" x14ac:dyDescent="0.3"/>
    <row r="4633" s="65" customFormat="1" x14ac:dyDescent="0.3"/>
    <row r="4634" s="65" customFormat="1" x14ac:dyDescent="0.3"/>
    <row r="4635" s="65" customFormat="1" x14ac:dyDescent="0.3"/>
    <row r="4636" s="65" customFormat="1" x14ac:dyDescent="0.3"/>
    <row r="4637" s="65" customFormat="1" x14ac:dyDescent="0.3"/>
    <row r="4638" s="65" customFormat="1" x14ac:dyDescent="0.3"/>
    <row r="4639" s="65" customFormat="1" x14ac:dyDescent="0.3"/>
    <row r="4640" s="65" customFormat="1" x14ac:dyDescent="0.3"/>
    <row r="4641" s="65" customFormat="1" x14ac:dyDescent="0.3"/>
    <row r="4642" s="65" customFormat="1" x14ac:dyDescent="0.3"/>
    <row r="4643" s="65" customFormat="1" x14ac:dyDescent="0.3"/>
    <row r="4644" s="65" customFormat="1" x14ac:dyDescent="0.3"/>
    <row r="4645" s="65" customFormat="1" x14ac:dyDescent="0.3"/>
    <row r="4646" s="65" customFormat="1" x14ac:dyDescent="0.3"/>
    <row r="4647" s="65" customFormat="1" x14ac:dyDescent="0.3"/>
    <row r="4648" s="65" customFormat="1" x14ac:dyDescent="0.3"/>
    <row r="4649" s="65" customFormat="1" x14ac:dyDescent="0.3"/>
    <row r="4650" s="65" customFormat="1" x14ac:dyDescent="0.3"/>
    <row r="4651" s="65" customFormat="1" x14ac:dyDescent="0.3"/>
    <row r="4652" s="65" customFormat="1" x14ac:dyDescent="0.3"/>
    <row r="4653" s="65" customFormat="1" x14ac:dyDescent="0.3"/>
    <row r="4654" s="65" customFormat="1" x14ac:dyDescent="0.3"/>
    <row r="4655" s="65" customFormat="1" x14ac:dyDescent="0.3"/>
    <row r="4656" s="65" customFormat="1" x14ac:dyDescent="0.3"/>
    <row r="4657" s="65" customFormat="1" x14ac:dyDescent="0.3"/>
    <row r="4658" s="65" customFormat="1" x14ac:dyDescent="0.3"/>
    <row r="4659" s="65" customFormat="1" x14ac:dyDescent="0.3"/>
    <row r="4660" s="65" customFormat="1" x14ac:dyDescent="0.3"/>
    <row r="4661" s="65" customFormat="1" x14ac:dyDescent="0.3"/>
    <row r="4662" s="65" customFormat="1" x14ac:dyDescent="0.3"/>
    <row r="4663" s="65" customFormat="1" x14ac:dyDescent="0.3"/>
    <row r="4664" s="65" customFormat="1" x14ac:dyDescent="0.3"/>
    <row r="4665" s="65" customFormat="1" x14ac:dyDescent="0.3"/>
    <row r="4666" s="65" customFormat="1" x14ac:dyDescent="0.3"/>
    <row r="4667" s="65" customFormat="1" x14ac:dyDescent="0.3"/>
    <row r="4668" s="65" customFormat="1" x14ac:dyDescent="0.3"/>
    <row r="4669" s="65" customFormat="1" x14ac:dyDescent="0.3"/>
    <row r="4670" s="65" customFormat="1" x14ac:dyDescent="0.3"/>
    <row r="4671" s="65" customFormat="1" x14ac:dyDescent="0.3"/>
    <row r="4672" s="65" customFormat="1" x14ac:dyDescent="0.3"/>
    <row r="4673" s="65" customFormat="1" x14ac:dyDescent="0.3"/>
    <row r="4674" s="65" customFormat="1" x14ac:dyDescent="0.3"/>
    <row r="4675" s="65" customFormat="1" x14ac:dyDescent="0.3"/>
    <row r="4676" s="65" customFormat="1" x14ac:dyDescent="0.3"/>
    <row r="4677" s="65" customFormat="1" x14ac:dyDescent="0.3"/>
    <row r="4678" s="65" customFormat="1" x14ac:dyDescent="0.3"/>
    <row r="4679" s="65" customFormat="1" x14ac:dyDescent="0.3"/>
    <row r="4680" s="65" customFormat="1" x14ac:dyDescent="0.3"/>
    <row r="4681" s="65" customFormat="1" x14ac:dyDescent="0.3"/>
    <row r="4682" s="65" customFormat="1" x14ac:dyDescent="0.3"/>
    <row r="4683" s="65" customFormat="1" x14ac:dyDescent="0.3"/>
    <row r="4684" s="65" customFormat="1" x14ac:dyDescent="0.3"/>
    <row r="4685" s="65" customFormat="1" x14ac:dyDescent="0.3"/>
    <row r="4686" s="65" customFormat="1" x14ac:dyDescent="0.3"/>
    <row r="4687" s="65" customFormat="1" x14ac:dyDescent="0.3"/>
    <row r="4688" s="65" customFormat="1" x14ac:dyDescent="0.3"/>
    <row r="4689" s="65" customFormat="1" x14ac:dyDescent="0.3"/>
    <row r="4690" s="65" customFormat="1" x14ac:dyDescent="0.3"/>
    <row r="4691" s="65" customFormat="1" x14ac:dyDescent="0.3"/>
    <row r="4692" s="65" customFormat="1" x14ac:dyDescent="0.3"/>
    <row r="4693" s="65" customFormat="1" x14ac:dyDescent="0.3"/>
    <row r="4694" s="65" customFormat="1" x14ac:dyDescent="0.3"/>
    <row r="4695" s="65" customFormat="1" x14ac:dyDescent="0.3"/>
    <row r="4696" s="65" customFormat="1" x14ac:dyDescent="0.3"/>
    <row r="4697" s="65" customFormat="1" x14ac:dyDescent="0.3"/>
    <row r="4698" s="65" customFormat="1" x14ac:dyDescent="0.3"/>
    <row r="4699" s="65" customFormat="1" x14ac:dyDescent="0.3"/>
    <row r="4700" s="65" customFormat="1" x14ac:dyDescent="0.3"/>
    <row r="4701" s="65" customFormat="1" x14ac:dyDescent="0.3"/>
    <row r="4702" s="65" customFormat="1" x14ac:dyDescent="0.3"/>
    <row r="4703" s="65" customFormat="1" x14ac:dyDescent="0.3"/>
    <row r="4704" s="65" customFormat="1" x14ac:dyDescent="0.3"/>
    <row r="4705" s="65" customFormat="1" x14ac:dyDescent="0.3"/>
    <row r="4706" s="65" customFormat="1" x14ac:dyDescent="0.3"/>
    <row r="4707" s="65" customFormat="1" x14ac:dyDescent="0.3"/>
    <row r="4708" s="65" customFormat="1" x14ac:dyDescent="0.3"/>
    <row r="4709" s="65" customFormat="1" x14ac:dyDescent="0.3"/>
    <row r="4710" s="65" customFormat="1" x14ac:dyDescent="0.3"/>
    <row r="4711" s="65" customFormat="1" x14ac:dyDescent="0.3"/>
    <row r="4712" s="65" customFormat="1" x14ac:dyDescent="0.3"/>
    <row r="4713" s="65" customFormat="1" x14ac:dyDescent="0.3"/>
    <row r="4714" s="65" customFormat="1" x14ac:dyDescent="0.3"/>
    <row r="4715" s="65" customFormat="1" x14ac:dyDescent="0.3"/>
    <row r="4716" s="65" customFormat="1" x14ac:dyDescent="0.3"/>
    <row r="4717" s="65" customFormat="1" x14ac:dyDescent="0.3"/>
    <row r="4718" s="65" customFormat="1" x14ac:dyDescent="0.3"/>
    <row r="4719" s="65" customFormat="1" x14ac:dyDescent="0.3"/>
    <row r="4720" s="65" customFormat="1" x14ac:dyDescent="0.3"/>
    <row r="4721" s="65" customFormat="1" x14ac:dyDescent="0.3"/>
    <row r="4722" s="65" customFormat="1" x14ac:dyDescent="0.3"/>
    <row r="4723" s="65" customFormat="1" x14ac:dyDescent="0.3"/>
    <row r="4724" s="65" customFormat="1" x14ac:dyDescent="0.3"/>
    <row r="4725" s="65" customFormat="1" x14ac:dyDescent="0.3"/>
    <row r="4726" s="65" customFormat="1" x14ac:dyDescent="0.3"/>
    <row r="4727" s="65" customFormat="1" x14ac:dyDescent="0.3"/>
    <row r="4728" s="65" customFormat="1" x14ac:dyDescent="0.3"/>
    <row r="4729" s="65" customFormat="1" x14ac:dyDescent="0.3"/>
    <row r="4730" s="65" customFormat="1" x14ac:dyDescent="0.3"/>
    <row r="4731" s="65" customFormat="1" x14ac:dyDescent="0.3"/>
    <row r="4732" s="65" customFormat="1" x14ac:dyDescent="0.3"/>
    <row r="4733" s="65" customFormat="1" x14ac:dyDescent="0.3"/>
    <row r="4734" s="65" customFormat="1" x14ac:dyDescent="0.3"/>
    <row r="4735" s="65" customFormat="1" x14ac:dyDescent="0.3"/>
    <row r="4736" s="65" customFormat="1" x14ac:dyDescent="0.3"/>
    <row r="4737" s="65" customFormat="1" x14ac:dyDescent="0.3"/>
    <row r="4738" s="65" customFormat="1" x14ac:dyDescent="0.3"/>
    <row r="4739" s="65" customFormat="1" x14ac:dyDescent="0.3"/>
    <row r="4740" s="65" customFormat="1" x14ac:dyDescent="0.3"/>
    <row r="4741" s="65" customFormat="1" x14ac:dyDescent="0.3"/>
    <row r="4742" s="65" customFormat="1" x14ac:dyDescent="0.3"/>
    <row r="4743" s="65" customFormat="1" x14ac:dyDescent="0.3"/>
    <row r="4744" s="65" customFormat="1" x14ac:dyDescent="0.3"/>
    <row r="4745" s="65" customFormat="1" x14ac:dyDescent="0.3"/>
    <row r="4746" s="65" customFormat="1" x14ac:dyDescent="0.3"/>
    <row r="4747" s="65" customFormat="1" x14ac:dyDescent="0.3"/>
    <row r="4748" s="65" customFormat="1" x14ac:dyDescent="0.3"/>
    <row r="4749" s="65" customFormat="1" x14ac:dyDescent="0.3"/>
    <row r="4750" s="65" customFormat="1" x14ac:dyDescent="0.3"/>
    <row r="4751" s="65" customFormat="1" x14ac:dyDescent="0.3"/>
    <row r="4752" s="65" customFormat="1" x14ac:dyDescent="0.3"/>
    <row r="4753" s="65" customFormat="1" x14ac:dyDescent="0.3"/>
    <row r="4754" s="65" customFormat="1" x14ac:dyDescent="0.3"/>
    <row r="4755" s="65" customFormat="1" x14ac:dyDescent="0.3"/>
    <row r="4756" s="65" customFormat="1" x14ac:dyDescent="0.3"/>
    <row r="4757" s="65" customFormat="1" x14ac:dyDescent="0.3"/>
    <row r="4758" s="65" customFormat="1" x14ac:dyDescent="0.3"/>
    <row r="4759" s="65" customFormat="1" x14ac:dyDescent="0.3"/>
    <row r="4760" s="65" customFormat="1" x14ac:dyDescent="0.3"/>
    <row r="4761" s="65" customFormat="1" x14ac:dyDescent="0.3"/>
    <row r="4762" s="65" customFormat="1" x14ac:dyDescent="0.3"/>
    <row r="4763" s="65" customFormat="1" x14ac:dyDescent="0.3"/>
    <row r="4764" s="65" customFormat="1" x14ac:dyDescent="0.3"/>
    <row r="4765" s="65" customFormat="1" x14ac:dyDescent="0.3"/>
    <row r="4766" s="65" customFormat="1" x14ac:dyDescent="0.3"/>
    <row r="4767" s="65" customFormat="1" x14ac:dyDescent="0.3"/>
    <row r="4768" s="65" customFormat="1" x14ac:dyDescent="0.3"/>
    <row r="4769" s="65" customFormat="1" x14ac:dyDescent="0.3"/>
    <row r="4770" s="65" customFormat="1" x14ac:dyDescent="0.3"/>
    <row r="4771" s="65" customFormat="1" x14ac:dyDescent="0.3"/>
    <row r="4772" s="65" customFormat="1" x14ac:dyDescent="0.3"/>
    <row r="4773" s="65" customFormat="1" x14ac:dyDescent="0.3"/>
    <row r="4774" s="65" customFormat="1" x14ac:dyDescent="0.3"/>
    <row r="4775" s="65" customFormat="1" x14ac:dyDescent="0.3"/>
    <row r="4776" s="65" customFormat="1" x14ac:dyDescent="0.3"/>
    <row r="4777" s="65" customFormat="1" x14ac:dyDescent="0.3"/>
    <row r="4778" s="65" customFormat="1" x14ac:dyDescent="0.3"/>
    <row r="4779" s="65" customFormat="1" x14ac:dyDescent="0.3"/>
    <row r="4780" s="65" customFormat="1" x14ac:dyDescent="0.3"/>
    <row r="4781" s="65" customFormat="1" x14ac:dyDescent="0.3"/>
    <row r="4782" s="65" customFormat="1" x14ac:dyDescent="0.3"/>
    <row r="4783" s="65" customFormat="1" x14ac:dyDescent="0.3"/>
    <row r="4784" s="65" customFormat="1" x14ac:dyDescent="0.3"/>
    <row r="4785" s="65" customFormat="1" x14ac:dyDescent="0.3"/>
    <row r="4786" s="65" customFormat="1" x14ac:dyDescent="0.3"/>
    <row r="4787" s="65" customFormat="1" x14ac:dyDescent="0.3"/>
    <row r="4788" s="65" customFormat="1" x14ac:dyDescent="0.3"/>
    <row r="4789" s="65" customFormat="1" x14ac:dyDescent="0.3"/>
    <row r="4790" s="65" customFormat="1" x14ac:dyDescent="0.3"/>
    <row r="4791" s="65" customFormat="1" x14ac:dyDescent="0.3"/>
    <row r="4792" s="65" customFormat="1" x14ac:dyDescent="0.3"/>
    <row r="4793" s="65" customFormat="1" x14ac:dyDescent="0.3"/>
    <row r="4794" s="65" customFormat="1" x14ac:dyDescent="0.3"/>
    <row r="4795" s="65" customFormat="1" x14ac:dyDescent="0.3"/>
    <row r="4796" s="65" customFormat="1" x14ac:dyDescent="0.3"/>
    <row r="4797" s="65" customFormat="1" x14ac:dyDescent="0.3"/>
    <row r="4798" s="65" customFormat="1" x14ac:dyDescent="0.3"/>
    <row r="4799" s="65" customFormat="1" x14ac:dyDescent="0.3"/>
    <row r="4800" s="65" customFormat="1" x14ac:dyDescent="0.3"/>
    <row r="4801" s="65" customFormat="1" x14ac:dyDescent="0.3"/>
    <row r="4802" s="65" customFormat="1" x14ac:dyDescent="0.3"/>
    <row r="4803" s="65" customFormat="1" x14ac:dyDescent="0.3"/>
    <row r="4804" s="65" customFormat="1" x14ac:dyDescent="0.3"/>
    <row r="4805" s="65" customFormat="1" x14ac:dyDescent="0.3"/>
    <row r="4806" s="65" customFormat="1" x14ac:dyDescent="0.3"/>
    <row r="4807" s="65" customFormat="1" x14ac:dyDescent="0.3"/>
    <row r="4808" s="65" customFormat="1" x14ac:dyDescent="0.3"/>
    <row r="4809" s="65" customFormat="1" x14ac:dyDescent="0.3"/>
    <row r="4810" s="65" customFormat="1" x14ac:dyDescent="0.3"/>
    <row r="4811" s="65" customFormat="1" x14ac:dyDescent="0.3"/>
    <row r="4812" s="65" customFormat="1" x14ac:dyDescent="0.3"/>
    <row r="4813" s="65" customFormat="1" x14ac:dyDescent="0.3"/>
    <row r="4814" s="65" customFormat="1" x14ac:dyDescent="0.3"/>
    <row r="4815" s="65" customFormat="1" x14ac:dyDescent="0.3"/>
    <row r="4816" s="65" customFormat="1" x14ac:dyDescent="0.3"/>
    <row r="4817" s="65" customFormat="1" x14ac:dyDescent="0.3"/>
    <row r="4818" s="65" customFormat="1" x14ac:dyDescent="0.3"/>
    <row r="4819" s="65" customFormat="1" x14ac:dyDescent="0.3"/>
    <row r="4820" s="65" customFormat="1" x14ac:dyDescent="0.3"/>
    <row r="4821" s="65" customFormat="1" x14ac:dyDescent="0.3"/>
    <row r="4822" s="65" customFormat="1" x14ac:dyDescent="0.3"/>
    <row r="4823" s="65" customFormat="1" x14ac:dyDescent="0.3"/>
    <row r="4824" s="65" customFormat="1" x14ac:dyDescent="0.3"/>
    <row r="4825" s="65" customFormat="1" x14ac:dyDescent="0.3"/>
    <row r="4826" s="65" customFormat="1" x14ac:dyDescent="0.3"/>
    <row r="4827" s="65" customFormat="1" x14ac:dyDescent="0.3"/>
    <row r="4828" s="65" customFormat="1" x14ac:dyDescent="0.3"/>
    <row r="4829" s="65" customFormat="1" x14ac:dyDescent="0.3"/>
    <row r="4830" s="65" customFormat="1" x14ac:dyDescent="0.3"/>
    <row r="4831" s="65" customFormat="1" x14ac:dyDescent="0.3"/>
    <row r="4832" s="65" customFormat="1" x14ac:dyDescent="0.3"/>
    <row r="4833" s="65" customFormat="1" x14ac:dyDescent="0.3"/>
    <row r="4834" s="65" customFormat="1" x14ac:dyDescent="0.3"/>
    <row r="4835" s="65" customFormat="1" x14ac:dyDescent="0.3"/>
    <row r="4836" s="65" customFormat="1" x14ac:dyDescent="0.3"/>
    <row r="4837" s="65" customFormat="1" x14ac:dyDescent="0.3"/>
    <row r="4838" s="65" customFormat="1" x14ac:dyDescent="0.3"/>
    <row r="4839" s="65" customFormat="1" x14ac:dyDescent="0.3"/>
    <row r="4840" s="65" customFormat="1" x14ac:dyDescent="0.3"/>
    <row r="4841" s="65" customFormat="1" x14ac:dyDescent="0.3"/>
    <row r="4842" s="65" customFormat="1" x14ac:dyDescent="0.3"/>
    <row r="4843" s="65" customFormat="1" x14ac:dyDescent="0.3"/>
    <row r="4844" s="65" customFormat="1" x14ac:dyDescent="0.3"/>
    <row r="4845" s="65" customFormat="1" x14ac:dyDescent="0.3"/>
    <row r="4846" s="65" customFormat="1" x14ac:dyDescent="0.3"/>
    <row r="4847" s="65" customFormat="1" x14ac:dyDescent="0.3"/>
    <row r="4848" s="65" customFormat="1" x14ac:dyDescent="0.3"/>
    <row r="4849" s="65" customFormat="1" x14ac:dyDescent="0.3"/>
    <row r="4850" s="65" customFormat="1" x14ac:dyDescent="0.3"/>
    <row r="4851" s="65" customFormat="1" x14ac:dyDescent="0.3"/>
    <row r="4852" s="65" customFormat="1" x14ac:dyDescent="0.3"/>
    <row r="4853" s="65" customFormat="1" x14ac:dyDescent="0.3"/>
    <row r="4854" s="65" customFormat="1" x14ac:dyDescent="0.3"/>
    <row r="4855" s="65" customFormat="1" x14ac:dyDescent="0.3"/>
    <row r="4856" s="65" customFormat="1" x14ac:dyDescent="0.3"/>
    <row r="4857" s="65" customFormat="1" x14ac:dyDescent="0.3"/>
    <row r="4858" s="65" customFormat="1" x14ac:dyDescent="0.3"/>
    <row r="4859" s="65" customFormat="1" x14ac:dyDescent="0.3"/>
    <row r="4860" s="65" customFormat="1" x14ac:dyDescent="0.3"/>
    <row r="4861" s="65" customFormat="1" x14ac:dyDescent="0.3"/>
    <row r="4862" s="65" customFormat="1" x14ac:dyDescent="0.3"/>
    <row r="4863" s="65" customFormat="1" x14ac:dyDescent="0.3"/>
    <row r="4864" s="65" customFormat="1" x14ac:dyDescent="0.3"/>
    <row r="4865" s="65" customFormat="1" x14ac:dyDescent="0.3"/>
    <row r="4866" s="65" customFormat="1" x14ac:dyDescent="0.3"/>
    <row r="4867" s="65" customFormat="1" x14ac:dyDescent="0.3"/>
    <row r="4868" s="65" customFormat="1" x14ac:dyDescent="0.3"/>
    <row r="4869" s="65" customFormat="1" x14ac:dyDescent="0.3"/>
    <row r="4870" s="65" customFormat="1" x14ac:dyDescent="0.3"/>
    <row r="4871" s="65" customFormat="1" x14ac:dyDescent="0.3"/>
    <row r="4872" s="65" customFormat="1" x14ac:dyDescent="0.3"/>
    <row r="4873" s="65" customFormat="1" x14ac:dyDescent="0.3"/>
    <row r="4874" s="65" customFormat="1" x14ac:dyDescent="0.3"/>
    <row r="4875" s="65" customFormat="1" x14ac:dyDescent="0.3"/>
    <row r="4876" s="65" customFormat="1" x14ac:dyDescent="0.3"/>
    <row r="4877" s="65" customFormat="1" x14ac:dyDescent="0.3"/>
    <row r="4878" s="65" customFormat="1" x14ac:dyDescent="0.3"/>
    <row r="4879" s="65" customFormat="1" x14ac:dyDescent="0.3"/>
    <row r="4880" s="65" customFormat="1" x14ac:dyDescent="0.3"/>
    <row r="4881" s="65" customFormat="1" x14ac:dyDescent="0.3"/>
    <row r="4882" s="65" customFormat="1" x14ac:dyDescent="0.3"/>
    <row r="4883" s="65" customFormat="1" x14ac:dyDescent="0.3"/>
    <row r="4884" s="65" customFormat="1" x14ac:dyDescent="0.3"/>
    <row r="4885" s="65" customFormat="1" x14ac:dyDescent="0.3"/>
    <row r="4886" s="65" customFormat="1" x14ac:dyDescent="0.3"/>
    <row r="4887" s="65" customFormat="1" x14ac:dyDescent="0.3"/>
    <row r="4888" s="65" customFormat="1" x14ac:dyDescent="0.3"/>
    <row r="4889" s="65" customFormat="1" x14ac:dyDescent="0.3"/>
    <row r="4890" s="65" customFormat="1" x14ac:dyDescent="0.3"/>
    <row r="4891" s="65" customFormat="1" x14ac:dyDescent="0.3"/>
    <row r="4892" s="65" customFormat="1" x14ac:dyDescent="0.3"/>
    <row r="4893" s="65" customFormat="1" x14ac:dyDescent="0.3"/>
    <row r="4894" s="65" customFormat="1" x14ac:dyDescent="0.3"/>
    <row r="4895" s="65" customFormat="1" x14ac:dyDescent="0.3"/>
    <row r="4896" s="65" customFormat="1" x14ac:dyDescent="0.3"/>
    <row r="4897" s="65" customFormat="1" x14ac:dyDescent="0.3"/>
    <row r="4898" s="65" customFormat="1" x14ac:dyDescent="0.3"/>
    <row r="4899" s="65" customFormat="1" x14ac:dyDescent="0.3"/>
    <row r="4900" s="65" customFormat="1" x14ac:dyDescent="0.3"/>
    <row r="4901" s="65" customFormat="1" x14ac:dyDescent="0.3"/>
    <row r="4902" s="65" customFormat="1" x14ac:dyDescent="0.3"/>
    <row r="4903" s="65" customFormat="1" x14ac:dyDescent="0.3"/>
    <row r="4904" s="65" customFormat="1" x14ac:dyDescent="0.3"/>
    <row r="4905" s="65" customFormat="1" x14ac:dyDescent="0.3"/>
    <row r="4906" s="65" customFormat="1" x14ac:dyDescent="0.3"/>
    <row r="4907" s="65" customFormat="1" x14ac:dyDescent="0.3"/>
    <row r="4908" s="65" customFormat="1" x14ac:dyDescent="0.3"/>
    <row r="4909" s="65" customFormat="1" x14ac:dyDescent="0.3"/>
    <row r="4910" s="65" customFormat="1" x14ac:dyDescent="0.3"/>
    <row r="4911" s="65" customFormat="1" x14ac:dyDescent="0.3"/>
    <row r="4912" s="65" customFormat="1" x14ac:dyDescent="0.3"/>
    <row r="4913" s="65" customFormat="1" x14ac:dyDescent="0.3"/>
    <row r="4914" s="65" customFormat="1" x14ac:dyDescent="0.3"/>
    <row r="4915" s="65" customFormat="1" x14ac:dyDescent="0.3"/>
    <row r="4916" s="65" customFormat="1" x14ac:dyDescent="0.3"/>
    <row r="4917" s="65" customFormat="1" x14ac:dyDescent="0.3"/>
    <row r="4918" s="65" customFormat="1" x14ac:dyDescent="0.3"/>
    <row r="4919" s="65" customFormat="1" x14ac:dyDescent="0.3"/>
    <row r="4920" s="65" customFormat="1" x14ac:dyDescent="0.3"/>
    <row r="4921" s="65" customFormat="1" x14ac:dyDescent="0.3"/>
    <row r="4922" s="65" customFormat="1" x14ac:dyDescent="0.3"/>
    <row r="4923" s="65" customFormat="1" x14ac:dyDescent="0.3"/>
    <row r="4924" s="65" customFormat="1" x14ac:dyDescent="0.3"/>
    <row r="4925" s="65" customFormat="1" x14ac:dyDescent="0.3"/>
    <row r="4926" s="65" customFormat="1" x14ac:dyDescent="0.3"/>
    <row r="4927" s="65" customFormat="1" x14ac:dyDescent="0.3"/>
    <row r="4928" s="65" customFormat="1" x14ac:dyDescent="0.3"/>
    <row r="4929" s="65" customFormat="1" x14ac:dyDescent="0.3"/>
    <row r="4930" s="65" customFormat="1" x14ac:dyDescent="0.3"/>
    <row r="4931" s="65" customFormat="1" x14ac:dyDescent="0.3"/>
    <row r="4932" s="65" customFormat="1" x14ac:dyDescent="0.3"/>
    <row r="4933" s="65" customFormat="1" x14ac:dyDescent="0.3"/>
    <row r="4934" s="65" customFormat="1" x14ac:dyDescent="0.3"/>
    <row r="4935" s="65" customFormat="1" x14ac:dyDescent="0.3"/>
    <row r="4936" s="65" customFormat="1" x14ac:dyDescent="0.3"/>
    <row r="4937" s="65" customFormat="1" x14ac:dyDescent="0.3"/>
    <row r="4938" s="65" customFormat="1" x14ac:dyDescent="0.3"/>
    <row r="4939" s="65" customFormat="1" x14ac:dyDescent="0.3"/>
    <row r="4940" s="65" customFormat="1" x14ac:dyDescent="0.3"/>
    <row r="4941" s="65" customFormat="1" x14ac:dyDescent="0.3"/>
    <row r="4942" s="65" customFormat="1" x14ac:dyDescent="0.3"/>
    <row r="4943" s="65" customFormat="1" x14ac:dyDescent="0.3"/>
    <row r="4944" s="65" customFormat="1" x14ac:dyDescent="0.3"/>
    <row r="4945" s="65" customFormat="1" x14ac:dyDescent="0.3"/>
    <row r="4946" s="65" customFormat="1" x14ac:dyDescent="0.3"/>
    <row r="4947" s="65" customFormat="1" x14ac:dyDescent="0.3"/>
    <row r="4948" s="65" customFormat="1" x14ac:dyDescent="0.3"/>
    <row r="4949" s="65" customFormat="1" x14ac:dyDescent="0.3"/>
    <row r="4950" s="65" customFormat="1" x14ac:dyDescent="0.3"/>
    <row r="4951" s="65" customFormat="1" x14ac:dyDescent="0.3"/>
    <row r="4952" s="65" customFormat="1" x14ac:dyDescent="0.3"/>
    <row r="4953" s="65" customFormat="1" x14ac:dyDescent="0.3"/>
    <row r="4954" s="65" customFormat="1" x14ac:dyDescent="0.3"/>
    <row r="4955" s="65" customFormat="1" x14ac:dyDescent="0.3"/>
    <row r="4956" s="65" customFormat="1" x14ac:dyDescent="0.3"/>
    <row r="4957" s="65" customFormat="1" x14ac:dyDescent="0.3"/>
    <row r="4958" s="65" customFormat="1" x14ac:dyDescent="0.3"/>
    <row r="4959" s="65" customFormat="1" x14ac:dyDescent="0.3"/>
    <row r="4960" s="65" customFormat="1" x14ac:dyDescent="0.3"/>
    <row r="4961" s="65" customFormat="1" x14ac:dyDescent="0.3"/>
    <row r="4962" s="65" customFormat="1" x14ac:dyDescent="0.3"/>
    <row r="4963" s="65" customFormat="1" x14ac:dyDescent="0.3"/>
    <row r="4964" s="65" customFormat="1" x14ac:dyDescent="0.3"/>
    <row r="4965" s="65" customFormat="1" x14ac:dyDescent="0.3"/>
    <row r="4966" s="65" customFormat="1" x14ac:dyDescent="0.3"/>
    <row r="4967" s="65" customFormat="1" x14ac:dyDescent="0.3"/>
    <row r="4968" s="65" customFormat="1" x14ac:dyDescent="0.3"/>
    <row r="4969" s="65" customFormat="1" x14ac:dyDescent="0.3"/>
    <row r="4970" s="65" customFormat="1" x14ac:dyDescent="0.3"/>
    <row r="4971" s="65" customFormat="1" x14ac:dyDescent="0.3"/>
    <row r="4972" s="65" customFormat="1" x14ac:dyDescent="0.3"/>
    <row r="4973" s="65" customFormat="1" x14ac:dyDescent="0.3"/>
    <row r="4974" s="65" customFormat="1" x14ac:dyDescent="0.3"/>
    <row r="4975" s="65" customFormat="1" x14ac:dyDescent="0.3"/>
    <row r="4976" s="65" customFormat="1" x14ac:dyDescent="0.3"/>
    <row r="4977" s="65" customFormat="1" x14ac:dyDescent="0.3"/>
    <row r="4978" s="65" customFormat="1" x14ac:dyDescent="0.3"/>
    <row r="4979" s="65" customFormat="1" x14ac:dyDescent="0.3"/>
    <row r="4980" s="65" customFormat="1" x14ac:dyDescent="0.3"/>
    <row r="4981" s="65" customFormat="1" x14ac:dyDescent="0.3"/>
    <row r="4982" s="65" customFormat="1" x14ac:dyDescent="0.3"/>
    <row r="4983" s="65" customFormat="1" x14ac:dyDescent="0.3"/>
    <row r="4984" s="65" customFormat="1" x14ac:dyDescent="0.3"/>
    <row r="4985" s="65" customFormat="1" x14ac:dyDescent="0.3"/>
    <row r="4986" s="65" customFormat="1" x14ac:dyDescent="0.3"/>
    <row r="4987" s="65" customFormat="1" x14ac:dyDescent="0.3"/>
    <row r="4988" s="65" customFormat="1" x14ac:dyDescent="0.3"/>
    <row r="4989" s="65" customFormat="1" x14ac:dyDescent="0.3"/>
    <row r="4990" s="65" customFormat="1" x14ac:dyDescent="0.3"/>
    <row r="4991" s="65" customFormat="1" x14ac:dyDescent="0.3"/>
    <row r="4992" s="65" customFormat="1" x14ac:dyDescent="0.3"/>
    <row r="4993" s="65" customFormat="1" x14ac:dyDescent="0.3"/>
    <row r="4994" s="65" customFormat="1" x14ac:dyDescent="0.3"/>
    <row r="4995" s="65" customFormat="1" x14ac:dyDescent="0.3"/>
    <row r="4996" s="65" customFormat="1" x14ac:dyDescent="0.3"/>
    <row r="4997" s="65" customFormat="1" x14ac:dyDescent="0.3"/>
  </sheetData>
  <customSheetViews>
    <customSheetView guid="{E19B1558-60C9-47B1-9907-D608456849A3}" scale="98">
      <selection activeCell="G165" sqref="G165"/>
      <pageMargins left="0.25" right="0.25" top="0.25" bottom="0.25" header="0.3" footer="0.2"/>
      <pageSetup paperSize="9" orientation="landscape" r:id="rId1"/>
    </customSheetView>
    <customSheetView guid="{388735A0-78AE-4471-8576-6714A31E1421}" scale="98" topLeftCell="A163">
      <selection activeCell="G165" sqref="G165"/>
      <pageMargins left="0.25" right="0.25" top="0.25" bottom="0.25" header="0.3" footer="0.2"/>
      <pageSetup paperSize="9" orientation="landscape" r:id="rId2"/>
    </customSheetView>
    <customSheetView guid="{C26DFAEA-7A1B-49E9-B40A-4EE29787CA1E}" scale="98" topLeftCell="A163">
      <selection activeCell="G165" sqref="G165"/>
      <pageMargins left="0.25" right="0.25" top="0.25" bottom="0.25" header="0.3" footer="0.2"/>
      <pageSetup paperSize="9" orientation="landscape" r:id="rId3"/>
    </customSheetView>
    <customSheetView guid="{A80A2091-9B50-41AF-8A15-68887D38AD92}" scale="98" topLeftCell="A163">
      <selection activeCell="G165" sqref="G165"/>
      <pageMargins left="0.25" right="0.25" top="0.25" bottom="0.25" header="0.3" footer="0.2"/>
      <pageSetup paperSize="9" orientation="landscape" r:id="rId4"/>
    </customSheetView>
    <customSheetView guid="{F476A800-2092-4517-A711-DAB738939D5A}" scale="98" topLeftCell="A13">
      <selection activeCell="E184" sqref="E184"/>
      <pageMargins left="0.25" right="0.25" top="0.25" bottom="0.25" header="0.3" footer="0.2"/>
      <pageSetup paperSize="9" orientation="landscape" r:id="rId5"/>
    </customSheetView>
    <customSheetView guid="{67BE5DEC-F50E-49E9-874E-AC9681F80A5E}" scale="98" topLeftCell="A163">
      <selection activeCell="G165" sqref="G165"/>
      <pageMargins left="0.25" right="0.25" top="0.25" bottom="0.25" header="0.3" footer="0.2"/>
      <pageSetup paperSize="9" orientation="landscape" r:id="rId6"/>
    </customSheetView>
    <customSheetView guid="{D07DD8B6-134A-4F26-8D55-F982E0D49809}" scale="98" topLeftCell="A115">
      <selection activeCell="I7" sqref="I7"/>
      <pageMargins left="0.25" right="0.25" top="0.25" bottom="0.25" header="0.3" footer="0.2"/>
      <pageSetup paperSize="9" orientation="landscape" r:id="rId7"/>
    </customSheetView>
    <customSheetView guid="{514418C3-6394-413F-B852-408488DB2FF7}" scale="98" topLeftCell="A85">
      <selection activeCell="A85" sqref="A1:XFD1048576"/>
      <pageMargins left="0.25" right="0.25" top="0.25" bottom="0.25" header="0.3" footer="0.2"/>
      <pageSetup paperSize="9" orientation="landscape" r:id="rId8"/>
    </customSheetView>
    <customSheetView guid="{1BC40B6C-7C47-4200-9441-E27EEF8ABF93}" scale="98" topLeftCell="A163">
      <selection activeCell="G165" sqref="G165"/>
      <pageMargins left="0.25" right="0.25" top="0.25" bottom="0.25" header="0.3" footer="0.2"/>
      <pageSetup paperSize="9" orientation="landscape" r:id="rId9"/>
    </customSheetView>
    <customSheetView guid="{39E48EBD-D48E-4BB3-ACFC-5C8CECEE8FAD}" scale="98" topLeftCell="A163">
      <selection activeCell="G165" sqref="G165"/>
      <pageMargins left="0.25" right="0.25" top="0.25" bottom="0.25" header="0.3" footer="0.2"/>
      <pageSetup paperSize="9" orientation="landscape" r:id="rId10"/>
    </customSheetView>
    <customSheetView guid="{C9081878-9A32-4BF2-979B-D70E9C442E00}" scale="98" topLeftCell="A163">
      <selection activeCell="G165" sqref="G165"/>
      <pageMargins left="0.25" right="0.25" top="0.25" bottom="0.25" header="0.3" footer="0.2"/>
      <pageSetup paperSize="9" orientation="landscape" r:id="rId11"/>
    </customSheetView>
  </customSheetViews>
  <mergeCells count="39">
    <mergeCell ref="C154:D154"/>
    <mergeCell ref="E155:F155"/>
    <mergeCell ref="C120:D120"/>
    <mergeCell ref="E121:F121"/>
    <mergeCell ref="C123:D123"/>
    <mergeCell ref="E124:F124"/>
    <mergeCell ref="C126:D126"/>
    <mergeCell ref="E127:F127"/>
    <mergeCell ref="C105:D105"/>
    <mergeCell ref="C108:D108"/>
    <mergeCell ref="E109:F109"/>
    <mergeCell ref="C115:D115"/>
    <mergeCell ref="F137:F142"/>
    <mergeCell ref="F53:F55"/>
    <mergeCell ref="F57:F58"/>
    <mergeCell ref="F60:F103"/>
    <mergeCell ref="E61:E69"/>
    <mergeCell ref="E71:E72"/>
    <mergeCell ref="E73:E76"/>
    <mergeCell ref="E78:E85"/>
    <mergeCell ref="E86:E88"/>
    <mergeCell ref="E93:E95"/>
    <mergeCell ref="E101:E102"/>
    <mergeCell ref="C164:D164"/>
    <mergeCell ref="E165:F165"/>
    <mergeCell ref="C166:D166"/>
    <mergeCell ref="F50:F51"/>
    <mergeCell ref="A2:F2"/>
    <mergeCell ref="A3:G3"/>
    <mergeCell ref="C5:D6"/>
    <mergeCell ref="E5:E6"/>
    <mergeCell ref="F5:F6"/>
    <mergeCell ref="C7:D7"/>
    <mergeCell ref="C8:D8"/>
    <mergeCell ref="E8:F8"/>
    <mergeCell ref="C9:D9"/>
    <mergeCell ref="E10:F10"/>
    <mergeCell ref="F11:F47"/>
    <mergeCell ref="E116:F116"/>
  </mergeCells>
  <pageMargins left="0.25" right="0.25" top="0.25" bottom="0.25" header="0.3" footer="0.2"/>
  <pageSetup paperSize="9" orientation="landscape"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topLeftCell="B1" workbookViewId="0">
      <selection activeCell="L11" sqref="L11"/>
    </sheetView>
  </sheetViews>
  <sheetFormatPr defaultColWidth="9.140625" defaultRowHeight="16.5" x14ac:dyDescent="0.3"/>
  <cols>
    <col min="1" max="1" width="3.42578125" style="67" hidden="1" customWidth="1"/>
    <col min="2" max="2" width="13" style="67" customWidth="1"/>
    <col min="3" max="3" width="13.28515625" style="67" customWidth="1"/>
    <col min="4" max="4" width="31.5703125" style="67" customWidth="1"/>
    <col min="5" max="5" width="24" style="67" customWidth="1"/>
    <col min="6" max="6" width="36.7109375" style="67" customWidth="1"/>
    <col min="7" max="7" width="22.42578125" style="72" customWidth="1"/>
    <col min="8" max="16384" width="9.140625" style="67"/>
  </cols>
  <sheetData>
    <row r="1" spans="2:7" x14ac:dyDescent="0.3">
      <c r="G1" s="125" t="s">
        <v>90</v>
      </c>
    </row>
    <row r="2" spans="2:7" x14ac:dyDescent="0.3">
      <c r="G2" s="126" t="s">
        <v>283</v>
      </c>
    </row>
    <row r="3" spans="2:7" ht="45" customHeight="1" x14ac:dyDescent="0.3">
      <c r="B3" s="542" t="s">
        <v>1056</v>
      </c>
      <c r="C3" s="542"/>
      <c r="D3" s="542"/>
      <c r="E3" s="542"/>
      <c r="F3" s="542"/>
      <c r="G3" s="542"/>
    </row>
    <row r="4" spans="2:7" x14ac:dyDescent="0.3">
      <c r="B4" s="68"/>
      <c r="C4" s="68"/>
      <c r="D4" s="68"/>
      <c r="E4" s="68"/>
      <c r="F4" s="68"/>
      <c r="G4" s="69"/>
    </row>
    <row r="5" spans="2:7" x14ac:dyDescent="0.3">
      <c r="G5" s="77" t="s">
        <v>85</v>
      </c>
    </row>
    <row r="6" spans="2:7" s="70" customFormat="1" x14ac:dyDescent="0.3">
      <c r="B6" s="112" t="s">
        <v>24</v>
      </c>
      <c r="C6" s="112"/>
      <c r="D6" s="543" t="s">
        <v>284</v>
      </c>
      <c r="E6" s="543"/>
      <c r="F6" s="543" t="s">
        <v>285</v>
      </c>
      <c r="G6" s="544" t="s">
        <v>84</v>
      </c>
    </row>
    <row r="7" spans="2:7" s="70" customFormat="1" x14ac:dyDescent="0.3">
      <c r="B7" s="100" t="s">
        <v>20</v>
      </c>
      <c r="C7" s="100" t="s">
        <v>23</v>
      </c>
      <c r="D7" s="543"/>
      <c r="E7" s="543"/>
      <c r="F7" s="543"/>
      <c r="G7" s="544"/>
    </row>
    <row r="8" spans="2:7" s="70" customFormat="1" x14ac:dyDescent="0.3">
      <c r="B8" s="112"/>
      <c r="C8" s="112"/>
      <c r="D8" s="545" t="s">
        <v>1</v>
      </c>
      <c r="E8" s="545"/>
      <c r="F8" s="113"/>
      <c r="G8" s="127">
        <f>G9+G12+G31</f>
        <v>35902320.399999991</v>
      </c>
    </row>
    <row r="9" spans="2:7" x14ac:dyDescent="0.3">
      <c r="B9" s="114"/>
      <c r="C9" s="114"/>
      <c r="D9" s="539" t="s">
        <v>94</v>
      </c>
      <c r="E9" s="539"/>
      <c r="F9" s="115"/>
      <c r="G9" s="128">
        <f>G11</f>
        <v>52826.9</v>
      </c>
    </row>
    <row r="10" spans="2:7" x14ac:dyDescent="0.3">
      <c r="B10" s="116">
        <v>1192</v>
      </c>
      <c r="C10" s="114"/>
      <c r="D10" s="541" t="s">
        <v>286</v>
      </c>
      <c r="E10" s="541"/>
      <c r="F10" s="117"/>
      <c r="G10" s="129">
        <f>G11</f>
        <v>52826.9</v>
      </c>
    </row>
    <row r="11" spans="2:7" ht="66" x14ac:dyDescent="0.3">
      <c r="B11" s="114"/>
      <c r="C11" s="118">
        <v>11005</v>
      </c>
      <c r="D11" s="541" t="s">
        <v>287</v>
      </c>
      <c r="E11" s="541"/>
      <c r="F11" s="100" t="s">
        <v>288</v>
      </c>
      <c r="G11" s="128">
        <v>52826.9</v>
      </c>
    </row>
    <row r="12" spans="2:7" ht="49.5" x14ac:dyDescent="0.3">
      <c r="B12" s="114"/>
      <c r="C12" s="114"/>
      <c r="D12" s="119" t="s">
        <v>94</v>
      </c>
      <c r="E12" s="120"/>
      <c r="F12" s="115"/>
      <c r="G12" s="128">
        <f>G14+G15+G16+G17+G18+G19+G20+G21+G22+G23+G24+G25+G26+G27+G28+G29+G30</f>
        <v>35775957.599999994</v>
      </c>
    </row>
    <row r="13" spans="2:7" x14ac:dyDescent="0.3">
      <c r="B13" s="116">
        <v>1162</v>
      </c>
      <c r="C13" s="114"/>
      <c r="D13" s="541" t="s">
        <v>89</v>
      </c>
      <c r="E13" s="541"/>
      <c r="F13" s="117"/>
      <c r="G13" s="129">
        <f>SUM(G14:G30)</f>
        <v>35775957.599999994</v>
      </c>
    </row>
    <row r="14" spans="2:7" ht="99" x14ac:dyDescent="0.3">
      <c r="B14" s="116"/>
      <c r="C14" s="118">
        <v>11001</v>
      </c>
      <c r="D14" s="121" t="s">
        <v>1020</v>
      </c>
      <c r="E14" s="121"/>
      <c r="F14" s="100" t="s">
        <v>288</v>
      </c>
      <c r="G14" s="130">
        <v>409045.2</v>
      </c>
    </row>
    <row r="15" spans="2:7" ht="66" x14ac:dyDescent="0.3">
      <c r="B15" s="114"/>
      <c r="C15" s="118">
        <v>11002</v>
      </c>
      <c r="D15" s="541" t="s">
        <v>95</v>
      </c>
      <c r="E15" s="541"/>
      <c r="F15" s="100" t="s">
        <v>288</v>
      </c>
      <c r="G15" s="130">
        <v>13788315.699999999</v>
      </c>
    </row>
    <row r="16" spans="2:7" ht="49.5" x14ac:dyDescent="0.3">
      <c r="B16" s="114"/>
      <c r="C16" s="118">
        <v>11007</v>
      </c>
      <c r="D16" s="121" t="s">
        <v>1021</v>
      </c>
      <c r="E16" s="121"/>
      <c r="F16" s="100" t="s">
        <v>290</v>
      </c>
      <c r="G16" s="130">
        <v>95556.3</v>
      </c>
    </row>
    <row r="17" spans="2:7" x14ac:dyDescent="0.3">
      <c r="B17" s="114"/>
      <c r="C17" s="118">
        <v>11010</v>
      </c>
      <c r="D17" s="541" t="s">
        <v>289</v>
      </c>
      <c r="E17" s="541"/>
      <c r="F17" s="100" t="s">
        <v>290</v>
      </c>
      <c r="G17" s="130">
        <v>45000</v>
      </c>
    </row>
    <row r="18" spans="2:7" ht="66" x14ac:dyDescent="0.3">
      <c r="B18" s="114"/>
      <c r="C18" s="118">
        <v>11009</v>
      </c>
      <c r="D18" s="541" t="s">
        <v>191</v>
      </c>
      <c r="E18" s="541"/>
      <c r="F18" s="100" t="s">
        <v>288</v>
      </c>
      <c r="G18" s="130">
        <v>244271.7</v>
      </c>
    </row>
    <row r="19" spans="2:7" ht="66" x14ac:dyDescent="0.3">
      <c r="B19" s="114"/>
      <c r="C19" s="118">
        <v>11008</v>
      </c>
      <c r="D19" s="541" t="s">
        <v>188</v>
      </c>
      <c r="E19" s="541"/>
      <c r="F19" s="100" t="s">
        <v>288</v>
      </c>
      <c r="G19" s="130">
        <v>948500.3</v>
      </c>
    </row>
    <row r="20" spans="2:7" ht="66" x14ac:dyDescent="0.3">
      <c r="B20" s="114"/>
      <c r="C20" s="118">
        <v>11012</v>
      </c>
      <c r="D20" s="122" t="s">
        <v>591</v>
      </c>
      <c r="E20" s="121"/>
      <c r="F20" s="100" t="s">
        <v>288</v>
      </c>
      <c r="G20" s="130">
        <v>150630.1</v>
      </c>
    </row>
    <row r="21" spans="2:7" ht="82.5" x14ac:dyDescent="0.3">
      <c r="B21" s="114"/>
      <c r="C21" s="118">
        <v>11018</v>
      </c>
      <c r="D21" s="121" t="s">
        <v>593</v>
      </c>
      <c r="E21" s="121"/>
      <c r="F21" s="100" t="s">
        <v>290</v>
      </c>
      <c r="G21" s="130">
        <v>173029.2</v>
      </c>
    </row>
    <row r="22" spans="2:7" ht="66" x14ac:dyDescent="0.3">
      <c r="B22" s="114"/>
      <c r="C22" s="118">
        <v>11004</v>
      </c>
      <c r="D22" s="541" t="s">
        <v>291</v>
      </c>
      <c r="E22" s="541"/>
      <c r="F22" s="100" t="s">
        <v>288</v>
      </c>
      <c r="G22" s="130">
        <v>940304.1</v>
      </c>
    </row>
    <row r="23" spans="2:7" ht="66" x14ac:dyDescent="0.3">
      <c r="B23" s="114"/>
      <c r="C23" s="118">
        <v>12002</v>
      </c>
      <c r="D23" s="541" t="s">
        <v>203</v>
      </c>
      <c r="E23" s="541"/>
      <c r="F23" s="100" t="s">
        <v>288</v>
      </c>
      <c r="G23" s="130">
        <v>112200</v>
      </c>
    </row>
    <row r="24" spans="2:7" ht="66" x14ac:dyDescent="0.3">
      <c r="B24" s="114"/>
      <c r="C24" s="118">
        <v>12001</v>
      </c>
      <c r="D24" s="541" t="s">
        <v>292</v>
      </c>
      <c r="E24" s="541"/>
      <c r="F24" s="100" t="s">
        <v>288</v>
      </c>
      <c r="G24" s="130">
        <v>842000</v>
      </c>
    </row>
    <row r="25" spans="2:7" ht="66" x14ac:dyDescent="0.3">
      <c r="B25" s="114"/>
      <c r="C25" s="118">
        <v>11005</v>
      </c>
      <c r="D25" s="541" t="s">
        <v>205</v>
      </c>
      <c r="E25" s="541"/>
      <c r="F25" s="100" t="s">
        <v>288</v>
      </c>
      <c r="G25" s="130">
        <v>9295722</v>
      </c>
    </row>
    <row r="26" spans="2:7" ht="66" x14ac:dyDescent="0.3">
      <c r="B26" s="114"/>
      <c r="C26" s="118">
        <v>11006</v>
      </c>
      <c r="D26" s="541" t="s">
        <v>206</v>
      </c>
      <c r="E26" s="541"/>
      <c r="F26" s="100" t="s">
        <v>288</v>
      </c>
      <c r="G26" s="130">
        <v>152883</v>
      </c>
    </row>
    <row r="27" spans="2:7" ht="82.5" x14ac:dyDescent="0.3">
      <c r="B27" s="114"/>
      <c r="C27" s="118">
        <v>31001</v>
      </c>
      <c r="D27" s="121" t="s">
        <v>1022</v>
      </c>
      <c r="E27" s="121"/>
      <c r="F27" s="100" t="s">
        <v>288</v>
      </c>
      <c r="G27" s="130">
        <v>4500</v>
      </c>
    </row>
    <row r="28" spans="2:7" ht="66" x14ac:dyDescent="0.3">
      <c r="B28" s="114"/>
      <c r="C28" s="118">
        <v>32003</v>
      </c>
      <c r="D28" s="541" t="s">
        <v>293</v>
      </c>
      <c r="E28" s="541"/>
      <c r="F28" s="100" t="s">
        <v>288</v>
      </c>
      <c r="G28" s="130">
        <v>940000</v>
      </c>
    </row>
    <row r="29" spans="2:7" ht="66" x14ac:dyDescent="0.3">
      <c r="B29" s="114"/>
      <c r="C29" s="118">
        <v>32004</v>
      </c>
      <c r="D29" s="541" t="s">
        <v>294</v>
      </c>
      <c r="E29" s="541"/>
      <c r="F29" s="100" t="s">
        <v>288</v>
      </c>
      <c r="G29" s="130">
        <v>4200000</v>
      </c>
    </row>
    <row r="30" spans="2:7" ht="66" x14ac:dyDescent="0.3">
      <c r="B30" s="114"/>
      <c r="C30" s="118">
        <v>32005</v>
      </c>
      <c r="D30" s="541" t="s">
        <v>295</v>
      </c>
      <c r="E30" s="541"/>
      <c r="F30" s="100" t="s">
        <v>288</v>
      </c>
      <c r="G30" s="130">
        <v>3434000</v>
      </c>
    </row>
    <row r="31" spans="2:7" x14ac:dyDescent="0.3">
      <c r="B31" s="114"/>
      <c r="C31" s="114"/>
      <c r="D31" s="539" t="s">
        <v>298</v>
      </c>
      <c r="E31" s="539"/>
      <c r="F31" s="115"/>
      <c r="G31" s="128">
        <f>G32</f>
        <v>73535.899999999994</v>
      </c>
    </row>
    <row r="32" spans="2:7" x14ac:dyDescent="0.3">
      <c r="B32" s="113">
        <v>1169</v>
      </c>
      <c r="C32" s="112"/>
      <c r="D32" s="540" t="s">
        <v>299</v>
      </c>
      <c r="E32" s="540"/>
      <c r="F32" s="123"/>
      <c r="G32" s="131">
        <f>G33</f>
        <v>73535.899999999994</v>
      </c>
    </row>
    <row r="33" spans="2:7" ht="33" x14ac:dyDescent="0.3">
      <c r="B33" s="112"/>
      <c r="C33" s="98">
        <v>11006</v>
      </c>
      <c r="D33" s="540" t="s">
        <v>300</v>
      </c>
      <c r="E33" s="540"/>
      <c r="F33" s="124" t="s">
        <v>298</v>
      </c>
      <c r="G33" s="131">
        <v>73535.899999999994</v>
      </c>
    </row>
  </sheetData>
  <customSheetViews>
    <customSheetView guid="{E19B1558-60C9-47B1-9907-D608456849A3}" hiddenColumns="1" topLeftCell="B1">
      <selection activeCell="A27" sqref="A27:XFD27"/>
      <pageMargins left="0.7" right="0.7" top="0.75" bottom="0.75" header="0.3" footer="0.3"/>
    </customSheetView>
    <customSheetView guid="{388735A0-78AE-4471-8576-6714A31E1421}" hiddenColumns="1" topLeftCell="B1">
      <selection activeCell="A27" sqref="A27:XFD27"/>
      <pageMargins left="0.7" right="0.7" top="0.75" bottom="0.75" header="0.3" footer="0.3"/>
    </customSheetView>
    <customSheetView guid="{C26DFAEA-7A1B-49E9-B40A-4EE29787CA1E}" hiddenColumns="1" topLeftCell="B1">
      <selection activeCell="A27" sqref="A27:XFD27"/>
      <pageMargins left="0.7" right="0.7" top="0.75" bottom="0.75" header="0.3" footer="0.3"/>
    </customSheetView>
    <customSheetView guid="{A80A2091-9B50-41AF-8A15-68887D38AD92}" hiddenColumns="1" topLeftCell="B1">
      <selection activeCell="A27" sqref="A27:XFD27"/>
      <pageMargins left="0.7" right="0.7" top="0.75" bottom="0.75" header="0.3" footer="0.3"/>
    </customSheetView>
    <customSheetView guid="{F476A800-2092-4517-A711-DAB738939D5A}" hiddenColumns="1" topLeftCell="B10">
      <selection activeCell="G13" sqref="G13"/>
      <pageMargins left="0.7" right="0.7" top="0.75" bottom="0.75" header="0.3" footer="0.3"/>
    </customSheetView>
    <customSheetView guid="{67BE5DEC-F50E-49E9-874E-AC9681F80A5E}" hiddenColumns="1" topLeftCell="B1">
      <selection activeCell="H9" sqref="H9"/>
      <pageMargins left="0.7" right="0.7" top="0.75" bottom="0.75" header="0.3" footer="0.3"/>
    </customSheetView>
    <customSheetView guid="{D07DD8B6-134A-4F26-8D55-F982E0D49809}" hiddenColumns="1" topLeftCell="B1">
      <selection activeCell="J14" sqref="J14"/>
      <pageMargins left="0.7" right="0.7" top="0.75" bottom="0.75" header="0.3" footer="0.3"/>
    </customSheetView>
    <customSheetView guid="{514418C3-6394-413F-B852-408488DB2FF7}" hiddenColumns="1" topLeftCell="B1">
      <selection activeCell="J14" sqref="J14"/>
      <pageMargins left="0.7" right="0.7" top="0.75" bottom="0.75" header="0.3" footer="0.3"/>
    </customSheetView>
    <customSheetView guid="{1BC40B6C-7C47-4200-9441-E27EEF8ABF93}" hiddenColumns="1" topLeftCell="B1">
      <selection activeCell="A27" sqref="A27:XFD27"/>
      <pageMargins left="0.7" right="0.7" top="0.75" bottom="0.75" header="0.3" footer="0.3"/>
    </customSheetView>
    <customSheetView guid="{39E48EBD-D48E-4BB3-ACFC-5C8CECEE8FAD}" hiddenColumns="1" topLeftCell="B1">
      <selection activeCell="A27" sqref="A27:XFD27"/>
      <pageMargins left="0.7" right="0.7" top="0.75" bottom="0.75" header="0.3" footer="0.3"/>
    </customSheetView>
    <customSheetView guid="{C9081878-9A32-4BF2-979B-D70E9C442E00}" hiddenColumns="1" topLeftCell="B1">
      <selection activeCell="A27" sqref="A27:XFD27"/>
      <pageMargins left="0.7" right="0.7" top="0.75" bottom="0.75" header="0.3" footer="0.3"/>
    </customSheetView>
  </customSheetViews>
  <mergeCells count="24">
    <mergeCell ref="D15:E15"/>
    <mergeCell ref="B3:G3"/>
    <mergeCell ref="D6:E7"/>
    <mergeCell ref="F6:F7"/>
    <mergeCell ref="G6:G7"/>
    <mergeCell ref="D8:E8"/>
    <mergeCell ref="D9:E9"/>
    <mergeCell ref="D10:E10"/>
    <mergeCell ref="D11:E11"/>
    <mergeCell ref="D13:E13"/>
    <mergeCell ref="D31:E31"/>
    <mergeCell ref="D32:E32"/>
    <mergeCell ref="D33:E33"/>
    <mergeCell ref="D17:E17"/>
    <mergeCell ref="D18:E18"/>
    <mergeCell ref="D19:E19"/>
    <mergeCell ref="D22:E22"/>
    <mergeCell ref="D23:E23"/>
    <mergeCell ref="D24:E24"/>
    <mergeCell ref="D25:E25"/>
    <mergeCell ref="D26:E26"/>
    <mergeCell ref="D28:E28"/>
    <mergeCell ref="D29:E29"/>
    <mergeCell ref="D30:E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5"/>
  <sheetViews>
    <sheetView workbookViewId="0">
      <selection activeCell="J16" sqref="J16"/>
    </sheetView>
  </sheetViews>
  <sheetFormatPr defaultRowHeight="16.5" x14ac:dyDescent="0.25"/>
  <cols>
    <col min="1" max="1" width="2" style="73" customWidth="1"/>
    <col min="2" max="3" width="16" style="73" customWidth="1"/>
    <col min="4" max="4" width="74" style="73" customWidth="1"/>
    <col min="5" max="5" width="21.7109375" style="92" customWidth="1"/>
    <col min="6" max="9" width="9.140625" style="73"/>
    <col min="10" max="10" width="57" style="73" customWidth="1"/>
    <col min="11" max="256" width="9.140625" style="73"/>
    <col min="257" max="257" width="4.140625" style="73" customWidth="1"/>
    <col min="258" max="258" width="10.85546875" style="73" customWidth="1"/>
    <col min="259" max="259" width="13.140625" style="73" customWidth="1"/>
    <col min="260" max="260" width="57.5703125" style="73" customWidth="1"/>
    <col min="261" max="261" width="13" style="73" customWidth="1"/>
    <col min="262" max="265" width="9.140625" style="73"/>
    <col min="266" max="266" width="57" style="73" customWidth="1"/>
    <col min="267" max="512" width="9.140625" style="73"/>
    <col min="513" max="513" width="4.140625" style="73" customWidth="1"/>
    <col min="514" max="514" width="10.85546875" style="73" customWidth="1"/>
    <col min="515" max="515" width="13.140625" style="73" customWidth="1"/>
    <col min="516" max="516" width="57.5703125" style="73" customWidth="1"/>
    <col min="517" max="517" width="13" style="73" customWidth="1"/>
    <col min="518" max="521" width="9.140625" style="73"/>
    <col min="522" max="522" width="57" style="73" customWidth="1"/>
    <col min="523" max="768" width="9.140625" style="73"/>
    <col min="769" max="769" width="4.140625" style="73" customWidth="1"/>
    <col min="770" max="770" width="10.85546875" style="73" customWidth="1"/>
    <col min="771" max="771" width="13.140625" style="73" customWidth="1"/>
    <col min="772" max="772" width="57.5703125" style="73" customWidth="1"/>
    <col min="773" max="773" width="13" style="73" customWidth="1"/>
    <col min="774" max="777" width="9.140625" style="73"/>
    <col min="778" max="778" width="57" style="73" customWidth="1"/>
    <col min="779" max="1024" width="9.140625" style="73"/>
    <col min="1025" max="1025" width="4.140625" style="73" customWidth="1"/>
    <col min="1026" max="1026" width="10.85546875" style="73" customWidth="1"/>
    <col min="1027" max="1027" width="13.140625" style="73" customWidth="1"/>
    <col min="1028" max="1028" width="57.5703125" style="73" customWidth="1"/>
    <col min="1029" max="1029" width="13" style="73" customWidth="1"/>
    <col min="1030" max="1033" width="9.140625" style="73"/>
    <col min="1034" max="1034" width="57" style="73" customWidth="1"/>
    <col min="1035" max="1280" width="9.140625" style="73"/>
    <col min="1281" max="1281" width="4.140625" style="73" customWidth="1"/>
    <col min="1282" max="1282" width="10.85546875" style="73" customWidth="1"/>
    <col min="1283" max="1283" width="13.140625" style="73" customWidth="1"/>
    <col min="1284" max="1284" width="57.5703125" style="73" customWidth="1"/>
    <col min="1285" max="1285" width="13" style="73" customWidth="1"/>
    <col min="1286" max="1289" width="9.140625" style="73"/>
    <col min="1290" max="1290" width="57" style="73" customWidth="1"/>
    <col min="1291" max="1536" width="9.140625" style="73"/>
    <col min="1537" max="1537" width="4.140625" style="73" customWidth="1"/>
    <col min="1538" max="1538" width="10.85546875" style="73" customWidth="1"/>
    <col min="1539" max="1539" width="13.140625" style="73" customWidth="1"/>
    <col min="1540" max="1540" width="57.5703125" style="73" customWidth="1"/>
    <col min="1541" max="1541" width="13" style="73" customWidth="1"/>
    <col min="1542" max="1545" width="9.140625" style="73"/>
    <col min="1546" max="1546" width="57" style="73" customWidth="1"/>
    <col min="1547" max="1792" width="9.140625" style="73"/>
    <col min="1793" max="1793" width="4.140625" style="73" customWidth="1"/>
    <col min="1794" max="1794" width="10.85546875" style="73" customWidth="1"/>
    <col min="1795" max="1795" width="13.140625" style="73" customWidth="1"/>
    <col min="1796" max="1796" width="57.5703125" style="73" customWidth="1"/>
    <col min="1797" max="1797" width="13" style="73" customWidth="1"/>
    <col min="1798" max="1801" width="9.140625" style="73"/>
    <col min="1802" max="1802" width="57" style="73" customWidth="1"/>
    <col min="1803" max="2048" width="9.140625" style="73"/>
    <col min="2049" max="2049" width="4.140625" style="73" customWidth="1"/>
    <col min="2050" max="2050" width="10.85546875" style="73" customWidth="1"/>
    <col min="2051" max="2051" width="13.140625" style="73" customWidth="1"/>
    <col min="2052" max="2052" width="57.5703125" style="73" customWidth="1"/>
    <col min="2053" max="2053" width="13" style="73" customWidth="1"/>
    <col min="2054" max="2057" width="9.140625" style="73"/>
    <col min="2058" max="2058" width="57" style="73" customWidth="1"/>
    <col min="2059" max="2304" width="9.140625" style="73"/>
    <col min="2305" max="2305" width="4.140625" style="73" customWidth="1"/>
    <col min="2306" max="2306" width="10.85546875" style="73" customWidth="1"/>
    <col min="2307" max="2307" width="13.140625" style="73" customWidth="1"/>
    <col min="2308" max="2308" width="57.5703125" style="73" customWidth="1"/>
    <col min="2309" max="2309" width="13" style="73" customWidth="1"/>
    <col min="2310" max="2313" width="9.140625" style="73"/>
    <col min="2314" max="2314" width="57" style="73" customWidth="1"/>
    <col min="2315" max="2560" width="9.140625" style="73"/>
    <col min="2561" max="2561" width="4.140625" style="73" customWidth="1"/>
    <col min="2562" max="2562" width="10.85546875" style="73" customWidth="1"/>
    <col min="2563" max="2563" width="13.140625" style="73" customWidth="1"/>
    <col min="2564" max="2564" width="57.5703125" style="73" customWidth="1"/>
    <col min="2565" max="2565" width="13" style="73" customWidth="1"/>
    <col min="2566" max="2569" width="9.140625" style="73"/>
    <col min="2570" max="2570" width="57" style="73" customWidth="1"/>
    <col min="2571" max="2816" width="9.140625" style="73"/>
    <col min="2817" max="2817" width="4.140625" style="73" customWidth="1"/>
    <col min="2818" max="2818" width="10.85546875" style="73" customWidth="1"/>
    <col min="2819" max="2819" width="13.140625" style="73" customWidth="1"/>
    <col min="2820" max="2820" width="57.5703125" style="73" customWidth="1"/>
    <col min="2821" max="2821" width="13" style="73" customWidth="1"/>
    <col min="2822" max="2825" width="9.140625" style="73"/>
    <col min="2826" max="2826" width="57" style="73" customWidth="1"/>
    <col min="2827" max="3072" width="9.140625" style="73"/>
    <col min="3073" max="3073" width="4.140625" style="73" customWidth="1"/>
    <col min="3074" max="3074" width="10.85546875" style="73" customWidth="1"/>
    <col min="3075" max="3075" width="13.140625" style="73" customWidth="1"/>
    <col min="3076" max="3076" width="57.5703125" style="73" customWidth="1"/>
    <col min="3077" max="3077" width="13" style="73" customWidth="1"/>
    <col min="3078" max="3081" width="9.140625" style="73"/>
    <col min="3082" max="3082" width="57" style="73" customWidth="1"/>
    <col min="3083" max="3328" width="9.140625" style="73"/>
    <col min="3329" max="3329" width="4.140625" style="73" customWidth="1"/>
    <col min="3330" max="3330" width="10.85546875" style="73" customWidth="1"/>
    <col min="3331" max="3331" width="13.140625" style="73" customWidth="1"/>
    <col min="3332" max="3332" width="57.5703125" style="73" customWidth="1"/>
    <col min="3333" max="3333" width="13" style="73" customWidth="1"/>
    <col min="3334" max="3337" width="9.140625" style="73"/>
    <col min="3338" max="3338" width="57" style="73" customWidth="1"/>
    <col min="3339" max="3584" width="9.140625" style="73"/>
    <col min="3585" max="3585" width="4.140625" style="73" customWidth="1"/>
    <col min="3586" max="3586" width="10.85546875" style="73" customWidth="1"/>
    <col min="3587" max="3587" width="13.140625" style="73" customWidth="1"/>
    <col min="3588" max="3588" width="57.5703125" style="73" customWidth="1"/>
    <col min="3589" max="3589" width="13" style="73" customWidth="1"/>
    <col min="3590" max="3593" width="9.140625" style="73"/>
    <col min="3594" max="3594" width="57" style="73" customWidth="1"/>
    <col min="3595" max="3840" width="9.140625" style="73"/>
    <col min="3841" max="3841" width="4.140625" style="73" customWidth="1"/>
    <col min="3842" max="3842" width="10.85546875" style="73" customWidth="1"/>
    <col min="3843" max="3843" width="13.140625" style="73" customWidth="1"/>
    <col min="3844" max="3844" width="57.5703125" style="73" customWidth="1"/>
    <col min="3845" max="3845" width="13" style="73" customWidth="1"/>
    <col min="3846" max="3849" width="9.140625" style="73"/>
    <col min="3850" max="3850" width="57" style="73" customWidth="1"/>
    <col min="3851" max="4096" width="9.140625" style="73"/>
    <col min="4097" max="4097" width="4.140625" style="73" customWidth="1"/>
    <col min="4098" max="4098" width="10.85546875" style="73" customWidth="1"/>
    <col min="4099" max="4099" width="13.140625" style="73" customWidth="1"/>
    <col min="4100" max="4100" width="57.5703125" style="73" customWidth="1"/>
    <col min="4101" max="4101" width="13" style="73" customWidth="1"/>
    <col min="4102" max="4105" width="9.140625" style="73"/>
    <col min="4106" max="4106" width="57" style="73" customWidth="1"/>
    <col min="4107" max="4352" width="9.140625" style="73"/>
    <col min="4353" max="4353" width="4.140625" style="73" customWidth="1"/>
    <col min="4354" max="4354" width="10.85546875" style="73" customWidth="1"/>
    <col min="4355" max="4355" width="13.140625" style="73" customWidth="1"/>
    <col min="4356" max="4356" width="57.5703125" style="73" customWidth="1"/>
    <col min="4357" max="4357" width="13" style="73" customWidth="1"/>
    <col min="4358" max="4361" width="9.140625" style="73"/>
    <col min="4362" max="4362" width="57" style="73" customWidth="1"/>
    <col min="4363" max="4608" width="9.140625" style="73"/>
    <col min="4609" max="4609" width="4.140625" style="73" customWidth="1"/>
    <col min="4610" max="4610" width="10.85546875" style="73" customWidth="1"/>
    <col min="4611" max="4611" width="13.140625" style="73" customWidth="1"/>
    <col min="4612" max="4612" width="57.5703125" style="73" customWidth="1"/>
    <col min="4613" max="4613" width="13" style="73" customWidth="1"/>
    <col min="4614" max="4617" width="9.140625" style="73"/>
    <col min="4618" max="4618" width="57" style="73" customWidth="1"/>
    <col min="4619" max="4864" width="9.140625" style="73"/>
    <col min="4865" max="4865" width="4.140625" style="73" customWidth="1"/>
    <col min="4866" max="4866" width="10.85546875" style="73" customWidth="1"/>
    <col min="4867" max="4867" width="13.140625" style="73" customWidth="1"/>
    <col min="4868" max="4868" width="57.5703125" style="73" customWidth="1"/>
    <col min="4869" max="4869" width="13" style="73" customWidth="1"/>
    <col min="4870" max="4873" width="9.140625" style="73"/>
    <col min="4874" max="4874" width="57" style="73" customWidth="1"/>
    <col min="4875" max="5120" width="9.140625" style="73"/>
    <col min="5121" max="5121" width="4.140625" style="73" customWidth="1"/>
    <col min="5122" max="5122" width="10.85546875" style="73" customWidth="1"/>
    <col min="5123" max="5123" width="13.140625" style="73" customWidth="1"/>
    <col min="5124" max="5124" width="57.5703125" style="73" customWidth="1"/>
    <col min="5125" max="5125" width="13" style="73" customWidth="1"/>
    <col min="5126" max="5129" width="9.140625" style="73"/>
    <col min="5130" max="5130" width="57" style="73" customWidth="1"/>
    <col min="5131" max="5376" width="9.140625" style="73"/>
    <col min="5377" max="5377" width="4.140625" style="73" customWidth="1"/>
    <col min="5378" max="5378" width="10.85546875" style="73" customWidth="1"/>
    <col min="5379" max="5379" width="13.140625" style="73" customWidth="1"/>
    <col min="5380" max="5380" width="57.5703125" style="73" customWidth="1"/>
    <col min="5381" max="5381" width="13" style="73" customWidth="1"/>
    <col min="5382" max="5385" width="9.140625" style="73"/>
    <col min="5386" max="5386" width="57" style="73" customWidth="1"/>
    <col min="5387" max="5632" width="9.140625" style="73"/>
    <col min="5633" max="5633" width="4.140625" style="73" customWidth="1"/>
    <col min="5634" max="5634" width="10.85546875" style="73" customWidth="1"/>
    <col min="5635" max="5635" width="13.140625" style="73" customWidth="1"/>
    <col min="5636" max="5636" width="57.5703125" style="73" customWidth="1"/>
    <col min="5637" max="5637" width="13" style="73" customWidth="1"/>
    <col min="5638" max="5641" width="9.140625" style="73"/>
    <col min="5642" max="5642" width="57" style="73" customWidth="1"/>
    <col min="5643" max="5888" width="9.140625" style="73"/>
    <col min="5889" max="5889" width="4.140625" style="73" customWidth="1"/>
    <col min="5890" max="5890" width="10.85546875" style="73" customWidth="1"/>
    <col min="5891" max="5891" width="13.140625" style="73" customWidth="1"/>
    <col min="5892" max="5892" width="57.5703125" style="73" customWidth="1"/>
    <col min="5893" max="5893" width="13" style="73" customWidth="1"/>
    <col min="5894" max="5897" width="9.140625" style="73"/>
    <col min="5898" max="5898" width="57" style="73" customWidth="1"/>
    <col min="5899" max="6144" width="9.140625" style="73"/>
    <col min="6145" max="6145" width="4.140625" style="73" customWidth="1"/>
    <col min="6146" max="6146" width="10.85546875" style="73" customWidth="1"/>
    <col min="6147" max="6147" width="13.140625" style="73" customWidth="1"/>
    <col min="6148" max="6148" width="57.5703125" style="73" customWidth="1"/>
    <col min="6149" max="6149" width="13" style="73" customWidth="1"/>
    <col min="6150" max="6153" width="9.140625" style="73"/>
    <col min="6154" max="6154" width="57" style="73" customWidth="1"/>
    <col min="6155" max="6400" width="9.140625" style="73"/>
    <col min="6401" max="6401" width="4.140625" style="73" customWidth="1"/>
    <col min="6402" max="6402" width="10.85546875" style="73" customWidth="1"/>
    <col min="6403" max="6403" width="13.140625" style="73" customWidth="1"/>
    <col min="6404" max="6404" width="57.5703125" style="73" customWidth="1"/>
    <col min="6405" max="6405" width="13" style="73" customWidth="1"/>
    <col min="6406" max="6409" width="9.140625" style="73"/>
    <col min="6410" max="6410" width="57" style="73" customWidth="1"/>
    <col min="6411" max="6656" width="9.140625" style="73"/>
    <col min="6657" max="6657" width="4.140625" style="73" customWidth="1"/>
    <col min="6658" max="6658" width="10.85546875" style="73" customWidth="1"/>
    <col min="6659" max="6659" width="13.140625" style="73" customWidth="1"/>
    <col min="6660" max="6660" width="57.5703125" style="73" customWidth="1"/>
    <col min="6661" max="6661" width="13" style="73" customWidth="1"/>
    <col min="6662" max="6665" width="9.140625" style="73"/>
    <col min="6666" max="6666" width="57" style="73" customWidth="1"/>
    <col min="6667" max="6912" width="9.140625" style="73"/>
    <col min="6913" max="6913" width="4.140625" style="73" customWidth="1"/>
    <col min="6914" max="6914" width="10.85546875" style="73" customWidth="1"/>
    <col min="6915" max="6915" width="13.140625" style="73" customWidth="1"/>
    <col min="6916" max="6916" width="57.5703125" style="73" customWidth="1"/>
    <col min="6917" max="6917" width="13" style="73" customWidth="1"/>
    <col min="6918" max="6921" width="9.140625" style="73"/>
    <col min="6922" max="6922" width="57" style="73" customWidth="1"/>
    <col min="6923" max="7168" width="9.140625" style="73"/>
    <col min="7169" max="7169" width="4.140625" style="73" customWidth="1"/>
    <col min="7170" max="7170" width="10.85546875" style="73" customWidth="1"/>
    <col min="7171" max="7171" width="13.140625" style="73" customWidth="1"/>
    <col min="7172" max="7172" width="57.5703125" style="73" customWidth="1"/>
    <col min="7173" max="7173" width="13" style="73" customWidth="1"/>
    <col min="7174" max="7177" width="9.140625" style="73"/>
    <col min="7178" max="7178" width="57" style="73" customWidth="1"/>
    <col min="7179" max="7424" width="9.140625" style="73"/>
    <col min="7425" max="7425" width="4.140625" style="73" customWidth="1"/>
    <col min="7426" max="7426" width="10.85546875" style="73" customWidth="1"/>
    <col min="7427" max="7427" width="13.140625" style="73" customWidth="1"/>
    <col min="7428" max="7428" width="57.5703125" style="73" customWidth="1"/>
    <col min="7429" max="7429" width="13" style="73" customWidth="1"/>
    <col min="7430" max="7433" width="9.140625" style="73"/>
    <col min="7434" max="7434" width="57" style="73" customWidth="1"/>
    <col min="7435" max="7680" width="9.140625" style="73"/>
    <col min="7681" max="7681" width="4.140625" style="73" customWidth="1"/>
    <col min="7682" max="7682" width="10.85546875" style="73" customWidth="1"/>
    <col min="7683" max="7683" width="13.140625" style="73" customWidth="1"/>
    <col min="7684" max="7684" width="57.5703125" style="73" customWidth="1"/>
    <col min="7685" max="7685" width="13" style="73" customWidth="1"/>
    <col min="7686" max="7689" width="9.140625" style="73"/>
    <col min="7690" max="7690" width="57" style="73" customWidth="1"/>
    <col min="7691" max="7936" width="9.140625" style="73"/>
    <col min="7937" max="7937" width="4.140625" style="73" customWidth="1"/>
    <col min="7938" max="7938" width="10.85546875" style="73" customWidth="1"/>
    <col min="7939" max="7939" width="13.140625" style="73" customWidth="1"/>
    <col min="7940" max="7940" width="57.5703125" style="73" customWidth="1"/>
    <col min="7941" max="7941" width="13" style="73" customWidth="1"/>
    <col min="7942" max="7945" width="9.140625" style="73"/>
    <col min="7946" max="7946" width="57" style="73" customWidth="1"/>
    <col min="7947" max="8192" width="9.140625" style="73"/>
    <col min="8193" max="8193" width="4.140625" style="73" customWidth="1"/>
    <col min="8194" max="8194" width="10.85546875" style="73" customWidth="1"/>
    <col min="8195" max="8195" width="13.140625" style="73" customWidth="1"/>
    <col min="8196" max="8196" width="57.5703125" style="73" customWidth="1"/>
    <col min="8197" max="8197" width="13" style="73" customWidth="1"/>
    <col min="8198" max="8201" width="9.140625" style="73"/>
    <col min="8202" max="8202" width="57" style="73" customWidth="1"/>
    <col min="8203" max="8448" width="9.140625" style="73"/>
    <col min="8449" max="8449" width="4.140625" style="73" customWidth="1"/>
    <col min="8450" max="8450" width="10.85546875" style="73" customWidth="1"/>
    <col min="8451" max="8451" width="13.140625" style="73" customWidth="1"/>
    <col min="8452" max="8452" width="57.5703125" style="73" customWidth="1"/>
    <col min="8453" max="8453" width="13" style="73" customWidth="1"/>
    <col min="8454" max="8457" width="9.140625" style="73"/>
    <col min="8458" max="8458" width="57" style="73" customWidth="1"/>
    <col min="8459" max="8704" width="9.140625" style="73"/>
    <col min="8705" max="8705" width="4.140625" style="73" customWidth="1"/>
    <col min="8706" max="8706" width="10.85546875" style="73" customWidth="1"/>
    <col min="8707" max="8707" width="13.140625" style="73" customWidth="1"/>
    <col min="8708" max="8708" width="57.5703125" style="73" customWidth="1"/>
    <col min="8709" max="8709" width="13" style="73" customWidth="1"/>
    <col min="8710" max="8713" width="9.140625" style="73"/>
    <col min="8714" max="8714" width="57" style="73" customWidth="1"/>
    <col min="8715" max="8960" width="9.140625" style="73"/>
    <col min="8961" max="8961" width="4.140625" style="73" customWidth="1"/>
    <col min="8962" max="8962" width="10.85546875" style="73" customWidth="1"/>
    <col min="8963" max="8963" width="13.140625" style="73" customWidth="1"/>
    <col min="8964" max="8964" width="57.5703125" style="73" customWidth="1"/>
    <col min="8965" max="8965" width="13" style="73" customWidth="1"/>
    <col min="8966" max="8969" width="9.140625" style="73"/>
    <col min="8970" max="8970" width="57" style="73" customWidth="1"/>
    <col min="8971" max="9216" width="9.140625" style="73"/>
    <col min="9217" max="9217" width="4.140625" style="73" customWidth="1"/>
    <col min="9218" max="9218" width="10.85546875" style="73" customWidth="1"/>
    <col min="9219" max="9219" width="13.140625" style="73" customWidth="1"/>
    <col min="9220" max="9220" width="57.5703125" style="73" customWidth="1"/>
    <col min="9221" max="9221" width="13" style="73" customWidth="1"/>
    <col min="9222" max="9225" width="9.140625" style="73"/>
    <col min="9226" max="9226" width="57" style="73" customWidth="1"/>
    <col min="9227" max="9472" width="9.140625" style="73"/>
    <col min="9473" max="9473" width="4.140625" style="73" customWidth="1"/>
    <col min="9474" max="9474" width="10.85546875" style="73" customWidth="1"/>
    <col min="9475" max="9475" width="13.140625" style="73" customWidth="1"/>
    <col min="9476" max="9476" width="57.5703125" style="73" customWidth="1"/>
    <col min="9477" max="9477" width="13" style="73" customWidth="1"/>
    <col min="9478" max="9481" width="9.140625" style="73"/>
    <col min="9482" max="9482" width="57" style="73" customWidth="1"/>
    <col min="9483" max="9728" width="9.140625" style="73"/>
    <col min="9729" max="9729" width="4.140625" style="73" customWidth="1"/>
    <col min="9730" max="9730" width="10.85546875" style="73" customWidth="1"/>
    <col min="9731" max="9731" width="13.140625" style="73" customWidth="1"/>
    <col min="9732" max="9732" width="57.5703125" style="73" customWidth="1"/>
    <col min="9733" max="9733" width="13" style="73" customWidth="1"/>
    <col min="9734" max="9737" width="9.140625" style="73"/>
    <col min="9738" max="9738" width="57" style="73" customWidth="1"/>
    <col min="9739" max="9984" width="9.140625" style="73"/>
    <col min="9985" max="9985" width="4.140625" style="73" customWidth="1"/>
    <col min="9986" max="9986" width="10.85546875" style="73" customWidth="1"/>
    <col min="9987" max="9987" width="13.140625" style="73" customWidth="1"/>
    <col min="9988" max="9988" width="57.5703125" style="73" customWidth="1"/>
    <col min="9989" max="9989" width="13" style="73" customWidth="1"/>
    <col min="9990" max="9993" width="9.140625" style="73"/>
    <col min="9994" max="9994" width="57" style="73" customWidth="1"/>
    <col min="9995" max="10240" width="9.140625" style="73"/>
    <col min="10241" max="10241" width="4.140625" style="73" customWidth="1"/>
    <col min="10242" max="10242" width="10.85546875" style="73" customWidth="1"/>
    <col min="10243" max="10243" width="13.140625" style="73" customWidth="1"/>
    <col min="10244" max="10244" width="57.5703125" style="73" customWidth="1"/>
    <col min="10245" max="10245" width="13" style="73" customWidth="1"/>
    <col min="10246" max="10249" width="9.140625" style="73"/>
    <col min="10250" max="10250" width="57" style="73" customWidth="1"/>
    <col min="10251" max="10496" width="9.140625" style="73"/>
    <col min="10497" max="10497" width="4.140625" style="73" customWidth="1"/>
    <col min="10498" max="10498" width="10.85546875" style="73" customWidth="1"/>
    <col min="10499" max="10499" width="13.140625" style="73" customWidth="1"/>
    <col min="10500" max="10500" width="57.5703125" style="73" customWidth="1"/>
    <col min="10501" max="10501" width="13" style="73" customWidth="1"/>
    <col min="10502" max="10505" width="9.140625" style="73"/>
    <col min="10506" max="10506" width="57" style="73" customWidth="1"/>
    <col min="10507" max="10752" width="9.140625" style="73"/>
    <col min="10753" max="10753" width="4.140625" style="73" customWidth="1"/>
    <col min="10754" max="10754" width="10.85546875" style="73" customWidth="1"/>
    <col min="10755" max="10755" width="13.140625" style="73" customWidth="1"/>
    <col min="10756" max="10756" width="57.5703125" style="73" customWidth="1"/>
    <col min="10757" max="10757" width="13" style="73" customWidth="1"/>
    <col min="10758" max="10761" width="9.140625" style="73"/>
    <col min="10762" max="10762" width="57" style="73" customWidth="1"/>
    <col min="10763" max="11008" width="9.140625" style="73"/>
    <col min="11009" max="11009" width="4.140625" style="73" customWidth="1"/>
    <col min="11010" max="11010" width="10.85546875" style="73" customWidth="1"/>
    <col min="11011" max="11011" width="13.140625" style="73" customWidth="1"/>
    <col min="11012" max="11012" width="57.5703125" style="73" customWidth="1"/>
    <col min="11013" max="11013" width="13" style="73" customWidth="1"/>
    <col min="11014" max="11017" width="9.140625" style="73"/>
    <col min="11018" max="11018" width="57" style="73" customWidth="1"/>
    <col min="11019" max="11264" width="9.140625" style="73"/>
    <col min="11265" max="11265" width="4.140625" style="73" customWidth="1"/>
    <col min="11266" max="11266" width="10.85546875" style="73" customWidth="1"/>
    <col min="11267" max="11267" width="13.140625" style="73" customWidth="1"/>
    <col min="11268" max="11268" width="57.5703125" style="73" customWidth="1"/>
    <col min="11269" max="11269" width="13" style="73" customWidth="1"/>
    <col min="11270" max="11273" width="9.140625" style="73"/>
    <col min="11274" max="11274" width="57" style="73" customWidth="1"/>
    <col min="11275" max="11520" width="9.140625" style="73"/>
    <col min="11521" max="11521" width="4.140625" style="73" customWidth="1"/>
    <col min="11522" max="11522" width="10.85546875" style="73" customWidth="1"/>
    <col min="11523" max="11523" width="13.140625" style="73" customWidth="1"/>
    <col min="11524" max="11524" width="57.5703125" style="73" customWidth="1"/>
    <col min="11525" max="11525" width="13" style="73" customWidth="1"/>
    <col min="11526" max="11529" width="9.140625" style="73"/>
    <col min="11530" max="11530" width="57" style="73" customWidth="1"/>
    <col min="11531" max="11776" width="9.140625" style="73"/>
    <col min="11777" max="11777" width="4.140625" style="73" customWidth="1"/>
    <col min="11778" max="11778" width="10.85546875" style="73" customWidth="1"/>
    <col min="11779" max="11779" width="13.140625" style="73" customWidth="1"/>
    <col min="11780" max="11780" width="57.5703125" style="73" customWidth="1"/>
    <col min="11781" max="11781" width="13" style="73" customWidth="1"/>
    <col min="11782" max="11785" width="9.140625" style="73"/>
    <col min="11786" max="11786" width="57" style="73" customWidth="1"/>
    <col min="11787" max="12032" width="9.140625" style="73"/>
    <col min="12033" max="12033" width="4.140625" style="73" customWidth="1"/>
    <col min="12034" max="12034" width="10.85546875" style="73" customWidth="1"/>
    <col min="12035" max="12035" width="13.140625" style="73" customWidth="1"/>
    <col min="12036" max="12036" width="57.5703125" style="73" customWidth="1"/>
    <col min="12037" max="12037" width="13" style="73" customWidth="1"/>
    <col min="12038" max="12041" width="9.140625" style="73"/>
    <col min="12042" max="12042" width="57" style="73" customWidth="1"/>
    <col min="12043" max="12288" width="9.140625" style="73"/>
    <col min="12289" max="12289" width="4.140625" style="73" customWidth="1"/>
    <col min="12290" max="12290" width="10.85546875" style="73" customWidth="1"/>
    <col min="12291" max="12291" width="13.140625" style="73" customWidth="1"/>
    <col min="12292" max="12292" width="57.5703125" style="73" customWidth="1"/>
    <col min="12293" max="12293" width="13" style="73" customWidth="1"/>
    <col min="12294" max="12297" width="9.140625" style="73"/>
    <col min="12298" max="12298" width="57" style="73" customWidth="1"/>
    <col min="12299" max="12544" width="9.140625" style="73"/>
    <col min="12545" max="12545" width="4.140625" style="73" customWidth="1"/>
    <col min="12546" max="12546" width="10.85546875" style="73" customWidth="1"/>
    <col min="12547" max="12547" width="13.140625" style="73" customWidth="1"/>
    <col min="12548" max="12548" width="57.5703125" style="73" customWidth="1"/>
    <col min="12549" max="12549" width="13" style="73" customWidth="1"/>
    <col min="12550" max="12553" width="9.140625" style="73"/>
    <col min="12554" max="12554" width="57" style="73" customWidth="1"/>
    <col min="12555" max="12800" width="9.140625" style="73"/>
    <col min="12801" max="12801" width="4.140625" style="73" customWidth="1"/>
    <col min="12802" max="12802" width="10.85546875" style="73" customWidth="1"/>
    <col min="12803" max="12803" width="13.140625" style="73" customWidth="1"/>
    <col min="12804" max="12804" width="57.5703125" style="73" customWidth="1"/>
    <col min="12805" max="12805" width="13" style="73" customWidth="1"/>
    <col min="12806" max="12809" width="9.140625" style="73"/>
    <col min="12810" max="12810" width="57" style="73" customWidth="1"/>
    <col min="12811" max="13056" width="9.140625" style="73"/>
    <col min="13057" max="13057" width="4.140625" style="73" customWidth="1"/>
    <col min="13058" max="13058" width="10.85546875" style="73" customWidth="1"/>
    <col min="13059" max="13059" width="13.140625" style="73" customWidth="1"/>
    <col min="13060" max="13060" width="57.5703125" style="73" customWidth="1"/>
    <col min="13061" max="13061" width="13" style="73" customWidth="1"/>
    <col min="13062" max="13065" width="9.140625" style="73"/>
    <col min="13066" max="13066" width="57" style="73" customWidth="1"/>
    <col min="13067" max="13312" width="9.140625" style="73"/>
    <col min="13313" max="13313" width="4.140625" style="73" customWidth="1"/>
    <col min="13314" max="13314" width="10.85546875" style="73" customWidth="1"/>
    <col min="13315" max="13315" width="13.140625" style="73" customWidth="1"/>
    <col min="13316" max="13316" width="57.5703125" style="73" customWidth="1"/>
    <col min="13317" max="13317" width="13" style="73" customWidth="1"/>
    <col min="13318" max="13321" width="9.140625" style="73"/>
    <col min="13322" max="13322" width="57" style="73" customWidth="1"/>
    <col min="13323" max="13568" width="9.140625" style="73"/>
    <col min="13569" max="13569" width="4.140625" style="73" customWidth="1"/>
    <col min="13570" max="13570" width="10.85546875" style="73" customWidth="1"/>
    <col min="13571" max="13571" width="13.140625" style="73" customWidth="1"/>
    <col min="13572" max="13572" width="57.5703125" style="73" customWidth="1"/>
    <col min="13573" max="13573" width="13" style="73" customWidth="1"/>
    <col min="13574" max="13577" width="9.140625" style="73"/>
    <col min="13578" max="13578" width="57" style="73" customWidth="1"/>
    <col min="13579" max="13824" width="9.140625" style="73"/>
    <col min="13825" max="13825" width="4.140625" style="73" customWidth="1"/>
    <col min="13826" max="13826" width="10.85546875" style="73" customWidth="1"/>
    <col min="13827" max="13827" width="13.140625" style="73" customWidth="1"/>
    <col min="13828" max="13828" width="57.5703125" style="73" customWidth="1"/>
    <col min="13829" max="13829" width="13" style="73" customWidth="1"/>
    <col min="13830" max="13833" width="9.140625" style="73"/>
    <col min="13834" max="13834" width="57" style="73" customWidth="1"/>
    <col min="13835" max="14080" width="9.140625" style="73"/>
    <col min="14081" max="14081" width="4.140625" style="73" customWidth="1"/>
    <col min="14082" max="14082" width="10.85546875" style="73" customWidth="1"/>
    <col min="14083" max="14083" width="13.140625" style="73" customWidth="1"/>
    <col min="14084" max="14084" width="57.5703125" style="73" customWidth="1"/>
    <col min="14085" max="14085" width="13" style="73" customWidth="1"/>
    <col min="14086" max="14089" width="9.140625" style="73"/>
    <col min="14090" max="14090" width="57" style="73" customWidth="1"/>
    <col min="14091" max="14336" width="9.140625" style="73"/>
    <col min="14337" max="14337" width="4.140625" style="73" customWidth="1"/>
    <col min="14338" max="14338" width="10.85546875" style="73" customWidth="1"/>
    <col min="14339" max="14339" width="13.140625" style="73" customWidth="1"/>
    <col min="14340" max="14340" width="57.5703125" style="73" customWidth="1"/>
    <col min="14341" max="14341" width="13" style="73" customWidth="1"/>
    <col min="14342" max="14345" width="9.140625" style="73"/>
    <col min="14346" max="14346" width="57" style="73" customWidth="1"/>
    <col min="14347" max="14592" width="9.140625" style="73"/>
    <col min="14593" max="14593" width="4.140625" style="73" customWidth="1"/>
    <col min="14594" max="14594" width="10.85546875" style="73" customWidth="1"/>
    <col min="14595" max="14595" width="13.140625" style="73" customWidth="1"/>
    <col min="14596" max="14596" width="57.5703125" style="73" customWidth="1"/>
    <col min="14597" max="14597" width="13" style="73" customWidth="1"/>
    <col min="14598" max="14601" width="9.140625" style="73"/>
    <col min="14602" max="14602" width="57" style="73" customWidth="1"/>
    <col min="14603" max="14848" width="9.140625" style="73"/>
    <col min="14849" max="14849" width="4.140625" style="73" customWidth="1"/>
    <col min="14850" max="14850" width="10.85546875" style="73" customWidth="1"/>
    <col min="14851" max="14851" width="13.140625" style="73" customWidth="1"/>
    <col min="14852" max="14852" width="57.5703125" style="73" customWidth="1"/>
    <col min="14853" max="14853" width="13" style="73" customWidth="1"/>
    <col min="14854" max="14857" width="9.140625" style="73"/>
    <col min="14858" max="14858" width="57" style="73" customWidth="1"/>
    <col min="14859" max="15104" width="9.140625" style="73"/>
    <col min="15105" max="15105" width="4.140625" style="73" customWidth="1"/>
    <col min="15106" max="15106" width="10.85546875" style="73" customWidth="1"/>
    <col min="15107" max="15107" width="13.140625" style="73" customWidth="1"/>
    <col min="15108" max="15108" width="57.5703125" style="73" customWidth="1"/>
    <col min="15109" max="15109" width="13" style="73" customWidth="1"/>
    <col min="15110" max="15113" width="9.140625" style="73"/>
    <col min="15114" max="15114" width="57" style="73" customWidth="1"/>
    <col min="15115" max="15360" width="9.140625" style="73"/>
    <col min="15361" max="15361" width="4.140625" style="73" customWidth="1"/>
    <col min="15362" max="15362" width="10.85546875" style="73" customWidth="1"/>
    <col min="15363" max="15363" width="13.140625" style="73" customWidth="1"/>
    <col min="15364" max="15364" width="57.5703125" style="73" customWidth="1"/>
    <col min="15365" max="15365" width="13" style="73" customWidth="1"/>
    <col min="15366" max="15369" width="9.140625" style="73"/>
    <col min="15370" max="15370" width="57" style="73" customWidth="1"/>
    <col min="15371" max="15616" width="9.140625" style="73"/>
    <col min="15617" max="15617" width="4.140625" style="73" customWidth="1"/>
    <col min="15618" max="15618" width="10.85546875" style="73" customWidth="1"/>
    <col min="15619" max="15619" width="13.140625" style="73" customWidth="1"/>
    <col min="15620" max="15620" width="57.5703125" style="73" customWidth="1"/>
    <col min="15621" max="15621" width="13" style="73" customWidth="1"/>
    <col min="15622" max="15625" width="9.140625" style="73"/>
    <col min="15626" max="15626" width="57" style="73" customWidth="1"/>
    <col min="15627" max="15872" width="9.140625" style="73"/>
    <col min="15873" max="15873" width="4.140625" style="73" customWidth="1"/>
    <col min="15874" max="15874" width="10.85546875" style="73" customWidth="1"/>
    <col min="15875" max="15875" width="13.140625" style="73" customWidth="1"/>
    <col min="15876" max="15876" width="57.5703125" style="73" customWidth="1"/>
    <col min="15877" max="15877" width="13" style="73" customWidth="1"/>
    <col min="15878" max="15881" width="9.140625" style="73"/>
    <col min="15882" max="15882" width="57" style="73" customWidth="1"/>
    <col min="15883" max="16128" width="9.140625" style="73"/>
    <col min="16129" max="16129" width="4.140625" style="73" customWidth="1"/>
    <col min="16130" max="16130" width="10.85546875" style="73" customWidth="1"/>
    <col min="16131" max="16131" width="13.140625" style="73" customWidth="1"/>
    <col min="16132" max="16132" width="57.5703125" style="73" customWidth="1"/>
    <col min="16133" max="16133" width="13" style="73" customWidth="1"/>
    <col min="16134" max="16137" width="9.140625" style="73"/>
    <col min="16138" max="16138" width="57" style="73" customWidth="1"/>
    <col min="16139" max="16384" width="9.140625" style="73"/>
  </cols>
  <sheetData>
    <row r="1" spans="2:8" x14ac:dyDescent="0.25">
      <c r="E1" s="74" t="s">
        <v>90</v>
      </c>
      <c r="H1" s="75"/>
    </row>
    <row r="2" spans="2:8" x14ac:dyDescent="0.25">
      <c r="E2" s="74" t="s">
        <v>1002</v>
      </c>
      <c r="H2" s="75"/>
    </row>
    <row r="3" spans="2:8" x14ac:dyDescent="0.25">
      <c r="E3" s="76"/>
    </row>
    <row r="4" spans="2:8" ht="46.5" customHeight="1" x14ac:dyDescent="0.25">
      <c r="B4" s="551" t="s">
        <v>1069</v>
      </c>
      <c r="C4" s="552"/>
      <c r="D4" s="552"/>
      <c r="E4" s="552"/>
    </row>
    <row r="5" spans="2:8" x14ac:dyDescent="0.25">
      <c r="B5" s="77"/>
      <c r="C5" s="77"/>
      <c r="D5" s="77"/>
      <c r="E5" s="77" t="s">
        <v>85</v>
      </c>
    </row>
    <row r="6" spans="2:8" ht="20.25" customHeight="1" x14ac:dyDescent="0.25">
      <c r="B6" s="543" t="s">
        <v>24</v>
      </c>
      <c r="C6" s="553"/>
      <c r="D6" s="543" t="s">
        <v>1003</v>
      </c>
      <c r="E6" s="543" t="s">
        <v>84</v>
      </c>
    </row>
    <row r="7" spans="2:8" ht="27.75" customHeight="1" x14ac:dyDescent="0.25">
      <c r="B7" s="96" t="s">
        <v>20</v>
      </c>
      <c r="C7" s="96" t="s">
        <v>23</v>
      </c>
      <c r="D7" s="549"/>
      <c r="E7" s="549"/>
    </row>
    <row r="8" spans="2:8" ht="33.75" customHeight="1" x14ac:dyDescent="0.25">
      <c r="B8" s="97"/>
      <c r="C8" s="97"/>
      <c r="D8" s="388" t="s">
        <v>1</v>
      </c>
      <c r="E8" s="390">
        <f>E9+E18+E21</f>
        <v>131882.4</v>
      </c>
      <c r="G8" s="81"/>
    </row>
    <row r="9" spans="2:8" ht="35.25" customHeight="1" x14ac:dyDescent="0.25">
      <c r="B9" s="97"/>
      <c r="C9" s="97"/>
      <c r="D9" s="325" t="s">
        <v>1057</v>
      </c>
      <c r="E9" s="390">
        <f>E10+E16+E13</f>
        <v>120282.4</v>
      </c>
    </row>
    <row r="10" spans="2:8" ht="34.5" customHeight="1" x14ac:dyDescent="0.25">
      <c r="B10" s="546" t="s">
        <v>1004</v>
      </c>
      <c r="C10" s="549" t="s">
        <v>864</v>
      </c>
      <c r="D10" s="549"/>
      <c r="E10" s="99">
        <f>E11+E12</f>
        <v>33855</v>
      </c>
    </row>
    <row r="11" spans="2:8" ht="44.25" customHeight="1" x14ac:dyDescent="0.25">
      <c r="B11" s="546"/>
      <c r="C11" s="84" t="s">
        <v>1005</v>
      </c>
      <c r="D11" s="100" t="s">
        <v>879</v>
      </c>
      <c r="E11" s="99">
        <v>32105</v>
      </c>
    </row>
    <row r="12" spans="2:8" ht="40.5" customHeight="1" x14ac:dyDescent="0.25">
      <c r="B12" s="546"/>
      <c r="C12" s="84" t="s">
        <v>1006</v>
      </c>
      <c r="D12" s="101" t="s">
        <v>1007</v>
      </c>
      <c r="E12" s="99">
        <v>1750</v>
      </c>
    </row>
    <row r="13" spans="2:8" ht="30" customHeight="1" x14ac:dyDescent="0.25">
      <c r="B13" s="548">
        <v>1011</v>
      </c>
      <c r="C13" s="550" t="s">
        <v>1055</v>
      </c>
      <c r="D13" s="550"/>
      <c r="E13" s="99">
        <f>+E14+E15</f>
        <v>65100</v>
      </c>
    </row>
    <row r="14" spans="2:8" ht="62.25" customHeight="1" x14ac:dyDescent="0.25">
      <c r="B14" s="548"/>
      <c r="C14" s="84" t="s">
        <v>1052</v>
      </c>
      <c r="D14" s="100" t="s">
        <v>1053</v>
      </c>
      <c r="E14" s="99">
        <v>27900</v>
      </c>
    </row>
    <row r="15" spans="2:8" ht="49.5" x14ac:dyDescent="0.25">
      <c r="B15" s="548"/>
      <c r="C15" s="84" t="s">
        <v>1051</v>
      </c>
      <c r="D15" s="100" t="s">
        <v>1054</v>
      </c>
      <c r="E15" s="99">
        <v>37200</v>
      </c>
    </row>
    <row r="16" spans="2:8" ht="50.25" customHeight="1" x14ac:dyDescent="0.25">
      <c r="B16" s="546" t="s">
        <v>1008</v>
      </c>
      <c r="C16" s="547" t="s">
        <v>861</v>
      </c>
      <c r="D16" s="547"/>
      <c r="E16" s="99">
        <f>E17</f>
        <v>21327.4</v>
      </c>
    </row>
    <row r="17" spans="2:10" ht="45" customHeight="1" x14ac:dyDescent="0.25">
      <c r="B17" s="546"/>
      <c r="C17" s="102" t="s">
        <v>7</v>
      </c>
      <c r="D17" s="103" t="s">
        <v>1009</v>
      </c>
      <c r="E17" s="99">
        <v>21327.4</v>
      </c>
      <c r="J17" s="85"/>
    </row>
    <row r="18" spans="2:10" ht="26.25" customHeight="1" x14ac:dyDescent="0.25">
      <c r="B18" s="84"/>
      <c r="C18" s="84"/>
      <c r="D18" s="388" t="s">
        <v>1058</v>
      </c>
      <c r="E18" s="390">
        <f>E19</f>
        <v>2000</v>
      </c>
    </row>
    <row r="19" spans="2:10" ht="36" customHeight="1" x14ac:dyDescent="0.25">
      <c r="B19" s="546" t="s">
        <v>1010</v>
      </c>
      <c r="C19" s="547" t="s">
        <v>1011</v>
      </c>
      <c r="D19" s="547"/>
      <c r="E19" s="104">
        <f>E20</f>
        <v>2000</v>
      </c>
    </row>
    <row r="20" spans="2:10" ht="27" customHeight="1" x14ac:dyDescent="0.25">
      <c r="B20" s="546"/>
      <c r="C20" s="84" t="s">
        <v>11</v>
      </c>
      <c r="D20" s="100" t="s">
        <v>1012</v>
      </c>
      <c r="E20" s="104">
        <v>2000</v>
      </c>
    </row>
    <row r="21" spans="2:10" ht="41.25" customHeight="1" x14ac:dyDescent="0.25">
      <c r="B21" s="105"/>
      <c r="C21" s="106"/>
      <c r="D21" s="391" t="s">
        <v>1059</v>
      </c>
      <c r="E21" s="389">
        <f>E22</f>
        <v>9600</v>
      </c>
    </row>
    <row r="22" spans="2:10" ht="27.75" customHeight="1" x14ac:dyDescent="0.25">
      <c r="B22" s="548">
        <v>1115</v>
      </c>
      <c r="C22" s="549" t="s">
        <v>460</v>
      </c>
      <c r="D22" s="549"/>
      <c r="E22" s="104">
        <f>E23</f>
        <v>9600</v>
      </c>
    </row>
    <row r="23" spans="2:10" ht="39" customHeight="1" x14ac:dyDescent="0.25">
      <c r="B23" s="548"/>
      <c r="C23" s="84" t="s">
        <v>5</v>
      </c>
      <c r="D23" s="100" t="s">
        <v>1013</v>
      </c>
      <c r="E23" s="104">
        <v>9600</v>
      </c>
    </row>
    <row r="24" spans="2:10" ht="20.25" hidden="1" customHeight="1" x14ac:dyDescent="0.25">
      <c r="B24" s="88"/>
      <c r="C24" s="88"/>
      <c r="D24" s="89" t="s">
        <v>904</v>
      </c>
      <c r="E24" s="95">
        <f>E25</f>
        <v>0</v>
      </c>
    </row>
    <row r="25" spans="2:10" ht="1.5" customHeight="1" thickBot="1" x14ac:dyDescent="0.3">
      <c r="B25" s="90" t="s">
        <v>1014</v>
      </c>
      <c r="C25" s="90" t="s">
        <v>1015</v>
      </c>
      <c r="D25" s="91" t="s">
        <v>1016</v>
      </c>
      <c r="E25" s="90"/>
    </row>
  </sheetData>
  <customSheetViews>
    <customSheetView guid="{E19B1558-60C9-47B1-9907-D608456849A3}" hiddenRows="1">
      <selection activeCell="D16" sqref="D16"/>
      <pageMargins left="0.7" right="0.7" top="0.75" bottom="0.75" header="0.3" footer="0.3"/>
    </customSheetView>
    <customSheetView guid="{388735A0-78AE-4471-8576-6714A31E1421}" hiddenRows="1">
      <selection activeCell="D16" sqref="D16"/>
      <pageMargins left="0.7" right="0.7" top="0.75" bottom="0.75" header="0.3" footer="0.3"/>
    </customSheetView>
    <customSheetView guid="{C26DFAEA-7A1B-49E9-B40A-4EE29787CA1E}" hiddenRows="1">
      <selection activeCell="D16" sqref="D16"/>
      <pageMargins left="0.7" right="0.7" top="0.75" bottom="0.75" header="0.3" footer="0.3"/>
    </customSheetView>
    <customSheetView guid="{A80A2091-9B50-41AF-8A15-68887D38AD92}" hiddenRows="1">
      <selection activeCell="D16" sqref="D16"/>
      <pageMargins left="0.7" right="0.7" top="0.75" bottom="0.75" header="0.3" footer="0.3"/>
    </customSheetView>
    <customSheetView guid="{F476A800-2092-4517-A711-DAB738939D5A}" hiddenRows="1">
      <selection activeCell="D16" sqref="D16"/>
      <pageMargins left="0.7" right="0.7" top="0.75" bottom="0.75" header="0.3" footer="0.3"/>
    </customSheetView>
    <customSheetView guid="{67BE5DEC-F50E-49E9-874E-AC9681F80A5E}" hiddenRows="1">
      <selection activeCell="D16" sqref="D16"/>
      <pageMargins left="0.7" right="0.7" top="0.75" bottom="0.75" header="0.3" footer="0.3"/>
    </customSheetView>
    <customSheetView guid="{D07DD8B6-134A-4F26-8D55-F982E0D49809}" hiddenRows="1">
      <selection activeCell="D16" sqref="D16"/>
      <pageMargins left="0.7" right="0.7" top="0.75" bottom="0.75" header="0.3" footer="0.3"/>
    </customSheetView>
    <customSheetView guid="{514418C3-6394-413F-B852-408488DB2FF7}" hiddenRows="1">
      <selection activeCell="D16" sqref="D16"/>
      <pageMargins left="0.7" right="0.7" top="0.75" bottom="0.75" header="0.3" footer="0.3"/>
    </customSheetView>
    <customSheetView guid="{1BC40B6C-7C47-4200-9441-E27EEF8ABF93}" hiddenRows="1">
      <selection activeCell="D16" sqref="D16"/>
      <pageMargins left="0.7" right="0.7" top="0.75" bottom="0.75" header="0.3" footer="0.3"/>
    </customSheetView>
    <customSheetView guid="{39E48EBD-D48E-4BB3-ACFC-5C8CECEE8FAD}" hiddenRows="1">
      <selection activeCell="D16" sqref="D16"/>
      <pageMargins left="0.7" right="0.7" top="0.75" bottom="0.75" header="0.3" footer="0.3"/>
    </customSheetView>
    <customSheetView guid="{C9081878-9A32-4BF2-979B-D70E9C442E00}" hiddenRows="1">
      <selection activeCell="D16" sqref="D16"/>
      <pageMargins left="0.7" right="0.7" top="0.75" bottom="0.75" header="0.3" footer="0.3"/>
    </customSheetView>
  </customSheetViews>
  <mergeCells count="14">
    <mergeCell ref="B13:B15"/>
    <mergeCell ref="C13:D13"/>
    <mergeCell ref="B4:E4"/>
    <mergeCell ref="B6:C6"/>
    <mergeCell ref="D6:D7"/>
    <mergeCell ref="E6:E7"/>
    <mergeCell ref="B10:B12"/>
    <mergeCell ref="C10:D10"/>
    <mergeCell ref="B16:B17"/>
    <mergeCell ref="C16:D16"/>
    <mergeCell ref="B19:B20"/>
    <mergeCell ref="C19:D19"/>
    <mergeCell ref="B22:B23"/>
    <mergeCell ref="C22:D22"/>
  </mergeCells>
  <pageMargins left="0.7" right="0.7" top="0.75" bottom="0.75" header="0.3" footer="0.3"/>
  <pageSetup paperSize="9"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zoomScale="70" zoomScaleNormal="70" workbookViewId="0">
      <selection activeCell="B3" sqref="B3:G3"/>
    </sheetView>
  </sheetViews>
  <sheetFormatPr defaultRowHeight="15" x14ac:dyDescent="0.25"/>
  <cols>
    <col min="1" max="1" width="3.42578125" customWidth="1"/>
    <col min="2" max="3" width="9" customWidth="1"/>
    <col min="4" max="4" width="50.5703125" customWidth="1"/>
    <col min="5" max="5" width="28.28515625" customWidth="1"/>
    <col min="6" max="6" width="53.85546875" customWidth="1"/>
    <col min="7" max="7" width="21.140625" customWidth="1"/>
    <col min="8" max="8" width="19.28515625" customWidth="1"/>
  </cols>
  <sheetData>
    <row r="1" spans="1:8" x14ac:dyDescent="0.25">
      <c r="B1" s="2"/>
      <c r="C1" s="2"/>
      <c r="D1" s="2"/>
      <c r="E1" s="2"/>
      <c r="F1" s="2"/>
      <c r="G1" s="45" t="s">
        <v>83</v>
      </c>
    </row>
    <row r="2" spans="1:8" x14ac:dyDescent="0.25">
      <c r="B2" s="2"/>
      <c r="C2" s="2"/>
      <c r="D2" s="2"/>
      <c r="E2" s="2"/>
      <c r="F2" s="2"/>
      <c r="G2" s="45"/>
    </row>
    <row r="3" spans="1:8" ht="27.75" customHeight="1" x14ac:dyDescent="0.25">
      <c r="B3" s="554" t="s">
        <v>76</v>
      </c>
      <c r="C3" s="554"/>
      <c r="D3" s="554"/>
      <c r="E3" s="554"/>
      <c r="F3" s="554"/>
      <c r="G3" s="554"/>
    </row>
    <row r="4" spans="1:8" x14ac:dyDescent="0.25">
      <c r="B4" s="2"/>
      <c r="C4" s="2"/>
      <c r="D4" s="2"/>
      <c r="E4" s="2"/>
      <c r="F4" s="2"/>
      <c r="G4" s="2"/>
    </row>
    <row r="5" spans="1:8" x14ac:dyDescent="0.25">
      <c r="B5" s="395" t="s">
        <v>24</v>
      </c>
      <c r="C5" s="395"/>
      <c r="D5" s="555" t="s">
        <v>79</v>
      </c>
      <c r="E5" s="393" t="s">
        <v>77</v>
      </c>
      <c r="F5" s="555" t="s">
        <v>56</v>
      </c>
      <c r="G5" s="393" t="s">
        <v>78</v>
      </c>
    </row>
    <row r="6" spans="1:8" ht="25.5" customHeight="1" x14ac:dyDescent="0.25">
      <c r="B6" s="41" t="s">
        <v>20</v>
      </c>
      <c r="C6" s="41" t="s">
        <v>23</v>
      </c>
      <c r="D6" s="556"/>
      <c r="E6" s="557"/>
      <c r="F6" s="556"/>
      <c r="G6" s="557"/>
      <c r="H6" s="42"/>
    </row>
    <row r="7" spans="1:8" x14ac:dyDescent="0.25">
      <c r="B7" s="3">
        <v>1046</v>
      </c>
      <c r="C7" s="54"/>
      <c r="D7" s="52" t="s">
        <v>80</v>
      </c>
      <c r="E7" s="54"/>
      <c r="F7" s="4"/>
      <c r="G7" s="60" t="s">
        <v>75</v>
      </c>
    </row>
    <row r="8" spans="1:8" ht="16.5" customHeight="1" x14ac:dyDescent="0.25">
      <c r="B8" s="46"/>
      <c r="C8" s="55">
        <v>11001</v>
      </c>
      <c r="D8" s="47" t="s">
        <v>57</v>
      </c>
      <c r="E8" s="61" t="s">
        <v>52</v>
      </c>
      <c r="F8" s="2"/>
      <c r="G8" s="39" t="s">
        <v>75</v>
      </c>
    </row>
    <row r="9" spans="1:8" ht="54" x14ac:dyDescent="0.25">
      <c r="B9" s="46"/>
      <c r="C9" s="55"/>
      <c r="D9" s="50" t="s">
        <v>58</v>
      </c>
      <c r="E9" s="62"/>
      <c r="F9" s="47" t="s">
        <v>59</v>
      </c>
      <c r="G9" s="39" t="s">
        <v>75</v>
      </c>
    </row>
    <row r="10" spans="1:8" ht="27" x14ac:dyDescent="0.25">
      <c r="B10" s="46"/>
      <c r="C10" s="55"/>
      <c r="D10" s="50" t="s">
        <v>60</v>
      </c>
      <c r="E10" s="62"/>
      <c r="F10" s="47" t="s">
        <v>61</v>
      </c>
      <c r="G10" s="39" t="s">
        <v>75</v>
      </c>
    </row>
    <row r="11" spans="1:8" ht="32.25" customHeight="1" x14ac:dyDescent="0.25">
      <c r="B11" s="48"/>
      <c r="C11" s="56"/>
      <c r="D11" s="53" t="s">
        <v>62</v>
      </c>
      <c r="E11" s="63"/>
      <c r="F11" s="49" t="s">
        <v>63</v>
      </c>
      <c r="G11" s="40" t="s">
        <v>75</v>
      </c>
    </row>
    <row r="12" spans="1:8" x14ac:dyDescent="0.25">
      <c r="B12" s="3">
        <v>1146</v>
      </c>
      <c r="C12" s="54"/>
      <c r="D12" s="52" t="s">
        <v>81</v>
      </c>
      <c r="E12" s="54"/>
      <c r="F12" s="4"/>
      <c r="G12" s="60" t="s">
        <v>75</v>
      </c>
    </row>
    <row r="13" spans="1:8" ht="27" x14ac:dyDescent="0.25">
      <c r="B13" s="5"/>
      <c r="C13" s="46" t="s">
        <v>53</v>
      </c>
      <c r="D13" s="57" t="s">
        <v>64</v>
      </c>
      <c r="E13" s="64" t="s">
        <v>82</v>
      </c>
      <c r="F13" s="58"/>
      <c r="G13" s="38" t="s">
        <v>75</v>
      </c>
    </row>
    <row r="14" spans="1:8" ht="27" x14ac:dyDescent="0.25">
      <c r="B14" s="5"/>
      <c r="C14" s="46"/>
      <c r="D14" s="59"/>
      <c r="E14" s="62"/>
      <c r="F14" s="47" t="s">
        <v>65</v>
      </c>
      <c r="G14" s="39" t="s">
        <v>75</v>
      </c>
    </row>
    <row r="15" spans="1:8" ht="27" x14ac:dyDescent="0.25">
      <c r="B15" s="5"/>
      <c r="C15" s="46"/>
      <c r="D15" s="59"/>
      <c r="E15" s="62"/>
      <c r="F15" s="47" t="s">
        <v>66</v>
      </c>
      <c r="G15" s="39" t="s">
        <v>75</v>
      </c>
    </row>
    <row r="16" spans="1:8" ht="27" x14ac:dyDescent="0.25">
      <c r="A16" s="43"/>
      <c r="B16" s="5"/>
      <c r="C16" s="46"/>
      <c r="D16" s="59"/>
      <c r="E16" s="62"/>
      <c r="F16" s="47" t="s">
        <v>67</v>
      </c>
      <c r="G16" s="39" t="s">
        <v>75</v>
      </c>
      <c r="H16" s="44"/>
    </row>
    <row r="17" spans="1:8" ht="27" x14ac:dyDescent="0.25">
      <c r="A17" s="43"/>
      <c r="B17" s="5"/>
      <c r="C17" s="46"/>
      <c r="D17" s="59"/>
      <c r="E17" s="62"/>
      <c r="F17" s="51" t="s">
        <v>68</v>
      </c>
      <c r="G17" s="39" t="s">
        <v>75</v>
      </c>
      <c r="H17" s="44"/>
    </row>
    <row r="18" spans="1:8" ht="27" x14ac:dyDescent="0.25">
      <c r="A18" s="43"/>
      <c r="B18" s="5"/>
      <c r="C18" s="46"/>
      <c r="D18" s="59"/>
      <c r="E18" s="62"/>
      <c r="F18" s="51" t="s">
        <v>69</v>
      </c>
      <c r="G18" s="39" t="s">
        <v>75</v>
      </c>
      <c r="H18" s="44"/>
    </row>
    <row r="19" spans="1:8" ht="27" x14ac:dyDescent="0.25">
      <c r="A19" s="43"/>
      <c r="B19" s="5"/>
      <c r="C19" s="46"/>
      <c r="D19" s="59"/>
      <c r="E19" s="62"/>
      <c r="F19" s="51" t="s">
        <v>70</v>
      </c>
      <c r="G19" s="39" t="s">
        <v>75</v>
      </c>
      <c r="H19" s="44"/>
    </row>
    <row r="20" spans="1:8" ht="29.25" customHeight="1" x14ac:dyDescent="0.25">
      <c r="A20" s="43"/>
      <c r="B20" s="5"/>
      <c r="C20" s="46"/>
      <c r="D20" s="59"/>
      <c r="E20" s="62"/>
      <c r="F20" s="51" t="s">
        <v>71</v>
      </c>
      <c r="G20" s="39" t="s">
        <v>75</v>
      </c>
      <c r="H20" s="44"/>
    </row>
    <row r="21" spans="1:8" ht="27" x14ac:dyDescent="0.25">
      <c r="A21" s="43"/>
      <c r="B21" s="5"/>
      <c r="C21" s="46"/>
      <c r="D21" s="59"/>
      <c r="E21" s="62"/>
      <c r="F21" s="51" t="s">
        <v>72</v>
      </c>
      <c r="G21" s="39" t="s">
        <v>75</v>
      </c>
      <c r="H21" s="44"/>
    </row>
    <row r="22" spans="1:8" ht="27" x14ac:dyDescent="0.25">
      <c r="A22" s="43"/>
      <c r="B22" s="5"/>
      <c r="C22" s="46"/>
      <c r="D22" s="59"/>
      <c r="E22" s="62"/>
      <c r="F22" s="51" t="s">
        <v>73</v>
      </c>
      <c r="G22" s="39" t="s">
        <v>75</v>
      </c>
      <c r="H22" s="44"/>
    </row>
    <row r="23" spans="1:8" x14ac:dyDescent="0.25">
      <c r="A23" s="43"/>
      <c r="B23" s="48"/>
      <c r="C23" s="56"/>
      <c r="D23" s="53"/>
      <c r="E23" s="63"/>
      <c r="F23" s="49" t="s">
        <v>74</v>
      </c>
      <c r="G23" s="40" t="s">
        <v>75</v>
      </c>
      <c r="H23" s="44"/>
    </row>
  </sheetData>
  <customSheetViews>
    <customSheetView guid="{E19B1558-60C9-47B1-9907-D608456849A3}" scale="70" state="hidden">
      <selection activeCell="B3" sqref="B3:G3"/>
      <pageMargins left="0.7" right="0.7" top="0.75" bottom="0.75" header="0.3" footer="0.3"/>
      <pageSetup paperSize="9" orientation="portrait" verticalDpi="4294967294" r:id="rId1"/>
    </customSheetView>
    <customSheetView guid="{388735A0-78AE-4471-8576-6714A31E1421}" scale="70" state="hidden">
      <selection activeCell="B3" sqref="B3:G3"/>
      <pageMargins left="0.7" right="0.7" top="0.75" bottom="0.75" header="0.3" footer="0.3"/>
      <pageSetup paperSize="9" orientation="portrait" verticalDpi="4294967294" r:id="rId2"/>
    </customSheetView>
    <customSheetView guid="{C26DFAEA-7A1B-49E9-B40A-4EE29787CA1E}" scale="70" state="hidden">
      <selection activeCell="B3" sqref="B3:G3"/>
      <pageMargins left="0.7" right="0.7" top="0.75" bottom="0.75" header="0.3" footer="0.3"/>
      <pageSetup paperSize="9" orientation="portrait" verticalDpi="4294967294" r:id="rId3"/>
    </customSheetView>
    <customSheetView guid="{A80A2091-9B50-41AF-8A15-68887D38AD92}" scale="70" state="hidden">
      <selection activeCell="B3" sqref="B3:G3"/>
      <pageMargins left="0.7" right="0.7" top="0.75" bottom="0.75" header="0.3" footer="0.3"/>
      <pageSetup paperSize="9" orientation="portrait" verticalDpi="4294967294" r:id="rId4"/>
    </customSheetView>
    <customSheetView guid="{F476A800-2092-4517-A711-DAB738939D5A}" scale="70" state="hidden">
      <selection activeCell="B3" sqref="B3:G3"/>
      <pageMargins left="0.7" right="0.7" top="0.75" bottom="0.75" header="0.3" footer="0.3"/>
      <pageSetup paperSize="9" orientation="portrait" verticalDpi="4294967294" r:id="rId5"/>
    </customSheetView>
    <customSheetView guid="{67BE5DEC-F50E-49E9-874E-AC9681F80A5E}" scale="70" state="hidden">
      <selection activeCell="B3" sqref="B3:G3"/>
      <pageMargins left="0.7" right="0.7" top="0.75" bottom="0.75" header="0.3" footer="0.3"/>
      <pageSetup paperSize="9" orientation="portrait" verticalDpi="4294967294" r:id="rId6"/>
    </customSheetView>
    <customSheetView guid="{ECCB5E59-120F-4C8D-A9FE-1D4C0A6A082F}" scale="70" state="hidden">
      <selection activeCell="B3" sqref="B3:G3"/>
      <pageMargins left="0.7" right="0.7" top="0.75" bottom="0.75" header="0.3" footer="0.3"/>
      <pageSetup paperSize="9" orientation="portrait" verticalDpi="4294967294" r:id="rId7"/>
    </customSheetView>
    <customSheetView guid="{C1B641D7-CB97-42E8-9406-F1F3B85EFD40}" scale="70" state="hidden">
      <selection activeCell="B3" sqref="B3:G3"/>
      <pageMargins left="0.7" right="0.7" top="0.75" bottom="0.75" header="0.3" footer="0.3"/>
      <pageSetup paperSize="9" orientation="portrait" verticalDpi="4294967294" r:id="rId8"/>
    </customSheetView>
    <customSheetView guid="{D07DD8B6-134A-4F26-8D55-F982E0D49809}" scale="70" state="hidden">
      <selection activeCell="B3" sqref="B3:G3"/>
      <pageMargins left="0.7" right="0.7" top="0.75" bottom="0.75" header="0.3" footer="0.3"/>
      <pageSetup paperSize="9" orientation="portrait" verticalDpi="4294967294" r:id="rId9"/>
    </customSheetView>
    <customSheetView guid="{514418C3-6394-413F-B852-408488DB2FF7}" scale="70" state="hidden">
      <selection activeCell="B3" sqref="B3:G3"/>
      <pageMargins left="0.7" right="0.7" top="0.75" bottom="0.75" header="0.3" footer="0.3"/>
      <pageSetup paperSize="9" orientation="portrait" verticalDpi="4294967294" r:id="rId10"/>
    </customSheetView>
    <customSheetView guid="{1BC40B6C-7C47-4200-9441-E27EEF8ABF93}" scale="70" state="hidden">
      <selection activeCell="B3" sqref="B3:G3"/>
      <pageMargins left="0.7" right="0.7" top="0.75" bottom="0.75" header="0.3" footer="0.3"/>
      <pageSetup paperSize="9" orientation="portrait" verticalDpi="4294967294" r:id="rId11"/>
    </customSheetView>
    <customSheetView guid="{39E48EBD-D48E-4BB3-ACFC-5C8CECEE8FAD}" scale="70" state="hidden">
      <selection activeCell="B3" sqref="B3:G3"/>
      <pageMargins left="0.7" right="0.7" top="0.75" bottom="0.75" header="0.3" footer="0.3"/>
      <pageSetup paperSize="9" orientation="portrait" verticalDpi="4294967294" r:id="rId12"/>
    </customSheetView>
    <customSheetView guid="{C9081878-9A32-4BF2-979B-D70E9C442E00}" scale="70" state="hidden">
      <selection activeCell="B3" sqref="B3:G3"/>
      <pageMargins left="0.7" right="0.7" top="0.75" bottom="0.75" header="0.3" footer="0.3"/>
      <pageSetup paperSize="9" orientation="portrait" verticalDpi="4294967294" r:id="rId13"/>
    </customSheetView>
  </customSheetViews>
  <mergeCells count="6">
    <mergeCell ref="B3:G3"/>
    <mergeCell ref="B5:C5"/>
    <mergeCell ref="D5:D6"/>
    <mergeCell ref="F5:F6"/>
    <mergeCell ref="G5:G6"/>
    <mergeCell ref="E5:E6"/>
  </mergeCells>
  <pageMargins left="0.7" right="0.7" top="0.75" bottom="0.75" header="0.3" footer="0.3"/>
  <pageSetup paperSize="9" orientation="portrait" verticalDpi="4294967294"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Հավելված NEW1 Տնտեսագիտական (1)</vt:lpstr>
      <vt:lpstr>Հավելված 5 աղ 7</vt:lpstr>
      <vt:lpstr>Հավելված 5 աղ 7.1</vt:lpstr>
      <vt:lpstr>Հավելված 5 աղ. 7.2</vt:lpstr>
      <vt:lpstr>Հավելված 5 աղ 7.3</vt:lpstr>
      <vt:lpstr>Հավելված NEW-6</vt:lpstr>
      <vt:lpstr>'Հավելված NEW1 Տնտեսագիտական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Javadyan</dc:creator>
  <cp:lastModifiedBy>Artak Karapetyan</cp:lastModifiedBy>
  <cp:lastPrinted>2023-12-19T12:03:46Z</cp:lastPrinted>
  <dcterms:created xsi:type="dcterms:W3CDTF">2015-06-05T18:19:34Z</dcterms:created>
  <dcterms:modified xsi:type="dcterms:W3CDTF">2023-12-28T15:54:47Z</dcterms:modified>
</cp:coreProperties>
</file>