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0A60047D-2628-4C9A-88FB-8AE95953BA17}" xr6:coauthVersionLast="47" xr6:coauthVersionMax="47" xr10:uidLastSave="{00000000-0000-0000-0000-000000000000}"/>
  <bookViews>
    <workbookView xWindow="5745" yWindow="300" windowWidth="21600" windowHeight="14475" firstSheet="1" activeTab="1" xr2:uid="{00000000-000D-0000-FFFF-FFFF00000000}"/>
  </bookViews>
  <sheets>
    <sheet name="1. Ekamutner" sheetId="9" state="hidden" r:id="rId1"/>
    <sheet name="2.Gorcarakan tsaxs" sheetId="3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Ekamutner'!$A$1:$K$130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H358" i="7" l="1"/>
  <c r="H282" i="7"/>
  <c r="H640" i="7" l="1"/>
  <c r="H639" i="7" s="1"/>
  <c r="E65" i="4"/>
  <c r="G107" i="7"/>
  <c r="F73" i="9"/>
  <c r="L445" i="7"/>
  <c r="K187" i="3" s="1"/>
  <c r="K185" i="3" s="1"/>
  <c r="I173" i="4"/>
  <c r="I171" i="4" s="1"/>
  <c r="G111" i="7"/>
  <c r="I445" i="7"/>
  <c r="H187" i="3" s="1"/>
  <c r="H185" i="3" s="1"/>
  <c r="K725" i="7"/>
  <c r="K723" i="7" s="1"/>
  <c r="L725" i="7"/>
  <c r="L541" i="7"/>
  <c r="H356" i="7"/>
  <c r="H354" i="7" s="1"/>
  <c r="F143" i="4"/>
  <c r="H143" i="4"/>
  <c r="H566" i="7"/>
  <c r="I566" i="7"/>
  <c r="J566" i="7"/>
  <c r="K566" i="7"/>
  <c r="J226" i="3" s="1"/>
  <c r="L566" i="7"/>
  <c r="G570" i="7"/>
  <c r="M570" i="7" s="1"/>
  <c r="M568" i="7"/>
  <c r="J356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G197" i="4"/>
  <c r="F197" i="4"/>
  <c r="E197" i="4"/>
  <c r="E186" i="4"/>
  <c r="H396" i="7"/>
  <c r="H394" i="7" s="1"/>
  <c r="I396" i="7"/>
  <c r="G405" i="7"/>
  <c r="M405" i="7" s="1"/>
  <c r="G399" i="7"/>
  <c r="G400" i="7"/>
  <c r="D70" i="4" s="1"/>
  <c r="G401" i="7"/>
  <c r="K406" i="17" s="1"/>
  <c r="J406" i="17" s="1"/>
  <c r="G402" i="7"/>
  <c r="G403" i="7"/>
  <c r="M403" i="7"/>
  <c r="G404" i="7"/>
  <c r="M404" i="7" s="1"/>
  <c r="J194" i="4" s="1"/>
  <c r="G44" i="7"/>
  <c r="I212" i="4"/>
  <c r="H212" i="4"/>
  <c r="G212" i="4" s="1"/>
  <c r="I211" i="4"/>
  <c r="H211" i="4"/>
  <c r="G211" i="4" s="1"/>
  <c r="I210" i="4"/>
  <c r="H210" i="4" s="1"/>
  <c r="G210" i="4" s="1"/>
  <c r="I206" i="4"/>
  <c r="I203" i="4"/>
  <c r="H203" i="4"/>
  <c r="G203" i="4" s="1"/>
  <c r="I202" i="4"/>
  <c r="H202" i="4" s="1"/>
  <c r="G202" i="4" s="1"/>
  <c r="I201" i="4"/>
  <c r="H201" i="4" s="1"/>
  <c r="G201" i="4" s="1"/>
  <c r="I200" i="4"/>
  <c r="J198" i="4"/>
  <c r="I196" i="4"/>
  <c r="J174" i="4"/>
  <c r="I174" i="4"/>
  <c r="H174" i="4"/>
  <c r="G174" i="4"/>
  <c r="I170" i="4"/>
  <c r="H170" i="4"/>
  <c r="G170" i="4" s="1"/>
  <c r="G168" i="4" s="1"/>
  <c r="J168" i="4"/>
  <c r="I167" i="4"/>
  <c r="H167" i="4"/>
  <c r="G167" i="4" s="1"/>
  <c r="G164" i="4" s="1"/>
  <c r="I166" i="4"/>
  <c r="I163" i="4"/>
  <c r="I161" i="4" s="1"/>
  <c r="J161" i="4"/>
  <c r="I160" i="4"/>
  <c r="H160" i="4"/>
  <c r="G160" i="4" s="1"/>
  <c r="I157" i="4"/>
  <c r="H157" i="4"/>
  <c r="G157" i="4" s="1"/>
  <c r="I153" i="4"/>
  <c r="H153" i="4"/>
  <c r="G153" i="4" s="1"/>
  <c r="I148" i="4"/>
  <c r="I142" i="4"/>
  <c r="I139" i="4"/>
  <c r="H139" i="4"/>
  <c r="G139" i="4" s="1"/>
  <c r="I138" i="4"/>
  <c r="H138" i="4" s="1"/>
  <c r="J136" i="4"/>
  <c r="I133" i="4"/>
  <c r="H133" i="4" s="1"/>
  <c r="G133" i="4" s="1"/>
  <c r="I132" i="4"/>
  <c r="H132" i="4" s="1"/>
  <c r="J129" i="4"/>
  <c r="I126" i="4"/>
  <c r="H126" i="4" s="1"/>
  <c r="G126" i="4" s="1"/>
  <c r="J123" i="4"/>
  <c r="I122" i="4"/>
  <c r="H122" i="4"/>
  <c r="G122" i="4" s="1"/>
  <c r="I121" i="4"/>
  <c r="H121" i="4" s="1"/>
  <c r="G121" i="4" s="1"/>
  <c r="G116" i="4" s="1"/>
  <c r="J118" i="4"/>
  <c r="I120" i="4"/>
  <c r="I118" i="4"/>
  <c r="I116" i="4" s="1"/>
  <c r="I115" i="4"/>
  <c r="H115" i="4" s="1"/>
  <c r="G115" i="4" s="1"/>
  <c r="I111" i="4"/>
  <c r="H111" i="4" s="1"/>
  <c r="I110" i="4"/>
  <c r="J108" i="4"/>
  <c r="I107" i="4"/>
  <c r="H107" i="4" s="1"/>
  <c r="I106" i="4"/>
  <c r="J104" i="4"/>
  <c r="I101" i="4"/>
  <c r="H101" i="4"/>
  <c r="G101" i="4"/>
  <c r="I97" i="4"/>
  <c r="I91" i="4"/>
  <c r="H91" i="4" s="1"/>
  <c r="G91" i="4" s="1"/>
  <c r="I90" i="4"/>
  <c r="H90" i="4" s="1"/>
  <c r="G90" i="4" s="1"/>
  <c r="J87" i="4"/>
  <c r="I89" i="4"/>
  <c r="H89" i="4" s="1"/>
  <c r="I86" i="4"/>
  <c r="I83" i="4" s="1"/>
  <c r="H86" i="4"/>
  <c r="G86" i="4" s="1"/>
  <c r="G83" i="4" s="1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 s="1"/>
  <c r="I49" i="4"/>
  <c r="H49" i="4"/>
  <c r="G49" i="4" s="1"/>
  <c r="I38" i="4"/>
  <c r="H38" i="4" s="1"/>
  <c r="G38" i="4" s="1"/>
  <c r="I33" i="4"/>
  <c r="I31" i="4" s="1"/>
  <c r="J31" i="4"/>
  <c r="J28" i="4"/>
  <c r="I27" i="4"/>
  <c r="H27" i="4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G39" i="4" s="1"/>
  <c r="M758" i="7"/>
  <c r="M756" i="7" s="1"/>
  <c r="L308" i="3" s="1"/>
  <c r="L306" i="3" s="1"/>
  <c r="L758" i="7"/>
  <c r="K758" i="7"/>
  <c r="K756" i="7" s="1"/>
  <c r="K754" i="7" s="1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I143" i="4" s="1"/>
  <c r="K633" i="7"/>
  <c r="J633" i="7"/>
  <c r="G143" i="4" s="1"/>
  <c r="M632" i="7"/>
  <c r="L632" i="7"/>
  <c r="K632" i="7"/>
  <c r="J632" i="7"/>
  <c r="M614" i="7"/>
  <c r="J114" i="4" s="1"/>
  <c r="J112" i="4" s="1"/>
  <c r="L614" i="7"/>
  <c r="K614" i="7"/>
  <c r="J614" i="7"/>
  <c r="G114" i="4" s="1"/>
  <c r="M587" i="7"/>
  <c r="L587" i="7"/>
  <c r="I209" i="4" s="1"/>
  <c r="I207" i="4" s="1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J76" i="7" s="1"/>
  <c r="I32" i="3" s="1"/>
  <c r="M79" i="7"/>
  <c r="M76" i="7" s="1"/>
  <c r="L32" i="3" s="1"/>
  <c r="L79" i="7"/>
  <c r="K79" i="7"/>
  <c r="J79" i="7"/>
  <c r="M78" i="7"/>
  <c r="L78" i="7"/>
  <c r="K78" i="7"/>
  <c r="J78" i="7"/>
  <c r="M48" i="7"/>
  <c r="L48" i="7"/>
  <c r="K48" i="7"/>
  <c r="J48" i="7"/>
  <c r="M47" i="7"/>
  <c r="J195" i="4" s="1"/>
  <c r="L47" i="7"/>
  <c r="K47" i="7"/>
  <c r="H195" i="4" s="1"/>
  <c r="J47" i="7"/>
  <c r="J20" i="7" s="1"/>
  <c r="M45" i="7"/>
  <c r="M44" i="7"/>
  <c r="M43" i="7"/>
  <c r="M42" i="7"/>
  <c r="D121" i="18"/>
  <c r="E121" i="18"/>
  <c r="C121" i="18"/>
  <c r="H97" i="4"/>
  <c r="G97" i="4"/>
  <c r="D233" i="4"/>
  <c r="J233" i="4"/>
  <c r="D219" i="4"/>
  <c r="J219" i="4" s="1"/>
  <c r="J215" i="4" s="1"/>
  <c r="J213" i="4" s="1"/>
  <c r="E58" i="9"/>
  <c r="G21" i="7"/>
  <c r="M21" i="7" s="1"/>
  <c r="G748" i="7"/>
  <c r="G747" i="7"/>
  <c r="K750" i="17" s="1"/>
  <c r="J750" i="17" s="1"/>
  <c r="G746" i="7"/>
  <c r="G738" i="7"/>
  <c r="M738" i="7"/>
  <c r="J144" i="4" s="1"/>
  <c r="G727" i="7"/>
  <c r="G725" i="7" s="1"/>
  <c r="G723" i="7" s="1"/>
  <c r="G721" i="7"/>
  <c r="F289" i="3" s="1"/>
  <c r="F287" i="3" s="1"/>
  <c r="G690" i="7"/>
  <c r="G687" i="7" s="1"/>
  <c r="G640" i="7"/>
  <c r="K642" i="17" s="1"/>
  <c r="G631" i="7"/>
  <c r="M631" i="7" s="1"/>
  <c r="G613" i="7"/>
  <c r="G612" i="7" s="1"/>
  <c r="G591" i="7"/>
  <c r="G590" i="7"/>
  <c r="G589" i="7"/>
  <c r="J589" i="7" s="1"/>
  <c r="G588" i="7"/>
  <c r="L588" i="7" s="1"/>
  <c r="I65" i="4" s="1"/>
  <c r="G568" i="7"/>
  <c r="G569" i="7"/>
  <c r="M569" i="7" s="1"/>
  <c r="G563" i="7"/>
  <c r="G560" i="7" s="1"/>
  <c r="F225" i="3" s="1"/>
  <c r="G562" i="7"/>
  <c r="G558" i="7"/>
  <c r="G554" i="7" s="1"/>
  <c r="G557" i="7"/>
  <c r="G556" i="7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K434" i="17" s="1"/>
  <c r="J434" i="17" s="1"/>
  <c r="O434" i="17" s="1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K367" i="17" s="1"/>
  <c r="J367" i="17" s="1"/>
  <c r="G358" i="7"/>
  <c r="M358" i="7" s="1"/>
  <c r="G286" i="7"/>
  <c r="L291" i="17" s="1"/>
  <c r="J291" i="17" s="1"/>
  <c r="O291" i="17" s="1"/>
  <c r="G285" i="7"/>
  <c r="M285" i="7" s="1"/>
  <c r="J189" i="4" s="1"/>
  <c r="G283" i="7"/>
  <c r="M283" i="7" s="1"/>
  <c r="G282" i="7"/>
  <c r="M282" i="7" s="1"/>
  <c r="G281" i="7"/>
  <c r="M281" i="7" s="1"/>
  <c r="G158" i="7"/>
  <c r="L158" i="7" s="1"/>
  <c r="I75" i="4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J41" i="4" s="1"/>
  <c r="G26" i="7"/>
  <c r="K24" i="17" s="1"/>
  <c r="J24" i="17" s="1"/>
  <c r="G27" i="7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46" i="7"/>
  <c r="G103" i="7"/>
  <c r="M103" i="7" s="1"/>
  <c r="G97" i="7"/>
  <c r="G96" i="7"/>
  <c r="K97" i="17" s="1"/>
  <c r="J26" i="17"/>
  <c r="N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D46" i="9"/>
  <c r="D45" i="9"/>
  <c r="F37" i="18" s="1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M588" i="7"/>
  <c r="G58" i="4"/>
  <c r="H58" i="4"/>
  <c r="I58" i="4"/>
  <c r="G194" i="4"/>
  <c r="H194" i="4"/>
  <c r="I194" i="4"/>
  <c r="M545" i="7"/>
  <c r="H48" i="4"/>
  <c r="I42" i="4"/>
  <c r="G26" i="4"/>
  <c r="I26" i="4"/>
  <c r="H26" i="4"/>
  <c r="M402" i="7"/>
  <c r="G173" i="4"/>
  <c r="G171" i="4" s="1"/>
  <c r="F38" i="18"/>
  <c r="I46" i="9"/>
  <c r="J46" i="9"/>
  <c r="H46" i="9"/>
  <c r="G46" i="9"/>
  <c r="H614" i="17"/>
  <c r="H609" i="17" s="1"/>
  <c r="I614" i="17"/>
  <c r="I609" i="17" s="1"/>
  <c r="G614" i="17"/>
  <c r="J743" i="17"/>
  <c r="E13" i="18"/>
  <c r="D13" i="18"/>
  <c r="D12" i="18" s="1"/>
  <c r="C13" i="18"/>
  <c r="E17" i="18"/>
  <c r="D17" i="18"/>
  <c r="C17" i="18"/>
  <c r="E39" i="18"/>
  <c r="D39" i="18"/>
  <c r="C39" i="18"/>
  <c r="E43" i="18"/>
  <c r="E42" i="18"/>
  <c r="D43" i="18"/>
  <c r="D42" i="18"/>
  <c r="C43" i="18"/>
  <c r="C42" i="18" s="1"/>
  <c r="C12" i="18" s="1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 s="1"/>
  <c r="C59" i="18"/>
  <c r="C57" i="18" s="1"/>
  <c r="E64" i="18"/>
  <c r="D64" i="18"/>
  <c r="C64" i="18"/>
  <c r="E68" i="18"/>
  <c r="D68" i="18"/>
  <c r="C68" i="18"/>
  <c r="E70" i="18"/>
  <c r="E67" i="18" s="1"/>
  <c r="D70" i="18"/>
  <c r="C70" i="18"/>
  <c r="E72" i="18"/>
  <c r="D72" i="18"/>
  <c r="C72" i="18"/>
  <c r="E77" i="18"/>
  <c r="D77" i="18"/>
  <c r="C77" i="18"/>
  <c r="E89" i="18"/>
  <c r="E82" i="18" s="1"/>
  <c r="E81" i="18" s="1"/>
  <c r="D89" i="18"/>
  <c r="D82" i="18" s="1"/>
  <c r="D81" i="18" s="1"/>
  <c r="D67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E12" i="18"/>
  <c r="G116" i="18"/>
  <c r="H113" i="18"/>
  <c r="H111" i="18" s="1"/>
  <c r="I110" i="18"/>
  <c r="I108" i="18" s="1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M770" i="17" s="1"/>
  <c r="I760" i="17"/>
  <c r="I758" i="17" s="1"/>
  <c r="H760" i="17"/>
  <c r="H758" i="17"/>
  <c r="G760" i="17"/>
  <c r="G758" i="17"/>
  <c r="J753" i="17"/>
  <c r="M753" i="17" s="1"/>
  <c r="J752" i="17"/>
  <c r="N752" i="17" s="1"/>
  <c r="I746" i="17"/>
  <c r="I744" i="17" s="1"/>
  <c r="H746" i="17"/>
  <c r="H744" i="17" s="1"/>
  <c r="G746" i="17"/>
  <c r="G744" i="17" s="1"/>
  <c r="O743" i="17"/>
  <c r="N743" i="17"/>
  <c r="M743" i="17"/>
  <c r="I738" i="17"/>
  <c r="I736" i="17" s="1"/>
  <c r="H738" i="17"/>
  <c r="H736" i="17"/>
  <c r="G738" i="17"/>
  <c r="G736" i="17" s="1"/>
  <c r="L727" i="17"/>
  <c r="L725" i="17"/>
  <c r="I727" i="17"/>
  <c r="I725" i="17"/>
  <c r="H727" i="17"/>
  <c r="H725" i="17" s="1"/>
  <c r="H706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/>
  <c r="H637" i="17" s="1"/>
  <c r="G641" i="17"/>
  <c r="G639" i="17" s="1"/>
  <c r="G637" i="17" s="1"/>
  <c r="I630" i="17"/>
  <c r="I629" i="17"/>
  <c r="H630" i="17"/>
  <c r="H629" i="17"/>
  <c r="G630" i="17"/>
  <c r="G629" i="17" s="1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H556" i="17"/>
  <c r="H554" i="17" s="1"/>
  <c r="G556" i="17"/>
  <c r="I543" i="17"/>
  <c r="I541" i="17"/>
  <c r="I539" i="17" s="1"/>
  <c r="H543" i="17"/>
  <c r="H541" i="17" s="1"/>
  <c r="H539" i="17" s="1"/>
  <c r="G543" i="17"/>
  <c r="G541" i="17"/>
  <c r="I448" i="17"/>
  <c r="I446" i="17"/>
  <c r="I410" i="17" s="1"/>
  <c r="H448" i="17"/>
  <c r="H446" i="17" s="1"/>
  <c r="G448" i="17"/>
  <c r="G446" i="17" s="1"/>
  <c r="I432" i="17"/>
  <c r="I430" i="17"/>
  <c r="H432" i="17"/>
  <c r="H430" i="17" s="1"/>
  <c r="H410" i="17" s="1"/>
  <c r="G432" i="17"/>
  <c r="G430" i="17"/>
  <c r="G410" i="17" s="1"/>
  <c r="I401" i="17"/>
  <c r="I399" i="17"/>
  <c r="H401" i="17"/>
  <c r="H399" i="17" s="1"/>
  <c r="G401" i="17"/>
  <c r="G399" i="17" s="1"/>
  <c r="J366" i="17"/>
  <c r="N366" i="17"/>
  <c r="I360" i="17"/>
  <c r="I358" i="17" s="1"/>
  <c r="I356" i="17" s="1"/>
  <c r="H360" i="17"/>
  <c r="H358" i="17"/>
  <c r="H356" i="17" s="1"/>
  <c r="G360" i="17"/>
  <c r="G358" i="17"/>
  <c r="G356" i="17" s="1"/>
  <c r="I350" i="17"/>
  <c r="H350" i="17"/>
  <c r="G350" i="17"/>
  <c r="J290" i="17"/>
  <c r="O290" i="17" s="1"/>
  <c r="I283" i="17"/>
  <c r="I281" i="17"/>
  <c r="I221" i="17" s="1"/>
  <c r="H283" i="17"/>
  <c r="G283" i="17"/>
  <c r="G281" i="17"/>
  <c r="G221" i="17" s="1"/>
  <c r="J164" i="17"/>
  <c r="N164" i="17" s="1"/>
  <c r="O164" i="17"/>
  <c r="J163" i="17"/>
  <c r="O163" i="17" s="1"/>
  <c r="I156" i="17"/>
  <c r="I154" i="17" s="1"/>
  <c r="I130" i="17" s="1"/>
  <c r="H156" i="17"/>
  <c r="H154" i="17" s="1"/>
  <c r="H130" i="17" s="1"/>
  <c r="G156" i="17"/>
  <c r="G154" i="17"/>
  <c r="G130" i="17" s="1"/>
  <c r="L108" i="17"/>
  <c r="I108" i="17"/>
  <c r="I102" i="17" s="1"/>
  <c r="I100" i="17" s="1"/>
  <c r="H108" i="17"/>
  <c r="G108" i="17"/>
  <c r="I104" i="17"/>
  <c r="H104" i="17"/>
  <c r="G104" i="17"/>
  <c r="G102" i="17" s="1"/>
  <c r="G100" i="17" s="1"/>
  <c r="I95" i="17"/>
  <c r="I93" i="17" s="1"/>
  <c r="H95" i="17"/>
  <c r="H93" i="17"/>
  <c r="G95" i="17"/>
  <c r="G93" i="17"/>
  <c r="I76" i="17"/>
  <c r="I66" i="17" s="1"/>
  <c r="H76" i="17"/>
  <c r="H66" i="17" s="1"/>
  <c r="G76" i="17"/>
  <c r="G66" i="17"/>
  <c r="I46" i="17"/>
  <c r="H46" i="17"/>
  <c r="G46" i="17"/>
  <c r="I18" i="17"/>
  <c r="I16" i="17" s="1"/>
  <c r="I14" i="17" s="1"/>
  <c r="H18" i="17"/>
  <c r="H281" i="17"/>
  <c r="H221" i="17" s="1"/>
  <c r="H16" i="17"/>
  <c r="H14" i="17" s="1"/>
  <c r="J768" i="17"/>
  <c r="M768" i="17"/>
  <c r="G16" i="17"/>
  <c r="G14" i="17" s="1"/>
  <c r="L562" i="17"/>
  <c r="L630" i="17"/>
  <c r="L629" i="17" s="1"/>
  <c r="L76" i="17"/>
  <c r="L66" i="17" s="1"/>
  <c r="L746" i="17"/>
  <c r="L744" i="17" s="1"/>
  <c r="I554" i="17"/>
  <c r="L568" i="17"/>
  <c r="G554" i="17"/>
  <c r="H102" i="17"/>
  <c r="H100" i="17" s="1"/>
  <c r="L543" i="17"/>
  <c r="L541" i="17" s="1"/>
  <c r="L760" i="17"/>
  <c r="L758" i="17" s="1"/>
  <c r="K760" i="17"/>
  <c r="K758" i="17"/>
  <c r="L104" i="17"/>
  <c r="L102" i="17"/>
  <c r="L100" i="17"/>
  <c r="J162" i="17"/>
  <c r="O162" i="17"/>
  <c r="J763" i="17"/>
  <c r="O763" i="17" s="1"/>
  <c r="J765" i="17"/>
  <c r="N765" i="17" s="1"/>
  <c r="L156" i="17"/>
  <c r="L154" i="17" s="1"/>
  <c r="L130" i="17" s="1"/>
  <c r="J764" i="17"/>
  <c r="M764" i="17"/>
  <c r="J766" i="17"/>
  <c r="M766" i="17" s="1"/>
  <c r="J769" i="17"/>
  <c r="O769" i="17" s="1"/>
  <c r="H56" i="18"/>
  <c r="H55" i="18" s="1"/>
  <c r="F55" i="18"/>
  <c r="G69" i="18"/>
  <c r="G68" i="18" s="1"/>
  <c r="F68" i="18"/>
  <c r="H54" i="18"/>
  <c r="H53" i="18"/>
  <c r="F53" i="18"/>
  <c r="G115" i="18"/>
  <c r="G114" i="18"/>
  <c r="F114" i="18"/>
  <c r="H52" i="18"/>
  <c r="H51" i="18" s="1"/>
  <c r="F51" i="18"/>
  <c r="H60" i="18"/>
  <c r="H59" i="18" s="1"/>
  <c r="F59" i="18"/>
  <c r="H65" i="18"/>
  <c r="H64" i="18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F111" i="18"/>
  <c r="H118" i="18"/>
  <c r="G112" i="18"/>
  <c r="G79" i="18"/>
  <c r="G63" i="18"/>
  <c r="G52" i="18"/>
  <c r="G51" i="18"/>
  <c r="I56" i="18"/>
  <c r="I55" i="18" s="1"/>
  <c r="G56" i="18"/>
  <c r="G55" i="18" s="1"/>
  <c r="I71" i="18"/>
  <c r="I70" i="18" s="1"/>
  <c r="H50" i="18"/>
  <c r="H49" i="18" s="1"/>
  <c r="G60" i="18"/>
  <c r="G78" i="18"/>
  <c r="G77" i="18" s="1"/>
  <c r="G80" i="18"/>
  <c r="G113" i="18"/>
  <c r="G111" i="18" s="1"/>
  <c r="I61" i="18"/>
  <c r="I59" i="18" s="1"/>
  <c r="I60" i="18"/>
  <c r="I113" i="18"/>
  <c r="J767" i="17"/>
  <c r="N767" i="17" s="1"/>
  <c r="O770" i="17"/>
  <c r="I52" i="18"/>
  <c r="I51" i="18" s="1"/>
  <c r="G62" i="18"/>
  <c r="I63" i="18"/>
  <c r="H78" i="18"/>
  <c r="H77" i="18" s="1"/>
  <c r="H79" i="18"/>
  <c r="H80" i="18"/>
  <c r="G105" i="18"/>
  <c r="I112" i="18"/>
  <c r="J762" i="17"/>
  <c r="M762" i="17" s="1"/>
  <c r="K46" i="17"/>
  <c r="M163" i="17"/>
  <c r="K350" i="17"/>
  <c r="I118" i="18"/>
  <c r="M164" i="17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6" i="18"/>
  <c r="I69" i="18"/>
  <c r="I68" i="18" s="1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3" i="18" s="1"/>
  <c r="I42" i="18" s="1"/>
  <c r="I47" i="18"/>
  <c r="I54" i="18"/>
  <c r="I53" i="18"/>
  <c r="I65" i="18"/>
  <c r="I66" i="18"/>
  <c r="I93" i="18"/>
  <c r="I94" i="18"/>
  <c r="I95" i="18"/>
  <c r="I96" i="18"/>
  <c r="I97" i="18"/>
  <c r="I102" i="18"/>
  <c r="N770" i="17"/>
  <c r="O366" i="17"/>
  <c r="D114" i="4"/>
  <c r="D112" i="4" s="1"/>
  <c r="I612" i="7"/>
  <c r="H239" i="3" s="1"/>
  <c r="H236" i="3" s="1"/>
  <c r="H614" i="7"/>
  <c r="H612" i="7" s="1"/>
  <c r="N768" i="17"/>
  <c r="O768" i="17"/>
  <c r="O764" i="17"/>
  <c r="M162" i="17"/>
  <c r="M769" i="17"/>
  <c r="O765" i="17"/>
  <c r="N769" i="17"/>
  <c r="N764" i="17"/>
  <c r="N162" i="17"/>
  <c r="O767" i="17"/>
  <c r="O766" i="17"/>
  <c r="I114" i="18"/>
  <c r="I64" i="18"/>
  <c r="G64" i="18"/>
  <c r="I111" i="18"/>
  <c r="G59" i="18"/>
  <c r="I101" i="7"/>
  <c r="I99" i="7" s="1"/>
  <c r="J101" i="7"/>
  <c r="I41" i="3" s="1"/>
  <c r="D20" i="9"/>
  <c r="G20" i="9" s="1"/>
  <c r="G18" i="9" s="1"/>
  <c r="I20" i="9"/>
  <c r="I18" i="9" s="1"/>
  <c r="D21" i="9"/>
  <c r="I21" i="9"/>
  <c r="H292" i="3"/>
  <c r="H290" i="3" s="1"/>
  <c r="H759" i="7"/>
  <c r="H760" i="7"/>
  <c r="H761" i="7"/>
  <c r="E75" i="4" s="1"/>
  <c r="H762" i="7"/>
  <c r="E43" i="4" s="1"/>
  <c r="H763" i="7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2" i="7"/>
  <c r="E154" i="4" s="1"/>
  <c r="E151" i="4" s="1"/>
  <c r="H633" i="7"/>
  <c r="E143" i="4" s="1"/>
  <c r="H634" i="7"/>
  <c r="I587" i="7"/>
  <c r="I585" i="7" s="1"/>
  <c r="F194" i="4"/>
  <c r="E70" i="4"/>
  <c r="H79" i="7"/>
  <c r="E39" i="4" s="1"/>
  <c r="H80" i="7"/>
  <c r="H81" i="7"/>
  <c r="H82" i="7"/>
  <c r="E47" i="4" s="1"/>
  <c r="H83" i="7"/>
  <c r="H84" i="7"/>
  <c r="H85" i="7"/>
  <c r="E76" i="4" s="1"/>
  <c r="H78" i="7"/>
  <c r="E44" i="4"/>
  <c r="E55" i="4"/>
  <c r="E58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E108" i="4"/>
  <c r="D110" i="4"/>
  <c r="D108" i="4" s="1"/>
  <c r="D111" i="4"/>
  <c r="D115" i="4"/>
  <c r="E118" i="4"/>
  <c r="E116" i="4" s="1"/>
  <c r="D120" i="4"/>
  <c r="D118" i="4" s="1"/>
  <c r="D116" i="4" s="1"/>
  <c r="D121" i="4"/>
  <c r="D122" i="4"/>
  <c r="D125" i="4"/>
  <c r="D126" i="4"/>
  <c r="E129" i="4"/>
  <c r="E127" i="4"/>
  <c r="E123" i="4"/>
  <c r="D131" i="4"/>
  <c r="D129" i="4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 s="1"/>
  <c r="F213" i="4" s="1"/>
  <c r="G217" i="4"/>
  <c r="H217" i="4"/>
  <c r="I217" i="4"/>
  <c r="J217" i="4"/>
  <c r="D218" i="4"/>
  <c r="H218" i="4"/>
  <c r="D222" i="4"/>
  <c r="G222" i="4"/>
  <c r="F223" i="4"/>
  <c r="F220" i="4" s="1"/>
  <c r="D225" i="4"/>
  <c r="H225" i="4" s="1"/>
  <c r="D226" i="4"/>
  <c r="H226" i="4" s="1"/>
  <c r="D227" i="4"/>
  <c r="G227" i="4" s="1"/>
  <c r="G223" i="4" s="1"/>
  <c r="F228" i="4"/>
  <c r="D230" i="4"/>
  <c r="G230" i="4" s="1"/>
  <c r="G228" i="4" s="1"/>
  <c r="F231" i="4"/>
  <c r="D234" i="4"/>
  <c r="J234" i="4"/>
  <c r="D235" i="4"/>
  <c r="H235" i="4"/>
  <c r="D236" i="4"/>
  <c r="J236" i="4" s="1"/>
  <c r="J231" i="4" s="1"/>
  <c r="F22" i="3"/>
  <c r="F23" i="3"/>
  <c r="G24" i="3"/>
  <c r="H24" i="3"/>
  <c r="F26" i="3"/>
  <c r="F24" i="3"/>
  <c r="F27" i="3"/>
  <c r="F30" i="3"/>
  <c r="F31" i="3"/>
  <c r="G33" i="3"/>
  <c r="F35" i="3"/>
  <c r="F33" i="3" s="1"/>
  <c r="G42" i="3"/>
  <c r="H42" i="3"/>
  <c r="F44" i="3"/>
  <c r="F42" i="3" s="1"/>
  <c r="G47" i="3"/>
  <c r="G45" i="3"/>
  <c r="H47" i="3"/>
  <c r="H45" i="3"/>
  <c r="F49" i="3"/>
  <c r="F47" i="3"/>
  <c r="F45" i="3" s="1"/>
  <c r="F50" i="3"/>
  <c r="G54" i="3"/>
  <c r="H54" i="3"/>
  <c r="F56" i="3"/>
  <c r="F54" i="3" s="1"/>
  <c r="G57" i="3"/>
  <c r="H57" i="3"/>
  <c r="F59" i="3"/>
  <c r="F57" i="3"/>
  <c r="G60" i="3"/>
  <c r="H60" i="3"/>
  <c r="F62" i="3"/>
  <c r="F60" i="3" s="1"/>
  <c r="G63" i="3"/>
  <c r="H63" i="3"/>
  <c r="F65" i="3"/>
  <c r="F63" i="3" s="1"/>
  <c r="G71" i="3"/>
  <c r="G69" i="3" s="1"/>
  <c r="H71" i="3"/>
  <c r="H69" i="3" s="1"/>
  <c r="F73" i="3"/>
  <c r="F74" i="3"/>
  <c r="F71" i="3" s="1"/>
  <c r="F75" i="3"/>
  <c r="G76" i="3"/>
  <c r="H76" i="3"/>
  <c r="F78" i="3"/>
  <c r="F76" i="3"/>
  <c r="G79" i="3"/>
  <c r="H79" i="3"/>
  <c r="F81" i="3"/>
  <c r="F79" i="3"/>
  <c r="F82" i="3"/>
  <c r="G83" i="3"/>
  <c r="H83" i="3"/>
  <c r="F85" i="3"/>
  <c r="F83" i="3" s="1"/>
  <c r="G86" i="3"/>
  <c r="H86" i="3"/>
  <c r="F88" i="3"/>
  <c r="F86" i="3" s="1"/>
  <c r="G89" i="3"/>
  <c r="H89" i="3"/>
  <c r="F91" i="3"/>
  <c r="F89" i="3"/>
  <c r="G92" i="3"/>
  <c r="H92" i="3"/>
  <c r="F94" i="3"/>
  <c r="F92" i="3" s="1"/>
  <c r="G97" i="3"/>
  <c r="H97" i="3"/>
  <c r="F99" i="3"/>
  <c r="F97" i="3" s="1"/>
  <c r="F100" i="3"/>
  <c r="G101" i="3"/>
  <c r="H101" i="3"/>
  <c r="F103" i="3"/>
  <c r="F104" i="3"/>
  <c r="F101" i="3"/>
  <c r="F105" i="3"/>
  <c r="F106" i="3"/>
  <c r="G107" i="3"/>
  <c r="H107" i="3"/>
  <c r="F109" i="3"/>
  <c r="F110" i="3"/>
  <c r="F111" i="3"/>
  <c r="F107" i="3" s="1"/>
  <c r="F112" i="3"/>
  <c r="F113" i="3"/>
  <c r="F114" i="3"/>
  <c r="G115" i="3"/>
  <c r="H115" i="3"/>
  <c r="F117" i="3"/>
  <c r="F115" i="3" s="1"/>
  <c r="F118" i="3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 s="1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 s="1"/>
  <c r="G159" i="3"/>
  <c r="H159" i="3"/>
  <c r="F161" i="3"/>
  <c r="F159" i="3" s="1"/>
  <c r="G162" i="3"/>
  <c r="H162" i="3"/>
  <c r="F164" i="3"/>
  <c r="F162" i="3"/>
  <c r="G170" i="3"/>
  <c r="H170" i="3"/>
  <c r="F172" i="3"/>
  <c r="F170" i="3" s="1"/>
  <c r="G173" i="3"/>
  <c r="H173" i="3"/>
  <c r="F175" i="3"/>
  <c r="F173" i="3" s="1"/>
  <c r="G176" i="3"/>
  <c r="H176" i="3"/>
  <c r="F178" i="3"/>
  <c r="F176" i="3"/>
  <c r="G182" i="3"/>
  <c r="H182" i="3"/>
  <c r="F184" i="3"/>
  <c r="F182" i="3" s="1"/>
  <c r="G190" i="3"/>
  <c r="H190" i="3"/>
  <c r="F192" i="3"/>
  <c r="F193" i="3"/>
  <c r="F190" i="3" s="1"/>
  <c r="F194" i="3"/>
  <c r="G195" i="3"/>
  <c r="H195" i="3"/>
  <c r="F197" i="3"/>
  <c r="F195" i="3"/>
  <c r="F198" i="3"/>
  <c r="F199" i="3"/>
  <c r="F200" i="3"/>
  <c r="G201" i="3"/>
  <c r="G188" i="3" s="1"/>
  <c r="H201" i="3"/>
  <c r="F203" i="3"/>
  <c r="F201" i="3" s="1"/>
  <c r="F204" i="3"/>
  <c r="F205" i="3"/>
  <c r="F206" i="3"/>
  <c r="G207" i="3"/>
  <c r="H207" i="3"/>
  <c r="F209" i="3"/>
  <c r="F207" i="3" s="1"/>
  <c r="G210" i="3"/>
  <c r="H210" i="3"/>
  <c r="F212" i="3"/>
  <c r="F210" i="3" s="1"/>
  <c r="G213" i="3"/>
  <c r="H213" i="3"/>
  <c r="F215" i="3"/>
  <c r="F213" i="3"/>
  <c r="F216" i="3"/>
  <c r="F227" i="3"/>
  <c r="F228" i="3"/>
  <c r="F229" i="3"/>
  <c r="G231" i="3"/>
  <c r="H231" i="3"/>
  <c r="F233" i="3"/>
  <c r="F234" i="3"/>
  <c r="F235" i="3"/>
  <c r="F231" i="3" s="1"/>
  <c r="F238" i="3"/>
  <c r="F240" i="3"/>
  <c r="G241" i="3"/>
  <c r="H241" i="3"/>
  <c r="F243" i="3"/>
  <c r="F241" i="3" s="1"/>
  <c r="H244" i="3"/>
  <c r="F252" i="3"/>
  <c r="G253" i="3"/>
  <c r="H253" i="3"/>
  <c r="F255" i="3"/>
  <c r="F253" i="3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 s="1"/>
  <c r="G275" i="3"/>
  <c r="H275" i="3"/>
  <c r="F277" i="3"/>
  <c r="F275" i="3"/>
  <c r="G280" i="3"/>
  <c r="H280" i="3"/>
  <c r="F282" i="3"/>
  <c r="F283" i="3"/>
  <c r="F280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/>
  <c r="E22" i="9"/>
  <c r="D23" i="9"/>
  <c r="D22" i="9"/>
  <c r="E26" i="9"/>
  <c r="E25" i="9" s="1"/>
  <c r="E24" i="9" s="1"/>
  <c r="D27" i="9"/>
  <c r="D28" i="9"/>
  <c r="D29" i="9"/>
  <c r="G29" i="9"/>
  <c r="D30" i="9"/>
  <c r="I30" i="9"/>
  <c r="D31" i="9"/>
  <c r="D32" i="9"/>
  <c r="D33" i="9"/>
  <c r="G33" i="9" s="1"/>
  <c r="D34" i="9"/>
  <c r="F26" i="18" s="1"/>
  <c r="I34" i="9"/>
  <c r="D35" i="9"/>
  <c r="D36" i="9"/>
  <c r="D37" i="9"/>
  <c r="G37" i="9"/>
  <c r="D38" i="9"/>
  <c r="I38" i="9"/>
  <c r="D39" i="9"/>
  <c r="D40" i="9"/>
  <c r="H40" i="9"/>
  <c r="D41" i="9"/>
  <c r="G41" i="9"/>
  <c r="D42" i="9"/>
  <c r="I42" i="9" s="1"/>
  <c r="D43" i="9"/>
  <c r="D44" i="9"/>
  <c r="E48" i="9"/>
  <c r="E47" i="9" s="1"/>
  <c r="D49" i="9"/>
  <c r="D50" i="9"/>
  <c r="E52" i="9"/>
  <c r="E51" i="9" s="1"/>
  <c r="D53" i="9"/>
  <c r="D54" i="9"/>
  <c r="D55" i="9"/>
  <c r="I55" i="9" s="1"/>
  <c r="J55" i="9"/>
  <c r="D56" i="9"/>
  <c r="H56" i="9"/>
  <c r="D59" i="9"/>
  <c r="F60" i="9"/>
  <c r="D61" i="9"/>
  <c r="J61" i="9"/>
  <c r="J60" i="9" s="1"/>
  <c r="E62" i="9"/>
  <c r="D63" i="9"/>
  <c r="F64" i="9"/>
  <c r="D65" i="9"/>
  <c r="D64" i="9" s="1"/>
  <c r="J65" i="9"/>
  <c r="J64" i="9" s="1"/>
  <c r="D67" i="9"/>
  <c r="G67" i="9"/>
  <c r="E68" i="9"/>
  <c r="E66" i="9"/>
  <c r="E57" i="9" s="1"/>
  <c r="D69" i="9"/>
  <c r="G69" i="9"/>
  <c r="G68" i="9" s="1"/>
  <c r="G66" i="9" s="1"/>
  <c r="D70" i="9"/>
  <c r="D71" i="9"/>
  <c r="D72" i="9"/>
  <c r="D74" i="9"/>
  <c r="D75" i="9"/>
  <c r="I75" i="9" s="1"/>
  <c r="I73" i="9" s="1"/>
  <c r="F77" i="9"/>
  <c r="D78" i="9"/>
  <c r="I78" i="9" s="1"/>
  <c r="I77" i="9" s="1"/>
  <c r="E79" i="9"/>
  <c r="D80" i="9"/>
  <c r="I80" i="9"/>
  <c r="I79" i="9" s="1"/>
  <c r="E81" i="9"/>
  <c r="D82" i="9"/>
  <c r="I82" i="9" s="1"/>
  <c r="I81" i="9" s="1"/>
  <c r="D83" i="9"/>
  <c r="I83" i="9" s="1"/>
  <c r="D84" i="9"/>
  <c r="G84" i="9" s="1"/>
  <c r="D85" i="9"/>
  <c r="E86" i="9"/>
  <c r="D87" i="9"/>
  <c r="G87" i="9"/>
  <c r="D88" i="9"/>
  <c r="H88" i="9"/>
  <c r="D89" i="9"/>
  <c r="D93" i="9"/>
  <c r="I93" i="9" s="1"/>
  <c r="D94" i="9"/>
  <c r="I94" i="9" s="1"/>
  <c r="D95" i="9"/>
  <c r="H95" i="9" s="1"/>
  <c r="D96" i="9"/>
  <c r="D97" i="9"/>
  <c r="I97" i="9" s="1"/>
  <c r="D98" i="9"/>
  <c r="G98" i="9" s="1"/>
  <c r="I98" i="9"/>
  <c r="E99" i="9"/>
  <c r="E91" i="9"/>
  <c r="E90" i="9" s="1"/>
  <c r="D100" i="9"/>
  <c r="H100" i="9" s="1"/>
  <c r="D101" i="9"/>
  <c r="I101" i="9"/>
  <c r="D102" i="9"/>
  <c r="I102" i="9" s="1"/>
  <c r="D103" i="9"/>
  <c r="H103" i="9" s="1"/>
  <c r="D104" i="9"/>
  <c r="I104" i="9" s="1"/>
  <c r="D105" i="9"/>
  <c r="H105" i="9" s="1"/>
  <c r="D106" i="9"/>
  <c r="I106" i="9" s="1"/>
  <c r="D107" i="9"/>
  <c r="H107" i="9" s="1"/>
  <c r="D108" i="9"/>
  <c r="D109" i="9"/>
  <c r="G109" i="9"/>
  <c r="D110" i="9"/>
  <c r="I110" i="9" s="1"/>
  <c r="D111" i="9"/>
  <c r="I111" i="9" s="1"/>
  <c r="J111" i="9"/>
  <c r="D112" i="9"/>
  <c r="D113" i="9"/>
  <c r="I113" i="9" s="1"/>
  <c r="D114" i="9"/>
  <c r="J114" i="9" s="1"/>
  <c r="D115" i="9"/>
  <c r="H115" i="9"/>
  <c r="E116" i="9"/>
  <c r="D117" i="9"/>
  <c r="G117" i="9"/>
  <c r="D118" i="9"/>
  <c r="I118" i="9"/>
  <c r="I116" i="9"/>
  <c r="E119" i="9"/>
  <c r="D120" i="9"/>
  <c r="D121" i="9"/>
  <c r="G121" i="9"/>
  <c r="F122" i="9"/>
  <c r="D123" i="9"/>
  <c r="J123" i="9" s="1"/>
  <c r="J122" i="9" s="1"/>
  <c r="D124" i="9"/>
  <c r="E125" i="9"/>
  <c r="D126" i="9"/>
  <c r="D125" i="9" s="1"/>
  <c r="I126" i="9"/>
  <c r="I125" i="9" s="1"/>
  <c r="D128" i="9"/>
  <c r="K639" i="7"/>
  <c r="K637" i="7" s="1"/>
  <c r="K635" i="7" s="1"/>
  <c r="D209" i="4"/>
  <c r="H236" i="4"/>
  <c r="J290" i="3"/>
  <c r="J292" i="3"/>
  <c r="J289" i="3"/>
  <c r="J287" i="3" s="1"/>
  <c r="G76" i="7"/>
  <c r="J687" i="7"/>
  <c r="L687" i="7"/>
  <c r="K687" i="7"/>
  <c r="L719" i="7"/>
  <c r="J719" i="7"/>
  <c r="J541" i="7"/>
  <c r="J539" i="7" s="1"/>
  <c r="K541" i="7"/>
  <c r="J221" i="3" s="1"/>
  <c r="J219" i="3" s="1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 s="1"/>
  <c r="F176" i="4"/>
  <c r="F174" i="4" s="1"/>
  <c r="F149" i="4" s="1"/>
  <c r="F19" i="4" s="1"/>
  <c r="D146" i="4"/>
  <c r="F257" i="3"/>
  <c r="H188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I117" i="9"/>
  <c r="J117" i="9"/>
  <c r="J116" i="9" s="1"/>
  <c r="H117" i="9"/>
  <c r="H116" i="9" s="1"/>
  <c r="J113" i="9"/>
  <c r="H113" i="9"/>
  <c r="I109" i="9"/>
  <c r="J109" i="9"/>
  <c r="H109" i="9"/>
  <c r="F91" i="18"/>
  <c r="G91" i="18"/>
  <c r="J101" i="9"/>
  <c r="H101" i="9"/>
  <c r="G101" i="9"/>
  <c r="J97" i="9"/>
  <c r="G97" i="9"/>
  <c r="H97" i="9"/>
  <c r="J93" i="9"/>
  <c r="G93" i="9"/>
  <c r="H93" i="9"/>
  <c r="H78" i="9"/>
  <c r="H77" i="9" s="1"/>
  <c r="J78" i="9"/>
  <c r="J77" i="9" s="1"/>
  <c r="J72" i="9"/>
  <c r="J63" i="9"/>
  <c r="J62" i="9"/>
  <c r="G59" i="9"/>
  <c r="G58" i="9"/>
  <c r="I53" i="9"/>
  <c r="J53" i="9"/>
  <c r="G53" i="9"/>
  <c r="H53" i="9"/>
  <c r="I41" i="9"/>
  <c r="I37" i="9"/>
  <c r="I33" i="9"/>
  <c r="I29" i="9"/>
  <c r="F18" i="18"/>
  <c r="I23" i="9"/>
  <c r="I22" i="9" s="1"/>
  <c r="J23" i="9"/>
  <c r="J22" i="9"/>
  <c r="H23" i="9"/>
  <c r="H22" i="9"/>
  <c r="G23" i="9"/>
  <c r="G22" i="9" s="1"/>
  <c r="I120" i="9"/>
  <c r="J120" i="9"/>
  <c r="G120" i="9"/>
  <c r="G119" i="9" s="1"/>
  <c r="H120" i="9"/>
  <c r="H119" i="9" s="1"/>
  <c r="G89" i="9"/>
  <c r="H89" i="9"/>
  <c r="H86" i="9" s="1"/>
  <c r="I89" i="9"/>
  <c r="J89" i="9"/>
  <c r="I44" i="9"/>
  <c r="H44" i="9"/>
  <c r="J44" i="9"/>
  <c r="G44" i="9"/>
  <c r="I32" i="9"/>
  <c r="J32" i="9"/>
  <c r="G32" i="9"/>
  <c r="H32" i="9"/>
  <c r="J126" i="9"/>
  <c r="J118" i="9"/>
  <c r="J110" i="9"/>
  <c r="J106" i="9"/>
  <c r="J102" i="9"/>
  <c r="J94" i="9"/>
  <c r="H87" i="9"/>
  <c r="J83" i="9"/>
  <c r="I54" i="9"/>
  <c r="J54" i="9"/>
  <c r="H54" i="9"/>
  <c r="G54" i="9"/>
  <c r="I49" i="9"/>
  <c r="J49" i="9"/>
  <c r="G49" i="9"/>
  <c r="G48" i="9"/>
  <c r="G47" i="9" s="1"/>
  <c r="H49" i="9"/>
  <c r="H38" i="9"/>
  <c r="J38" i="9"/>
  <c r="J34" i="9"/>
  <c r="H30" i="9"/>
  <c r="J30" i="9"/>
  <c r="I124" i="9"/>
  <c r="J124" i="9"/>
  <c r="G124" i="9"/>
  <c r="H124" i="9"/>
  <c r="I108" i="9"/>
  <c r="J108" i="9"/>
  <c r="G108" i="9"/>
  <c r="H108" i="9"/>
  <c r="J100" i="9"/>
  <c r="G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J128" i="9"/>
  <c r="I123" i="9"/>
  <c r="I122" i="9" s="1"/>
  <c r="H123" i="9"/>
  <c r="H122" i="9"/>
  <c r="G123" i="9"/>
  <c r="G122" i="9"/>
  <c r="J115" i="9"/>
  <c r="G115" i="9"/>
  <c r="J107" i="9"/>
  <c r="G107" i="9"/>
  <c r="J103" i="9"/>
  <c r="G103" i="9"/>
  <c r="J95" i="9"/>
  <c r="G95" i="9"/>
  <c r="I88" i="9"/>
  <c r="J88" i="9"/>
  <c r="J86" i="9" s="1"/>
  <c r="J84" i="9"/>
  <c r="J80" i="9"/>
  <c r="J79" i="9" s="1"/>
  <c r="G80" i="9"/>
  <c r="G79" i="9" s="1"/>
  <c r="J70" i="9"/>
  <c r="J50" i="9"/>
  <c r="J48" i="9" s="1"/>
  <c r="J47" i="9" s="1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G19" i="9"/>
  <c r="F261" i="3"/>
  <c r="F83" i="18"/>
  <c r="F40" i="18"/>
  <c r="I40" i="18" s="1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 s="1"/>
  <c r="F24" i="18"/>
  <c r="I24" i="18" s="1"/>
  <c r="F98" i="18"/>
  <c r="H98" i="18" s="1"/>
  <c r="F100" i="18"/>
  <c r="I100" i="18"/>
  <c r="F33" i="18"/>
  <c r="F87" i="18"/>
  <c r="F31" i="18"/>
  <c r="F23" i="18"/>
  <c r="F120" i="18"/>
  <c r="F90" i="18"/>
  <c r="G90" i="18" s="1"/>
  <c r="G89" i="18" s="1"/>
  <c r="F86" i="18"/>
  <c r="F76" i="18"/>
  <c r="I76" i="18" s="1"/>
  <c r="F58" i="18"/>
  <c r="H58" i="18" s="1"/>
  <c r="F22" i="18"/>
  <c r="I22" i="18"/>
  <c r="G63" i="9"/>
  <c r="G62" i="9" s="1"/>
  <c r="H72" i="9"/>
  <c r="J59" i="9"/>
  <c r="J58" i="9" s="1"/>
  <c r="D48" i="9"/>
  <c r="D47" i="9" s="1"/>
  <c r="D58" i="9"/>
  <c r="D62" i="9"/>
  <c r="I72" i="9"/>
  <c r="I63" i="9"/>
  <c r="I62" i="9" s="1"/>
  <c r="I59" i="9"/>
  <c r="I58" i="9" s="1"/>
  <c r="H63" i="9"/>
  <c r="H62" i="9"/>
  <c r="G72" i="9"/>
  <c r="D77" i="9"/>
  <c r="H59" i="9"/>
  <c r="H58" i="9"/>
  <c r="H61" i="9"/>
  <c r="H60" i="9"/>
  <c r="D119" i="9"/>
  <c r="D79" i="9"/>
  <c r="D26" i="9"/>
  <c r="H719" i="7"/>
  <c r="I28" i="3"/>
  <c r="H725" i="7"/>
  <c r="H723" i="7" s="1"/>
  <c r="E48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E42" i="4"/>
  <c r="H554" i="7"/>
  <c r="G224" i="3" s="1"/>
  <c r="H560" i="7"/>
  <c r="E158" i="4"/>
  <c r="E155" i="4" s="1"/>
  <c r="H429" i="7"/>
  <c r="H427" i="7" s="1"/>
  <c r="H541" i="7"/>
  <c r="H539" i="7" s="1"/>
  <c r="H94" i="7"/>
  <c r="G38" i="3" s="1"/>
  <c r="H92" i="7"/>
  <c r="G36" i="3" s="1"/>
  <c r="I94" i="7"/>
  <c r="H38" i="3" s="1"/>
  <c r="H445" i="7"/>
  <c r="G187" i="3" s="1"/>
  <c r="G185" i="3" s="1"/>
  <c r="E96" i="4"/>
  <c r="E94" i="4" s="1"/>
  <c r="G271" i="3"/>
  <c r="G269" i="3" s="1"/>
  <c r="H687" i="7"/>
  <c r="H91" i="18"/>
  <c r="H35" i="18"/>
  <c r="I119" i="9"/>
  <c r="H48" i="9"/>
  <c r="H47" i="9" s="1"/>
  <c r="I48" i="9"/>
  <c r="I47" i="9" s="1"/>
  <c r="H28" i="18"/>
  <c r="G74" i="18"/>
  <c r="H22" i="18"/>
  <c r="G22" i="18"/>
  <c r="H86" i="18"/>
  <c r="I86" i="18"/>
  <c r="G86" i="18"/>
  <c r="G23" i="18"/>
  <c r="H103" i="18"/>
  <c r="G40" i="18"/>
  <c r="G83" i="18"/>
  <c r="G32" i="18"/>
  <c r="H76" i="18"/>
  <c r="H31" i="18"/>
  <c r="I31" i="18"/>
  <c r="G31" i="18"/>
  <c r="G99" i="18"/>
  <c r="F108" i="18"/>
  <c r="H109" i="18"/>
  <c r="H108" i="18"/>
  <c r="G109" i="18"/>
  <c r="G108" i="18"/>
  <c r="I109" i="18"/>
  <c r="J119" i="9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K539" i="7"/>
  <c r="K751" i="17"/>
  <c r="J751" i="17" s="1"/>
  <c r="L560" i="7"/>
  <c r="K225" i="3" s="1"/>
  <c r="M39" i="7"/>
  <c r="K560" i="7"/>
  <c r="K558" i="17"/>
  <c r="J558" i="17" s="1"/>
  <c r="K559" i="17"/>
  <c r="J559" i="17" s="1"/>
  <c r="K454" i="17"/>
  <c r="J454" i="17" s="1"/>
  <c r="M86" i="17"/>
  <c r="L160" i="7"/>
  <c r="G195" i="4"/>
  <c r="D55" i="4"/>
  <c r="D44" i="4"/>
  <c r="M690" i="7"/>
  <c r="M687" i="7" s="1"/>
  <c r="D144" i="4"/>
  <c r="J738" i="7"/>
  <c r="G144" i="4" s="1"/>
  <c r="G167" i="3"/>
  <c r="G165" i="3" s="1"/>
  <c r="G736" i="7"/>
  <c r="L738" i="7"/>
  <c r="L736" i="7" s="1"/>
  <c r="G70" i="4"/>
  <c r="K748" i="7"/>
  <c r="K25" i="17"/>
  <c r="J25" i="17" s="1"/>
  <c r="M25" i="17" s="1"/>
  <c r="K27" i="17"/>
  <c r="J27" i="17" s="1"/>
  <c r="O27" i="17" s="1"/>
  <c r="I114" i="4"/>
  <c r="F195" i="4"/>
  <c r="L557" i="7"/>
  <c r="G190" i="4"/>
  <c r="I70" i="4"/>
  <c r="M461" i="17"/>
  <c r="K740" i="17"/>
  <c r="J740" i="17" s="1"/>
  <c r="M740" i="17" s="1"/>
  <c r="M738" i="17" s="1"/>
  <c r="M736" i="17" s="1"/>
  <c r="K738" i="7"/>
  <c r="K736" i="7" s="1"/>
  <c r="L271" i="3"/>
  <c r="L269" i="3" s="1"/>
  <c r="K557" i="7"/>
  <c r="H43" i="4" s="1"/>
  <c r="M26" i="7"/>
  <c r="D58" i="4"/>
  <c r="M556" i="7"/>
  <c r="D26" i="4"/>
  <c r="M548" i="7"/>
  <c r="M38" i="7"/>
  <c r="K156" i="7"/>
  <c r="M156" i="7"/>
  <c r="M550" i="7"/>
  <c r="H114" i="4"/>
  <c r="I741" i="7"/>
  <c r="L43" i="17"/>
  <c r="J43" i="17" s="1"/>
  <c r="M46" i="7"/>
  <c r="L66" i="7"/>
  <c r="K22" i="17"/>
  <c r="J22" i="17" s="1"/>
  <c r="J160" i="7"/>
  <c r="K161" i="17"/>
  <c r="J161" i="17" s="1"/>
  <c r="I197" i="4"/>
  <c r="L612" i="7"/>
  <c r="K160" i="7"/>
  <c r="M32" i="7"/>
  <c r="J55" i="4" s="1"/>
  <c r="H70" i="4"/>
  <c r="I43" i="4"/>
  <c r="J308" i="3"/>
  <c r="J306" i="3" s="1"/>
  <c r="M41" i="17"/>
  <c r="N41" i="17"/>
  <c r="M81" i="17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I221" i="3"/>
  <c r="I219" i="3" s="1"/>
  <c r="K362" i="17"/>
  <c r="J362" i="17" s="1"/>
  <c r="O362" i="17" s="1"/>
  <c r="K287" i="17"/>
  <c r="J287" i="17" s="1"/>
  <c r="J588" i="7"/>
  <c r="G65" i="4" s="1"/>
  <c r="K723" i="17"/>
  <c r="K721" i="17" s="1"/>
  <c r="H173" i="4"/>
  <c r="H171" i="4" s="1"/>
  <c r="K590" i="17"/>
  <c r="M366" i="17"/>
  <c r="L289" i="17"/>
  <c r="J289" i="17" s="1"/>
  <c r="M558" i="7"/>
  <c r="K588" i="7"/>
  <c r="H65" i="4" s="1"/>
  <c r="G719" i="7"/>
  <c r="G76" i="18"/>
  <c r="G33" i="18"/>
  <c r="H64" i="9"/>
  <c r="G61" i="9"/>
  <c r="G60" i="9"/>
  <c r="J69" i="9"/>
  <c r="J68" i="9"/>
  <c r="F92" i="18"/>
  <c r="I92" i="18" s="1"/>
  <c r="H83" i="9"/>
  <c r="H94" i="9"/>
  <c r="G102" i="9"/>
  <c r="H110" i="9"/>
  <c r="G118" i="9"/>
  <c r="G116" i="9" s="1"/>
  <c r="J29" i="9"/>
  <c r="J37" i="9"/>
  <c r="H99" i="18"/>
  <c r="G120" i="18"/>
  <c r="G100" i="18"/>
  <c r="I28" i="18"/>
  <c r="I91" i="18"/>
  <c r="I64" i="9"/>
  <c r="I61" i="9"/>
  <c r="I60" i="9"/>
  <c r="D116" i="9"/>
  <c r="F16" i="18"/>
  <c r="H16" i="18" s="1"/>
  <c r="F25" i="18"/>
  <c r="F85" i="18"/>
  <c r="F14" i="18"/>
  <c r="H14" i="18" s="1"/>
  <c r="I69" i="9"/>
  <c r="I68" i="9" s="1"/>
  <c r="H19" i="9"/>
  <c r="H80" i="9"/>
  <c r="H79" i="9"/>
  <c r="I84" i="9"/>
  <c r="G88" i="9"/>
  <c r="G86" i="9"/>
  <c r="I95" i="9"/>
  <c r="I103" i="9"/>
  <c r="I107" i="9"/>
  <c r="I115" i="9"/>
  <c r="G56" i="9"/>
  <c r="G30" i="9"/>
  <c r="G38" i="9"/>
  <c r="G83" i="9"/>
  <c r="J87" i="9"/>
  <c r="G94" i="9"/>
  <c r="H102" i="9"/>
  <c r="H106" i="9"/>
  <c r="G110" i="9"/>
  <c r="H118" i="9"/>
  <c r="H29" i="9"/>
  <c r="H33" i="9"/>
  <c r="H37" i="9"/>
  <c r="J41" i="9"/>
  <c r="G78" i="9"/>
  <c r="G77" i="9" s="1"/>
  <c r="H21" i="9"/>
  <c r="J67" i="9"/>
  <c r="H100" i="18"/>
  <c r="F17" i="18"/>
  <c r="D68" i="9"/>
  <c r="D66" i="9"/>
  <c r="D60" i="9"/>
  <c r="G64" i="9"/>
  <c r="F29" i="18"/>
  <c r="H69" i="9"/>
  <c r="H68" i="9"/>
  <c r="H66" i="9" s="1"/>
  <c r="I87" i="9"/>
  <c r="I86" i="9"/>
  <c r="G106" i="9"/>
  <c r="G126" i="9"/>
  <c r="G125" i="9" s="1"/>
  <c r="J33" i="9"/>
  <c r="H41" i="9"/>
  <c r="D86" i="9"/>
  <c r="D122" i="9"/>
  <c r="F30" i="18"/>
  <c r="I30" i="18" s="1"/>
  <c r="F21" i="18"/>
  <c r="F75" i="18"/>
  <c r="I75" i="18" s="1"/>
  <c r="F106" i="18"/>
  <c r="I106" i="18" s="1"/>
  <c r="F84" i="18"/>
  <c r="D99" i="9"/>
  <c r="H219" i="4"/>
  <c r="H222" i="4"/>
  <c r="G219" i="4"/>
  <c r="G215" i="4"/>
  <c r="G225" i="4"/>
  <c r="D87" i="4"/>
  <c r="D228" i="4"/>
  <c r="G236" i="4"/>
  <c r="I218" i="4"/>
  <c r="J218" i="4"/>
  <c r="I226" i="4"/>
  <c r="H215" i="4"/>
  <c r="D164" i="4"/>
  <c r="D136" i="4"/>
  <c r="G226" i="4"/>
  <c r="D104" i="4"/>
  <c r="H142" i="4"/>
  <c r="G142" i="4"/>
  <c r="I87" i="4"/>
  <c r="J227" i="4"/>
  <c r="G235" i="4"/>
  <c r="I219" i="4"/>
  <c r="I215" i="4"/>
  <c r="H33" i="4"/>
  <c r="G33" i="4" s="1"/>
  <c r="G31" i="4" s="1"/>
  <c r="G233" i="4"/>
  <c r="G231" i="4" s="1"/>
  <c r="I235" i="4"/>
  <c r="D127" i="4"/>
  <c r="D123" i="4"/>
  <c r="J222" i="4"/>
  <c r="I222" i="4"/>
  <c r="J235" i="4"/>
  <c r="J226" i="4"/>
  <c r="H227" i="4"/>
  <c r="I225" i="4"/>
  <c r="I223" i="4" s="1"/>
  <c r="I220" i="4" s="1"/>
  <c r="D198" i="4"/>
  <c r="H233" i="4"/>
  <c r="I136" i="4"/>
  <c r="I227" i="4"/>
  <c r="J225" i="4"/>
  <c r="D231" i="4"/>
  <c r="H120" i="4"/>
  <c r="H110" i="4"/>
  <c r="H106" i="4"/>
  <c r="I104" i="4"/>
  <c r="I204" i="4"/>
  <c r="H206" i="4"/>
  <c r="H85" i="4"/>
  <c r="I146" i="4"/>
  <c r="H148" i="4"/>
  <c r="H146" i="4" s="1"/>
  <c r="I164" i="4"/>
  <c r="H166" i="4"/>
  <c r="G218" i="4"/>
  <c r="D223" i="4"/>
  <c r="D220" i="4" s="1"/>
  <c r="D213" i="4" s="1"/>
  <c r="H234" i="4"/>
  <c r="I236" i="4"/>
  <c r="I231" i="4" s="1"/>
  <c r="G234" i="4"/>
  <c r="I230" i="4"/>
  <c r="I228" i="4" s="1"/>
  <c r="I233" i="4"/>
  <c r="I30" i="4"/>
  <c r="I125" i="4"/>
  <c r="I123" i="4" s="1"/>
  <c r="I131" i="4"/>
  <c r="J146" i="4"/>
  <c r="H163" i="4"/>
  <c r="J164" i="4"/>
  <c r="I168" i="4"/>
  <c r="H200" i="4"/>
  <c r="H198" i="4" s="1"/>
  <c r="J204" i="4"/>
  <c r="I234" i="4"/>
  <c r="D215" i="4"/>
  <c r="J230" i="4"/>
  <c r="J228" i="4" s="1"/>
  <c r="H230" i="4"/>
  <c r="H228" i="4" s="1"/>
  <c r="L46" i="17"/>
  <c r="J773" i="7"/>
  <c r="J771" i="7" s="1"/>
  <c r="G127" i="9"/>
  <c r="I314" i="3"/>
  <c r="I312" i="3" s="1"/>
  <c r="I310" i="3" s="1"/>
  <c r="O751" i="17"/>
  <c r="O752" i="17"/>
  <c r="J435" i="7"/>
  <c r="L435" i="7"/>
  <c r="L438" i="17"/>
  <c r="K435" i="7"/>
  <c r="H185" i="4" s="1"/>
  <c r="K549" i="17"/>
  <c r="J549" i="17" s="1"/>
  <c r="M362" i="7"/>
  <c r="M748" i="17"/>
  <c r="J209" i="4"/>
  <c r="J207" i="4" s="1"/>
  <c r="K628" i="7"/>
  <c r="J246" i="3" s="1"/>
  <c r="J244" i="3" s="1"/>
  <c r="H184" i="4"/>
  <c r="J127" i="9"/>
  <c r="M773" i="7"/>
  <c r="M771" i="7" s="1"/>
  <c r="H96" i="4"/>
  <c r="H152" i="3"/>
  <c r="H150" i="3" s="1"/>
  <c r="I354" i="7"/>
  <c r="H734" i="7"/>
  <c r="K551" i="17"/>
  <c r="J551" i="17" s="1"/>
  <c r="M549" i="7"/>
  <c r="M562" i="7"/>
  <c r="K564" i="17"/>
  <c r="J564" i="17" s="1"/>
  <c r="O564" i="17" s="1"/>
  <c r="J66" i="7"/>
  <c r="M33" i="7"/>
  <c r="J58" i="4" s="1"/>
  <c r="K32" i="17"/>
  <c r="J32" i="17" s="1"/>
  <c r="M30" i="7"/>
  <c r="M104" i="7"/>
  <c r="J157" i="7"/>
  <c r="K348" i="7"/>
  <c r="J147" i="3" s="1"/>
  <c r="J145" i="3" s="1"/>
  <c r="L352" i="17"/>
  <c r="J348" i="7"/>
  <c r="J346" i="7" s="1"/>
  <c r="H251" i="3"/>
  <c r="H249" i="3" s="1"/>
  <c r="H628" i="7"/>
  <c r="H627" i="7" s="1"/>
  <c r="M433" i="7"/>
  <c r="K436" i="17"/>
  <c r="J436" i="17" s="1"/>
  <c r="J433" i="7"/>
  <c r="H298" i="3"/>
  <c r="H296" i="3" s="1"/>
  <c r="M589" i="7"/>
  <c r="F271" i="3"/>
  <c r="F269" i="3" s="1"/>
  <c r="K692" i="17"/>
  <c r="K689" i="17" s="1"/>
  <c r="M747" i="7"/>
  <c r="G225" i="3"/>
  <c r="N461" i="17"/>
  <c r="O461" i="17"/>
  <c r="M96" i="7"/>
  <c r="K547" i="17"/>
  <c r="J547" i="17" s="1"/>
  <c r="M557" i="7"/>
  <c r="J557" i="7"/>
  <c r="L591" i="7"/>
  <c r="I186" i="4" s="1"/>
  <c r="J591" i="7"/>
  <c r="G186" i="4" s="1"/>
  <c r="M591" i="7"/>
  <c r="K19" i="17"/>
  <c r="J19" i="17" s="1"/>
  <c r="I25" i="18"/>
  <c r="G25" i="18"/>
  <c r="H25" i="18"/>
  <c r="G84" i="18"/>
  <c r="G30" i="18"/>
  <c r="G85" i="18"/>
  <c r="I85" i="18"/>
  <c r="H85" i="18"/>
  <c r="I99" i="9"/>
  <c r="G99" i="9"/>
  <c r="J99" i="9"/>
  <c r="H99" i="9"/>
  <c r="H21" i="18"/>
  <c r="I21" i="18"/>
  <c r="G21" i="18"/>
  <c r="G29" i="18"/>
  <c r="G16" i="18"/>
  <c r="I16" i="18"/>
  <c r="G92" i="18"/>
  <c r="H92" i="18"/>
  <c r="J223" i="4"/>
  <c r="J220" i="4" s="1"/>
  <c r="H231" i="4"/>
  <c r="H31" i="4"/>
  <c r="G120" i="4"/>
  <c r="G118" i="4"/>
  <c r="H118" i="4"/>
  <c r="H116" i="4" s="1"/>
  <c r="G110" i="4"/>
  <c r="H161" i="4"/>
  <c r="G163" i="4"/>
  <c r="G161" i="4" s="1"/>
  <c r="H30" i="4"/>
  <c r="I28" i="4"/>
  <c r="G106" i="4"/>
  <c r="I129" i="4"/>
  <c r="I127" i="4"/>
  <c r="H131" i="4"/>
  <c r="G166" i="4"/>
  <c r="H164" i="4"/>
  <c r="G85" i="4"/>
  <c r="H204" i="4"/>
  <c r="G206" i="4"/>
  <c r="G204" i="4"/>
  <c r="N32" i="17"/>
  <c r="N47" i="17"/>
  <c r="N46" i="17" s="1"/>
  <c r="I147" i="3"/>
  <c r="I145" i="3" s="1"/>
  <c r="G131" i="4"/>
  <c r="G129" i="4" s="1"/>
  <c r="H129" i="4"/>
  <c r="H28" i="4"/>
  <c r="G30" i="4"/>
  <c r="G28" i="4"/>
  <c r="H87" i="4" l="1"/>
  <c r="G89" i="4"/>
  <c r="G87" i="4" s="1"/>
  <c r="G111" i="4"/>
  <c r="G108" i="4" s="1"/>
  <c r="H108" i="4"/>
  <c r="I213" i="4"/>
  <c r="F69" i="3"/>
  <c r="H223" i="4"/>
  <c r="H220" i="4" s="1"/>
  <c r="H213" i="4" s="1"/>
  <c r="C48" i="18"/>
  <c r="H136" i="4"/>
  <c r="G138" i="4"/>
  <c r="G136" i="4" s="1"/>
  <c r="G220" i="4"/>
  <c r="G213" i="4" s="1"/>
  <c r="E122" i="18"/>
  <c r="D11" i="18"/>
  <c r="D122" i="18"/>
  <c r="D123" i="18" s="1"/>
  <c r="G12" i="17"/>
  <c r="I706" i="17"/>
  <c r="I12" i="17"/>
  <c r="G26" i="18"/>
  <c r="I26" i="18"/>
  <c r="H26" i="18"/>
  <c r="C67" i="18"/>
  <c r="C122" i="18" s="1"/>
  <c r="C123" i="18" s="1"/>
  <c r="F188" i="3"/>
  <c r="D102" i="4"/>
  <c r="G539" i="17"/>
  <c r="H127" i="4"/>
  <c r="G132" i="4"/>
  <c r="G127" i="4"/>
  <c r="G104" i="4"/>
  <c r="H12" i="17"/>
  <c r="H11" i="17" s="1"/>
  <c r="G706" i="17"/>
  <c r="H104" i="4"/>
  <c r="G107" i="4"/>
  <c r="H98" i="9"/>
  <c r="H91" i="9" s="1"/>
  <c r="H90" i="9" s="1"/>
  <c r="H76" i="9" s="1"/>
  <c r="H126" i="9"/>
  <c r="H125" i="9" s="1"/>
  <c r="G42" i="9"/>
  <c r="G25" i="9" s="1"/>
  <c r="G24" i="9" s="1"/>
  <c r="F88" i="18"/>
  <c r="H40" i="18"/>
  <c r="M158" i="7"/>
  <c r="J75" i="4" s="1"/>
  <c r="H112" i="4"/>
  <c r="I607" i="7"/>
  <c r="F101" i="18"/>
  <c r="F73" i="18"/>
  <c r="I35" i="18"/>
  <c r="I100" i="9"/>
  <c r="H34" i="9"/>
  <c r="H25" i="9" s="1"/>
  <c r="H24" i="9" s="1"/>
  <c r="H104" i="9"/>
  <c r="G82" i="9"/>
  <c r="G81" i="9" s="1"/>
  <c r="N763" i="17"/>
  <c r="H45" i="9"/>
  <c r="L706" i="17"/>
  <c r="H98" i="4"/>
  <c r="G148" i="4"/>
  <c r="G146" i="4" s="1"/>
  <c r="I14" i="18"/>
  <c r="H75" i="9"/>
  <c r="H73" i="9" s="1"/>
  <c r="G104" i="9"/>
  <c r="J82" i="9"/>
  <c r="J81" i="9" s="1"/>
  <c r="G105" i="9"/>
  <c r="G91" i="9" s="1"/>
  <c r="G90" i="9" s="1"/>
  <c r="J635" i="7"/>
  <c r="G45" i="9"/>
  <c r="F76" i="9"/>
  <c r="E123" i="18"/>
  <c r="H82" i="9"/>
  <c r="H81" i="9" s="1"/>
  <c r="D73" i="9"/>
  <c r="N766" i="17"/>
  <c r="G43" i="4"/>
  <c r="I108" i="4"/>
  <c r="D52" i="9"/>
  <c r="G34" i="9"/>
  <c r="J20" i="9"/>
  <c r="J18" i="9" s="1"/>
  <c r="J104" i="9"/>
  <c r="J105" i="9"/>
  <c r="L635" i="7"/>
  <c r="E69" i="4"/>
  <c r="E67" i="4" s="1"/>
  <c r="M765" i="17"/>
  <c r="N762" i="17"/>
  <c r="N760" i="17" s="1"/>
  <c r="N758" i="17" s="1"/>
  <c r="E11" i="18"/>
  <c r="J45" i="9"/>
  <c r="F89" i="18"/>
  <c r="G98" i="4"/>
  <c r="H125" i="4"/>
  <c r="H75" i="18"/>
  <c r="D91" i="9"/>
  <c r="H168" i="4"/>
  <c r="F34" i="18"/>
  <c r="I27" i="18"/>
  <c r="G55" i="9"/>
  <c r="H42" i="9"/>
  <c r="I105" i="9"/>
  <c r="I91" i="9" s="1"/>
  <c r="I90" i="9" s="1"/>
  <c r="I76" i="9" s="1"/>
  <c r="O762" i="17"/>
  <c r="O760" i="17" s="1"/>
  <c r="O758" i="17" s="1"/>
  <c r="G112" i="4"/>
  <c r="E112" i="4"/>
  <c r="E102" i="4" s="1"/>
  <c r="H20" i="9"/>
  <c r="H18" i="9" s="1"/>
  <c r="J66" i="9"/>
  <c r="J42" i="9"/>
  <c r="I704" i="7"/>
  <c r="E25" i="4"/>
  <c r="E23" i="4" s="1"/>
  <c r="E21" i="4" s="1"/>
  <c r="M640" i="7"/>
  <c r="M639" i="7" s="1"/>
  <c r="L251" i="3" s="1"/>
  <c r="L249" i="3" s="1"/>
  <c r="L247" i="3" s="1"/>
  <c r="J158" i="7"/>
  <c r="G75" i="4" s="1"/>
  <c r="M26" i="17"/>
  <c r="J184" i="4"/>
  <c r="G207" i="4"/>
  <c r="G200" i="4"/>
  <c r="G198" i="4" s="1"/>
  <c r="G75" i="18"/>
  <c r="G75" i="9"/>
  <c r="G73" i="9" s="1"/>
  <c r="G57" i="9" s="1"/>
  <c r="H55" i="9"/>
  <c r="K405" i="17"/>
  <c r="J405" i="17" s="1"/>
  <c r="M405" i="17" s="1"/>
  <c r="G24" i="18"/>
  <c r="I66" i="9"/>
  <c r="I57" i="9" s="1"/>
  <c r="F72" i="18"/>
  <c r="J75" i="9"/>
  <c r="J125" i="9"/>
  <c r="J98" i="9"/>
  <c r="J91" i="9" s="1"/>
  <c r="D207" i="4"/>
  <c r="H84" i="9"/>
  <c r="I635" i="7"/>
  <c r="M767" i="17"/>
  <c r="H207" i="4"/>
  <c r="K370" i="17"/>
  <c r="J370" i="17" s="1"/>
  <c r="M370" i="17" s="1"/>
  <c r="M400" i="7"/>
  <c r="J70" i="4" s="1"/>
  <c r="G98" i="18"/>
  <c r="G95" i="3"/>
  <c r="H57" i="18"/>
  <c r="H48" i="18" s="1"/>
  <c r="F15" i="18"/>
  <c r="J90" i="9"/>
  <c r="J76" i="9" s="1"/>
  <c r="M763" i="17"/>
  <c r="M760" i="17" s="1"/>
  <c r="M758" i="17" s="1"/>
  <c r="G79" i="4"/>
  <c r="G77" i="4" s="1"/>
  <c r="M628" i="7"/>
  <c r="L246" i="3" s="1"/>
  <c r="L244" i="3" s="1"/>
  <c r="J102" i="4"/>
  <c r="J74" i="9"/>
  <c r="K38" i="17"/>
  <c r="J38" i="17" s="1"/>
  <c r="O38" i="17" s="1"/>
  <c r="M66" i="7"/>
  <c r="K158" i="7"/>
  <c r="H75" i="4" s="1"/>
  <c r="M554" i="7"/>
  <c r="L224" i="3" s="1"/>
  <c r="I98" i="18"/>
  <c r="D18" i="9"/>
  <c r="H111" i="9"/>
  <c r="G113" i="9"/>
  <c r="D25" i="9"/>
  <c r="D24" i="9" s="1"/>
  <c r="H106" i="18"/>
  <c r="G111" i="9"/>
  <c r="J760" i="17"/>
  <c r="J758" i="17" s="1"/>
  <c r="H94" i="4"/>
  <c r="H92" i="4" s="1"/>
  <c r="H83" i="4"/>
  <c r="I427" i="7"/>
  <c r="I198" i="4"/>
  <c r="D81" i="9"/>
  <c r="I112" i="4"/>
  <c r="L20" i="7"/>
  <c r="L18" i="7" s="1"/>
  <c r="K19" i="3" s="1"/>
  <c r="I39" i="4"/>
  <c r="L628" i="7"/>
  <c r="K246" i="3" s="1"/>
  <c r="K244" i="3" s="1"/>
  <c r="H352" i="7"/>
  <c r="M449" i="7"/>
  <c r="G106" i="18"/>
  <c r="D90" i="9"/>
  <c r="D76" i="9" s="1"/>
  <c r="E76" i="9"/>
  <c r="G41" i="18"/>
  <c r="G39" i="18" s="1"/>
  <c r="E17" i="9"/>
  <c r="E16" i="9" s="1"/>
  <c r="N17" i="9" s="1"/>
  <c r="H41" i="18"/>
  <c r="F39" i="18"/>
  <c r="I39" i="18"/>
  <c r="J26" i="9"/>
  <c r="J25" i="9" s="1"/>
  <c r="J24" i="9" s="1"/>
  <c r="I25" i="9"/>
  <c r="I24" i="9" s="1"/>
  <c r="F20" i="18"/>
  <c r="F19" i="18" s="1"/>
  <c r="D39" i="4"/>
  <c r="M431" i="7"/>
  <c r="H637" i="7"/>
  <c r="H635" i="7" s="1"/>
  <c r="G251" i="3"/>
  <c r="G249" i="3" s="1"/>
  <c r="G247" i="3" s="1"/>
  <c r="F57" i="9"/>
  <c r="F16" i="9" s="1"/>
  <c r="M41" i="7"/>
  <c r="M546" i="7"/>
  <c r="H63" i="4"/>
  <c r="D43" i="4"/>
  <c r="M359" i="7"/>
  <c r="D42" i="4"/>
  <c r="K105" i="17"/>
  <c r="J105" i="17" s="1"/>
  <c r="M105" i="17" s="1"/>
  <c r="M104" i="17" s="1"/>
  <c r="J143" i="4"/>
  <c r="G566" i="7"/>
  <c r="M566" i="7"/>
  <c r="J97" i="17"/>
  <c r="O97" i="17" s="1"/>
  <c r="K95" i="17"/>
  <c r="K93" i="17" s="1"/>
  <c r="E82" i="4"/>
  <c r="E79" i="4" s="1"/>
  <c r="E77" i="4" s="1"/>
  <c r="L101" i="7"/>
  <c r="L99" i="7" s="1"/>
  <c r="K39" i="3" s="1"/>
  <c r="K113" i="17"/>
  <c r="J113" i="17" s="1"/>
  <c r="N113" i="17" s="1"/>
  <c r="M111" i="7"/>
  <c r="I82" i="4"/>
  <c r="I79" i="4" s="1"/>
  <c r="I77" i="4" s="1"/>
  <c r="M107" i="7"/>
  <c r="J82" i="4" s="1"/>
  <c r="J79" i="4" s="1"/>
  <c r="J77" i="4" s="1"/>
  <c r="G101" i="7"/>
  <c r="D82" i="4"/>
  <c r="D79" i="4" s="1"/>
  <c r="D77" i="4" s="1"/>
  <c r="H101" i="7"/>
  <c r="H99" i="7" s="1"/>
  <c r="G39" i="3" s="1"/>
  <c r="M35" i="7"/>
  <c r="J62" i="4" s="1"/>
  <c r="J60" i="4" s="1"/>
  <c r="G639" i="7"/>
  <c r="G460" i="7"/>
  <c r="L463" i="17" s="1"/>
  <c r="J463" i="17" s="1"/>
  <c r="N463" i="17" s="1"/>
  <c r="H443" i="7"/>
  <c r="H407" i="7" s="1"/>
  <c r="M727" i="7"/>
  <c r="L290" i="3" s="1"/>
  <c r="G76" i="4"/>
  <c r="M454" i="7"/>
  <c r="D76" i="4"/>
  <c r="J152" i="3"/>
  <c r="J150" i="3" s="1"/>
  <c r="K615" i="17"/>
  <c r="K614" i="17" s="1"/>
  <c r="K609" i="17" s="1"/>
  <c r="J612" i="7"/>
  <c r="J607" i="7" s="1"/>
  <c r="G221" i="3"/>
  <c r="G219" i="3" s="1"/>
  <c r="H277" i="7"/>
  <c r="H217" i="7" s="1"/>
  <c r="D59" i="4"/>
  <c r="H57" i="9"/>
  <c r="D57" i="9"/>
  <c r="F186" i="4"/>
  <c r="G284" i="7"/>
  <c r="L288" i="17" s="1"/>
  <c r="L283" i="17" s="1"/>
  <c r="L281" i="17" s="1"/>
  <c r="I279" i="7"/>
  <c r="J73" i="9"/>
  <c r="J57" i="9" s="1"/>
  <c r="J217" i="7"/>
  <c r="I122" i="3"/>
  <c r="I120" i="3" s="1"/>
  <c r="I95" i="3" s="1"/>
  <c r="N462" i="17"/>
  <c r="O462" i="17"/>
  <c r="M462" i="17"/>
  <c r="G607" i="7"/>
  <c r="F239" i="3"/>
  <c r="F236" i="3" s="1"/>
  <c r="H82" i="4"/>
  <c r="H79" i="4" s="1"/>
  <c r="H77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K298" i="3"/>
  <c r="K296" i="3" s="1"/>
  <c r="H230" i="3"/>
  <c r="I552" i="7"/>
  <c r="H222" i="3" s="1"/>
  <c r="H217" i="3" s="1"/>
  <c r="M82" i="17"/>
  <c r="O82" i="17"/>
  <c r="N82" i="17"/>
  <c r="N750" i="17"/>
  <c r="M750" i="17"/>
  <c r="O750" i="17"/>
  <c r="J554" i="7"/>
  <c r="I224" i="3" s="1"/>
  <c r="G246" i="3"/>
  <c r="G244" i="3" s="1"/>
  <c r="F209" i="4"/>
  <c r="F207" i="4" s="1"/>
  <c r="H278" i="3"/>
  <c r="M286" i="7"/>
  <c r="K372" i="17"/>
  <c r="J372" i="17" s="1"/>
  <c r="M372" i="17" s="1"/>
  <c r="M754" i="7"/>
  <c r="G152" i="3"/>
  <c r="G150" i="3" s="1"/>
  <c r="G148" i="3" s="1"/>
  <c r="M590" i="7"/>
  <c r="J185" i="4" s="1"/>
  <c r="D65" i="4"/>
  <c r="K560" i="17"/>
  <c r="J560" i="17" s="1"/>
  <c r="O560" i="17" s="1"/>
  <c r="I144" i="4"/>
  <c r="M27" i="7"/>
  <c r="J43" i="4" s="1"/>
  <c r="J723" i="17"/>
  <c r="L589" i="7"/>
  <c r="I226" i="3"/>
  <c r="L433" i="7"/>
  <c r="I76" i="4" s="1"/>
  <c r="D158" i="4"/>
  <c r="K571" i="17"/>
  <c r="J571" i="17" s="1"/>
  <c r="N571" i="17" s="1"/>
  <c r="G154" i="7"/>
  <c r="G152" i="7" s="1"/>
  <c r="G128" i="7" s="1"/>
  <c r="M367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2" i="7"/>
  <c r="M22" i="7"/>
  <c r="J26" i="4" s="1"/>
  <c r="J156" i="7"/>
  <c r="K458" i="17"/>
  <c r="J458" i="17" s="1"/>
  <c r="O458" i="17" s="1"/>
  <c r="M452" i="7"/>
  <c r="M447" i="7"/>
  <c r="H144" i="4"/>
  <c r="M360" i="7"/>
  <c r="J251" i="3"/>
  <c r="J249" i="3" s="1"/>
  <c r="J247" i="3" s="1"/>
  <c r="I251" i="3"/>
  <c r="I249" i="3" s="1"/>
  <c r="I247" i="3" s="1"/>
  <c r="E59" i="4"/>
  <c r="E50" i="4" s="1"/>
  <c r="J99" i="7"/>
  <c r="I39" i="3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G40" i="4"/>
  <c r="D48" i="4"/>
  <c r="M408" i="17"/>
  <c r="L289" i="3"/>
  <c r="L287" i="3" s="1"/>
  <c r="J747" i="7"/>
  <c r="G145" i="4" s="1"/>
  <c r="G140" i="4" s="1"/>
  <c r="G134" i="4" s="1"/>
  <c r="I185" i="4"/>
  <c r="I182" i="4" s="1"/>
  <c r="M364" i="7"/>
  <c r="L354" i="7"/>
  <c r="K747" i="7"/>
  <c r="K743" i="7" s="1"/>
  <c r="L747" i="7"/>
  <c r="I145" i="4" s="1"/>
  <c r="N97" i="17"/>
  <c r="O408" i="17"/>
  <c r="J692" i="17"/>
  <c r="H21" i="3"/>
  <c r="K591" i="17"/>
  <c r="J591" i="17" s="1"/>
  <c r="K456" i="17"/>
  <c r="J456" i="17" s="1"/>
  <c r="D185" i="4"/>
  <c r="J736" i="7"/>
  <c r="I298" i="3" s="1"/>
  <c r="I296" i="3" s="1"/>
  <c r="D194" i="4"/>
  <c r="K552" i="17"/>
  <c r="J552" i="17" s="1"/>
  <c r="M552" i="17" s="1"/>
  <c r="L460" i="17"/>
  <c r="J460" i="17" s="1"/>
  <c r="N460" i="17" s="1"/>
  <c r="I195" i="4"/>
  <c r="J585" i="7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J627" i="7" s="1"/>
  <c r="L756" i="7"/>
  <c r="H145" i="4"/>
  <c r="G47" i="4"/>
  <c r="G45" i="4" s="1"/>
  <c r="O30" i="17"/>
  <c r="N30" i="17"/>
  <c r="D53" i="4"/>
  <c r="G20" i="7"/>
  <c r="F21" i="3" s="1"/>
  <c r="K21" i="3"/>
  <c r="G21" i="3"/>
  <c r="M19" i="17"/>
  <c r="N19" i="17"/>
  <c r="O19" i="17"/>
  <c r="I187" i="3"/>
  <c r="I185" i="3" s="1"/>
  <c r="J225" i="3"/>
  <c r="M734" i="7"/>
  <c r="L298" i="3"/>
  <c r="L296" i="3" s="1"/>
  <c r="M43" i="17"/>
  <c r="N43" i="17"/>
  <c r="O43" i="17"/>
  <c r="N159" i="17"/>
  <c r="M159" i="17"/>
  <c r="O159" i="17"/>
  <c r="G72" i="4"/>
  <c r="J154" i="7"/>
  <c r="M436" i="17"/>
  <c r="O436" i="17"/>
  <c r="F68" i="3"/>
  <c r="F66" i="3" s="1"/>
  <c r="F52" i="3" s="1"/>
  <c r="O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H59" i="4" s="1"/>
  <c r="H50" i="4" s="1"/>
  <c r="J432" i="7"/>
  <c r="M436" i="7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6" i="3" s="1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N457" i="17"/>
  <c r="O457" i="17"/>
  <c r="M461" i="7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O593" i="17" s="1"/>
  <c r="G585" i="7"/>
  <c r="F230" i="3" s="1"/>
  <c r="J748" i="7"/>
  <c r="L748" i="7"/>
  <c r="L743" i="7" s="1"/>
  <c r="M748" i="7"/>
  <c r="M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N436" i="17"/>
  <c r="J734" i="7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0" i="7"/>
  <c r="I225" i="3" s="1"/>
  <c r="J42" i="4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K157" i="7"/>
  <c r="H72" i="4" s="1"/>
  <c r="J65" i="4"/>
  <c r="M398" i="7"/>
  <c r="D25" i="4"/>
  <c r="D23" i="4" s="1"/>
  <c r="D21" i="4" s="1"/>
  <c r="K403" i="17"/>
  <c r="G396" i="7"/>
  <c r="D159" i="4"/>
  <c r="D155" i="4" s="1"/>
  <c r="K434" i="7"/>
  <c r="H159" i="4" s="1"/>
  <c r="K437" i="17"/>
  <c r="J437" i="17" s="1"/>
  <c r="N437" i="17" s="1"/>
  <c r="D154" i="4"/>
  <c r="D151" i="4" s="1"/>
  <c r="F226" i="3"/>
  <c r="K570" i="17"/>
  <c r="G628" i="7"/>
  <c r="K633" i="17"/>
  <c r="J633" i="17" s="1"/>
  <c r="H39" i="4"/>
  <c r="K66" i="7"/>
  <c r="K404" i="17"/>
  <c r="J404" i="17" s="1"/>
  <c r="O404" i="17" s="1"/>
  <c r="I40" i="4"/>
  <c r="I36" i="4" s="1"/>
  <c r="D40" i="4"/>
  <c r="J352" i="17"/>
  <c r="L350" i="17"/>
  <c r="J590" i="17"/>
  <c r="O590" i="17" s="1"/>
  <c r="O287" i="17"/>
  <c r="N287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M37" i="7"/>
  <c r="K35" i="17"/>
  <c r="J35" i="17" s="1"/>
  <c r="D66" i="4"/>
  <c r="K33" i="17"/>
  <c r="J33" i="17" s="1"/>
  <c r="O33" i="17" s="1"/>
  <c r="M34" i="7"/>
  <c r="J59" i="4" s="1"/>
  <c r="J50" i="4" s="1"/>
  <c r="N291" i="17"/>
  <c r="M291" i="17"/>
  <c r="M371" i="17"/>
  <c r="N371" i="17"/>
  <c r="F224" i="3"/>
  <c r="F292" i="3"/>
  <c r="F290" i="3" s="1"/>
  <c r="K729" i="17"/>
  <c r="D145" i="4"/>
  <c r="D140" i="4" s="1"/>
  <c r="D134" i="4" s="1"/>
  <c r="H167" i="3"/>
  <c r="H165" i="3" s="1"/>
  <c r="H148" i="3" s="1"/>
  <c r="I394" i="7"/>
  <c r="I352" i="7" s="1"/>
  <c r="I154" i="4"/>
  <c r="I151" i="4" s="1"/>
  <c r="I149" i="4" s="1"/>
  <c r="H155" i="4"/>
  <c r="G96" i="4"/>
  <c r="G94" i="4" s="1"/>
  <c r="G92" i="4" s="1"/>
  <c r="O363" i="17"/>
  <c r="N456" i="17"/>
  <c r="K346" i="7"/>
  <c r="G429" i="7"/>
  <c r="L585" i="7"/>
  <c r="K230" i="3" s="1"/>
  <c r="J396" i="7"/>
  <c r="K76" i="7"/>
  <c r="J32" i="3" s="1"/>
  <c r="F184" i="4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226" i="3"/>
  <c r="E45" i="4"/>
  <c r="H45" i="4"/>
  <c r="E140" i="4"/>
  <c r="E134" i="4" s="1"/>
  <c r="L443" i="7"/>
  <c r="H197" i="4"/>
  <c r="K94" i="7"/>
  <c r="I92" i="7"/>
  <c r="D197" i="4"/>
  <c r="D192" i="4" s="1"/>
  <c r="L94" i="7"/>
  <c r="L98" i="17"/>
  <c r="G94" i="7"/>
  <c r="M97" i="7"/>
  <c r="M94" i="7" s="1"/>
  <c r="I443" i="7"/>
  <c r="F192" i="4"/>
  <c r="J354" i="7"/>
  <c r="G63" i="4"/>
  <c r="M45" i="17"/>
  <c r="O45" i="17"/>
  <c r="N45" i="17"/>
  <c r="O28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N20" i="17"/>
  <c r="M20" i="17"/>
  <c r="O20" i="17"/>
  <c r="O452" i="17"/>
  <c r="N452" i="17"/>
  <c r="M452" i="17"/>
  <c r="O32" i="17"/>
  <c r="M32" i="17"/>
  <c r="N367" i="17"/>
  <c r="M367" i="17"/>
  <c r="I84" i="18"/>
  <c r="H84" i="18"/>
  <c r="O365" i="17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M404" i="17"/>
  <c r="K104" i="17"/>
  <c r="L18" i="17"/>
  <c r="L16" i="17" s="1"/>
  <c r="L14" i="17" s="1"/>
  <c r="H90" i="18"/>
  <c r="H89" i="18" s="1"/>
  <c r="E63" i="4"/>
  <c r="M752" i="17"/>
  <c r="M571" i="17"/>
  <c r="O692" i="17"/>
  <c r="O689" i="17" s="1"/>
  <c r="J689" i="17"/>
  <c r="O551" i="17"/>
  <c r="O549" i="17"/>
  <c r="H30" i="18"/>
  <c r="M38" i="17"/>
  <c r="M287" i="17"/>
  <c r="H247" i="3"/>
  <c r="H168" i="3"/>
  <c r="H87" i="18"/>
  <c r="M362" i="17"/>
  <c r="M30" i="17"/>
  <c r="J44" i="17"/>
  <c r="H27" i="18"/>
  <c r="G36" i="18"/>
  <c r="H24" i="18"/>
  <c r="I74" i="18"/>
  <c r="G103" i="18"/>
  <c r="G117" i="18"/>
  <c r="N163" i="17"/>
  <c r="M290" i="17"/>
  <c r="N290" i="17"/>
  <c r="O370" i="17"/>
  <c r="N370" i="17"/>
  <c r="O80" i="17"/>
  <c r="N80" i="17"/>
  <c r="M80" i="17"/>
  <c r="N106" i="17"/>
  <c r="O106" i="17"/>
  <c r="M34" i="17"/>
  <c r="N34" i="17"/>
  <c r="F13" i="18"/>
  <c r="G14" i="18"/>
  <c r="G34" i="18"/>
  <c r="H34" i="18"/>
  <c r="N546" i="17"/>
  <c r="O546" i="17"/>
  <c r="O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J109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I192" i="4"/>
  <c r="H196" i="4"/>
  <c r="G196" i="4" s="1"/>
  <c r="G192" i="4" s="1"/>
  <c r="M434" i="17"/>
  <c r="N434" i="17"/>
  <c r="O367" i="17"/>
  <c r="O34" i="17"/>
  <c r="F82" i="18"/>
  <c r="F81" i="18" s="1"/>
  <c r="I34" i="18"/>
  <c r="L401" i="17"/>
  <c r="L399" i="17" s="1"/>
  <c r="M454" i="17"/>
  <c r="M407" i="17"/>
  <c r="D127" i="9"/>
  <c r="F119" i="18" s="1"/>
  <c r="G18" i="18"/>
  <c r="G17" i="18" s="1"/>
  <c r="H74" i="18"/>
  <c r="J561" i="17"/>
  <c r="O455" i="17"/>
  <c r="O22" i="17"/>
  <c r="F187" i="4"/>
  <c r="I90" i="18"/>
  <c r="I89" i="18" s="1"/>
  <c r="I23" i="18"/>
  <c r="H73" i="4"/>
  <c r="G73" i="4" s="1"/>
  <c r="G76" i="9" l="1"/>
  <c r="G17" i="9"/>
  <c r="G16" i="9" s="1"/>
  <c r="P17" i="9" s="1"/>
  <c r="H17" i="9"/>
  <c r="M590" i="17"/>
  <c r="N105" i="17"/>
  <c r="K630" i="17"/>
  <c r="K629" i="17" s="1"/>
  <c r="M284" i="7"/>
  <c r="J186" i="4" s="1"/>
  <c r="H88" i="18"/>
  <c r="G88" i="18"/>
  <c r="I88" i="18"/>
  <c r="I82" i="18" s="1"/>
  <c r="I81" i="18" s="1"/>
  <c r="I67" i="18" s="1"/>
  <c r="J76" i="4"/>
  <c r="M101" i="7"/>
  <c r="M99" i="7" s="1"/>
  <c r="L39" i="3" s="1"/>
  <c r="J637" i="17"/>
  <c r="O552" i="17"/>
  <c r="I11" i="17"/>
  <c r="H123" i="4"/>
  <c r="G125" i="4"/>
  <c r="G123" i="4" s="1"/>
  <c r="G82" i="18"/>
  <c r="G81" i="18" s="1"/>
  <c r="O571" i="17"/>
  <c r="M23" i="17"/>
  <c r="O156" i="17"/>
  <c r="O154" i="17" s="1"/>
  <c r="O130" i="17" s="1"/>
  <c r="I407" i="7"/>
  <c r="E36" i="4"/>
  <c r="E34" i="4" s="1"/>
  <c r="E19" i="4" s="1"/>
  <c r="E17" i="4" s="1"/>
  <c r="H16" i="9"/>
  <c r="Q17" i="9" s="1"/>
  <c r="J158" i="4"/>
  <c r="J155" i="4" s="1"/>
  <c r="G11" i="17"/>
  <c r="M464" i="17"/>
  <c r="G36" i="4"/>
  <c r="G102" i="4"/>
  <c r="D51" i="9"/>
  <c r="D17" i="9" s="1"/>
  <c r="D16" i="9" s="1"/>
  <c r="M17" i="9" s="1"/>
  <c r="J52" i="9"/>
  <c r="J51" i="9" s="1"/>
  <c r="J17" i="9" s="1"/>
  <c r="J16" i="9" s="1"/>
  <c r="S17" i="9" s="1"/>
  <c r="G52" i="9"/>
  <c r="G51" i="9" s="1"/>
  <c r="H52" i="9"/>
  <c r="H51" i="9" s="1"/>
  <c r="I52" i="9"/>
  <c r="I51" i="9" s="1"/>
  <c r="I17" i="9" s="1"/>
  <c r="I16" i="9" s="1"/>
  <c r="R17" i="9" s="1"/>
  <c r="H102" i="4"/>
  <c r="O105" i="17"/>
  <c r="J104" i="17"/>
  <c r="I246" i="3"/>
  <c r="I244" i="3" s="1"/>
  <c r="J25" i="4"/>
  <c r="J23" i="4" s="1"/>
  <c r="J21" i="4" s="1"/>
  <c r="D50" i="4"/>
  <c r="I102" i="4"/>
  <c r="H73" i="18"/>
  <c r="I73" i="18"/>
  <c r="G73" i="18"/>
  <c r="G72" i="18" s="1"/>
  <c r="G67" i="18" s="1"/>
  <c r="H72" i="18"/>
  <c r="H67" i="18" s="1"/>
  <c r="I72" i="18"/>
  <c r="M637" i="7"/>
  <c r="M635" i="7" s="1"/>
  <c r="I101" i="18"/>
  <c r="H101" i="18"/>
  <c r="G101" i="18"/>
  <c r="C11" i="18"/>
  <c r="O463" i="17"/>
  <c r="E149" i="4"/>
  <c r="H39" i="18"/>
  <c r="G15" i="18"/>
  <c r="G13" i="18" s="1"/>
  <c r="H15" i="18"/>
  <c r="H13" i="18" s="1"/>
  <c r="I15" i="18"/>
  <c r="I13" i="18" s="1"/>
  <c r="O113" i="17"/>
  <c r="M113" i="17"/>
  <c r="F67" i="18"/>
  <c r="G20" i="18"/>
  <c r="G19" i="18" s="1"/>
  <c r="H20" i="18"/>
  <c r="H19" i="18" s="1"/>
  <c r="I20" i="18"/>
  <c r="F12" i="18"/>
  <c r="F11" i="18" s="1"/>
  <c r="G445" i="7"/>
  <c r="G443" i="7" s="1"/>
  <c r="D36" i="4"/>
  <c r="G18" i="7"/>
  <c r="F19" i="3" s="1"/>
  <c r="N458" i="17"/>
  <c r="J173" i="4"/>
  <c r="J171" i="4" s="1"/>
  <c r="M97" i="17"/>
  <c r="J288" i="17"/>
  <c r="G279" i="7"/>
  <c r="G277" i="7" s="1"/>
  <c r="G217" i="7" s="1"/>
  <c r="K41" i="3"/>
  <c r="G99" i="7"/>
  <c r="F39" i="3" s="1"/>
  <c r="F41" i="3"/>
  <c r="G41" i="3"/>
  <c r="G637" i="7"/>
  <c r="G635" i="7" s="1"/>
  <c r="F251" i="3"/>
  <c r="F249" i="3" s="1"/>
  <c r="F247" i="3" s="1"/>
  <c r="N592" i="17"/>
  <c r="J587" i="17"/>
  <c r="M463" i="17"/>
  <c r="D191" i="4"/>
  <c r="D187" i="4" s="1"/>
  <c r="M460" i="7"/>
  <c r="J191" i="4" s="1"/>
  <c r="J187" i="4" s="1"/>
  <c r="M725" i="7"/>
  <c r="M723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I140" i="4"/>
  <c r="I134" i="4" s="1"/>
  <c r="N552" i="17"/>
  <c r="M286" i="17"/>
  <c r="O17" i="9"/>
  <c r="N372" i="17"/>
  <c r="O464" i="17"/>
  <c r="N33" i="17"/>
  <c r="M458" i="17"/>
  <c r="I187" i="4"/>
  <c r="I180" i="4" s="1"/>
  <c r="I178" i="4" s="1"/>
  <c r="H140" i="4"/>
  <c r="H134" i="4" s="1"/>
  <c r="M437" i="17"/>
  <c r="O286" i="17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7" i="7"/>
  <c r="I217" i="7" s="1"/>
  <c r="J182" i="4"/>
  <c r="D186" i="4"/>
  <c r="D182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N591" i="17"/>
  <c r="M456" i="17"/>
  <c r="O456" i="17"/>
  <c r="L239" i="3"/>
  <c r="L236" i="3" s="1"/>
  <c r="M607" i="7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M637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F152" i="3"/>
  <c r="F150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L360" i="17"/>
  <c r="L358" i="17" s="1"/>
  <c r="L356" i="17" s="1"/>
  <c r="J373" i="17"/>
  <c r="G32" i="3"/>
  <c r="H66" i="7"/>
  <c r="K746" i="17"/>
  <c r="K744" i="17" s="1"/>
  <c r="J749" i="17"/>
  <c r="N439" i="17"/>
  <c r="M439" i="17"/>
  <c r="M356" i="7"/>
  <c r="K585" i="7"/>
  <c r="M541" i="7"/>
  <c r="H180" i="4"/>
  <c r="H178" i="4" s="1"/>
  <c r="K448" i="17"/>
  <c r="K446" i="17" s="1"/>
  <c r="O589" i="17"/>
  <c r="M587" i="17"/>
  <c r="M451" i="17"/>
  <c r="G25" i="4"/>
  <c r="G23" i="4" s="1"/>
  <c r="G21" i="4" s="1"/>
  <c r="G552" i="7"/>
  <c r="F222" i="3" s="1"/>
  <c r="D149" i="4"/>
  <c r="J360" i="17"/>
  <c r="J358" i="17" s="1"/>
  <c r="M429" i="7"/>
  <c r="I167" i="3"/>
  <c r="I165" i="3" s="1"/>
  <c r="I148" i="3" s="1"/>
  <c r="J394" i="7"/>
  <c r="L147" i="3"/>
  <c r="L145" i="3" s="1"/>
  <c r="M346" i="7"/>
  <c r="K568" i="17"/>
  <c r="J570" i="17"/>
  <c r="M154" i="7"/>
  <c r="J72" i="4"/>
  <c r="I72" i="4"/>
  <c r="I67" i="4" s="1"/>
  <c r="L154" i="7"/>
  <c r="K741" i="7"/>
  <c r="K704" i="7" s="1"/>
  <c r="J301" i="3"/>
  <c r="J299" i="3" s="1"/>
  <c r="J278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149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J352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L38" i="3"/>
  <c r="M92" i="7"/>
  <c r="N450" i="17"/>
  <c r="O450" i="17"/>
  <c r="M450" i="17"/>
  <c r="J448" i="17"/>
  <c r="J446" i="17" s="1"/>
  <c r="O561" i="17"/>
  <c r="O556" i="17" s="1"/>
  <c r="N561" i="17"/>
  <c r="M561" i="17"/>
  <c r="M556" i="17" s="1"/>
  <c r="H119" i="18"/>
  <c r="I119" i="18"/>
  <c r="G119" i="18"/>
  <c r="M288" i="17"/>
  <c r="O288" i="17"/>
  <c r="N288" i="17"/>
  <c r="N283" i="17" s="1"/>
  <c r="N28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J221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H82" i="18"/>
  <c r="H81" i="18" s="1"/>
  <c r="N104" i="17"/>
  <c r="H67" i="4"/>
  <c r="H12" i="18" l="1"/>
  <c r="H11" i="18" s="1"/>
  <c r="F148" i="3"/>
  <c r="G12" i="18"/>
  <c r="G11" i="18" s="1"/>
  <c r="G352" i="7"/>
  <c r="I12" i="18"/>
  <c r="I11" i="18" s="1"/>
  <c r="N556" i="17"/>
  <c r="O283" i="17"/>
  <c r="O281" i="17" s="1"/>
  <c r="O221" i="17" s="1"/>
  <c r="F122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5" i="7"/>
  <c r="H34" i="4"/>
  <c r="H19" i="4" s="1"/>
  <c r="H17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I15" i="7"/>
  <c r="R16" i="7" s="1"/>
  <c r="L122" i="3"/>
  <c r="L120" i="3" s="1"/>
  <c r="L95" i="3" s="1"/>
  <c r="J180" i="4"/>
  <c r="J178" i="4" s="1"/>
  <c r="D180" i="4"/>
  <c r="D178" i="4" s="1"/>
  <c r="K554" i="17"/>
  <c r="K12" i="17"/>
  <c r="G34" i="4"/>
  <c r="G19" i="4" s="1"/>
  <c r="G17" i="4" s="1"/>
  <c r="I34" i="4"/>
  <c r="I19" i="4" s="1"/>
  <c r="I17" i="4" s="1"/>
  <c r="K410" i="17"/>
  <c r="K278" i="3"/>
  <c r="O102" i="17"/>
  <c r="O100" i="17" s="1"/>
  <c r="K539" i="17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L181" i="3"/>
  <c r="L179" i="3" s="1"/>
  <c r="L221" i="3"/>
  <c r="L219" i="3" s="1"/>
  <c r="M539" i="7"/>
  <c r="F217" i="3"/>
  <c r="G537" i="7"/>
  <c r="K706" i="17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J706" i="17" s="1"/>
  <c r="O729" i="17"/>
  <c r="O727" i="17" s="1"/>
  <c r="O725" i="17" s="1"/>
  <c r="M448" i="17"/>
  <c r="M446" i="17" s="1"/>
  <c r="J67" i="4"/>
  <c r="J34" i="4" s="1"/>
  <c r="J19" i="4" s="1"/>
  <c r="F36" i="3"/>
  <c r="F17" i="3" s="1"/>
  <c r="G16" i="7"/>
  <c r="L36" i="3"/>
  <c r="K16" i="7"/>
  <c r="J36" i="3"/>
  <c r="J17" i="3" s="1"/>
  <c r="L16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H122" i="18"/>
  <c r="G122" i="18"/>
  <c r="F123" i="18"/>
  <c r="I122" i="18"/>
  <c r="O410" i="17" l="1"/>
  <c r="N356" i="17"/>
  <c r="M352" i="7"/>
  <c r="E17" i="15"/>
  <c r="M443" i="7"/>
  <c r="M407" i="7" s="1"/>
  <c r="L187" i="3"/>
  <c r="L185" i="3" s="1"/>
  <c r="L168" i="3" s="1"/>
  <c r="R13" i="7"/>
  <c r="R5" i="7"/>
  <c r="R7" i="7"/>
  <c r="I16" i="3"/>
  <c r="Q17" i="3" s="1"/>
  <c r="D17" i="4"/>
  <c r="Q7" i="7"/>
  <c r="Q5" i="7"/>
  <c r="N410" i="17"/>
  <c r="M554" i="17"/>
  <c r="M539" i="17" s="1"/>
  <c r="R11" i="7"/>
  <c r="N554" i="17"/>
  <c r="N539" i="17" s="1"/>
  <c r="J17" i="4"/>
  <c r="K11" i="17"/>
  <c r="L15" i="7"/>
  <c r="N706" i="17"/>
  <c r="J15" i="7"/>
  <c r="S5" i="7" s="1"/>
  <c r="O554" i="17"/>
  <c r="O539" i="17" s="1"/>
  <c r="N12" i="17"/>
  <c r="K16" i="3"/>
  <c r="S17" i="3" s="1"/>
  <c r="J12" i="17"/>
  <c r="L17" i="3"/>
  <c r="M16" i="7"/>
  <c r="K537" i="7"/>
  <c r="K15" i="7" s="1"/>
  <c r="J222" i="3"/>
  <c r="J217" i="3" s="1"/>
  <c r="J16" i="3" s="1"/>
  <c r="R17" i="3" s="1"/>
  <c r="Q13" i="7"/>
  <c r="Q11" i="7"/>
  <c r="Q16" i="7"/>
  <c r="D17" i="15"/>
  <c r="O12" i="1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I123" i="18"/>
  <c r="H123" i="18"/>
  <c r="G123" i="18"/>
  <c r="P7" i="7" l="1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6" i="3"/>
  <c r="T17" i="3" s="1"/>
  <c r="G17" i="15"/>
  <c r="T13" i="7"/>
  <c r="M11" i="17"/>
  <c r="T11" i="7"/>
  <c r="I17" i="15" l="1"/>
  <c r="V7" i="7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<sst xmlns="http://schemas.openxmlformats.org/spreadsheetml/2006/main" count="3745" uniqueCount="1037">
  <si>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</si>
  <si>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</si>
  <si>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</si>
  <si>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</si>
  <si>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</si>
  <si>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</si>
  <si>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</si>
  <si>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</si>
  <si>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</si>
  <si>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</si>
  <si>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</si>
  <si>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</si>
  <si>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</si>
  <si>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</si>
  <si>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</si>
  <si>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</si>
  <si>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</si>
  <si>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</si>
  <si>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</si>
  <si>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</si>
  <si>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</si>
  <si>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</si>
  <si>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</si>
  <si>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</si>
  <si>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</si>
  <si>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</si>
  <si>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</si>
  <si>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</si>
  <si>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</si>
  <si>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</si>
  <si>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</si>
  <si>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</si>
  <si>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</si>
  <si>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</si>
  <si>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</si>
  <si>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</si>
  <si>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</si>
  <si>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</si>
  <si>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</si>
  <si>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</si>
  <si>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</si>
  <si>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</si>
  <si>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</si>
  <si>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</si>
  <si>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</si>
  <si>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</si>
  <si>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</si>
  <si>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</si>
  <si>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</si>
  <si>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</si>
  <si>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</si>
  <si>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</si>
  <si>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</si>
  <si>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</si>
  <si>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</si>
  <si>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</si>
  <si>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</si>
  <si>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</si>
  <si>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</si>
  <si>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</si>
  <si>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</si>
  <si>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</si>
  <si>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</si>
  <si>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</si>
  <si>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</si>
  <si>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</si>
  <si>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</si>
  <si>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</si>
  <si>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</si>
  <si>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</si>
  <si>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</si>
  <si>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</si>
  <si>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</si>
  <si>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</si>
  <si>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</si>
  <si>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</si>
  <si>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</si>
  <si>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</si>
  <si>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</si>
  <si>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</si>
  <si>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</si>
  <si>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</si>
  <si>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</si>
  <si>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</si>
  <si>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</si>
  <si>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</si>
  <si>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</si>
  <si>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</si>
  <si>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</si>
  <si>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</si>
  <si>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</si>
  <si>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</si>
  <si>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</si>
  <si>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</si>
  <si>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</si>
  <si>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</si>
  <si>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</si>
  <si>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</si>
  <si>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</si>
  <si>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</si>
  <si>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</si>
  <si>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</si>
  <si>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</si>
  <si>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</si>
  <si>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</si>
  <si>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</si>
  <si>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</si>
  <si>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</si>
  <si>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</si>
  <si>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</si>
  <si>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</si>
  <si>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</si>
  <si>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</si>
  <si>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</si>
  <si>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</si>
  <si>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</si>
  <si>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</si>
  <si>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</si>
  <si>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</si>
  <si>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</si>
  <si>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</si>
  <si>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</si>
  <si>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</si>
  <si>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</si>
  <si>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</si>
  <si>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</si>
  <si>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</si>
  <si>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</si>
  <si>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</si>
  <si>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</si>
  <si>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</si>
  <si>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</si>
  <si>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</si>
  <si>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</si>
  <si>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</si>
  <si>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</si>
  <si>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</si>
  <si>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</si>
  <si>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</si>
  <si>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</si>
  <si>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</si>
  <si>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</si>
  <si>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</si>
  <si>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</si>
  <si>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</si>
  <si>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</si>
  <si>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</si>
  <si>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</si>
  <si>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</si>
  <si>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</si>
  <si>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</si>
  <si>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</si>
  <si>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</si>
  <si>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</si>
  <si>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</si>
  <si>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</si>
  <si>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</si>
  <si>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</si>
  <si>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</si>
  <si>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</si>
  <si>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</si>
  <si>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</si>
  <si>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</si>
  <si>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</si>
  <si>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</si>
  <si>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</si>
  <si>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</si>
  <si>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</si>
  <si>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</si>
  <si>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</si>
  <si>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</si>
  <si>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</si>
  <si>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</si>
  <si>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</si>
  <si>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</si>
  <si>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</si>
  <si>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</si>
  <si>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</si>
  <si>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</si>
  <si>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</si>
  <si>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</si>
  <si>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</si>
  <si>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</si>
  <si>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</si>
  <si>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</si>
  <si>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</si>
  <si>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</si>
  <si>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</si>
  <si>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</si>
  <si>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</si>
  <si>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</si>
  <si>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</si>
  <si>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</si>
  <si>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</si>
  <si>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</si>
  <si>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</si>
  <si>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</si>
  <si>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</si>
  <si>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</si>
  <si>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</si>
  <si>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</si>
  <si>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</si>
  <si>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</si>
  <si>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</si>
  <si>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</si>
  <si>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</si>
  <si>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</si>
  <si>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</si>
  <si>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</si>
  <si>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</si>
  <si>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</si>
  <si>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</si>
  <si>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</si>
  <si>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</si>
  <si>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</si>
  <si>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</si>
  <si>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</si>
  <si>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</si>
  <si>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</si>
  <si>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</si>
  <si>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</si>
  <si>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</si>
  <si>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</si>
  <si>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</si>
  <si>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</si>
  <si>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</si>
  <si>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</si>
  <si>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</si>
  <si>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</si>
  <si>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</si>
  <si>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</si>
  <si>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</si>
  <si>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</si>
  <si>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</si>
  <si>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</si>
  <si>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</si>
  <si>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</si>
  <si>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</si>
  <si>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</si>
  <si>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</si>
  <si>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</si>
  <si>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</si>
  <si>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</si>
  <si>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</si>
  <si>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</si>
  <si>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</si>
  <si>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</si>
  <si>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</si>
  <si>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</si>
  <si>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</si>
  <si>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</si>
  <si>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</si>
  <si>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</si>
  <si>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</si>
  <si>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</si>
  <si>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</si>
  <si>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</si>
  <si>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</si>
  <si>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</si>
  <si>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</si>
  <si>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</si>
  <si>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</si>
  <si>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</si>
  <si>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</si>
  <si>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</si>
  <si>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</si>
  <si>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</si>
  <si>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</si>
  <si>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</si>
  <si>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</si>
  <si>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</si>
  <si>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</si>
  <si>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</si>
  <si>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</si>
  <si>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</si>
  <si>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</si>
  <si>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</si>
  <si>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</si>
  <si>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</si>
  <si>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</si>
  <si>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</si>
  <si>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</si>
  <si>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</si>
  <si>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</si>
  <si>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</si>
  <si>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</si>
  <si>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</si>
  <si>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</si>
  <si>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</si>
  <si>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</si>
  <si>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</si>
  <si>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</si>
  <si>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</si>
  <si>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</si>
  <si>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</si>
  <si>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</si>
  <si>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</si>
  <si>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</si>
  <si>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</si>
  <si>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</si>
  <si>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</si>
  <si>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</si>
  <si>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</si>
  <si>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</si>
  <si>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</si>
  <si>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</si>
  <si>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</si>
  <si>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</si>
  <si>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</si>
  <si>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</si>
  <si>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</si>
  <si>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</si>
  <si>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</si>
  <si>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</si>
  <si>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</si>
  <si>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</si>
  <si>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</si>
  <si>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</si>
  <si>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</si>
  <si>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</si>
  <si>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</si>
  <si>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</si>
  <si>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</si>
  <si>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</si>
  <si>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</si>
  <si>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</si>
  <si>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</si>
  <si>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</si>
  <si>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</si>
  <si>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</si>
  <si>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</si>
  <si>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</si>
  <si>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</si>
  <si>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</si>
  <si>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</si>
  <si>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</si>
  <si>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</si>
  <si>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</si>
  <si>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</si>
  <si>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</si>
  <si>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</si>
  <si>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</si>
  <si>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</si>
  <si>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</si>
  <si>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</si>
  <si>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</si>
  <si>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</si>
  <si>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</si>
  <si>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</si>
  <si>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</si>
  <si>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</si>
  <si>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</si>
  <si>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</si>
  <si>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</si>
  <si>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</si>
  <si>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</si>
  <si>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</si>
  <si>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</si>
  <si>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</si>
  <si>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</si>
  <si>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</si>
  <si>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</si>
  <si>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</si>
  <si>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</si>
  <si>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</si>
  <si>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</si>
  <si>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</si>
  <si>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</si>
  <si>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</si>
  <si>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</si>
  <si>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</si>
  <si>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</si>
  <si>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</si>
  <si>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</si>
  <si>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</si>
  <si>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</si>
  <si>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</si>
  <si>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</si>
  <si>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</si>
  <si>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</si>
  <si>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</si>
  <si>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</si>
  <si>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</si>
  <si>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</si>
  <si>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</si>
  <si>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</si>
  <si>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</si>
  <si>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</si>
  <si>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</si>
  <si>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</si>
  <si>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</si>
  <si>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</si>
  <si>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</si>
  <si>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</si>
  <si>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</si>
  <si>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</si>
  <si>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</si>
  <si>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</si>
  <si>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</si>
  <si>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</si>
  <si>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</si>
  <si>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</si>
  <si>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</si>
  <si>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</si>
  <si>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</si>
  <si>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</si>
  <si>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</si>
  <si>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</si>
  <si>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</si>
  <si>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</si>
  <si>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</si>
  <si>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</si>
  <si>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</si>
  <si>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</si>
  <si>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</si>
  <si>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</si>
  <si>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</si>
  <si>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</si>
  <si>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</si>
  <si>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</si>
  <si>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</si>
  <si>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</si>
  <si>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</si>
  <si>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</si>
  <si>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</si>
  <si>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</si>
  <si>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</si>
  <si>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</si>
  <si>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</si>
  <si>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</si>
  <si>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</si>
  <si>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</si>
  <si>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</si>
  <si>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</si>
  <si>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</si>
  <si>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</si>
  <si>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</si>
  <si>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</si>
  <si>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</si>
  <si>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</si>
  <si>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</si>
  <si>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</si>
  <si>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</si>
  <si>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</si>
  <si>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</si>
  <si>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</si>
  <si>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</si>
  <si>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</si>
  <si>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</si>
  <si>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</si>
  <si>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</si>
  <si>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</si>
  <si>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</si>
  <si>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</si>
  <si>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</si>
  <si>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</si>
  <si>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</si>
  <si>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</si>
  <si>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</si>
  <si>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</si>
  <si>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</si>
  <si>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</si>
  <si>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</si>
  <si>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</si>
  <si>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</si>
  <si>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</si>
  <si>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</si>
  <si>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</si>
  <si>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</si>
  <si>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</si>
  <si>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</si>
  <si>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</si>
  <si>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</si>
  <si>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</si>
  <si>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</si>
  <si>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</si>
  <si>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</si>
  <si>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</si>
  <si>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</si>
  <si>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</si>
  <si>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</si>
  <si>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</si>
  <si>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</si>
  <si>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</si>
  <si>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</si>
  <si>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</si>
  <si>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</si>
  <si>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</si>
  <si>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</si>
  <si>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</si>
  <si>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</si>
  <si>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</si>
  <si>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</si>
  <si>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</si>
  <si>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</si>
  <si>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</si>
  <si>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</si>
  <si>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</si>
  <si>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</si>
  <si>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</si>
  <si>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</si>
  <si>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</si>
  <si>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</si>
  <si>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</si>
  <si>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</si>
  <si>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</si>
  <si>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</si>
  <si>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</si>
  <si>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</si>
  <si>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</si>
  <si>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</si>
  <si>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</si>
  <si>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</si>
  <si>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</si>
  <si>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</si>
  <si>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</si>
  <si>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</si>
  <si>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</si>
  <si>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</si>
  <si>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</si>
  <si>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</si>
  <si>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</si>
  <si>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</si>
  <si>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</si>
  <si>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</si>
  <si>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</si>
  <si>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</si>
  <si>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</si>
  <si>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</si>
  <si>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</si>
  <si>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</si>
  <si>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</si>
  <si>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</si>
  <si>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</si>
  <si>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</si>
  <si>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</si>
  <si>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</si>
  <si>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</si>
  <si>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</si>
  <si>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</si>
  <si>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</si>
  <si>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</si>
  <si>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</si>
  <si>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</si>
  <si>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</si>
  <si>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</si>
  <si>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</si>
  <si>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</si>
  <si>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</si>
  <si>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</si>
  <si>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</si>
  <si>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</si>
  <si>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</si>
  <si>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</si>
  <si>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</si>
  <si>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</si>
  <si>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</si>
  <si>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</si>
  <si>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</si>
  <si>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</si>
  <si>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</si>
  <si>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</si>
  <si>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</si>
  <si>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</si>
  <si>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</si>
  <si>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</si>
  <si>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</si>
  <si>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</si>
  <si>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</si>
  <si>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</si>
  <si>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</si>
  <si>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</si>
  <si>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</si>
  <si>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</si>
  <si>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</si>
  <si>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</si>
  <si>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</si>
  <si>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</si>
  <si>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</si>
  <si>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</si>
  <si>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</si>
  <si>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</si>
  <si>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</si>
  <si>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</si>
  <si>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</si>
  <si>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</si>
  <si>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</si>
  <si>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</si>
  <si>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</si>
  <si>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</si>
  <si>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</si>
  <si>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</si>
  <si>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</si>
  <si>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</si>
  <si>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</si>
  <si>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</si>
  <si>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</si>
  <si>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</si>
  <si>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</si>
  <si>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</si>
  <si>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</si>
  <si>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</si>
  <si>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</si>
  <si>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</si>
  <si>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</si>
  <si>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</si>
  <si>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</si>
  <si>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</si>
  <si>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</si>
  <si>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</si>
  <si>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</si>
  <si>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</si>
  <si>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</si>
  <si>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</si>
  <si>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</si>
  <si>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</si>
  <si>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</si>
  <si>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</si>
  <si>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</si>
  <si>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</si>
  <si>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</si>
  <si>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</si>
  <si>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</si>
  <si>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</si>
  <si>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</si>
  <si>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</si>
  <si>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</si>
  <si>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</si>
  <si>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</si>
  <si>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</si>
  <si>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</si>
  <si>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</si>
  <si>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</si>
  <si>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</si>
  <si>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</si>
  <si>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</si>
  <si>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</si>
  <si>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</si>
  <si>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</si>
  <si>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</si>
  <si>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</si>
  <si>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</si>
  <si>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</si>
  <si>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</si>
  <si>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</si>
  <si>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</si>
  <si>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</si>
  <si>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</si>
  <si>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</si>
  <si>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</si>
  <si>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</si>
  <si>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</si>
  <si>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</si>
  <si>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</si>
  <si>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</si>
  <si>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</si>
  <si>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</si>
  <si>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</si>
  <si>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</si>
  <si>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</si>
  <si>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</si>
  <si>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</si>
  <si>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</si>
  <si>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</si>
  <si>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</si>
  <si>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</si>
  <si>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</si>
  <si>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</si>
  <si>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</si>
  <si>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</si>
  <si>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</si>
  <si>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</si>
  <si>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</si>
  <si>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</si>
  <si>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</si>
  <si>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</si>
  <si>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</si>
  <si>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</si>
  <si>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</si>
  <si>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</si>
  <si>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</si>
  <si>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</si>
  <si>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</si>
  <si>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</si>
  <si>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</si>
  <si>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</si>
  <si>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</si>
  <si>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</si>
  <si>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</si>
  <si>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</si>
  <si>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</si>
  <si>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</si>
  <si>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</si>
  <si>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</si>
  <si>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</si>
  <si>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</si>
  <si>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</si>
  <si>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</si>
  <si>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</si>
  <si>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</si>
  <si>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</si>
  <si>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</si>
  <si>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</si>
  <si>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</si>
  <si>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</si>
  <si>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</si>
  <si>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</si>
  <si>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</si>
  <si>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</si>
  <si>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</si>
  <si>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</si>
  <si>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</si>
  <si>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</si>
  <si>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</si>
  <si>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</si>
  <si>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</si>
  <si>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</si>
  <si>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</si>
  <si>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</si>
  <si>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</si>
  <si>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</si>
  <si>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</si>
  <si>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</si>
  <si>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</si>
  <si>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</si>
  <si>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</si>
  <si>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</si>
  <si>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</si>
  <si>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</si>
  <si>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</si>
  <si>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</si>
  <si>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</si>
  <si>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</si>
  <si>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</si>
  <si>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</si>
  <si>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</si>
  <si>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</si>
  <si>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</si>
  <si>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</si>
  <si>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</si>
  <si>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</si>
  <si>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</si>
  <si>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</si>
  <si>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</si>
  <si>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</si>
  <si>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</si>
  <si>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</si>
  <si>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</si>
  <si>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</si>
  <si>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</si>
  <si>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</si>
  <si>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</si>
  <si>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</si>
  <si>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</si>
  <si>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</si>
  <si>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</si>
  <si>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</si>
  <si>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</si>
  <si>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</si>
  <si>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</si>
  <si>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</si>
  <si>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</si>
  <si>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</si>
  <si>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</si>
  <si>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</si>
  <si>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</si>
  <si>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</si>
  <si>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</si>
  <si>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</si>
  <si>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</si>
  <si>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</si>
  <si>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</si>
  <si>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</si>
  <si>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</si>
  <si>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</si>
  <si>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</si>
  <si>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</si>
  <si>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</si>
  <si>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</si>
  <si>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</si>
  <si>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</si>
  <si>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</si>
  <si>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</si>
  <si>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</si>
  <si>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</si>
  <si>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</si>
  <si>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</si>
  <si>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</si>
  <si>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</si>
  <si>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</si>
  <si>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</si>
  <si>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</si>
  <si>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</si>
  <si>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</si>
  <si>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</si>
  <si>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</si>
  <si>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</si>
  <si>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</si>
  <si>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</si>
  <si>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</si>
  <si>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</si>
  <si>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</si>
  <si>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</si>
  <si>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</si>
  <si>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</si>
  <si>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</si>
  <si>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</si>
  <si>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</si>
  <si>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</si>
  <si>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</si>
  <si>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</si>
  <si>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</si>
  <si>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</si>
  <si>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</si>
  <si>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</si>
  <si>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</si>
  <si>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</si>
  <si>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</si>
  <si>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</si>
  <si>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</si>
  <si>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</si>
  <si>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</si>
  <si>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</si>
  <si>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</si>
  <si>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</si>
  <si>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</si>
  <si>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</si>
  <si>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</si>
  <si>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</si>
  <si>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</si>
  <si>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</si>
  <si>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</si>
  <si>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</si>
  <si>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</si>
  <si>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</si>
  <si>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</si>
  <si>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</si>
  <si>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</si>
  <si>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</si>
  <si>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</si>
  <si>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</si>
  <si>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</si>
  <si>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</si>
  <si>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</si>
  <si>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</si>
  <si>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</si>
  <si>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</si>
  <si>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</si>
  <si>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</si>
  <si>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</si>
  <si>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</si>
  <si>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</si>
  <si>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</si>
  <si>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</si>
  <si>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</si>
  <si>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</si>
  <si>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</si>
  <si>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</si>
  <si>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</si>
  <si>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</si>
  <si>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</si>
  <si>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</si>
  <si>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</si>
  <si>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</si>
  <si>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</si>
  <si>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</si>
  <si>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</si>
  <si>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</si>
  <si>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</si>
  <si>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</si>
  <si>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</si>
  <si>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</si>
  <si>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</si>
  <si>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</si>
  <si>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</si>
  <si>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</si>
  <si>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</si>
  <si>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</si>
  <si>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</si>
  <si>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</si>
  <si>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</si>
  <si>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</si>
  <si>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</si>
  <si>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</si>
  <si>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</si>
  <si>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</si>
  <si>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</si>
  <si>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</si>
  <si>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</si>
  <si>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</si>
  <si>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</si>
  <si>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</si>
  <si>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</si>
  <si>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</si>
  <si>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</si>
  <si>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</si>
  <si>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</si>
  <si>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</si>
  <si>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</si>
  <si>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</si>
  <si>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</si>
  <si>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</si>
  <si>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</si>
  <si>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</si>
  <si>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</si>
  <si>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</si>
  <si>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</si>
  <si>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</si>
  <si>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</si>
  <si>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</si>
  <si>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</si>
  <si>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</si>
  <si>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</si>
  <si>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</si>
  <si>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</si>
  <si>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</si>
  <si>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</si>
  <si>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</si>
  <si>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</si>
  <si>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</si>
  <si>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</si>
  <si>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</si>
  <si>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</si>
  <si>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</si>
  <si>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</si>
  <si>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</si>
  <si>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</si>
  <si>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</si>
  <si>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</si>
  <si>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</si>
  <si>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</si>
  <si>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</si>
  <si>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</si>
  <si>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</si>
  <si>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</si>
  <si>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</si>
  <si>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</si>
  <si>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</si>
  <si>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</si>
  <si>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</si>
  <si>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</si>
  <si>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</si>
  <si>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</si>
  <si>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</si>
  <si>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</si>
  <si>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</si>
  <si>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</si>
  <si>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</si>
  <si>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</si>
  <si>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</si>
  <si>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</si>
  <si>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</si>
  <si>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</si>
  <si>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</si>
  <si>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</si>
  <si>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</si>
  <si>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</si>
  <si>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</si>
  <si>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</si>
  <si>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</si>
  <si>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</si>
  <si>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</si>
  <si>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</si>
  <si>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</si>
  <si>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</si>
  <si>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</si>
  <si>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</si>
  <si>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</si>
  <si>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</si>
  <si>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</si>
  <si>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</si>
  <si>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</si>
  <si>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</si>
  <si>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</si>
  <si>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</si>
  <si>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</si>
  <si>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</si>
  <si>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</si>
  <si>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</si>
  <si>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</si>
  <si>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</si>
  <si>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</si>
  <si>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</si>
  <si>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</si>
  <si>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</si>
  <si>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</si>
  <si>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</si>
  <si>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</si>
  <si>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</si>
  <si>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</si>
  <si>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</si>
  <si>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</si>
  <si>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</si>
  <si>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</si>
  <si>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</si>
  <si>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</si>
  <si>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</si>
  <si>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</si>
  <si>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</si>
  <si>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</si>
  <si>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</si>
  <si>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</si>
  <si>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</si>
  <si>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</si>
  <si>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</si>
  <si>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</si>
  <si>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</si>
  <si>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</si>
  <si>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</si>
  <si>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</si>
  <si>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</si>
  <si>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</si>
  <si>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</si>
  <si>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</si>
  <si>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</si>
  <si>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</si>
  <si>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</si>
  <si>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</si>
  <si>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</si>
  <si>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</si>
  <si>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</si>
  <si>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</si>
  <si>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</si>
  <si>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</si>
  <si>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</si>
  <si>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</si>
  <si>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</si>
  <si>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>Հավելված 1</t>
  </si>
  <si>
    <t xml:space="preserve">Գյումրի համայնքի ավագանու 2023 թ.-ի </t>
  </si>
  <si>
    <t>a</t>
  </si>
  <si>
    <t xml:space="preserve">նոյեմբերի 14 -ի N 220-Ն որոշման </t>
  </si>
  <si>
    <t>Հավելված 4՝</t>
  </si>
  <si>
    <t xml:space="preserve">                նոյեմբերի 14 -ի N 220-Ն որոշման </t>
  </si>
  <si>
    <t>Հավելված 3՝</t>
  </si>
  <si>
    <t xml:space="preserve">                 նոյեմբերի   14-ի N 220-Ն որոշման 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</si>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</sst>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4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A55" zoomScale="60" workbookViewId="0">
      <selection activeCell="G4" sqref="G4:J4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5.85546875" style="90" customWidth="1"/>
    <col min="5" max="5" width="15" style="92" customWidth="1"/>
    <col min="6" max="6" width="15.140625" style="92" customWidth="1"/>
    <col min="7" max="7" width="15.42578125" style="90" customWidth="1"/>
    <col min="8" max="8" width="16.42578125" style="92" customWidth="1"/>
    <col min="9" max="9" width="14.5703125" style="92" customWidth="1"/>
    <col min="10" max="10" width="15.710937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28515625" style="90" bestFit="1" customWidth="1"/>
    <col min="15" max="15" width="11.140625" style="90" bestFit="1" customWidth="1"/>
    <col min="16" max="16" width="13.42578125" style="90" bestFit="1" customWidth="1"/>
    <col min="17" max="17" width="12.7109375" style="90" bestFit="1" customWidth="1"/>
    <col min="18" max="18" width="13.42578125" style="90" bestFit="1" customWidth="1"/>
    <col min="19" max="19" width="10" style="90" bestFit="1" customWidth="1"/>
    <col min="20" max="16384" width="9.140625" style="90"/>
  </cols>
  <sheetData>
    <row r="1" spans="1:19" x14ac:dyDescent="0.25">
      <c r="H1" s="92" t="s">
        <v>1027</v>
      </c>
    </row>
    <row r="2" spans="1:19" x14ac:dyDescent="0.25">
      <c r="G2" s="279" t="s">
        <v>610</v>
      </c>
      <c r="H2" s="279"/>
      <c r="I2" s="279"/>
      <c r="J2" s="279"/>
    </row>
    <row r="3" spans="1:19" x14ac:dyDescent="0.25">
      <c r="G3" s="279" t="s">
        <v>1028</v>
      </c>
      <c r="H3" s="279"/>
      <c r="I3" s="279"/>
      <c r="J3" s="279"/>
    </row>
    <row r="4" spans="1:19" x14ac:dyDescent="0.25">
      <c r="G4" s="278" t="s">
        <v>1034</v>
      </c>
      <c r="H4" s="278"/>
      <c r="I4" s="278"/>
      <c r="J4" s="278"/>
    </row>
    <row r="5" spans="1:19" x14ac:dyDescent="0.25">
      <c r="C5" s="203"/>
      <c r="G5" s="280" t="s">
        <v>1026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1025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14.2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6395410.8920000009</v>
      </c>
      <c r="E16" s="88">
        <f t="shared" si="0"/>
        <v>4674186.3920000009</v>
      </c>
      <c r="F16" s="88">
        <f t="shared" si="0"/>
        <v>2068109.2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6395410.8920000009</v>
      </c>
      <c r="M16" s="275">
        <v>6395410.8920000009</v>
      </c>
      <c r="N16" s="90">
        <v>4674186.3920000009</v>
      </c>
      <c r="O16" s="90">
        <v>2068109.2</v>
      </c>
      <c r="P16" s="90">
        <v>2552727.3777936506</v>
      </c>
      <c r="Q16" s="90">
        <v>3684293.1555873016</v>
      </c>
      <c r="R16" s="90">
        <v>4996216.4035873022</v>
      </c>
      <c r="S16" s="275">
        <v>6395410.8920000009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4310399.2</v>
      </c>
      <c r="E57" s="88">
        <f t="shared" si="7"/>
        <v>2589174.7000000002</v>
      </c>
      <c r="F57" s="88">
        <f t="shared" si="7"/>
        <v>1721224.5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4310399.2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127275</v>
      </c>
      <c r="E64" s="88" t="s">
        <v>0</v>
      </c>
      <c r="F64" s="88">
        <f>SUM(F65)</f>
        <v>127275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127275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127275</v>
      </c>
      <c r="E65" s="146" t="s">
        <v>0</v>
      </c>
      <c r="F65" s="146">
        <v>127275</v>
      </c>
      <c r="G65" s="146">
        <v>0</v>
      </c>
      <c r="H65" s="146">
        <v>0</v>
      </c>
      <c r="I65" s="146">
        <v>0</v>
      </c>
      <c r="J65" s="146">
        <f>+D65</f>
        <v>127275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1593949.5</v>
      </c>
      <c r="E73" s="88" t="s">
        <v>0</v>
      </c>
      <c r="F73" s="88">
        <f>SUM(F74:F75)</f>
        <v>1593949.5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1593949.5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1593949.5</v>
      </c>
      <c r="E74" s="146" t="s">
        <v>0</v>
      </c>
      <c r="F74" s="146">
        <v>1593949.5</v>
      </c>
      <c r="G74" s="146">
        <v>1421326.6</v>
      </c>
      <c r="H74" s="146">
        <v>1421326.6</v>
      </c>
      <c r="I74" s="146">
        <v>1593949.5</v>
      </c>
      <c r="J74" s="146">
        <f>+D74</f>
        <v>1593949.5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4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tabSelected="1" view="pageBreakPreview" topLeftCell="F1" zoomScaleSheetLayoutView="100" workbookViewId="0">
      <selection activeCell="I7" sqref="I7:L7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/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9"/>
      <c r="J2" s="279"/>
      <c r="K2" s="279"/>
      <c r="L2" s="279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9"/>
      <c r="J3" s="279"/>
      <c r="K3" s="279"/>
      <c r="L3" s="279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8"/>
      <c r="J4" s="278"/>
      <c r="K4" s="278"/>
      <c r="L4" s="27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1035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9" t="s">
        <v>610</v>
      </c>
      <c r="J6" s="279"/>
      <c r="K6" s="279"/>
      <c r="L6" s="279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9" t="s">
        <v>867</v>
      </c>
      <c r="J7" s="279"/>
      <c r="K7" s="279"/>
      <c r="L7" s="279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8" t="s">
        <v>1036</v>
      </c>
      <c r="J8" s="278"/>
      <c r="K8" s="278"/>
      <c r="L8" s="27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6967170.3517999975</v>
      </c>
      <c r="G16" s="29">
        <f>+G17+G52+G69+G95+G148+G168+G188+G217+G247+G278+G310</f>
        <v>4739166.8419999992</v>
      </c>
      <c r="H16" s="29">
        <f>+H17+H52+H69+H95+H148+H168+H188+H217+H247+H278</f>
        <v>2574888.2097999994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5567975.8893873021</v>
      </c>
      <c r="L16" s="29">
        <f>+L17+L52+L69+L95+L148+L168+L188+L217+L247+L278</f>
        <v>6967170.3517999975</v>
      </c>
      <c r="N16" s="29">
        <v>6858170.3217999991</v>
      </c>
      <c r="O16" s="29">
        <v>4630166.811999999</v>
      </c>
      <c r="P16" s="29">
        <v>2574888.2098000003</v>
      </c>
      <c r="Q16" s="29">
        <v>3124486.8635936501</v>
      </c>
      <c r="R16" s="29">
        <v>4256052.6413873015</v>
      </c>
      <c r="S16" s="29">
        <v>5567975.8893873012</v>
      </c>
      <c r="T16" s="29">
        <v>6858170.3217999991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914530.76199999964</v>
      </c>
      <c r="G17" s="29">
        <f t="shared" ref="G17:L17" si="0">+G19+G24+G28+G33+G36+G39+G42+G45</f>
        <v>884878.36199999962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626255.368845238</v>
      </c>
      <c r="L17" s="29">
        <f t="shared" si="0"/>
        <v>914530.76199999964</v>
      </c>
      <c r="N17" s="272">
        <f>+F16-N16</f>
        <v>109000.0299999984</v>
      </c>
      <c r="O17" s="272">
        <f t="shared" ref="O17:T17" si="1">+G16-O16</f>
        <v>109000.03000000026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109000.0299999984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699620.76199999964</v>
      </c>
      <c r="G19" s="29">
        <f>+'4.Gorcarakan ev tntesagitakan'!H18</f>
        <v>682128.36199999962</v>
      </c>
      <c r="H19" s="29">
        <f>+'4.Gorcarakan ev tntesagitakan'!I18</f>
        <v>17492.400000000001</v>
      </c>
      <c r="I19" s="29">
        <f>+'4.Gorcarakan ev tntesagitakan'!J18</f>
        <v>214317.11795238126</v>
      </c>
      <c r="J19" s="29">
        <f>+'4.Gorcarakan ev tntesagitakan'!K18</f>
        <v>338641.11092063546</v>
      </c>
      <c r="K19" s="29">
        <f>+'4.Gorcarakan ev tntesagitakan'!L18</f>
        <v>540535.8450357134</v>
      </c>
      <c r="L19" s="29">
        <f>+'4.Gorcarakan ev tntesagitakan'!M18</f>
        <v>699620.76199999964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699620.76199999964</v>
      </c>
      <c r="G21" s="29">
        <f>+'4.Gorcarakan ev tntesagitakan'!H20</f>
        <v>682128.36199999962</v>
      </c>
      <c r="H21" s="29">
        <f>+'4.Gorcarakan ev tntesagitakan'!I20</f>
        <v>17492.400000000001</v>
      </c>
      <c r="I21" s="29">
        <f>+'4.Gorcarakan ev tntesagitakan'!J20</f>
        <v>214317.11795238126</v>
      </c>
      <c r="J21" s="29">
        <f>+'4.Gorcarakan ev tntesagitakan'!K20</f>
        <v>338641.11092063546</v>
      </c>
      <c r="K21" s="29">
        <f>+'4.Gorcarakan ev tntesagitakan'!L20</f>
        <v>540535.8450357134</v>
      </c>
      <c r="L21" s="29">
        <f>+'4.Gorcarakan ev tntesagitakan'!M20</f>
        <v>699620.76199999964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17910</v>
      </c>
      <c r="G36" s="29">
        <f>+'4.Gorcarakan ev tntesagitakan'!H92</f>
        <v>5750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16620.317460317459</v>
      </c>
      <c r="L36" s="29">
        <f>+'4.Gorcarakan ev tntesagitakan'!M92</f>
        <v>17910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17910</v>
      </c>
      <c r="G38" s="29">
        <f>+'4.Gorcarakan ev tntesagitakan'!H94</f>
        <v>5750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16620.317460317459</v>
      </c>
      <c r="L38" s="29">
        <f>+'4.Gorcarakan ev tntesagitakan'!M94</f>
        <v>17910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197000</v>
      </c>
      <c r="G39" s="29">
        <f>+'4.Gorcarakan ev tntesagitakan'!H99</f>
        <v>197000</v>
      </c>
      <c r="H39" s="29"/>
      <c r="I39" s="29">
        <f>+'4.Gorcarakan ev tntesagitakan'!J99</f>
        <v>35375.806944444637</v>
      </c>
      <c r="J39" s="29">
        <f>+'4.Gorcarakan ev tntesagitakan'!K99</f>
        <v>35375.806944444637</v>
      </c>
      <c r="K39" s="29">
        <f>+'4.Gorcarakan ev tntesagitakan'!L99</f>
        <v>69099.206349207103</v>
      </c>
      <c r="L39" s="29">
        <f>+'4.Gorcarakan ev tntesagitakan'!M99</f>
        <v>197000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197000</v>
      </c>
      <c r="G41" s="29">
        <f>+'4.Gorcarakan ev tntesagitakan'!H101</f>
        <v>197000</v>
      </c>
      <c r="H41" s="29"/>
      <c r="I41" s="29">
        <f>+'4.Gorcarakan ev tntesagitakan'!J101</f>
        <v>35375.806944444637</v>
      </c>
      <c r="J41" s="29">
        <f>+'4.Gorcarakan ev tntesagitakan'!K101</f>
        <v>35375.806944444637</v>
      </c>
      <c r="K41" s="29">
        <f>+'4.Gorcarakan ev tntesagitakan'!L101</f>
        <v>69099.206349207103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771273.92579999892</v>
      </c>
      <c r="G95" s="29">
        <f t="shared" ref="G95:L95" si="4">+G97+G101+G107+G115+G120+G127+G130+G136+G145</f>
        <v>166245.579999999</v>
      </c>
      <c r="H95" s="29">
        <f t="shared" si="4"/>
        <v>605028.34579999978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977802.51583968196</v>
      </c>
      <c r="L95" s="29">
        <f t="shared" si="4"/>
        <v>771273.92579999892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3225351.9257999989</v>
      </c>
      <c r="G120" s="29">
        <f t="shared" si="6"/>
        <v>166245.579999999</v>
      </c>
      <c r="H120" s="29">
        <f t="shared" si="6"/>
        <v>3059106.3457999998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2798884.2063158723</v>
      </c>
      <c r="L120" s="29">
        <f t="shared" si="6"/>
        <v>3225351.9257999989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3225351.9257999989</v>
      </c>
      <c r="G122" s="29">
        <f>+'4.Gorcarakan ev tntesagitakan'!H279</f>
        <v>166245.579999999</v>
      </c>
      <c r="H122" s="29">
        <f>+'4.Gorcarakan ev tntesagitakan'!I279</f>
        <v>3059106.3457999998</v>
      </c>
      <c r="I122" s="29">
        <f>+'4.Gorcarakan ev tntesagitakan'!J279</f>
        <v>1675488.2874666664</v>
      </c>
      <c r="J122" s="29">
        <f>+'4.Gorcarakan ev tntesagitakan'!K279</f>
        <v>2285749.6142523796</v>
      </c>
      <c r="K122" s="29">
        <f>+'4.Gorcarakan ev tntesagitakan'!L279</f>
        <v>2798884.2063158723</v>
      </c>
      <c r="L122" s="29">
        <f>+'4.Gorcarakan ev tntesagitakan'!M279</f>
        <v>3225351.9257999989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ht="27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806500.77300000004</v>
      </c>
      <c r="G148" s="29">
        <f t="shared" ref="G148:L148" si="8">+G150+G153+G156+G159+G162+G165</f>
        <v>709355.04600000009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642322.12439285917</v>
      </c>
      <c r="L148" s="29">
        <f t="shared" si="8"/>
        <v>806500.77300000004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575287.24600000004</v>
      </c>
      <c r="G150" s="29">
        <f t="shared" ref="G150:L150" si="9">+G152</f>
        <v>573287.24600000004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439788.78390079568</v>
      </c>
      <c r="L150" s="29">
        <f t="shared" si="9"/>
        <v>575287.24600000004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575287.24600000004</v>
      </c>
      <c r="G152" s="29">
        <f>+'4.Gorcarakan ev tntesagitakan'!H356</f>
        <v>573287.24600000004</v>
      </c>
      <c r="H152" s="29">
        <f>+'4.Gorcarakan ev tntesagitakan'!I356</f>
        <v>2000</v>
      </c>
      <c r="I152" s="29">
        <f>+'4.Gorcarakan ev tntesagitakan'!J356</f>
        <v>126775.35999206302</v>
      </c>
      <c r="J152" s="29">
        <f>+'4.Gorcarakan ev tntesagitakan'!K356</f>
        <v>267114.98093650909</v>
      </c>
      <c r="K152" s="29">
        <f>+'4.Gorcarakan ev tntesagitakan'!L356</f>
        <v>439788.78390079568</v>
      </c>
      <c r="L152" s="29">
        <f>+'4.Gorcarakan ev tntesagitakan'!M356</f>
        <v>575287.24600000004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231213.527</v>
      </c>
      <c r="G165" s="29">
        <f t="shared" ref="G165:L165" si="10">+G167</f>
        <v>136067.79999999999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231213.527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231213.527</v>
      </c>
      <c r="G167" s="29">
        <f>+'4.Gorcarakan ev tntesagitakan'!H396</f>
        <v>136067.79999999999</v>
      </c>
      <c r="H167" s="29">
        <f>+'4.Gorcarakan ev tntesagitakan'!I396</f>
        <v>95145.726999999999</v>
      </c>
      <c r="I167" s="29">
        <f>+'4.Gorcarakan ev tntesagitakan'!J396</f>
        <v>127837.01112698413</v>
      </c>
      <c r="J167" s="29">
        <f>+'4.Gorcarakan ev tntesagitakan'!K396</f>
        <v>170644.54525396824</v>
      </c>
      <c r="K167" s="29">
        <f>+'4.Gorcarakan ev tntesagitakan'!L396</f>
        <v>202533.34049206349</v>
      </c>
      <c r="L167" s="29">
        <f>+'4.Gorcarakan ev tntesagitakan'!M396</f>
        <v>231213.527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2184798.8069999996</v>
      </c>
      <c r="G168" s="29">
        <f t="shared" ref="G168:L168" si="11">+G170+G173+G176+G179+G182+G185</f>
        <v>352437.07</v>
      </c>
      <c r="H168" s="29">
        <f t="shared" si="11"/>
        <v>1832361.7369999997</v>
      </c>
      <c r="I168" s="29">
        <f t="shared" si="11"/>
        <v>948218.30309523875</v>
      </c>
      <c r="J168" s="29">
        <f t="shared" si="11"/>
        <v>1181175.0750793652</v>
      </c>
      <c r="K168" s="29">
        <f t="shared" si="11"/>
        <v>1605097.3675793635</v>
      </c>
      <c r="L168" s="29">
        <f t="shared" si="11"/>
        <v>2184798.8069999996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146956.4</v>
      </c>
      <c r="G179" s="29">
        <f t="shared" ref="G179:L179" si="12">+G181</f>
        <v>140556.4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104714.33650793655</v>
      </c>
      <c r="L179" s="29">
        <f t="shared" si="12"/>
        <v>146956.4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146956.4</v>
      </c>
      <c r="G181" s="29">
        <f>+'4.Gorcarakan ev tntesagitakan'!H429</f>
        <v>140556.4</v>
      </c>
      <c r="H181" s="29">
        <f>+'4.Gorcarakan ev tntesagitakan'!I429</f>
        <v>6400</v>
      </c>
      <c r="I181" s="29">
        <f>+'4.Gorcarakan ev tntesagitakan'!J429</f>
        <v>54019.892063492065</v>
      </c>
      <c r="J181" s="29">
        <f>+'4.Gorcarakan ev tntesagitakan'!K429</f>
        <v>93483.384126984121</v>
      </c>
      <c r="K181" s="29">
        <f>+'4.Gorcarakan ev tntesagitakan'!L429</f>
        <v>104714.33650793655</v>
      </c>
      <c r="L181" s="29">
        <f>+'4.Gorcarakan ev tntesagitakan'!M429</f>
        <v>146956.4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2037842.4069999997</v>
      </c>
      <c r="G185" s="29">
        <f t="shared" ref="G185:L185" si="13">+G187</f>
        <v>211880.67</v>
      </c>
      <c r="H185" s="29">
        <f t="shared" si="13"/>
        <v>1825961.7369999997</v>
      </c>
      <c r="I185" s="29">
        <f t="shared" si="13"/>
        <v>894198.41103174665</v>
      </c>
      <c r="J185" s="29">
        <f t="shared" si="13"/>
        <v>1087691.6909523811</v>
      </c>
      <c r="K185" s="29">
        <f t="shared" si="13"/>
        <v>1500383.031071427</v>
      </c>
      <c r="L185" s="29">
        <f t="shared" si="13"/>
        <v>2037842.4069999997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2037842.4069999997</v>
      </c>
      <c r="G187" s="29">
        <f>+'4.Gorcarakan ev tntesagitakan'!H445</f>
        <v>211880.67</v>
      </c>
      <c r="H187" s="29">
        <f>+'4.Gorcarakan ev tntesagitakan'!I445</f>
        <v>1825961.7369999997</v>
      </c>
      <c r="I187" s="29">
        <f>+'4.Gorcarakan ev tntesagitakan'!J445</f>
        <v>894198.41103174665</v>
      </c>
      <c r="J187" s="29">
        <f>+'4.Gorcarakan ev tntesagitakan'!K445</f>
        <v>1087691.6909523811</v>
      </c>
      <c r="K187" s="29">
        <f>+'4.Gorcarakan ev tntesagitakan'!L445</f>
        <v>1500383.031071427</v>
      </c>
      <c r="L187" s="29">
        <f>+'4.Gorcarakan ev tntesagitakan'!M445</f>
        <v>2037842.4069999997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1423827.2000000002</v>
      </c>
      <c r="G217" s="29">
        <f t="shared" ref="G217:L217" si="14">+G219+G222+G231+G236+G241+G244</f>
        <v>1413127.2000000002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1423827.2000000002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648473.1</v>
      </c>
      <c r="G219" s="29">
        <f t="shared" ref="G219:L219" si="15">+G221</f>
        <v>648473.1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648473.1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648473.1</v>
      </c>
      <c r="G221" s="29">
        <f>+'4.Gorcarakan ev tntesagitakan'!H541</f>
        <v>648473.1</v>
      </c>
      <c r="H221" s="29"/>
      <c r="I221" s="29">
        <f>+'4.Gorcarakan ev tntesagitakan'!J541</f>
        <v>156150.35793650791</v>
      </c>
      <c r="J221" s="29">
        <f>+'4.Gorcarakan ev tntesagitakan'!K541</f>
        <v>336140.73809523805</v>
      </c>
      <c r="K221" s="29">
        <f>+'4.Gorcarakan ev tntesagitakan'!L541</f>
        <v>481201.96309523832</v>
      </c>
      <c r="L221" s="29">
        <f>+'4.Gorcarakan ev tntesagitakan'!M541</f>
        <v>648473.1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731839.5</v>
      </c>
      <c r="G222" s="29">
        <f>+'4.Gorcarakan ev tntesagitakan'!H552</f>
        <v>721139.5</v>
      </c>
      <c r="H222" s="29">
        <f>+'4.Gorcarakan ev tntesagitakan'!I552</f>
        <v>10700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543359.2837301587</v>
      </c>
      <c r="L222" s="29">
        <f>+'4.Gorcarakan ev tntesagitakan'!M552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57460.1</v>
      </c>
      <c r="G224" s="29">
        <f>+'4.Gorcarakan ev tntesagitakan'!H554</f>
        <v>57460.1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42603.62777777783</v>
      </c>
      <c r="L224" s="29">
        <f>+'4.Gorcarakan ev tntesagitakan'!M554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75321.7</v>
      </c>
      <c r="G225" s="29">
        <f>+'4.Gorcarakan ev tntesagitakan'!H560</f>
        <v>75321.7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55473.330952380937</v>
      </c>
      <c r="L225" s="29">
        <f>+'4.Gorcarakan ev tntesagitakan'!M560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586357.70000000007</v>
      </c>
      <c r="G226" s="29">
        <f>+'4.Gorcarakan ev tntesagitakan'!H566</f>
        <v>586357.70000000007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435032.72182539676</v>
      </c>
      <c r="L226" s="29">
        <f>+'4.Gorcarakan ev tntesagitakan'!M566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12700</v>
      </c>
      <c r="G230" s="29">
        <f>+'4.Gorcarakan ev tntesagitakan'!H585</f>
        <v>2000</v>
      </c>
      <c r="H230" s="29">
        <f>+'4.Gorcarakan ev tntesagitakan'!I585</f>
        <v>10700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10249.603174603173</v>
      </c>
      <c r="L230" s="29">
        <f>+'4.Gorcarakan ev tntesagitakan'!M585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17200</v>
      </c>
      <c r="G236" s="29">
        <f t="shared" ref="G236:L236" si="16">+G239</f>
        <v>17200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17200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40.5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17200</v>
      </c>
      <c r="G239" s="29">
        <f>+'4.Gorcarakan ev tntesagitakan'!H612</f>
        <v>17200</v>
      </c>
      <c r="H239" s="29">
        <f>+'4.Gorcarakan ev tntesagitakan'!I612</f>
        <v>0</v>
      </c>
      <c r="I239" s="29">
        <f>+'4.Gorcarakan ev tntesagitakan'!J612</f>
        <v>5215.8730158730159</v>
      </c>
      <c r="J239" s="29">
        <f>+'4.Gorcarakan ev tntesagitakan'!K612</f>
        <v>10431.746031746001</v>
      </c>
      <c r="K239" s="29">
        <f>+'4.Gorcarakan ev tntesagitakan'!L612</f>
        <v>10731.746031746001</v>
      </c>
      <c r="L239" s="29">
        <f>+'4.Gorcarakan ev tntesagitakan'!M612</f>
        <v>17200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26314.6</v>
      </c>
      <c r="G244" s="29">
        <f t="shared" ref="G244:L244" si="17">+G246</f>
        <v>26314.6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26314.6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26314.6</v>
      </c>
      <c r="G246" s="29">
        <f>+'4.Gorcarakan ev tntesagitakan'!H628</f>
        <v>26314.6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26314.6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816161.88399999996</v>
      </c>
      <c r="G247" s="29">
        <f t="shared" ref="G247:L247" si="18">+G249+G253+G257+G261+G265+G269+G272+G275</f>
        <v>816161.88399999996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816161.88399999996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769947.18400000001</v>
      </c>
      <c r="G249" s="29">
        <f t="shared" ref="G249:L249" si="19">+G251</f>
        <v>769947.18400000001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769947.18400000001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769947.18400000001</v>
      </c>
      <c r="G251" s="29">
        <f>+'4.Gorcarakan ev tntesagitakan'!H639</f>
        <v>769947.18400000001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580927.71193650796</v>
      </c>
      <c r="L251" s="29">
        <f>+'4.Gorcarakan ev tntesagitakan'!M639</f>
        <v>769947.18400000001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47677</v>
      </c>
      <c r="G278" s="29">
        <f t="shared" ref="G278:L278" si="21">+G280+G284+G287+G290+G293+G296+G299+G302+G306</f>
        <v>47677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40903.5873015873</v>
      </c>
      <c r="L278" s="29">
        <f t="shared" si="21"/>
        <v>47677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tntesagitakan'!J727</f>
        <v>10855.714285714301</v>
      </c>
      <c r="J290" s="29">
        <f>+'4.Gorcarakan ev tntesagitakan'!K727</f>
        <v>10855.714285714301</v>
      </c>
      <c r="K290" s="29">
        <f>+'4.Gorcarakan ev tntesagitakan'!L727</f>
        <v>17370</v>
      </c>
      <c r="L290" s="29">
        <f>+'4.Gorcarakan ev tntesagitakan'!M727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17370</v>
      </c>
      <c r="G292" s="29">
        <f>+'4.Gorcarakan ev tntesagitakan'!H727</f>
        <v>17370</v>
      </c>
      <c r="H292" s="29">
        <f>+'4.Gorcarakan ev tntesagitakan'!I727</f>
        <v>0</v>
      </c>
      <c r="I292" s="29">
        <f>+'4.Gorcarakan ev tntesagitakan'!J727</f>
        <v>10855.714285714301</v>
      </c>
      <c r="J292" s="29">
        <f>+'4.Gorcarakan ev tntesagitakan'!K727</f>
        <v>10855.714285714301</v>
      </c>
      <c r="K292" s="29">
        <f>+'4.Gorcarakan ev tntesagitakan'!L727</f>
        <v>17370</v>
      </c>
      <c r="L292" s="29">
        <f>+'4.Gorcarakan ev tntesagitakan'!M727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E8" sqref="E8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1033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9" t="s">
        <v>610</v>
      </c>
      <c r="H2" s="279"/>
      <c r="I2" s="279"/>
      <c r="J2" s="279"/>
    </row>
    <row r="3" spans="1:10" s="90" customFormat="1" ht="13.5" customHeight="1" x14ac:dyDescent="0.25">
      <c r="A3" s="92"/>
      <c r="C3" s="92"/>
      <c r="E3" s="92"/>
      <c r="F3" s="92"/>
      <c r="G3" s="279" t="s">
        <v>1028</v>
      </c>
      <c r="H3" s="279"/>
      <c r="I3" s="279"/>
      <c r="J3" s="279"/>
    </row>
    <row r="4" spans="1:10" s="90" customFormat="1" ht="13.5" customHeight="1" x14ac:dyDescent="0.25">
      <c r="A4" s="92"/>
      <c r="C4" s="92"/>
      <c r="E4" s="92"/>
      <c r="F4" s="92"/>
      <c r="G4" s="278" t="s">
        <v>1032</v>
      </c>
      <c r="H4" s="278"/>
      <c r="I4" s="278"/>
      <c r="J4" s="278"/>
    </row>
    <row r="5" spans="1:10" s="90" customFormat="1" ht="27" customHeight="1" x14ac:dyDescent="0.25">
      <c r="A5" s="92"/>
      <c r="C5" s="92"/>
      <c r="E5" s="92"/>
      <c r="F5" s="92"/>
      <c r="G5" s="280" t="s">
        <v>1026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79" t="s">
        <v>610</v>
      </c>
      <c r="H6" s="279"/>
      <c r="I6" s="279"/>
      <c r="J6" s="279"/>
    </row>
    <row r="7" spans="1:10" s="90" customFormat="1" ht="13.5" customHeight="1" x14ac:dyDescent="0.25">
      <c r="A7" s="92"/>
      <c r="C7" s="92"/>
      <c r="E7" s="92"/>
      <c r="F7" s="92"/>
      <c r="G7" s="279" t="s">
        <v>867</v>
      </c>
      <c r="H7" s="279"/>
      <c r="I7" s="279"/>
      <c r="J7" s="279"/>
    </row>
    <row r="8" spans="1:10" s="90" customFormat="1" ht="13.5" customHeight="1" x14ac:dyDescent="0.25">
      <c r="A8" s="92"/>
      <c r="C8" s="92"/>
      <c r="E8" s="92"/>
      <c r="F8" s="92"/>
      <c r="G8" s="278" t="s">
        <v>1025</v>
      </c>
      <c r="H8" s="278"/>
      <c r="I8" s="278"/>
      <c r="J8" s="27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5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6967170.3517999984</v>
      </c>
      <c r="E17" s="21">
        <f t="shared" ref="E17:J17" si="0">SUM(E19,E178,E213)</f>
        <v>4739166.8419999983</v>
      </c>
      <c r="F17" s="21">
        <f>SUM(F178,F213)</f>
        <v>2574888.2098000003</v>
      </c>
      <c r="G17" s="21">
        <f t="shared" si="0"/>
        <v>3124486.863593651</v>
      </c>
      <c r="H17" s="21">
        <f t="shared" si="0"/>
        <v>4256052.6413873024</v>
      </c>
      <c r="I17" s="21">
        <f t="shared" si="0"/>
        <v>5567975.8893873021</v>
      </c>
      <c r="J17" s="21">
        <f t="shared" si="0"/>
        <v>6967170.3517999984</v>
      </c>
      <c r="L17" s="21">
        <v>6858170.3217999991</v>
      </c>
      <c r="M17" s="21">
        <v>4630166.811999999</v>
      </c>
      <c r="N17" s="21">
        <v>2574888.2098000003</v>
      </c>
      <c r="O17" s="21">
        <v>3124486.8635936501</v>
      </c>
      <c r="P17" s="21">
        <v>4256052.6413873015</v>
      </c>
      <c r="Q17" s="21">
        <v>5567975.8893873012</v>
      </c>
      <c r="R17" s="21">
        <v>6858170.3217999991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4392282.1419999981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1111036.5723809523</v>
      </c>
      <c r="H19" s="21">
        <f t="shared" si="1"/>
        <v>2157507.701761906</v>
      </c>
      <c r="I19" s="21">
        <f t="shared" si="1"/>
        <v>3209836.8747619055</v>
      </c>
      <c r="J19" s="21">
        <f t="shared" si="1"/>
        <v>4392282.1419999981</v>
      </c>
      <c r="L19" s="153">
        <f>+D17-L17</f>
        <v>109000.02999999933</v>
      </c>
      <c r="M19" s="153">
        <f t="shared" ref="M19:R19" si="2">+E17-M17</f>
        <v>109000.02999999933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109000.02999999933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1173219.719</v>
      </c>
      <c r="E21" s="21">
        <f>SUM(E23,E28,E31)</f>
        <v>1173219.719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894816.82971825521</v>
      </c>
      <c r="J21" s="21">
        <f>SUM(J23,J28,J31)</f>
        <v>1173219.719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1173219.719</v>
      </c>
      <c r="E23" s="21">
        <f>SUM(E25:E27)</f>
        <v>1173219.719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894816.82971825521</v>
      </c>
      <c r="J23" s="21">
        <f>SUM(J25:J27)</f>
        <v>1173219.719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1173219.719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1173219.719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894816.82971825521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1173219.719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768863.03899999848</v>
      </c>
      <c r="E34" s="21">
        <f>SUM(E36,E45,E50,E60,E63,E67)</f>
        <v>768863.03899999848</v>
      </c>
      <c r="F34" s="21" t="s">
        <v>0</v>
      </c>
      <c r="G34" s="21">
        <f>SUM(G36,G45,G50,G60,G63,G67)</f>
        <v>212696.98459523841</v>
      </c>
      <c r="H34" s="21">
        <f>SUM(H36,H45,H50,H60,H63,H67)</f>
        <v>442970.12796031707</v>
      </c>
      <c r="I34" s="21">
        <f>SUM(I36,I45,I50,I60,I63,I67)</f>
        <v>572276.92278968217</v>
      </c>
      <c r="J34" s="21">
        <f>SUM(J36,J45,J50,J60,J63,J67)</f>
        <v>768863.03899999848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227308.52899999951</v>
      </c>
      <c r="E36" s="21">
        <f>SUM(E38:E44)</f>
        <v>227308.52899999951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166000.01917857106</v>
      </c>
      <c r="J36" s="21">
        <f>SUM(J38:J44)</f>
        <v>227308.52899999951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156682.4789999995</v>
      </c>
      <c r="E39" s="21">
        <f>+'4.Gorcarakan ev tntesagitakan'!H23+'4.Gorcarakan ev tntesagitakan'!H79+'4.Gorcarakan ev tntesagitakan'!H431+'4.Gorcarakan ev tntesagitakan'!H759</f>
        <v>156682.4789999995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111659.88409920601</v>
      </c>
      <c r="J39" s="21">
        <f>+'4.Gorcarakan ev tntesagitakan'!M23+'4.Gorcarakan ev tntesagitakan'!M79+'4.Gorcarakan ev tntesagitakan'!M431+'4.Gorcarakan ev tntesagitakan'!M759</f>
        <v>156682.4789999995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7676.6634920634906</v>
      </c>
      <c r="H40" s="21">
        <f>+'4.Gorcarakan ev tntesagitakan'!K24+'4.Gorcarakan ev tntesagitakan'!K80+'4.Gorcarakan ev tntesagitakan'!K399</f>
        <v>22968.726984126963</v>
      </c>
      <c r="I40" s="21">
        <f>+'4.Gorcarakan ev tntesagitakan'!L24+'4.Gorcarakan ev tntesagitakan'!L80+'4.Gorcarakan ev tntesagitakan'!L399</f>
        <v>33156.769999999997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13200</v>
      </c>
      <c r="E42" s="21">
        <f>+'4.Gorcarakan ev tntesagitakan'!H26+'4.Gorcarakan ev tntesagitakan'!H362+'4.Gorcarakan ev tntesagitakan'!H448</f>
        <v>13200</v>
      </c>
      <c r="F42" s="21" t="s">
        <v>1</v>
      </c>
      <c r="G42" s="21">
        <f>+'4.Gorcarakan ev tntesagitakan'!J26+'4.Gorcarakan ev tntesagitakan'!J362+'4.Gorcarakan ev tntesagitakan'!J448</f>
        <v>1438.0952380952381</v>
      </c>
      <c r="H42" s="21">
        <f>+'4.Gorcarakan ev tntesagitakan'!K26+'4.Gorcarakan ev tntesagitakan'!K362+'4.Gorcarakan ev tntesagitakan'!K448</f>
        <v>2176.1904761904761</v>
      </c>
      <c r="I42" s="21">
        <f>+'4.Gorcarakan ev tntesagitakan'!L26+'4.Gorcarakan ev tntesagitakan'!L362+'4.Gorcarakan ev tntesagitakan'!L448</f>
        <v>12426.190476190477</v>
      </c>
      <c r="J42" s="21">
        <f>+'4.Gorcarakan ev tntesagitakan'!M26+'4.Gorcarakan ev tntesagitakan'!M362+'4.Gorcarakan ev tntesagitakan'!M448</f>
        <v>13200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5370</v>
      </c>
      <c r="E43" s="21">
        <f>+'4.Gorcarakan ev tntesagitakan'!H27+'4.Gorcarakan ev tntesagitakan'!H359+'4.Gorcarakan ev tntesagitakan'!H549+'4.Gorcarakan ev tntesagitakan'!H557+'4.Gorcarakan ev tntesagitakan'!H762</f>
        <v>5370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1321.1904761904761</v>
      </c>
      <c r="H43" s="21">
        <f>+'4.Gorcarakan ev tntesagitakan'!K27+'4.Gorcarakan ev tntesagitakan'!K359+'4.Gorcarakan ev tntesagitakan'!K549+'4.Gorcarakan ev tntesagitakan'!K557+'4.Gorcarakan ev tntesagitakan'!K762</f>
        <v>2642.3809523809523</v>
      </c>
      <c r="I43" s="21">
        <f>+'4.Gorcarakan ev tntesagitakan'!L27+'4.Gorcarakan ev tntesagitakan'!L359+'4.Gorcarakan ev tntesagitakan'!L549+'4.Gorcarakan ev tntesagitakan'!L557+'4.Gorcarakan ev tntesagitakan'!L762</f>
        <v>3984.8809523809523</v>
      </c>
      <c r="J43" s="21">
        <f>+'4.Gorcarakan ev tntesagitakan'!M27+'4.Gorcarakan ev tntesagitakan'!M359+'4.Gorcarakan ev tntesagitakan'!M549+'4.Gorcarakan ev tntesagitakan'!M557+'4.Gorcarakan ev tntesagitakan'!M762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41000</v>
      </c>
      <c r="E47" s="21">
        <f>+'4.Gorcarakan ev tntesagitakan'!H29+'4.Gorcarakan ev tntesagitakan'!H82+'4.Gorcarakan ev tntesagitakan'!H543+'4.Gorcarakan ev tntesagitakan'!H764</f>
        <v>41000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22714.285714285736</v>
      </c>
      <c r="I47" s="21">
        <f>+'4.Gorcarakan ev tntesagitakan'!L29+'4.Gorcarakan ev tntesagitakan'!L82+'4.Gorcarakan ev tntesagitakan'!L543+'4.Gorcarakan ev tntesagitakan'!L764</f>
        <v>31714.285714285736</v>
      </c>
      <c r="J47" s="21">
        <f>+'4.Gorcarakan ev tntesagitakan'!M29+'4.Gorcarakan ev tntesagitakan'!M82+'4.Gorcarakan ev tntesagitakan'!M543+'4.Gorcarakan ev tntesagitakan'!M764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65697.100000000006</v>
      </c>
      <c r="E50" s="21">
        <f>SUM(E52:E59)</f>
        <v>65697.100000000006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65697.100000000006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35084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35084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35084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34602.9</v>
      </c>
      <c r="E60" s="21">
        <f>+E62</f>
        <v>34602.9</v>
      </c>
      <c r="F60" s="21" t="s">
        <v>1</v>
      </c>
      <c r="G60" s="21">
        <f>+G62</f>
        <v>12808.515079365079</v>
      </c>
      <c r="H60" s="21">
        <f>+H62</f>
        <v>17744.169841269842</v>
      </c>
      <c r="I60" s="21">
        <f>+I62</f>
        <v>33313.217460317457</v>
      </c>
      <c r="J60" s="21">
        <f>+J62</f>
        <v>34602.9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34602.9</v>
      </c>
      <c r="E62" s="21">
        <f>+'4.Gorcarakan ev tntesagitakan'!H35+'4.Gorcarakan ev tntesagitakan'!H96+'4.Gorcarakan ev tntesagitakan'!H103+'4.Gorcarakan ev tntesagitakan'!H363+'4.Gorcarakan ev tntesagitakan'!H450</f>
        <v>34602.9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12808.515079365079</v>
      </c>
      <c r="H62" s="21">
        <f>+'4.Gorcarakan ev tntesagitakan'!K35+'4.Gorcarakan ev tntesagitakan'!K96+'4.Gorcarakan ev tntesagitakan'!K103+'4.Gorcarakan ev tntesagitakan'!K363+'4.Gorcarakan ev tntesagitakan'!K450</f>
        <v>17744.169841269842</v>
      </c>
      <c r="I62" s="21">
        <f>+'4.Gorcarakan ev tntesagitakan'!L35+'4.Gorcarakan ev tntesagitakan'!L96+'4.Gorcarakan ev tntesagitakan'!L103+'4.Gorcarakan ev tntesagitakan'!L363+'4.Gorcarakan ev tntesagitakan'!L450</f>
        <v>33313.217460317457</v>
      </c>
      <c r="J62" s="21">
        <f>+'4.Gorcarakan ev tntesagitakan'!M35+'4.Gorcarakan ev tntesagitakan'!M96+'4.Gorcarakan ev tntesagitakan'!M103+'4.Gorcarakan ev tntesagitakan'!M363+'4.Gorcarakan ev tntesagitakan'!M450</f>
        <v>34602.9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153834.579999999</v>
      </c>
      <c r="E63" s="21">
        <f>SUM(E65:E66)</f>
        <v>153834.579999999</v>
      </c>
      <c r="F63" s="21" t="s">
        <v>1</v>
      </c>
      <c r="G63" s="21">
        <f>SUM(G65:G66)</f>
        <v>29131.159126983948</v>
      </c>
      <c r="H63" s="21">
        <f>SUM(H65:H66)</f>
        <v>95089.76527777742</v>
      </c>
      <c r="I63" s="21">
        <f>SUM(I65:I66)</f>
        <v>98264.76527777742</v>
      </c>
      <c r="J63" s="21">
        <f>SUM(J65:J66)</f>
        <v>153834.579999999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146840.579999999</v>
      </c>
      <c r="E65" s="21">
        <f>+'4.Gorcarakan ev tntesagitakan'!H282+'4.Gorcarakan ev tntesagitakan'!H451+'4.Gorcarakan ev tntesagitakan'!H588</f>
        <v>146840.579999999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92493.97956349171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6994</v>
      </c>
      <c r="E66" s="21">
        <f>+'4.Gorcarakan ev tntesagitakan'!H37+'4.Gorcarakan ev tntesagitakan'!H364+'4.Gorcarakan ev tntesagitakan'!H452</f>
        <v>6994</v>
      </c>
      <c r="F66" s="21" t="s">
        <v>1</v>
      </c>
      <c r="G66" s="21">
        <f>+'4.Gorcarakan ev tntesagitakan'!J37+'4.Gorcarakan ev tntesagitakan'!J364+'4.Gorcarakan ev tntesagitakan'!J452</f>
        <v>2226.7380952380954</v>
      </c>
      <c r="H66" s="21">
        <f>+'4.Gorcarakan ev tntesagitakan'!K37+'4.Gorcarakan ev tntesagitakan'!K364+'4.Gorcarakan ev tntesagitakan'!K452</f>
        <v>2595.7857142857142</v>
      </c>
      <c r="I66" s="21">
        <f>+'4.Gorcarakan ev tntesagitakan'!L37+'4.Gorcarakan ev tntesagitakan'!L364+'4.Gorcarakan ev tntesagitakan'!L452</f>
        <v>5020.7857142857156</v>
      </c>
      <c r="J66" s="21">
        <f>+'4.Gorcarakan ev tntesagitakan'!M37+'4.Gorcarakan ev tntesagitakan'!M364+'4.Gorcarakan ev tntesagitakan'!M452</f>
        <v>6994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242419.93</v>
      </c>
      <c r="E67" s="21">
        <f>SUM(E69:E76)</f>
        <v>242419.93</v>
      </c>
      <c r="F67" s="21" t="s">
        <v>1</v>
      </c>
      <c r="G67" s="21">
        <f>SUM(G69:G76)</f>
        <v>67694.880793651377</v>
      </c>
      <c r="H67" s="21">
        <f>SUM(H69:H76)</f>
        <v>136598.82841269858</v>
      </c>
      <c r="I67" s="21">
        <f>SUM(I69:I76)</f>
        <v>188333.13039682579</v>
      </c>
      <c r="J67" s="21">
        <f>SUM(J69:J76)</f>
        <v>242419.93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2465</v>
      </c>
      <c r="E70" s="21">
        <f>+'4.Gorcarakan ev tntesagitakan'!H400</f>
        <v>2465</v>
      </c>
      <c r="F70" s="21" t="s">
        <v>1</v>
      </c>
      <c r="G70" s="21">
        <f>+'4.Gorcarakan ev tntesagitakan'!J400</f>
        <v>852.5</v>
      </c>
      <c r="H70" s="21">
        <f>+'4.Gorcarakan ev tntesagitakan'!K400</f>
        <v>1571.25</v>
      </c>
      <c r="I70" s="21">
        <f>+'4.Gorcarakan ev tntesagitakan'!L400</f>
        <v>1571.25</v>
      </c>
      <c r="J70" s="21">
        <f>+'4.Gorcarakan ev tntesagitakan'!M400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158948.03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158948.03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44410.282380953031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85566.214126984778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118645.65500000124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158948.03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70846.899999999994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70846.899999999994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19932.415873015812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39890.570634920143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58255.431746030881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70846.899999999994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126000</v>
      </c>
      <c r="E77" s="21">
        <f>SUM(E79,E83,E87)</f>
        <v>126000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10099.206349207099</v>
      </c>
      <c r="J77" s="21">
        <f>SUM(J79,J83,J87)</f>
        <v>126000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126000</v>
      </c>
      <c r="E79" s="21">
        <f>SUM(E81:E82)</f>
        <v>126000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10099.206349207099</v>
      </c>
      <c r="J79" s="21">
        <f>SUM(J81:J82)</f>
        <v>126000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126000</v>
      </c>
      <c r="E82" s="21">
        <f>+'4.Gorcarakan ev tntesagitakan'!H107</f>
        <v>126000</v>
      </c>
      <c r="F82" s="21" t="s">
        <v>1</v>
      </c>
      <c r="G82" s="21">
        <f>+'4.Gorcarakan ev tntesagitakan'!J107</f>
        <v>5455.1720238097187</v>
      </c>
      <c r="H82" s="21">
        <f>+'4.Gorcarakan ev tntesagitakan'!K107</f>
        <v>5455.1720238097187</v>
      </c>
      <c r="I82" s="21">
        <f>+'4.Gorcarakan ev tntesagitakan'!L107</f>
        <v>10099.206349207099</v>
      </c>
      <c r="J82" s="21">
        <f>+'4.Gorcarakan ev tntesagitakan'!M107</f>
        <v>126000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1981631.8840000001</v>
      </c>
      <c r="E92" s="21">
        <f>SUM(E94,E98)</f>
        <v>1981631.8840000001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1981631.8840000001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1948631.8840000001</v>
      </c>
      <c r="E94" s="21">
        <f>SUM(E96:E97)</f>
        <v>1948631.8840000001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1948631.8840000001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1948631.8840000001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1948631.8840000001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1948631.8840000001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33000</v>
      </c>
      <c r="E100" s="21">
        <f>+'4.Gorcarakan ev tntesagitakan'!H159+'4.Gorcarakan ev tntesagitakan'!H455</f>
        <v>33000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13684.52380952239</v>
      </c>
      <c r="J100" s="21">
        <f>+'4.Gorcarakan ev tntesagitakan'!M159+'4.Gorcarakan ev tntesagitakan'!M455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81130</v>
      </c>
      <c r="E134" s="21">
        <f>SUM(E136,E140,E146)</f>
        <v>81130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60878.777777777774</v>
      </c>
      <c r="J134" s="21">
        <f>SUM(J136,J140,J146)</f>
        <v>81130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81130</v>
      </c>
      <c r="E140" s="21">
        <f>SUM(E142:E145)</f>
        <v>81130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60878.777777777774</v>
      </c>
      <c r="J140" s="21">
        <f>SUM(J142:J145)</f>
        <v>81130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10204</v>
      </c>
      <c r="E143" s="21">
        <f>+'4.Gorcarakan ev tntesagitakan'!H550+'4.Gorcarakan ev tntesagitakan'!H633+'4.Gorcarakan ev tntesagitakan'!H570</f>
        <v>10204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7494.4444444444443</v>
      </c>
      <c r="I143" s="21">
        <f>+'4.Gorcarakan ev tntesagitakan'!L550+'4.Gorcarakan ev tntesagitakan'!L633+'4.Gorcarakan ev tntesagitakan'!L570</f>
        <v>7694.4444444444443</v>
      </c>
      <c r="J143" s="21">
        <f>+'4.Gorcarakan ev tntesagitakan'!M550+'4.Gorcarakan ev tntesagitakan'!M633+'4.Gorcarakan ev tntesagitakan'!M570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69666</v>
      </c>
      <c r="E145" s="21">
        <f>+'4.Gorcarakan ev tntesagitakan'!H546+'4.Gorcarakan ev tntesagitakan'!H727+'4.Gorcarakan ev tntesagitakan'!H747</f>
        <v>69666</v>
      </c>
      <c r="F145" s="21" t="s">
        <v>1</v>
      </c>
      <c r="G145" s="21">
        <f>+'4.Gorcarakan ev tntesagitakan'!J546+'4.Gorcarakan ev tntesagitakan'!J634+'4.Gorcarakan ev tntesagitakan'!J727+'4.Gorcarakan ev tntesagitakan'!J747</f>
        <v>19712.857142857159</v>
      </c>
      <c r="H145" s="21">
        <f>+'4.Gorcarakan ev tntesagitakan'!K546+'4.Gorcarakan ev tntesagitakan'!K634+'4.Gorcarakan ev tntesagitakan'!K727+'4.Gorcarakan ev tntesagitakan'!K747</f>
        <v>40485.047619047633</v>
      </c>
      <c r="I145" s="21">
        <f>+'4.Gorcarakan ev tntesagitakan'!L546+'4.Gorcarakan ev tntesagitakan'!L634+'4.Gorcarakan ev tntesagitakan'!L727+'4.Gorcarakan ev tntesagitakan'!L747</f>
        <v>52249.333333333328</v>
      </c>
      <c r="J145" s="21">
        <f>+'4.Gorcarakan ev tntesagitakan'!M546+'4.Gorcarakan ev tntesagitakan'!M634+'4.Gorcarakan ev tntesagitakan'!M727+'4.Gorcarakan ev tntesagitakan'!M747</f>
        <v>69666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261437.49999999997</v>
      </c>
      <c r="E149" s="21">
        <f t="shared" si="6"/>
        <v>608322.19999999995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204480.12896825396</v>
      </c>
      <c r="J149" s="21">
        <f t="shared" si="6"/>
        <v>261437.49999999997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155452.59999999998</v>
      </c>
      <c r="E151" s="21">
        <f>SUM(E153:E154)</f>
        <v>155452.59999999998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114687.68928571428</v>
      </c>
      <c r="J151" s="21">
        <f>SUM(J153:J154)</f>
        <v>155452.59999999998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155452.59999999998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155452.59999999998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114687.68928571428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155452.59999999998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36750.300000000003</v>
      </c>
      <c r="E155" s="21">
        <f>SUM(E157:E160)</f>
        <v>36750.300000000003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25795.934920634914</v>
      </c>
      <c r="J155" s="21">
        <f>SUM(J157:J160)</f>
        <v>36750.300000000003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36750.300000000003</v>
      </c>
      <c r="E158" s="21">
        <f>+'4.Gorcarakan ev tntesagitakan'!H41+'4.Gorcarakan ev tntesagitakan'!H104+'4.Gorcarakan ev tntesagitakan'!H361</f>
        <v>36750.300000000003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25795.934920634914</v>
      </c>
      <c r="J158" s="21">
        <f>+'4.Gorcarakan ev tntesagitakan'!M41+'4.Gorcarakan ev tntesagitakan'!M104+'4.Gorcarakan ev tntesagitakan'!M361</f>
        <v>36750.300000000003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69234.600000000006</v>
      </c>
      <c r="E171" s="21">
        <f>SUM(E173)</f>
        <v>69234.600000000006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63996.504761904762</v>
      </c>
      <c r="J171" s="21">
        <f>SUM(J173)</f>
        <v>69234.600000000006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69234.600000000006</v>
      </c>
      <c r="E173" s="21">
        <f>+'4.Gorcarakan ev tntesagitakan'!H42+'4.Gorcarakan ev tntesagitakan'!H111+'4.Gorcarakan ev tntesagitakan'!H548+'4.Gorcarakan ev tntesagitakan'!H631</f>
        <v>69234.600000000006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31417.139682539681</v>
      </c>
      <c r="I173" s="21">
        <f>+'4.Gorcarakan ev tntesagitakan'!L42+'4.Gorcarakan ev tntesagitakan'!L111+'4.Gorcarakan ev tntesagitakan'!L548+'4.Gorcarakan ev tntesagitakan'!L631</f>
        <v>63996.504761904762</v>
      </c>
      <c r="J173" s="21">
        <f>+'4.Gorcarakan ev tntesagitakan'!M42+'4.Gorcarakan ev tntesagitakan'!M111+'4.Gorcarakan ev tntesagitakan'!M548+'4.Gorcarakan ev tntesagitakan'!M631</f>
        <v>69234.600000000006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5028966.2098000003</v>
      </c>
      <c r="E178" s="21" t="s">
        <v>650</v>
      </c>
      <c r="F178" s="21">
        <f>SUM(F180,F198,F204,F207)</f>
        <v>5028966.2098000003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5028966.2098000003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5028966.2098000003</v>
      </c>
      <c r="E180" s="21" t="s">
        <v>1</v>
      </c>
      <c r="F180" s="21">
        <f>SUM(F182,F187,F192)</f>
        <v>5028966.2098000003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5028966.2098000003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4223861.2368000001</v>
      </c>
      <c r="E182" s="21" t="s">
        <v>0</v>
      </c>
      <c r="F182" s="21">
        <f>SUM(F184:F186)</f>
        <v>4223861.2368000001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4223861.2368000001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9000</v>
      </c>
      <c r="E185" s="21" t="s">
        <v>0</v>
      </c>
      <c r="F185" s="21">
        <f>+'4.Gorcarakan ev tntesagitakan'!I435+'4.Gorcarakan ev tntesagitakan'!I458+'4.Gorcarakan ev tntesagitakan'!I590</f>
        <v>9000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7503.9682539682535</v>
      </c>
      <c r="J185" s="21">
        <f>+'4.Gorcarakan ev tntesagitakan'!M435+'4.Gorcarakan ev tntesagitakan'!M458+'4.Gorcarakan ev tntesagitakan'!M590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4214861.2368000001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4214861.2368000001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3412148.8809111104</v>
      </c>
      <c r="J186" s="21">
        <f>+'4.Gorcarakan ev tntesagitakan'!M44+'4.Gorcarakan ev tntesagitakan'!M284+'4.Gorcarakan ev tntesagitakan'!M403+'4.Gorcarakan ev tntesagitakan'!M457+'4.Gorcarakan ev tntesagitakan'!M591</f>
        <v>4214861.2368000001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658517.53399999999</v>
      </c>
      <c r="E187" s="21" t="s">
        <v>0</v>
      </c>
      <c r="F187" s="21">
        <f>SUM(F189:F191)</f>
        <v>658517.53399999999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658517.53399999999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131859.18400000001</v>
      </c>
      <c r="E191" s="21" t="s">
        <v>1</v>
      </c>
      <c r="F191" s="21">
        <f>+'4.Gorcarakan ev tntesagitakan'!I48+'4.Gorcarakan ev tntesagitakan'!I369+'4.Gorcarakan ev tntesagitakan'!I436+'4.Gorcarakan ev tntesagitakan'!I460</f>
        <v>131859.18400000001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123944.68598412657</v>
      </c>
      <c r="J191" s="21">
        <f>+'4.Gorcarakan ev tntesagitakan'!M48+'4.Gorcarakan ev tntesagitakan'!M369+'4.Gorcarakan ev tntesagitakan'!M436+'4.Gorcarakan ev tntesagitakan'!M460</f>
        <v>131859.18400000001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146587.43899999998</v>
      </c>
      <c r="E192" s="21" t="s">
        <v>1</v>
      </c>
      <c r="F192" s="21">
        <f>SUM(F194:F197)</f>
        <v>146587.43899999998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146587.43899999998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5150</v>
      </c>
      <c r="E194" s="21" t="s">
        <v>1</v>
      </c>
      <c r="F194" s="21">
        <f>+'4.Gorcarakan ev tntesagitakan'!I404</f>
        <v>5150</v>
      </c>
      <c r="G194" s="21">
        <f>+'4.Gorcarakan ev tntesagitakan'!J404</f>
        <v>1872.2222222222222</v>
      </c>
      <c r="H194" s="21">
        <f>+'4.Gorcarakan ev tntesagitakan'!K404</f>
        <v>3344.4444444444398</v>
      </c>
      <c r="I194" s="21">
        <f>+'4.Gorcarakan ev tntesagitakan'!L404</f>
        <v>3344.4444444444398</v>
      </c>
      <c r="J194" s="21">
        <f>+'4.Gorcarakan ev tntesagitakan'!M404</f>
        <v>5150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141437.43899999998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141437.43899999998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127802.91519047559</v>
      </c>
      <c r="J197" s="21">
        <f>+'4.Gorcarakan ev tntesagitakan'!M97+'4.Gorcarakan ev tntesagitakan'!M286+'4.Gorcarakan ev tntesagitakan'!M405+'4.Gorcarakan ev tntesagitakan'!M461</f>
        <v>141437.43899999998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64980.449999998324</v>
      </c>
      <c r="E17" s="108">
        <f>+'4.Gorcarakan ev tntesagitakan'!I15-'1. Ekamutner'!F16</f>
        <v>506779.00979999942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571759.48579999991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topLeftCell="A4" zoomScaleSheetLayoutView="100" workbookViewId="0">
      <selection activeCell="E54" sqref="E5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ht="27" x14ac:dyDescent="0.25">
      <c r="J1" s="90"/>
      <c r="K1" s="92" t="s">
        <v>1031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9" t="s">
        <v>610</v>
      </c>
      <c r="K2" s="279"/>
      <c r="L2" s="279"/>
      <c r="M2" s="279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9" t="s">
        <v>1028</v>
      </c>
      <c r="K3" s="279"/>
      <c r="L3" s="279"/>
      <c r="M3" s="27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8" t="s">
        <v>1030</v>
      </c>
      <c r="K4" s="278"/>
      <c r="L4" s="278"/>
      <c r="M4" s="27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1026</v>
      </c>
      <c r="K5" s="280"/>
      <c r="L5" s="280"/>
      <c r="M5" s="280"/>
      <c r="P5" s="277">
        <f>+G15-'6.Havelurd '!D16-'1. Ekamutner'!D16</f>
        <v>-2.6000003330409527E-2</v>
      </c>
      <c r="Q5" s="277">
        <f>+H15-'6.Havelurd '!E16-'1. Ekamutner'!E16</f>
        <v>6.9999983534216881E-3</v>
      </c>
      <c r="R5" s="277">
        <f>+I15-'6.Havelurd '!F16-'1. Ekamutner'!F16</f>
        <v>-3.3000000519677997E-2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9" t="s">
        <v>610</v>
      </c>
      <c r="K6" s="279"/>
      <c r="L6" s="279"/>
      <c r="M6" s="279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9" t="s">
        <v>867</v>
      </c>
      <c r="K7" s="279"/>
      <c r="L7" s="279"/>
      <c r="M7" s="279"/>
      <c r="P7" s="277">
        <f>+G15-'1. Ekamutner'!D16</f>
        <v>571759.45979999658</v>
      </c>
      <c r="Q7" s="277">
        <f>+H15-'1. Ekamutner'!E16</f>
        <v>64980.449999998324</v>
      </c>
      <c r="R7" s="277">
        <f>+I15-'1. Ekamutner'!F16</f>
        <v>506779.00979999942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571759.48579999991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8" t="s">
        <v>1025</v>
      </c>
      <c r="K8" s="278"/>
      <c r="L8" s="278"/>
      <c r="M8" s="27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4" t="s">
        <v>646</v>
      </c>
      <c r="F10" s="334"/>
      <c r="G10" s="334"/>
      <c r="H10" s="63"/>
      <c r="J10" s="152"/>
      <c r="K10" s="152"/>
      <c r="L10" s="152"/>
      <c r="M10" s="152"/>
    </row>
    <row r="11" spans="1:22" ht="54" customHeight="1" x14ac:dyDescent="0.35">
      <c r="A11" s="335" t="s">
        <v>611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1" t="s">
        <v>143</v>
      </c>
      <c r="B12" s="341" t="s">
        <v>144</v>
      </c>
      <c r="C12" s="337" t="s">
        <v>145</v>
      </c>
      <c r="D12" s="330" t="s">
        <v>146</v>
      </c>
      <c r="E12" s="332" t="s">
        <v>147</v>
      </c>
      <c r="F12" s="336" t="s">
        <v>148</v>
      </c>
      <c r="G12" s="338" t="s">
        <v>607</v>
      </c>
      <c r="H12" s="340" t="s">
        <v>149</v>
      </c>
      <c r="I12" s="340"/>
      <c r="J12" s="296" t="s">
        <v>372</v>
      </c>
      <c r="K12" s="297"/>
      <c r="L12" s="297"/>
      <c r="M12" s="298"/>
    </row>
    <row r="13" spans="1:22" ht="64.5" customHeight="1" x14ac:dyDescent="0.25">
      <c r="A13" s="331"/>
      <c r="B13" s="331"/>
      <c r="C13" s="331"/>
      <c r="D13" s="331"/>
      <c r="E13" s="333"/>
      <c r="F13" s="336"/>
      <c r="G13" s="339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6967170.3517999975</v>
      </c>
      <c r="H15" s="21">
        <f>H16+H128+H161+H217+H352+H407+H463+H537+H635+H704+H771</f>
        <v>4739166.8419999992</v>
      </c>
      <c r="I15" s="21">
        <f>+I16+I128+I161+I217+I352+I407+I463+I537+I635+I704</f>
        <v>2574888.2097999994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5567975.8893873021</v>
      </c>
      <c r="M15" s="21">
        <f>M16+M128+M161+M217+M352+M407+M463+M537+M635+M704</f>
        <v>6967170.3517999975</v>
      </c>
      <c r="P15" s="21">
        <v>6967170.3517999975</v>
      </c>
      <c r="Q15" s="21">
        <v>4739166.8419999992</v>
      </c>
      <c r="R15" s="21">
        <v>2574888.2097999994</v>
      </c>
      <c r="S15" s="21">
        <v>3124486.8635936505</v>
      </c>
      <c r="T15" s="21">
        <v>4256052.6413873015</v>
      </c>
      <c r="U15" s="21">
        <v>5567975.8893873021</v>
      </c>
      <c r="V15" s="21">
        <v>6967170.3517999975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914530.76199999964</v>
      </c>
      <c r="H16" s="21">
        <f>+H18+H66+H86+H92+H99+H112+H118</f>
        <v>884878.36199999962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626255.368845238</v>
      </c>
      <c r="M16" s="21">
        <f>+M18+M64+M86+M92+M99+M112+M118</f>
        <v>914530.76199999964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699620.76199999964</v>
      </c>
      <c r="H18" s="21">
        <f t="shared" ref="H18:M18" si="1">H20+H49+H53</f>
        <v>682128.36199999962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540535.8450357134</v>
      </c>
      <c r="M18" s="21">
        <f t="shared" si="1"/>
        <v>699620.76199999964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699620.76199999964</v>
      </c>
      <c r="H20" s="21">
        <f t="shared" ref="H20:M20" si="2">SUM(H21:H48)</f>
        <v>682128.36199999962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540535.8450357134</v>
      </c>
      <c r="M20" s="21">
        <f t="shared" si="2"/>
        <v>699620.76199999964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 t="s">
        <v>650</v>
      </c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20126.0789999995</v>
      </c>
      <c r="H23" s="21">
        <v>20126.0789999995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20126.0789999995</v>
      </c>
      <c r="N23" s="153"/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12500</v>
      </c>
      <c r="H26" s="21">
        <v>12500</v>
      </c>
      <c r="I26" s="21"/>
      <c r="J26" s="146">
        <v>738.09523809523807</v>
      </c>
      <c r="K26" s="146">
        <v>1476.1904761904761</v>
      </c>
      <c r="L26" s="146">
        <v>11726.190476190477</v>
      </c>
      <c r="M26" s="146">
        <f t="shared" si="3"/>
        <v>12500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18700</v>
      </c>
      <c r="H35" s="21">
        <v>18700</v>
      </c>
      <c r="I35" s="21"/>
      <c r="J35" s="146">
        <v>3690.4761904761904</v>
      </c>
      <c r="K35" s="146">
        <v>7380.9523809523807</v>
      </c>
      <c r="L35" s="146">
        <v>18700</v>
      </c>
      <c r="M35" s="146">
        <f t="shared" si="3"/>
        <v>18700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4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4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4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4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4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4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4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4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4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4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4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4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17910</v>
      </c>
      <c r="H92" s="21">
        <f t="shared" si="12"/>
        <v>5750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16620.317460317459</v>
      </c>
      <c r="M92" s="21">
        <f t="shared" si="12"/>
        <v>17910</v>
      </c>
    </row>
    <row r="93" spans="1:14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4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17910</v>
      </c>
      <c r="H94" s="21">
        <f t="shared" si="13"/>
        <v>5750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16620.317460317459</v>
      </c>
      <c r="M94" s="21">
        <f t="shared" si="13"/>
        <v>17910</v>
      </c>
    </row>
    <row r="95" spans="1:14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4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5750</v>
      </c>
      <c r="H96" s="21">
        <v>5750</v>
      </c>
      <c r="I96" s="21"/>
      <c r="J96" s="146">
        <v>2980.1587301587301</v>
      </c>
      <c r="K96" s="146">
        <v>4210.3174603174602</v>
      </c>
      <c r="L96" s="146">
        <v>4460.3174603174602</v>
      </c>
      <c r="M96" s="146">
        <f>+G96</f>
        <v>5750</v>
      </c>
      <c r="N96" s="153"/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197000</v>
      </c>
      <c r="H99" s="21">
        <f>+H101+H106</f>
        <v>197000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69099.206349207103</v>
      </c>
      <c r="M99" s="21">
        <f>M101</f>
        <v>197000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197000</v>
      </c>
      <c r="H101" s="21">
        <f t="shared" ref="H101:M101" si="14">+H103+H104+H107+H111</f>
        <v>197000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69099.206349207103</v>
      </c>
      <c r="M101" s="21">
        <f t="shared" si="14"/>
        <v>197000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10000</v>
      </c>
      <c r="H103" s="21">
        <v>10000</v>
      </c>
      <c r="I103" s="21"/>
      <c r="J103" s="146">
        <v>6000</v>
      </c>
      <c r="K103" s="146">
        <v>6000</v>
      </c>
      <c r="L103" s="146">
        <v>10000</v>
      </c>
      <c r="M103" s="146">
        <f>+G103</f>
        <v>10000</v>
      </c>
      <c r="N103" s="153"/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29000</v>
      </c>
      <c r="H104" s="21">
        <v>29000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29000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126000</v>
      </c>
      <c r="H107" s="21">
        <v>126000</v>
      </c>
      <c r="I107" s="21"/>
      <c r="J107" s="146">
        <v>5455.1720238097187</v>
      </c>
      <c r="K107" s="146">
        <v>5455.1720238097187</v>
      </c>
      <c r="L107" s="146">
        <v>10099.206349207099</v>
      </c>
      <c r="M107" s="146">
        <f>+G107</f>
        <v>126000</v>
      </c>
      <c r="N107" s="153"/>
      <c r="O107" s="153"/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32000</v>
      </c>
      <c r="H111" s="21">
        <v>32000</v>
      </c>
      <c r="I111" s="21"/>
      <c r="J111" s="146">
        <v>4920.6349206349205</v>
      </c>
      <c r="K111" s="146">
        <v>4920.6349206349205</v>
      </c>
      <c r="L111" s="146">
        <v>30000</v>
      </c>
      <c r="M111" s="146">
        <f>+G111</f>
        <v>32000</v>
      </c>
      <c r="N111" s="153"/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771273.92579999892</v>
      </c>
      <c r="H217" s="21">
        <f t="shared" si="18"/>
        <v>166245.579999999</v>
      </c>
      <c r="I217" s="21">
        <f t="shared" si="18"/>
        <v>605028.34579999978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977802.51583968196</v>
      </c>
      <c r="M217" s="21">
        <f t="shared" si="18"/>
        <v>771273.92579999892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3225351.9257999989</v>
      </c>
      <c r="H277" s="21">
        <f t="shared" si="19"/>
        <v>166245.579999999</v>
      </c>
      <c r="I277" s="21">
        <f t="shared" si="19"/>
        <v>3059106.3457999998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2798884.2063158723</v>
      </c>
      <c r="M277" s="21">
        <f t="shared" si="19"/>
        <v>3225351.9257999989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3225351.9257999989</v>
      </c>
      <c r="H279" s="21">
        <f t="shared" ref="H279:M279" si="20">H281+H282+H283+H284+H285+H286</f>
        <v>166245.579999999</v>
      </c>
      <c r="I279" s="21">
        <f t="shared" si="20"/>
        <v>3059106.3457999998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2798884.2063158723</v>
      </c>
      <c r="M279" s="21">
        <f t="shared" si="20"/>
        <v>3225351.9257999989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144240.579999999</v>
      </c>
      <c r="H282" s="21">
        <f>115740.579999999+28500</f>
        <v>144240.579999999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144240.579999999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2457140.8987999996</v>
      </c>
      <c r="H284" s="21"/>
      <c r="I284" s="21">
        <v>2457140.8987999996</v>
      </c>
      <c r="J284" s="146">
        <v>1132648.5416571428</v>
      </c>
      <c r="K284" s="146">
        <v>1648042.5321333325</v>
      </c>
      <c r="L284" s="146">
        <v>2113300.7321333317</v>
      </c>
      <c r="M284" s="146">
        <f t="shared" si="22"/>
        <v>2457140.8987999996</v>
      </c>
      <c r="N284" s="153"/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92937.096999999994</v>
      </c>
      <c r="H286" s="21"/>
      <c r="I286" s="21">
        <v>92937.096999999994</v>
      </c>
      <c r="J286" s="146">
        <v>64759.117634920636</v>
      </c>
      <c r="K286" s="146">
        <v>71894.038269841272</v>
      </c>
      <c r="L286" s="146">
        <v>85456.938269841266</v>
      </c>
      <c r="M286" s="146">
        <f t="shared" si="22"/>
        <v>92937.096999999994</v>
      </c>
      <c r="N286" s="153"/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ht="27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54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806500.77300000004</v>
      </c>
      <c r="H352" s="21">
        <f t="shared" si="24"/>
        <v>709355.04600000009</v>
      </c>
      <c r="I352" s="21">
        <f t="shared" si="24"/>
        <v>97145.726999999999</v>
      </c>
      <c r="J352" s="21">
        <f t="shared" si="24"/>
        <v>254612.37111904717</v>
      </c>
      <c r="K352" s="21">
        <f t="shared" si="24"/>
        <v>437759.52619047731</v>
      </c>
      <c r="L352" s="21">
        <f t="shared" si="24"/>
        <v>642322.12439285917</v>
      </c>
      <c r="M352" s="21">
        <f t="shared" si="24"/>
        <v>806500.77300000004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575287.24600000004</v>
      </c>
      <c r="H354" s="21">
        <f t="shared" si="25"/>
        <v>573287.24600000004</v>
      </c>
      <c r="I354" s="21">
        <f t="shared" si="25"/>
        <v>2000</v>
      </c>
      <c r="J354" s="21">
        <f t="shared" si="25"/>
        <v>126775.35999206302</v>
      </c>
      <c r="K354" s="21">
        <f t="shared" si="25"/>
        <v>267114.98093650909</v>
      </c>
      <c r="L354" s="21">
        <f t="shared" si="25"/>
        <v>439788.78390079568</v>
      </c>
      <c r="M354" s="21">
        <f t="shared" si="25"/>
        <v>575287.24600000004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575287.24600000004</v>
      </c>
      <c r="H356" s="21">
        <f t="shared" ref="H356:M356" si="26">SUM(H358:H369)</f>
        <v>573287.24600000004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439788.78390079568</v>
      </c>
      <c r="M356" s="21">
        <f t="shared" si="26"/>
        <v>575287.24600000004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473704.61599999998</v>
      </c>
      <c r="H358" s="21">
        <f>473359.616+345</f>
        <v>473704.61599999998</v>
      </c>
      <c r="I358" s="21"/>
      <c r="J358" s="146">
        <v>100438.07126190365</v>
      </c>
      <c r="K358" s="146">
        <v>212541.76046031798</v>
      </c>
      <c r="L358" s="146">
        <v>366182.33842460398</v>
      </c>
      <c r="M358" s="146">
        <f t="shared" ref="M358:M369" si="27">+G358</f>
        <v>473704.61599999998</v>
      </c>
      <c r="N358" s="153"/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0</v>
      </c>
      <c r="H359" s="21">
        <v>0</v>
      </c>
      <c r="I359" s="21"/>
      <c r="J359" s="146">
        <v>0</v>
      </c>
      <c r="K359" s="146">
        <v>0</v>
      </c>
      <c r="L359" s="146">
        <v>0</v>
      </c>
      <c r="M359" s="146">
        <f t="shared" si="27"/>
        <v>0</v>
      </c>
      <c r="N359" s="2" t="s">
        <v>1029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600</v>
      </c>
      <c r="H362" s="21">
        <v>600</v>
      </c>
      <c r="I362" s="21"/>
      <c r="J362" s="146">
        <v>600</v>
      </c>
      <c r="K362" s="146">
        <v>600</v>
      </c>
      <c r="L362" s="146">
        <v>600</v>
      </c>
      <c r="M362" s="146">
        <f t="shared" si="27"/>
        <v>600</v>
      </c>
      <c r="N362" s="153"/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51.4</v>
      </c>
      <c r="H363" s="21">
        <v>51.4</v>
      </c>
      <c r="I363" s="21"/>
      <c r="J363" s="146">
        <v>51.4</v>
      </c>
      <c r="K363" s="146">
        <v>51.4</v>
      </c>
      <c r="L363" s="146">
        <v>51.4</v>
      </c>
      <c r="M363" s="146">
        <f t="shared" si="27"/>
        <v>51.4</v>
      </c>
      <c r="N363" s="153"/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74199.23</v>
      </c>
      <c r="H366" s="21">
        <v>74199.23</v>
      </c>
      <c r="I366" s="21"/>
      <c r="J366" s="146">
        <v>17538.412539683188</v>
      </c>
      <c r="K366" s="146">
        <v>40305.058571429247</v>
      </c>
      <c r="L366" s="146">
        <v>53030.783571429813</v>
      </c>
      <c r="M366" s="146">
        <f t="shared" si="27"/>
        <v>74199.23</v>
      </c>
      <c r="N366" s="270"/>
      <c r="O366" s="270"/>
      <c r="P366" s="270"/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6300</v>
      </c>
      <c r="H367" s="21">
        <v>6300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6300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4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4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4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4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4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4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4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4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4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4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231213.527</v>
      </c>
      <c r="H394" s="21">
        <f t="shared" si="29"/>
        <v>136067.79999999999</v>
      </c>
      <c r="I394" s="21">
        <f t="shared" si="29"/>
        <v>95145.726999999999</v>
      </c>
      <c r="J394" s="21">
        <f t="shared" si="29"/>
        <v>127837.01112698413</v>
      </c>
      <c r="K394" s="21">
        <f t="shared" si="29"/>
        <v>170644.54525396824</v>
      </c>
      <c r="L394" s="21">
        <f t="shared" si="29"/>
        <v>202533.34049206349</v>
      </c>
      <c r="M394" s="21">
        <f t="shared" si="29"/>
        <v>231213.527</v>
      </c>
    </row>
    <row r="395" spans="1:14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4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231213.527</v>
      </c>
      <c r="H396" s="21">
        <f t="shared" ref="H396:M396" si="30">+H398+H399+H400+H401+H402+H403+H404+H405</f>
        <v>136067.79999999999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231213.527</v>
      </c>
    </row>
    <row r="397" spans="1:14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4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4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4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2465</v>
      </c>
      <c r="H400" s="21">
        <v>2465</v>
      </c>
      <c r="I400" s="21"/>
      <c r="J400" s="146">
        <v>852.5</v>
      </c>
      <c r="K400" s="146">
        <v>1571.25</v>
      </c>
      <c r="L400" s="146">
        <v>1571.25</v>
      </c>
      <c r="M400" s="146">
        <f t="shared" si="32"/>
        <v>2465</v>
      </c>
      <c r="N400" s="2" t="s">
        <v>1029</v>
      </c>
    </row>
    <row r="401" spans="1:14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10000</v>
      </c>
      <c r="H401" s="21">
        <v>10000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10000</v>
      </c>
    </row>
    <row r="402" spans="1:14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4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4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5150</v>
      </c>
      <c r="H404" s="21"/>
      <c r="I404" s="21">
        <v>5150</v>
      </c>
      <c r="J404" s="146">
        <v>1872.2222222222222</v>
      </c>
      <c r="K404" s="146">
        <v>3344.4444444444398</v>
      </c>
      <c r="L404" s="146">
        <v>3344.4444444444398</v>
      </c>
      <c r="M404" s="146">
        <f t="shared" si="32"/>
        <v>5150</v>
      </c>
      <c r="N404" s="2" t="s">
        <v>1029</v>
      </c>
    </row>
    <row r="405" spans="1:14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4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4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2184798.8069999996</v>
      </c>
      <c r="H407" s="21">
        <f t="shared" si="33"/>
        <v>352437.07</v>
      </c>
      <c r="I407" s="21">
        <f t="shared" si="33"/>
        <v>1832361.7369999997</v>
      </c>
      <c r="J407" s="21">
        <f t="shared" si="33"/>
        <v>948218.30309523875</v>
      </c>
      <c r="K407" s="21">
        <f t="shared" si="33"/>
        <v>1181175.0750793652</v>
      </c>
      <c r="L407" s="21">
        <f t="shared" si="33"/>
        <v>1605097.3675793635</v>
      </c>
      <c r="M407" s="21">
        <f t="shared" si="33"/>
        <v>2184798.8069999996</v>
      </c>
    </row>
    <row r="408" spans="1:14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4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4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4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4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4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146956.4</v>
      </c>
      <c r="H427" s="21">
        <f t="shared" si="34"/>
        <v>140556.4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104714.33650793655</v>
      </c>
      <c r="M427" s="21">
        <f t="shared" si="34"/>
        <v>146956.4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146956.4</v>
      </c>
      <c r="H429" s="21">
        <f t="shared" si="35"/>
        <v>140556.4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104714.33650793655</v>
      </c>
      <c r="M429" s="21">
        <f t="shared" si="35"/>
        <v>146956.4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136556.4</v>
      </c>
      <c r="H431" s="21">
        <v>136556.4</v>
      </c>
      <c r="I431" s="21"/>
      <c r="J431" s="146">
        <v>51461.161904761902</v>
      </c>
      <c r="K431" s="146">
        <v>88365.923809523796</v>
      </c>
      <c r="L431" s="146">
        <v>96996.876190476221</v>
      </c>
      <c r="M431" s="146">
        <f t="shared" ref="M431:M436" si="37">+G431</f>
        <v>136556.4</v>
      </c>
      <c r="N431" s="153"/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4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4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4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4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4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4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4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4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4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4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4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2037842.4069999997</v>
      </c>
      <c r="H443" s="21">
        <f t="shared" ref="H443:M443" si="38">H445</f>
        <v>211880.67</v>
      </c>
      <c r="I443" s="21">
        <f t="shared" si="38"/>
        <v>1825961.7369999997</v>
      </c>
      <c r="J443" s="21">
        <f t="shared" si="38"/>
        <v>894198.41103174665</v>
      </c>
      <c r="K443" s="21">
        <f t="shared" si="38"/>
        <v>1087691.6909523811</v>
      </c>
      <c r="L443" s="21">
        <f t="shared" si="38"/>
        <v>1500383.031071427</v>
      </c>
      <c r="M443" s="21">
        <f t="shared" si="38"/>
        <v>2037842.4069999997</v>
      </c>
    </row>
    <row r="444" spans="1:14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4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2037842.4069999997</v>
      </c>
      <c r="H445" s="21">
        <f t="shared" ref="H445:M445" si="39">+H447+H448+H449+H450+H451+H452+H453+H454+H455+H456+H457+H458+H459+H460+H461</f>
        <v>211880.67</v>
      </c>
      <c r="I445" s="21">
        <f t="shared" si="39"/>
        <v>1825961.7369999997</v>
      </c>
      <c r="J445" s="21">
        <f t="shared" si="39"/>
        <v>894198.41103174665</v>
      </c>
      <c r="K445" s="21">
        <f t="shared" si="39"/>
        <v>1087691.6909523811</v>
      </c>
      <c r="L445" s="21">
        <f t="shared" si="39"/>
        <v>1500383.031071427</v>
      </c>
      <c r="M445" s="21">
        <f t="shared" si="39"/>
        <v>2037842.4069999997</v>
      </c>
    </row>
    <row r="446" spans="1:14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4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89354.27</v>
      </c>
      <c r="H447" s="21">
        <v>89354.27</v>
      </c>
      <c r="I447" s="21"/>
      <c r="J447" s="146">
        <v>19769.701349206352</v>
      </c>
      <c r="K447" s="146">
        <v>39539.402698412705</v>
      </c>
      <c r="L447" s="146">
        <v>65627.970198412702</v>
      </c>
      <c r="M447" s="146">
        <f t="shared" ref="M447:M461" si="40">+G447</f>
        <v>89354.27</v>
      </c>
      <c r="N447" s="153"/>
    </row>
    <row r="448" spans="1:14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100</v>
      </c>
      <c r="H448" s="21">
        <v>100</v>
      </c>
      <c r="I448" s="21"/>
      <c r="J448" s="146">
        <v>100</v>
      </c>
      <c r="K448" s="146">
        <v>100</v>
      </c>
      <c r="L448" s="146">
        <v>100</v>
      </c>
      <c r="M448" s="146">
        <f t="shared" si="40"/>
        <v>100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2385</v>
      </c>
      <c r="H449" s="21">
        <v>2385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2385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101.5</v>
      </c>
      <c r="H450" s="21">
        <v>101.5</v>
      </c>
      <c r="I450" s="21"/>
      <c r="J450" s="146">
        <v>86.48015873015872</v>
      </c>
      <c r="K450" s="146">
        <v>101.5</v>
      </c>
      <c r="L450" s="146">
        <v>101.5</v>
      </c>
      <c r="M450" s="146">
        <f t="shared" si="40"/>
        <v>101.5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1600</v>
      </c>
      <c r="H451" s="21">
        <v>1600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1600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1150</v>
      </c>
      <c r="H452" s="21">
        <v>1150</v>
      </c>
      <c r="I452" s="21"/>
      <c r="J452" s="146">
        <v>337.5</v>
      </c>
      <c r="K452" s="146">
        <v>337.5</v>
      </c>
      <c r="L452" s="146">
        <v>337.5</v>
      </c>
      <c r="M452" s="146">
        <f t="shared" si="40"/>
        <v>1150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31369.9</v>
      </c>
      <c r="H454" s="21">
        <v>31369.9</v>
      </c>
      <c r="I454" s="21"/>
      <c r="J454" s="146">
        <v>7812.5587301586711</v>
      </c>
      <c r="K454" s="146">
        <v>21064.364285713797</v>
      </c>
      <c r="L454" s="146">
        <v>24558.5904761905</v>
      </c>
      <c r="M454" s="146">
        <f t="shared" si="40"/>
        <v>31369.9</v>
      </c>
      <c r="N454" s="153"/>
      <c r="O454" s="153"/>
      <c r="P454" s="153"/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33000</v>
      </c>
      <c r="H455" s="21">
        <v>33000</v>
      </c>
      <c r="I455" s="21"/>
      <c r="J455" s="146">
        <v>3690.4761904761904</v>
      </c>
      <c r="K455" s="146">
        <v>7380.9523809523807</v>
      </c>
      <c r="L455" s="146">
        <v>13684.52380952239</v>
      </c>
      <c r="M455" s="146">
        <f t="shared" si="40"/>
        <v>33000</v>
      </c>
      <c r="N455" s="153"/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1667949.4</v>
      </c>
      <c r="H457" s="21"/>
      <c r="I457" s="21">
        <v>1667949.4</v>
      </c>
      <c r="J457" s="146">
        <v>715856.74887301715</v>
      </c>
      <c r="K457" s="146">
        <v>849981.35204762046</v>
      </c>
      <c r="L457" s="146">
        <v>1209722.0520476201</v>
      </c>
      <c r="M457" s="146">
        <f t="shared" si="40"/>
        <v>1667949.4</v>
      </c>
      <c r="N457" s="153"/>
      <c r="O457" s="153"/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125259.18399999999</v>
      </c>
      <c r="H460" s="21"/>
      <c r="I460" s="21">
        <v>125259.18399999999</v>
      </c>
      <c r="J460" s="146">
        <v>107546.71971428572</v>
      </c>
      <c r="K460" s="146">
        <v>113718.15542857142</v>
      </c>
      <c r="L460" s="146">
        <v>118789.13042857101</v>
      </c>
      <c r="M460" s="146">
        <f t="shared" si="40"/>
        <v>125259.18399999999</v>
      </c>
      <c r="N460" s="153"/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32753.152999999998</v>
      </c>
      <c r="H461" s="21"/>
      <c r="I461" s="21">
        <v>32753.152999999998</v>
      </c>
      <c r="J461" s="146">
        <v>25292.987920634328</v>
      </c>
      <c r="K461" s="146">
        <v>25292.987920634328</v>
      </c>
      <c r="L461" s="146">
        <v>26598.787920634328</v>
      </c>
      <c r="M461" s="146">
        <f t="shared" si="40"/>
        <v>32753.152999999998</v>
      </c>
      <c r="O461" s="153"/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1423827.2000000002</v>
      </c>
      <c r="H537" s="21">
        <f t="shared" si="42"/>
        <v>1413127.2000000002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1423827.2000000002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648473.1</v>
      </c>
      <c r="H539" s="21">
        <f t="shared" si="43"/>
        <v>648473.1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648473.1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648473.1</v>
      </c>
      <c r="H541" s="21">
        <f t="shared" si="44"/>
        <v>648473.1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648473.1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4" ht="27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4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31296</v>
      </c>
      <c r="H546" s="21">
        <v>31296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31296</v>
      </c>
      <c r="N546" s="153"/>
    </row>
    <row r="547" spans="1:14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4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4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4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4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4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4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4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4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4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4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4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4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ht="27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33383.9</v>
      </c>
      <c r="H568" s="21">
        <v>33383.9</v>
      </c>
      <c r="I568" s="21"/>
      <c r="J568" s="146">
        <v>10474.038888888888</v>
      </c>
      <c r="K568" s="146">
        <v>16465.677777777801</v>
      </c>
      <c r="L568" s="146">
        <v>24691.052777777801</v>
      </c>
      <c r="M568" s="146">
        <f>+G568</f>
        <v>33383.9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2500</v>
      </c>
      <c r="H570" s="21">
        <v>2500</v>
      </c>
      <c r="I570" s="21"/>
      <c r="J570" s="21">
        <v>0</v>
      </c>
      <c r="K570" s="21">
        <v>2300</v>
      </c>
      <c r="L570" s="21">
        <v>2500</v>
      </c>
      <c r="M570" s="146">
        <f>+G570</f>
        <v>2500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ht="27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17200</v>
      </c>
      <c r="H607" s="21">
        <f t="shared" si="52"/>
        <v>17200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17200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17200</v>
      </c>
      <c r="H612" s="21">
        <f t="shared" ref="H612:M612" si="53">+H613+H614</f>
        <v>17200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17200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17200</v>
      </c>
      <c r="H613" s="21">
        <v>17200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17200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26314.6</v>
      </c>
      <c r="H627" s="21">
        <f t="shared" ref="H627:M627" si="54">H628</f>
        <v>26314.6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26314.6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26314.6</v>
      </c>
      <c r="H628" s="21">
        <f t="shared" si="55"/>
        <v>26314.6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26314.6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493</v>
      </c>
      <c r="F631" s="64">
        <v>4861</v>
      </c>
      <c r="G631" s="21">
        <f>SUM(H631:I631)</f>
        <v>26314.6</v>
      </c>
      <c r="H631" s="21">
        <v>26314.6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26314.6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816161.88399999996</v>
      </c>
      <c r="H635" s="21">
        <f t="shared" si="56"/>
        <v>816161.88399999996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816161.88399999996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769947.18400000001</v>
      </c>
      <c r="H637" s="21">
        <f t="shared" si="57"/>
        <v>769947.18400000001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769947.18400000001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769947.18400000001</v>
      </c>
      <c r="H639" s="21">
        <f t="shared" ref="H639:M639" si="58">+H640</f>
        <v>769947.18400000001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769947.18400000001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769947.18400000001</v>
      </c>
      <c r="H640" s="21">
        <f>779947.184-10000</f>
        <v>769947.18400000001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769947.18400000001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47677</v>
      </c>
      <c r="H704" s="21">
        <f t="shared" si="60"/>
        <v>47677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40903.5873015873</v>
      </c>
      <c r="M704" s="21">
        <f t="shared" si="60"/>
        <v>47677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17370</v>
      </c>
      <c r="H723" s="21">
        <f t="shared" ref="H723:M723" si="62">+H725</f>
        <v>17370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17370</v>
      </c>
      <c r="M723" s="21">
        <f t="shared" si="62"/>
        <v>17370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17370</v>
      </c>
      <c r="H727" s="21">
        <v>17370</v>
      </c>
      <c r="I727" s="21"/>
      <c r="J727" s="146">
        <v>10855.714285714301</v>
      </c>
      <c r="K727" s="146">
        <v>10855.714285714301</v>
      </c>
      <c r="L727" s="146">
        <v>17370</v>
      </c>
      <c r="M727" s="146">
        <f>+G727</f>
        <v>17370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40:M48 M39 J35:M38 M34 J21:M33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54 J456:M461 J455:K455 M455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</mergeCells>
  <pageMargins left="1.2" right="0.2" top="0.25" bottom="0.25" header="0" footer="0"/>
  <pageSetup paperSize="9" scale="58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1" t="s">
        <v>143</v>
      </c>
      <c r="B8" s="341" t="s">
        <v>144</v>
      </c>
      <c r="C8" s="337" t="s">
        <v>145</v>
      </c>
      <c r="D8" s="330" t="s">
        <v>146</v>
      </c>
      <c r="E8" s="357" t="s">
        <v>147</v>
      </c>
      <c r="F8" s="336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1"/>
      <c r="B9" s="331"/>
      <c r="C9" s="331"/>
      <c r="D9" s="331"/>
      <c r="E9" s="358"/>
      <c r="F9" s="336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6842674.6247999975</v>
      </c>
      <c r="K11" s="160">
        <f t="shared" si="0"/>
        <v>4704666.8419999992</v>
      </c>
      <c r="L11" s="160">
        <f>L12+L130+L165+L221+L356+L410+L465+L539+L637+L706</f>
        <v>2484892.4827999994</v>
      </c>
      <c r="M11" s="160">
        <f t="shared" si="0"/>
        <v>2293895.8869999978</v>
      </c>
      <c r="N11" s="160">
        <f t="shared" si="0"/>
        <v>2209380.5537999985</v>
      </c>
      <c r="O11" s="160">
        <f t="shared" si="0"/>
        <v>698893.60979999846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882530.76199999964</v>
      </c>
      <c r="K12" s="160">
        <f t="shared" si="1"/>
        <v>852878.36199999962</v>
      </c>
      <c r="L12" s="160">
        <f t="shared" si="1"/>
        <v>29652.400000000001</v>
      </c>
      <c r="M12" s="160">
        <f t="shared" si="1"/>
        <v>167599.48219999945</v>
      </c>
      <c r="N12" s="160">
        <f t="shared" si="1"/>
        <v>78735.190999999497</v>
      </c>
      <c r="O12" s="160">
        <f t="shared" si="1"/>
        <v>114846.6619999995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699620.76199999964</v>
      </c>
      <c r="K14" s="160">
        <f t="shared" si="2"/>
        <v>682128.36199999962</v>
      </c>
      <c r="L14" s="160">
        <f t="shared" si="2"/>
        <v>17492.400000000001</v>
      </c>
      <c r="M14" s="160">
        <f t="shared" si="2"/>
        <v>179232.46819999945</v>
      </c>
      <c r="N14" s="160">
        <f t="shared" si="2"/>
        <v>81452.790999999488</v>
      </c>
      <c r="O14" s="160">
        <f t="shared" si="2"/>
        <v>81814.261999999493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699620.76199999964</v>
      </c>
      <c r="K16" s="160">
        <f t="shared" si="3"/>
        <v>682128.36199999962</v>
      </c>
      <c r="L16" s="160">
        <f t="shared" si="3"/>
        <v>17492.400000000001</v>
      </c>
      <c r="M16" s="160">
        <f t="shared" si="3"/>
        <v>179232.46819999945</v>
      </c>
      <c r="N16" s="160">
        <f t="shared" si="3"/>
        <v>81452.790999999488</v>
      </c>
      <c r="O16" s="160">
        <f t="shared" si="3"/>
        <v>81814.261999999493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698758.36199999962</v>
      </c>
      <c r="K18" s="160">
        <f t="shared" si="4"/>
        <v>682128.36199999962</v>
      </c>
      <c r="L18" s="160">
        <f t="shared" si="4"/>
        <v>16630</v>
      </c>
      <c r="M18" s="160">
        <f t="shared" si="4"/>
        <v>180733.14419999946</v>
      </c>
      <c r="N18" s="160">
        <f t="shared" si="4"/>
        <v>82090.390999999494</v>
      </c>
      <c r="O18" s="160">
        <f t="shared" si="4"/>
        <v>83454.361999999499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20126.0789999995</v>
      </c>
      <c r="K21" s="21">
        <f>+'4.Gorcarakan ev tntesagitakan'!G23</f>
        <v>20126.0789999995</v>
      </c>
      <c r="L21" s="21"/>
      <c r="M21" s="21">
        <f t="shared" si="6"/>
        <v>1380.2123999994983</v>
      </c>
      <c r="N21" s="21">
        <f t="shared" si="7"/>
        <v>-2434.021000000499</v>
      </c>
      <c r="O21" s="21">
        <f t="shared" si="8"/>
        <v>-5673.4210000005005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12500</v>
      </c>
      <c r="K24" s="21">
        <f>+'4.Gorcarakan ev tntesagitakan'!G26</f>
        <v>12500</v>
      </c>
      <c r="L24" s="21"/>
      <c r="M24" s="21">
        <f t="shared" si="6"/>
        <v>5291</v>
      </c>
      <c r="N24" s="21">
        <f t="shared" si="7"/>
        <v>10500</v>
      </c>
      <c r="O24" s="21">
        <f t="shared" si="8"/>
        <v>2500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18700</v>
      </c>
      <c r="K34" s="21">
        <f>+'4.Gorcarakan ev tntesagitakan'!G35</f>
        <v>18700</v>
      </c>
      <c r="L34" s="21"/>
      <c r="M34" s="21">
        <f t="shared" si="6"/>
        <v>3433.8109999999997</v>
      </c>
      <c r="N34" s="21">
        <f t="shared" si="7"/>
        <v>700</v>
      </c>
      <c r="O34" s="21">
        <f t="shared" si="8"/>
        <v>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17910</v>
      </c>
      <c r="K93" s="160">
        <f t="shared" si="16"/>
        <v>5750</v>
      </c>
      <c r="L93" s="160">
        <f t="shared" si="16"/>
        <v>12160</v>
      </c>
      <c r="M93" s="160">
        <f t="shared" si="16"/>
        <v>6640.0870000000004</v>
      </c>
      <c r="N93" s="160">
        <f t="shared" si="16"/>
        <v>-4196</v>
      </c>
      <c r="O93" s="160">
        <f t="shared" si="16"/>
        <v>-6946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17910</v>
      </c>
      <c r="K95" s="21">
        <f t="shared" si="17"/>
        <v>5750</v>
      </c>
      <c r="L95" s="21">
        <f t="shared" si="17"/>
        <v>12160</v>
      </c>
      <c r="M95" s="21">
        <f t="shared" si="17"/>
        <v>6640.0870000000004</v>
      </c>
      <c r="N95" s="21">
        <f t="shared" si="17"/>
        <v>-4196</v>
      </c>
      <c r="O95" s="21">
        <f t="shared" si="17"/>
        <v>-6946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5750</v>
      </c>
      <c r="K97" s="21">
        <f>+'4.Gorcarakan ev tntesagitakan'!G96</f>
        <v>5750</v>
      </c>
      <c r="L97" s="21"/>
      <c r="M97" s="21">
        <f>+J97-G97</f>
        <v>1709</v>
      </c>
      <c r="N97" s="21">
        <f>+J97-H97</f>
        <v>-5196</v>
      </c>
      <c r="O97" s="21">
        <f>+J97-I97</f>
        <v>-696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165000</v>
      </c>
      <c r="K100" s="160">
        <f t="shared" si="18"/>
        <v>165000</v>
      </c>
      <c r="L100" s="160">
        <f t="shared" si="18"/>
        <v>0</v>
      </c>
      <c r="M100" s="160">
        <f t="shared" si="18"/>
        <v>-8773.2229999999872</v>
      </c>
      <c r="N100" s="160">
        <f t="shared" si="18"/>
        <v>11037.8</v>
      </c>
      <c r="O100" s="160">
        <f t="shared" si="18"/>
        <v>49537.8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165000</v>
      </c>
      <c r="K102" s="21">
        <f t="shared" si="19"/>
        <v>165000</v>
      </c>
      <c r="L102" s="21">
        <f t="shared" si="19"/>
        <v>0</v>
      </c>
      <c r="M102" s="21">
        <f t="shared" si="19"/>
        <v>-8773.2229999999872</v>
      </c>
      <c r="N102" s="21">
        <f t="shared" si="19"/>
        <v>11037.8</v>
      </c>
      <c r="O102" s="21">
        <f t="shared" si="19"/>
        <v>49537.8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tntesagitakan'!G103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tntesagitakan'!G104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126000</v>
      </c>
      <c r="K108" s="160">
        <f t="shared" si="21"/>
        <v>126000</v>
      </c>
      <c r="L108" s="160">
        <f t="shared" si="21"/>
        <v>0</v>
      </c>
      <c r="M108" s="160">
        <f t="shared" si="21"/>
        <v>-25054.397999999986</v>
      </c>
      <c r="N108" s="160">
        <f t="shared" si="21"/>
        <v>-4000</v>
      </c>
      <c r="O108" s="160">
        <f t="shared" si="21"/>
        <v>36000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126000</v>
      </c>
      <c r="K109" s="21">
        <f>+'4.Gorcarakan ev tntesagitakan'!G107</f>
        <v>126000</v>
      </c>
      <c r="L109" s="21"/>
      <c r="M109" s="21">
        <f>+J109-G109</f>
        <v>-25054.397999999986</v>
      </c>
      <c r="N109" s="21">
        <f>+J109-H109</f>
        <v>-4000</v>
      </c>
      <c r="O109" s="21">
        <f>+J109-I109</f>
        <v>36000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32000</v>
      </c>
      <c r="K113" s="21">
        <f>+'4.Gorcarakan ev tntesagitakan'!G111</f>
        <v>32000</v>
      </c>
      <c r="L113" s="21"/>
      <c r="M113" s="21">
        <f>+J113-G113</f>
        <v>32000</v>
      </c>
      <c r="N113" s="21">
        <f>+J113-H113</f>
        <v>32000</v>
      </c>
      <c r="O113" s="21">
        <f>+J113-I113</f>
        <v>-8000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771273.92579999892</v>
      </c>
      <c r="K221" s="160">
        <f t="shared" si="29"/>
        <v>166245.579999999</v>
      </c>
      <c r="L221" s="160">
        <f t="shared" si="29"/>
        <v>605028.34579999978</v>
      </c>
      <c r="M221" s="160">
        <f t="shared" si="29"/>
        <v>-335721.79990000138</v>
      </c>
      <c r="N221" s="160">
        <f t="shared" si="29"/>
        <v>439170.92579999892</v>
      </c>
      <c r="O221" s="160">
        <f t="shared" si="29"/>
        <v>-894499.58920000121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3225351.9257999989</v>
      </c>
      <c r="K281" s="160">
        <f t="shared" si="30"/>
        <v>166245.579999999</v>
      </c>
      <c r="L281" s="160">
        <f t="shared" si="30"/>
        <v>3059106.3457999998</v>
      </c>
      <c r="M281" s="160">
        <f t="shared" si="30"/>
        <v>1367154.4899999986</v>
      </c>
      <c r="N281" s="160">
        <f t="shared" si="30"/>
        <v>2718289.7257999987</v>
      </c>
      <c r="O281" s="160">
        <f t="shared" si="30"/>
        <v>1384619.2107999986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3225351.9257999989</v>
      </c>
      <c r="K283" s="160">
        <f t="shared" si="31"/>
        <v>166245.579999999</v>
      </c>
      <c r="L283" s="160">
        <f t="shared" si="31"/>
        <v>3059106.3457999998</v>
      </c>
      <c r="M283" s="160">
        <f t="shared" si="31"/>
        <v>1367154.4899999986</v>
      </c>
      <c r="N283" s="160">
        <f t="shared" si="31"/>
        <v>2718289.7257999987</v>
      </c>
      <c r="O283" s="160">
        <f t="shared" si="31"/>
        <v>1384619.2107999986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144240.579999999</v>
      </c>
      <c r="K286" s="21">
        <f>+'4.Gorcarakan ev tntesagitakan'!G282</f>
        <v>144240.579999999</v>
      </c>
      <c r="L286" s="21"/>
      <c r="M286" s="21">
        <f>+J286-G286</f>
        <v>916.43719999899622</v>
      </c>
      <c r="N286" s="21">
        <f>+J286-H286</f>
        <v>-5759.4200000010023</v>
      </c>
      <c r="O286" s="21">
        <f>+J286-I286</f>
        <v>-32219.420000001002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tntesagitakan'!G284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tntesagitakan'!G286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716505.04600000009</v>
      </c>
      <c r="K356" s="160">
        <f t="shared" si="40"/>
        <v>709355.04600000009</v>
      </c>
      <c r="L356" s="160">
        <f t="shared" si="40"/>
        <v>7150</v>
      </c>
      <c r="M356" s="160">
        <f t="shared" si="40"/>
        <v>208054.71849999996</v>
      </c>
      <c r="N356" s="160">
        <f t="shared" si="40"/>
        <v>92400.145999999979</v>
      </c>
      <c r="O356" s="160">
        <f t="shared" si="40"/>
        <v>66672.145999999979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575287.24600000004</v>
      </c>
      <c r="K358" s="160">
        <f t="shared" si="41"/>
        <v>573287.24600000004</v>
      </c>
      <c r="L358" s="160">
        <f t="shared" si="41"/>
        <v>2000</v>
      </c>
      <c r="M358" s="160">
        <f t="shared" si="41"/>
        <v>156228.52949999998</v>
      </c>
      <c r="N358" s="160">
        <f t="shared" si="41"/>
        <v>65824.845999999976</v>
      </c>
      <c r="O358" s="160">
        <f t="shared" si="41"/>
        <v>45981.845999999976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575287.24600000004</v>
      </c>
      <c r="K360" s="21">
        <f t="shared" si="42"/>
        <v>573287.24600000004</v>
      </c>
      <c r="L360" s="21">
        <f t="shared" si="42"/>
        <v>2000</v>
      </c>
      <c r="M360" s="21">
        <f t="shared" si="42"/>
        <v>156228.52949999998</v>
      </c>
      <c r="N360" s="21">
        <f t="shared" si="42"/>
        <v>65824.845999999976</v>
      </c>
      <c r="O360" s="21">
        <f t="shared" si="42"/>
        <v>45981.845999999976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473704.61599999998</v>
      </c>
      <c r="K362" s="21">
        <f>+'4.Gorcarakan ev tntesagitakan'!G358</f>
        <v>473704.61599999998</v>
      </c>
      <c r="L362" s="21"/>
      <c r="M362" s="21">
        <f t="shared" si="37"/>
        <v>112412.56799999997</v>
      </c>
      <c r="N362" s="21">
        <f t="shared" si="38"/>
        <v>56926.61599999998</v>
      </c>
      <c r="O362" s="21">
        <f t="shared" si="39"/>
        <v>32501.61599999998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tntesagitakan'!G359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tntesagitakan'!G362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tntesagitakan'!G363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tntesagitakan'!G366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tntesagitakan'!G367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141217.79999999999</v>
      </c>
      <c r="K399" s="160">
        <f t="shared" si="44"/>
        <v>136067.79999999999</v>
      </c>
      <c r="L399" s="160">
        <f t="shared" si="44"/>
        <v>5150</v>
      </c>
      <c r="M399" s="160">
        <f t="shared" si="44"/>
        <v>51826.188999999998</v>
      </c>
      <c r="N399" s="160">
        <f t="shared" si="44"/>
        <v>26575.300000000003</v>
      </c>
      <c r="O399" s="160">
        <f t="shared" si="44"/>
        <v>20690.300000000003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141217.79999999999</v>
      </c>
      <c r="K401" s="21">
        <f t="shared" si="45"/>
        <v>136067.79999999999</v>
      </c>
      <c r="L401" s="21">
        <f t="shared" si="45"/>
        <v>5150</v>
      </c>
      <c r="M401" s="21">
        <f t="shared" si="45"/>
        <v>51826.188999999998</v>
      </c>
      <c r="N401" s="21">
        <f t="shared" si="45"/>
        <v>26575.300000000003</v>
      </c>
      <c r="O401" s="21">
        <f t="shared" si="45"/>
        <v>20690.300000000003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tntesagitakan'!G400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tntesagitakan'!G401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tntesagitakan'!G404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2184798.8069999996</v>
      </c>
      <c r="K410" s="160">
        <f t="shared" si="50"/>
        <v>352437.07</v>
      </c>
      <c r="L410" s="160">
        <f t="shared" si="50"/>
        <v>1832361.7369999997</v>
      </c>
      <c r="M410" s="160">
        <f t="shared" si="50"/>
        <v>1589637.6758999997</v>
      </c>
      <c r="N410" s="160">
        <f t="shared" si="50"/>
        <v>1493701.9069999997</v>
      </c>
      <c r="O410" s="160">
        <f t="shared" si="50"/>
        <v>1352963.507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146956.4</v>
      </c>
      <c r="K430" s="160">
        <f t="shared" si="51"/>
        <v>140556.4</v>
      </c>
      <c r="L430" s="160">
        <f t="shared" si="51"/>
        <v>6400</v>
      </c>
      <c r="M430" s="160">
        <f t="shared" si="51"/>
        <v>-34440.527499999997</v>
      </c>
      <c r="N430" s="160">
        <f t="shared" si="51"/>
        <v>-39536.100000000006</v>
      </c>
      <c r="O430" s="160">
        <f t="shared" si="51"/>
        <v>-45287.899999999994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146956.4</v>
      </c>
      <c r="K432" s="21">
        <f t="shared" si="52"/>
        <v>140556.4</v>
      </c>
      <c r="L432" s="21">
        <f t="shared" si="52"/>
        <v>6400</v>
      </c>
      <c r="M432" s="21">
        <f t="shared" si="52"/>
        <v>-34440.527499999997</v>
      </c>
      <c r="N432" s="21">
        <f t="shared" si="52"/>
        <v>-39536.100000000006</v>
      </c>
      <c r="O432" s="21">
        <f t="shared" si="52"/>
        <v>-45287.899999999994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136556.4</v>
      </c>
      <c r="K434" s="21">
        <f>+'4.Gorcarakan ev tntesagitakan'!G431</f>
        <v>136556.4</v>
      </c>
      <c r="L434" s="21"/>
      <c r="M434" s="21">
        <f t="shared" ref="M434:M439" si="54">+J434-G434</f>
        <v>-40061.527499999997</v>
      </c>
      <c r="N434" s="21">
        <f t="shared" ref="N434:N439" si="55">+J434-H434</f>
        <v>-43443.600000000006</v>
      </c>
      <c r="O434" s="21">
        <f t="shared" ref="O434:O439" si="56">+J434-I434</f>
        <v>-49195.399999999994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2037842.4069999997</v>
      </c>
      <c r="K446" s="160">
        <f t="shared" si="57"/>
        <v>211880.67</v>
      </c>
      <c r="L446" s="160">
        <f t="shared" si="57"/>
        <v>1825961.7369999997</v>
      </c>
      <c r="M446" s="160">
        <f t="shared" si="57"/>
        <v>1624078.2033999998</v>
      </c>
      <c r="N446" s="160">
        <f t="shared" si="57"/>
        <v>1533238.0069999998</v>
      </c>
      <c r="O446" s="160">
        <f t="shared" si="57"/>
        <v>1398251.4069999999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2037842.4069999997</v>
      </c>
      <c r="K448" s="21">
        <f t="shared" si="58"/>
        <v>211880.67</v>
      </c>
      <c r="L448" s="21">
        <f t="shared" si="58"/>
        <v>1825961.7369999997</v>
      </c>
      <c r="M448" s="21">
        <f t="shared" si="58"/>
        <v>1624078.2033999998</v>
      </c>
      <c r="N448" s="21">
        <f t="shared" si="58"/>
        <v>1533238.0069999998</v>
      </c>
      <c r="O448" s="21">
        <f t="shared" si="58"/>
        <v>1398251.4069999999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89354.27</v>
      </c>
      <c r="K450" s="21">
        <f>+'4.Gorcarakan ev tntesagitakan'!G447</f>
        <v>89354.27</v>
      </c>
      <c r="L450" s="21"/>
      <c r="M450" s="21">
        <f t="shared" ref="M450:M464" si="59">+J450-G450</f>
        <v>25499.942000000003</v>
      </c>
      <c r="N450" s="21">
        <f t="shared" ref="N450:N464" si="60">+J450-H450</f>
        <v>17046.270000000004</v>
      </c>
      <c r="O450" s="21">
        <f t="shared" ref="O450:O464" si="61">+J450-I450</f>
        <v>12668.570000000007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tntesagitakan'!G448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tntesagitakan'!G449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tntesagitakan'!G450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1600</v>
      </c>
      <c r="K454" s="21">
        <f>+'4.Gorcarakan ev tntesagitakan'!G451</f>
        <v>1600</v>
      </c>
      <c r="L454" s="21"/>
      <c r="M454" s="21">
        <f t="shared" si="59"/>
        <v>-246.04999999999995</v>
      </c>
      <c r="N454" s="21">
        <f t="shared" si="60"/>
        <v>-1400</v>
      </c>
      <c r="O454" s="21">
        <f t="shared" si="61"/>
        <v>600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1150</v>
      </c>
      <c r="K455" s="21">
        <f>+'4.Gorcarakan ev tntesagitakan'!G452</f>
        <v>1150</v>
      </c>
      <c r="L455" s="21"/>
      <c r="M455" s="21">
        <f t="shared" si="59"/>
        <v>-981.97400000000016</v>
      </c>
      <c r="N455" s="21">
        <f t="shared" si="60"/>
        <v>-1000</v>
      </c>
      <c r="O455" s="21">
        <f t="shared" si="61"/>
        <v>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tntesagitakan'!G454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tntesagitakan'!G455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1667949.4</v>
      </c>
      <c r="K460" s="21"/>
      <c r="L460" s="21">
        <f>+'4.Gorcarakan ev tntesagitakan'!G457</f>
        <v>1667949.4</v>
      </c>
      <c r="M460" s="21">
        <f t="shared" si="59"/>
        <v>1428010.4325999999</v>
      </c>
      <c r="N460" s="21">
        <f t="shared" si="60"/>
        <v>1362949.4</v>
      </c>
      <c r="O460" s="21">
        <f t="shared" si="61"/>
        <v>1263681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125259.18399999999</v>
      </c>
      <c r="K463" s="21"/>
      <c r="L463" s="21">
        <f>+'4.Gorcarakan ev tntesagitakan'!G460</f>
        <v>125259.18399999999</v>
      </c>
      <c r="M463" s="21">
        <f t="shared" si="59"/>
        <v>96914.483999999997</v>
      </c>
      <c r="N463" s="21">
        <f t="shared" si="60"/>
        <v>109525.68399999999</v>
      </c>
      <c r="O463" s="21">
        <f t="shared" si="61"/>
        <v>97865.683999999994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32753.152999999998</v>
      </c>
      <c r="K464" s="21"/>
      <c r="L464" s="21">
        <f>+'4.Gorcarakan ev tntesagitakan'!G461</f>
        <v>32753.152999999998</v>
      </c>
      <c r="M464" s="21">
        <f t="shared" si="59"/>
        <v>17273.152999999998</v>
      </c>
      <c r="N464" s="21">
        <f t="shared" si="60"/>
        <v>23753.152999999998</v>
      </c>
      <c r="O464" s="21">
        <f t="shared" si="61"/>
        <v>3753.1529999999984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1421327.2000000002</v>
      </c>
      <c r="K539" s="160">
        <f t="shared" si="63"/>
        <v>1410627.2000000002</v>
      </c>
      <c r="L539" s="160">
        <f t="shared" si="63"/>
        <v>10700</v>
      </c>
      <c r="M539" s="160">
        <f t="shared" si="63"/>
        <v>39799.618600000045</v>
      </c>
      <c r="N539" s="160">
        <f t="shared" si="63"/>
        <v>-6574.2999999998792</v>
      </c>
      <c r="O539" s="160">
        <f t="shared" si="63"/>
        <v>-53052.799999999894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648473.1</v>
      </c>
      <c r="K541" s="160">
        <f t="shared" si="64"/>
        <v>648473.1</v>
      </c>
      <c r="L541" s="160">
        <f t="shared" si="64"/>
        <v>0</v>
      </c>
      <c r="M541" s="160">
        <f t="shared" si="64"/>
        <v>68546.18299999999</v>
      </c>
      <c r="N541" s="160">
        <f t="shared" si="64"/>
        <v>60882.500000000044</v>
      </c>
      <c r="O541" s="160">
        <f t="shared" si="64"/>
        <v>36077.300000000032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648473.1</v>
      </c>
      <c r="K543" s="21">
        <f t="shared" si="65"/>
        <v>648473.1</v>
      </c>
      <c r="L543" s="21">
        <f t="shared" si="65"/>
        <v>0</v>
      </c>
      <c r="M543" s="21">
        <f t="shared" si="65"/>
        <v>68546.18299999999</v>
      </c>
      <c r="N543" s="21">
        <f t="shared" si="65"/>
        <v>60882.500000000044</v>
      </c>
      <c r="O543" s="21">
        <f t="shared" si="65"/>
        <v>36077.300000000032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31296</v>
      </c>
      <c r="K548" s="21">
        <f>+'4.Gorcarakan ev tntesagitakan'!G546</f>
        <v>31296</v>
      </c>
      <c r="L548" s="21"/>
      <c r="M548" s="21">
        <f t="shared" si="66"/>
        <v>-9654</v>
      </c>
      <c r="N548" s="21">
        <f t="shared" si="67"/>
        <v>16296</v>
      </c>
      <c r="O548" s="21">
        <f t="shared" si="68"/>
        <v>13296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729339.5</v>
      </c>
      <c r="K554" s="160">
        <f t="shared" si="70"/>
        <v>718639.5</v>
      </c>
      <c r="L554" s="160">
        <f t="shared" si="70"/>
        <v>10700</v>
      </c>
      <c r="M554" s="160">
        <f t="shared" si="70"/>
        <v>-57652.709399999942</v>
      </c>
      <c r="N554" s="160">
        <f t="shared" si="70"/>
        <v>-60971.399999999921</v>
      </c>
      <c r="O554" s="160">
        <f t="shared" si="70"/>
        <v>-82972.699999999924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583857.70000000007</v>
      </c>
      <c r="K568" s="21">
        <f t="shared" si="73"/>
        <v>583857.70000000007</v>
      </c>
      <c r="L568" s="21">
        <f t="shared" si="73"/>
        <v>0</v>
      </c>
      <c r="M568" s="21">
        <f t="shared" si="73"/>
        <v>61933.500000000058</v>
      </c>
      <c r="N568" s="21">
        <f t="shared" si="73"/>
        <v>36667.100000000071</v>
      </c>
      <c r="O568" s="21">
        <f t="shared" si="73"/>
        <v>13089.400000000074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33383.9</v>
      </c>
      <c r="K570" s="21">
        <f>+'4.Gorcarakan ev tntesagitakan'!G568</f>
        <v>33383.9</v>
      </c>
      <c r="L570" s="21"/>
      <c r="M570" s="21">
        <f>+J570-G570</f>
        <v>2203.5</v>
      </c>
      <c r="N570" s="21">
        <f>+J570-H570</f>
        <v>-23958.1</v>
      </c>
      <c r="O570" s="21">
        <f>+J570-I570</f>
        <v>-17172.299999999996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17200</v>
      </c>
      <c r="K609" s="160">
        <f t="shared" si="75"/>
        <v>17200</v>
      </c>
      <c r="L609" s="160">
        <f t="shared" si="75"/>
        <v>0</v>
      </c>
      <c r="M609" s="160">
        <f t="shared" si="75"/>
        <v>10187.48</v>
      </c>
      <c r="N609" s="160">
        <f t="shared" si="75"/>
        <v>-2800</v>
      </c>
      <c r="O609" s="160">
        <f t="shared" si="75"/>
        <v>-2318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17200</v>
      </c>
      <c r="K614" s="21">
        <f t="shared" si="76"/>
        <v>17200</v>
      </c>
      <c r="L614" s="21">
        <f t="shared" si="76"/>
        <v>0</v>
      </c>
      <c r="M614" s="21">
        <f t="shared" si="76"/>
        <v>10187.48</v>
      </c>
      <c r="N614" s="21">
        <f t="shared" si="76"/>
        <v>-2800</v>
      </c>
      <c r="O614" s="21">
        <f t="shared" si="76"/>
        <v>-2318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17200</v>
      </c>
      <c r="K615" s="21">
        <f>+'4.Gorcarakan ev tntesagitakan'!G613</f>
        <v>17200</v>
      </c>
      <c r="L615" s="21"/>
      <c r="M615" s="21">
        <f>+J615-G615</f>
        <v>10187.48</v>
      </c>
      <c r="N615" s="21">
        <f>+J615-H615</f>
        <v>-2800</v>
      </c>
      <c r="O615" s="21">
        <f>+J615-I615</f>
        <v>-2318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26314.6</v>
      </c>
      <c r="K629" s="160">
        <f t="shared" si="77"/>
        <v>26314.6</v>
      </c>
      <c r="L629" s="160">
        <f t="shared" si="77"/>
        <v>0</v>
      </c>
      <c r="M629" s="160">
        <f t="shared" si="77"/>
        <v>18718.664999999997</v>
      </c>
      <c r="N629" s="160">
        <f t="shared" si="77"/>
        <v>-3685.4000000000015</v>
      </c>
      <c r="O629" s="160">
        <f t="shared" si="77"/>
        <v>-3839.4000000000015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26314.6</v>
      </c>
      <c r="K630" s="21">
        <f t="shared" si="78"/>
        <v>26314.6</v>
      </c>
      <c r="L630" s="21">
        <f t="shared" si="78"/>
        <v>0</v>
      </c>
      <c r="M630" s="21">
        <f t="shared" si="78"/>
        <v>18718.664999999997</v>
      </c>
      <c r="N630" s="21">
        <f t="shared" si="78"/>
        <v>-3685.4000000000015</v>
      </c>
      <c r="O630" s="21">
        <f t="shared" si="78"/>
        <v>-3839.4000000000015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26314.6</v>
      </c>
      <c r="K633" s="21">
        <f>+'4.Gorcarakan ev tntesagitakan'!G631</f>
        <v>26314.6</v>
      </c>
      <c r="L633" s="21"/>
      <c r="M633" s="21">
        <f>+J633-G633</f>
        <v>18718.664999999997</v>
      </c>
      <c r="N633" s="21">
        <f>+J633-H633</f>
        <v>-3685.4000000000015</v>
      </c>
      <c r="O633" s="21">
        <f>+J633-I633</f>
        <v>-3839.4000000000015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816161.88399999996</v>
      </c>
      <c r="K637" s="160">
        <f t="shared" si="79"/>
        <v>816161.88399999996</v>
      </c>
      <c r="L637" s="160">
        <f t="shared" si="79"/>
        <v>0</v>
      </c>
      <c r="M637" s="160">
        <f t="shared" si="79"/>
        <v>160717.89100000003</v>
      </c>
      <c r="N637" s="160">
        <f t="shared" si="79"/>
        <v>53138.984000000055</v>
      </c>
      <c r="O637" s="160">
        <f t="shared" si="79"/>
        <v>42932.984000000055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769947.18400000001</v>
      </c>
      <c r="K639" s="160">
        <f t="shared" si="80"/>
        <v>769947.18400000001</v>
      </c>
      <c r="L639" s="160">
        <f t="shared" si="80"/>
        <v>0</v>
      </c>
      <c r="M639" s="160">
        <f t="shared" si="80"/>
        <v>160517.73100000003</v>
      </c>
      <c r="N639" s="160">
        <f t="shared" si="80"/>
        <v>66733.984000000055</v>
      </c>
      <c r="O639" s="160">
        <f t="shared" si="80"/>
        <v>50974.984000000055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769947.18400000001</v>
      </c>
      <c r="K641" s="21">
        <f t="shared" si="81"/>
        <v>769947.18400000001</v>
      </c>
      <c r="L641" s="21">
        <f t="shared" si="81"/>
        <v>0</v>
      </c>
      <c r="M641" s="21">
        <f t="shared" si="81"/>
        <v>160517.73100000003</v>
      </c>
      <c r="N641" s="21">
        <f t="shared" si="81"/>
        <v>66733.984000000055</v>
      </c>
      <c r="O641" s="21">
        <f t="shared" si="81"/>
        <v>50974.984000000055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769947.18400000001</v>
      </c>
      <c r="K642" s="21">
        <f>+'4.Gorcarakan ev tntesagitakan'!G640</f>
        <v>769947.18400000001</v>
      </c>
      <c r="L642" s="21"/>
      <c r="M642" s="21">
        <f>+J642-G642</f>
        <v>160517.73100000003</v>
      </c>
      <c r="N642" s="21">
        <f>+J642-H642</f>
        <v>66733.984000000055</v>
      </c>
      <c r="O642" s="21">
        <f>+J642-I642</f>
        <v>50974.984000000055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47677</v>
      </c>
      <c r="K706" s="160">
        <f t="shared" si="83"/>
        <v>47677</v>
      </c>
      <c r="L706" s="160">
        <f t="shared" si="83"/>
        <v>0</v>
      </c>
      <c r="M706" s="160">
        <f t="shared" si="83"/>
        <v>-30619.398999999998</v>
      </c>
      <c r="N706" s="160">
        <f t="shared" si="83"/>
        <v>-22733</v>
      </c>
      <c r="O706" s="160">
        <f t="shared" si="83"/>
        <v>-14910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tntesagitakan'!G727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2023-11-20T13:31:05Z</cp:lastPrinted>
  <dcterms:created xsi:type="dcterms:W3CDTF">2014-12-23T06:44:04Z</dcterms:created>
  <dcterms:modified xsi:type="dcterms:W3CDTF">2023-11-29T11:48:11Z</dcterms:modified>
</cp:coreProperties>
</file>