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activeTab="4"/>
  </bookViews>
  <sheets>
    <sheet name="Лист1" sheetId="1" r:id="rId1"/>
    <sheet name="Лист2" sheetId="6" r:id="rId2"/>
    <sheet name="Лист3" sheetId="3" r:id="rId3"/>
    <sheet name="Лист4" sheetId="7" r:id="rId4"/>
    <sheet name="Лист5" sheetId="8" r:id="rId5"/>
  </sheets>
  <externalReferences>
    <externalReference r:id="rId6"/>
    <externalReference r:id="rId7"/>
  </externalReferences>
  <definedNames>
    <definedName name="_xlnm.Print_Area" localSheetId="0">Лист1!$A$1:$H$142</definedName>
    <definedName name="_xlnm.Print_Area" localSheetId="1">Лист2!$A$1:$K$311</definedName>
    <definedName name="_xlnm.Print_Area" localSheetId="2">Лист3!$A$1:$H$236</definedName>
    <definedName name="_xlnm.Print_Area" localSheetId="4">Лист5!$A$1:$G$59</definedName>
  </definedNames>
  <calcPr calcId="152511"/>
</workbook>
</file>

<file path=xl/calcChain.xml><?xml version="1.0" encoding="utf-8"?>
<calcChain xmlns="http://schemas.openxmlformats.org/spreadsheetml/2006/main">
  <c r="G53" i="3" l="1"/>
  <c r="G52" i="3"/>
  <c r="G42" i="3" l="1"/>
  <c r="G92" i="3"/>
  <c r="J223" i="6"/>
  <c r="J164" i="6"/>
  <c r="J147" i="6"/>
  <c r="G23" i="1"/>
  <c r="J16" i="6"/>
  <c r="J248" i="6"/>
  <c r="F120" i="1"/>
  <c r="G120" i="1"/>
  <c r="F23" i="1"/>
  <c r="G158" i="3"/>
  <c r="G71" i="3"/>
  <c r="G36" i="3"/>
  <c r="G60" i="3"/>
  <c r="G35" i="3"/>
  <c r="G72" i="3"/>
  <c r="G153" i="3"/>
  <c r="G57" i="3"/>
  <c r="G61" i="3"/>
  <c r="G47" i="3"/>
  <c r="G51" i="3"/>
  <c r="G37" i="3"/>
  <c r="I164" i="6"/>
  <c r="G144" i="3"/>
  <c r="J184" i="6"/>
  <c r="J224" i="6"/>
  <c r="J178" i="6"/>
  <c r="J119" i="6"/>
  <c r="J100" i="6"/>
  <c r="J175" i="6"/>
  <c r="H175" i="6" s="1"/>
  <c r="H36" i="6"/>
  <c r="J36" i="6"/>
  <c r="J298" i="6"/>
  <c r="I298" i="6" s="1"/>
  <c r="H127" i="1" l="1"/>
  <c r="H122" i="1"/>
  <c r="H117" i="1"/>
  <c r="H111" i="1"/>
  <c r="H104" i="1"/>
  <c r="G132" i="1"/>
  <c r="H132" i="1"/>
  <c r="H61" i="1"/>
  <c r="E33" i="8"/>
  <c r="F132" i="1"/>
  <c r="F135" i="1"/>
  <c r="F91" i="1"/>
  <c r="F88" i="1" s="1"/>
  <c r="F231" i="3"/>
  <c r="F185" i="3"/>
  <c r="F189" i="3"/>
  <c r="F190" i="3"/>
  <c r="F196" i="3"/>
  <c r="F197" i="3"/>
  <c r="G197" i="3"/>
  <c r="H197" i="3"/>
  <c r="G203" i="3"/>
  <c r="H203" i="3"/>
  <c r="G206" i="3"/>
  <c r="H206" i="3"/>
  <c r="G215" i="3"/>
  <c r="H215" i="3"/>
  <c r="G220" i="3"/>
  <c r="G213" i="3" s="1"/>
  <c r="G223" i="3"/>
  <c r="H223" i="3"/>
  <c r="H220" i="3" s="1"/>
  <c r="G228" i="3"/>
  <c r="H228" i="3"/>
  <c r="G231" i="3"/>
  <c r="H231" i="3"/>
  <c r="J66" i="6"/>
  <c r="K66" i="6"/>
  <c r="K117" i="6"/>
  <c r="K246" i="6"/>
  <c r="H213" i="3" l="1"/>
  <c r="F186" i="3"/>
  <c r="F25" i="3" l="1"/>
  <c r="G25" i="3"/>
  <c r="H25" i="3"/>
  <c r="F75" i="3"/>
  <c r="F73" i="3" s="1"/>
  <c r="G75" i="3"/>
  <c r="H75" i="3"/>
  <c r="F79" i="3"/>
  <c r="G79" i="3"/>
  <c r="G73" i="3" s="1"/>
  <c r="H79" i="3"/>
  <c r="F83" i="3"/>
  <c r="G83" i="3"/>
  <c r="H83" i="3"/>
  <c r="H73" i="3" s="1"/>
  <c r="H90" i="3"/>
  <c r="F94" i="3"/>
  <c r="G94" i="3"/>
  <c r="H94" i="3"/>
  <c r="F104" i="3"/>
  <c r="G104" i="3"/>
  <c r="H104" i="3"/>
  <c r="H98" i="3" s="1"/>
  <c r="F108" i="3"/>
  <c r="G108" i="3"/>
  <c r="H108" i="3"/>
  <c r="F114" i="3"/>
  <c r="G114" i="3"/>
  <c r="H114" i="3"/>
  <c r="F120" i="3"/>
  <c r="F98" i="3" s="1"/>
  <c r="G120" i="3"/>
  <c r="G98" i="3" s="1"/>
  <c r="H120" i="3"/>
  <c r="H133" i="3"/>
  <c r="H139" i="3"/>
  <c r="H150" i="3"/>
  <c r="H154" i="3"/>
  <c r="H148" i="3" s="1"/>
  <c r="F160" i="3"/>
  <c r="G160" i="3"/>
  <c r="H160" i="3"/>
  <c r="F163" i="3"/>
  <c r="G163" i="3"/>
  <c r="H163" i="3"/>
  <c r="F167" i="3"/>
  <c r="G167" i="3"/>
  <c r="H167" i="3"/>
  <c r="G179" i="3"/>
  <c r="G177" i="3" s="1"/>
  <c r="F181" i="3"/>
  <c r="G181" i="3"/>
  <c r="H181" i="3"/>
  <c r="H179" i="3" s="1"/>
  <c r="H177" i="3" s="1"/>
  <c r="H10" i="3" s="1"/>
  <c r="G186" i="3"/>
  <c r="H186" i="3"/>
  <c r="G191" i="3"/>
  <c r="H191" i="3"/>
  <c r="H58" i="3"/>
  <c r="H62" i="3"/>
  <c r="H54" i="3"/>
  <c r="H44" i="3"/>
  <c r="H28" i="3" s="1"/>
  <c r="H30" i="3"/>
  <c r="K14" i="6"/>
  <c r="G37" i="8"/>
  <c r="E37" i="8" s="1"/>
  <c r="D10" i="7"/>
  <c r="J311" i="6"/>
  <c r="G157" i="3"/>
  <c r="G150" i="3"/>
  <c r="G139" i="3"/>
  <c r="G133" i="3" s="1"/>
  <c r="G90" i="3"/>
  <c r="G68" i="3"/>
  <c r="G54" i="3"/>
  <c r="G49" i="3"/>
  <c r="G41" i="3"/>
  <c r="G19" i="3"/>
  <c r="J27" i="6"/>
  <c r="J264" i="6"/>
  <c r="H264" i="6" s="1"/>
  <c r="J117" i="6"/>
  <c r="G58" i="3" l="1"/>
  <c r="G30" i="3"/>
  <c r="G62" i="3"/>
  <c r="G44" i="3"/>
  <c r="G154" i="3"/>
  <c r="I248" i="6"/>
  <c r="I246" i="6" s="1"/>
  <c r="J246" i="6"/>
  <c r="G34" i="8"/>
  <c r="E34" i="8" s="1"/>
  <c r="G44" i="1"/>
  <c r="G40" i="1"/>
  <c r="G36" i="1"/>
  <c r="E21" i="1"/>
  <c r="E84" i="1" l="1"/>
  <c r="G84" i="1"/>
  <c r="G76" i="1" s="1"/>
  <c r="F16" i="1"/>
  <c r="G16" i="1"/>
  <c r="E16" i="1"/>
  <c r="G115" i="1" l="1"/>
  <c r="E115" i="1"/>
  <c r="F71" i="3" l="1"/>
  <c r="F79" i="1"/>
  <c r="E79" i="1" s="1"/>
  <c r="I66" i="6" l="1"/>
  <c r="H66" i="6"/>
  <c r="F34" i="3" l="1"/>
  <c r="E34" i="3" s="1"/>
  <c r="F35" i="3"/>
  <c r="F36" i="3"/>
  <c r="F41" i="3"/>
  <c r="E41" i="3" s="1"/>
  <c r="F42" i="3"/>
  <c r="E181" i="3"/>
  <c r="E186" i="3"/>
  <c r="F158" i="3"/>
  <c r="F47" i="3"/>
  <c r="F49" i="3"/>
  <c r="E49" i="3" s="1"/>
  <c r="F52" i="3"/>
  <c r="F60" i="3"/>
  <c r="F61" i="3"/>
  <c r="F65" i="3"/>
  <c r="E65" i="3" s="1"/>
  <c r="F68" i="3"/>
  <c r="E68" i="3" s="1"/>
  <c r="E76" i="1"/>
  <c r="E104" i="1"/>
  <c r="E58" i="3" l="1"/>
  <c r="F58" i="3"/>
  <c r="G21" i="1" l="1"/>
  <c r="G42" i="1" l="1"/>
  <c r="E39" i="3" l="1"/>
  <c r="K27" i="6" l="1"/>
  <c r="K34" i="6"/>
  <c r="K100" i="6"/>
  <c r="K162" i="6"/>
  <c r="K145" i="6" s="1"/>
  <c r="K167" i="6"/>
  <c r="K165" i="6" s="1"/>
  <c r="K173" i="6"/>
  <c r="K223" i="6"/>
  <c r="K224" i="6"/>
  <c r="K264" i="6"/>
  <c r="K298" i="6"/>
  <c r="K296" i="6" s="1"/>
  <c r="K275" i="6" s="1"/>
  <c r="K309" i="6"/>
  <c r="K307" i="6" s="1"/>
  <c r="K23" i="6" l="1"/>
  <c r="K12" i="6" s="1"/>
  <c r="K98" i="6"/>
  <c r="K92" i="6" s="1"/>
  <c r="K262" i="6"/>
  <c r="K244" i="6" s="1"/>
  <c r="K219" i="6"/>
  <c r="K214" i="6" s="1"/>
  <c r="I27" i="6"/>
  <c r="I23" i="6" s="1"/>
  <c r="K11" i="6" l="1"/>
  <c r="H27" i="6"/>
  <c r="H23" i="6" s="1"/>
  <c r="J23" i="6"/>
  <c r="E228" i="3"/>
  <c r="E223" i="3"/>
  <c r="E220" i="3" s="1"/>
  <c r="E215" i="3"/>
  <c r="E206" i="3"/>
  <c r="E203" i="3"/>
  <c r="E197" i="3"/>
  <c r="E193" i="3"/>
  <c r="E191" i="3" s="1"/>
  <c r="E179" i="3" s="1"/>
  <c r="E170" i="3"/>
  <c r="E167" i="3"/>
  <c r="E163" i="3"/>
  <c r="E160" i="3"/>
  <c r="E127" i="3"/>
  <c r="E120" i="3"/>
  <c r="E114" i="3"/>
  <c r="E108" i="3"/>
  <c r="E104" i="3"/>
  <c r="E94" i="3"/>
  <c r="E83" i="3"/>
  <c r="E79" i="3"/>
  <c r="E75" i="3"/>
  <c r="E25" i="3"/>
  <c r="E213" i="3" l="1"/>
  <c r="E177" i="3"/>
  <c r="E73" i="3"/>
  <c r="E98" i="3"/>
  <c r="F228" i="3"/>
  <c r="F223" i="3"/>
  <c r="F215" i="3"/>
  <c r="F206" i="3"/>
  <c r="F203" i="3"/>
  <c r="F193" i="3"/>
  <c r="F191" i="3" s="1"/>
  <c r="F179" i="3" s="1"/>
  <c r="F170" i="3"/>
  <c r="G170" i="3" s="1"/>
  <c r="F127" i="3"/>
  <c r="G127" i="3" s="1"/>
  <c r="G142" i="1"/>
  <c r="G137" i="1" s="1"/>
  <c r="H137" i="1"/>
  <c r="H95" i="1" s="1"/>
  <c r="H11" i="1" s="1"/>
  <c r="E137" i="1"/>
  <c r="F130" i="1"/>
  <c r="F127" i="1" s="1"/>
  <c r="E130" i="1"/>
  <c r="E127" i="1" s="1"/>
  <c r="F126" i="1"/>
  <c r="G126" i="1" s="1"/>
  <c r="E126" i="1"/>
  <c r="E122" i="1" s="1"/>
  <c r="G117" i="1"/>
  <c r="F117" i="1"/>
  <c r="E111" i="1"/>
  <c r="F55" i="1"/>
  <c r="G55" i="1" s="1"/>
  <c r="G52" i="1" s="1"/>
  <c r="E55" i="1"/>
  <c r="E52" i="1" s="1"/>
  <c r="G50" i="1"/>
  <c r="F47" i="1"/>
  <c r="F45" i="1" s="1"/>
  <c r="E47" i="1"/>
  <c r="E45" i="1" s="1"/>
  <c r="G43" i="1"/>
  <c r="G41" i="1"/>
  <c r="G38" i="1"/>
  <c r="F26" i="1"/>
  <c r="F24" i="1" s="1"/>
  <c r="F177" i="3" l="1"/>
  <c r="F137" i="1"/>
  <c r="F76" i="1"/>
  <c r="G130" i="1"/>
  <c r="G127" i="1" s="1"/>
  <c r="F220" i="3"/>
  <c r="F213" i="3" s="1"/>
  <c r="G104" i="1"/>
  <c r="G122" i="1"/>
  <c r="E26" i="1"/>
  <c r="E117" i="1"/>
  <c r="E95" i="1" s="1"/>
  <c r="G111" i="1"/>
  <c r="F39" i="3"/>
  <c r="G39" i="3" s="1"/>
  <c r="G28" i="3" s="1"/>
  <c r="G47" i="1"/>
  <c r="G45" i="1" s="1"/>
  <c r="G26" i="1"/>
  <c r="G24" i="1" s="1"/>
  <c r="F104" i="1"/>
  <c r="F111" i="1"/>
  <c r="F21" i="1"/>
  <c r="F52" i="1"/>
  <c r="F122" i="1"/>
  <c r="G95" i="1" l="1"/>
  <c r="F95" i="1"/>
  <c r="E24" i="1"/>
  <c r="E13" i="1" s="1"/>
  <c r="E11" i="1" s="1"/>
  <c r="F13" i="1"/>
  <c r="G13" i="1"/>
  <c r="F11" i="1" l="1"/>
  <c r="G11" i="1"/>
  <c r="F144" i="3" l="1"/>
  <c r="F139" i="3" s="1"/>
  <c r="F133" i="3" s="1"/>
  <c r="F19" i="3"/>
  <c r="F17" i="3" s="1"/>
  <c r="E19" i="3" l="1"/>
  <c r="E17" i="3" s="1"/>
  <c r="E15" i="3" s="1"/>
  <c r="E139" i="3"/>
  <c r="E133" i="3" s="1"/>
  <c r="F15" i="3"/>
  <c r="G17" i="3"/>
  <c r="F57" i="3"/>
  <c r="F92" i="3"/>
  <c r="F90" i="3" s="1"/>
  <c r="F53" i="3"/>
  <c r="F153" i="3"/>
  <c r="F150" i="3" s="1"/>
  <c r="F157" i="3"/>
  <c r="F154" i="3" s="1"/>
  <c r="F72" i="3"/>
  <c r="F51" i="3"/>
  <c r="F33" i="3"/>
  <c r="E150" i="3" l="1"/>
  <c r="E54" i="3"/>
  <c r="F54" i="3"/>
  <c r="E157" i="3"/>
  <c r="E154" i="3" s="1"/>
  <c r="E62" i="3"/>
  <c r="F62" i="3"/>
  <c r="E90" i="3"/>
  <c r="E88" i="3" s="1"/>
  <c r="E44" i="3"/>
  <c r="F44" i="3"/>
  <c r="E33" i="3"/>
  <c r="G15" i="3"/>
  <c r="H162" i="6" l="1"/>
  <c r="J162" i="6"/>
  <c r="J145" i="6" s="1"/>
  <c r="I162" i="6"/>
  <c r="J176" i="6"/>
  <c r="H176" i="6"/>
  <c r="I178" i="6"/>
  <c r="I176" i="6" s="1"/>
  <c r="F88" i="3"/>
  <c r="G88" i="3" s="1"/>
  <c r="H117" i="6" l="1"/>
  <c r="I119" i="6"/>
  <c r="I117" i="6" s="1"/>
  <c r="H262" i="6" l="1"/>
  <c r="J262" i="6"/>
  <c r="J244" i="6" s="1"/>
  <c r="I264" i="6"/>
  <c r="I262" i="6" s="1"/>
  <c r="I147" i="6"/>
  <c r="I145" i="6" s="1"/>
  <c r="H145" i="6"/>
  <c r="H182" i="6"/>
  <c r="I184" i="6"/>
  <c r="I182" i="6" s="1"/>
  <c r="J182" i="6"/>
  <c r="I223" i="6"/>
  <c r="H298" i="6"/>
  <c r="H296" i="6" s="1"/>
  <c r="H275" i="6" s="1"/>
  <c r="J296" i="6"/>
  <c r="J275" i="6" s="1"/>
  <c r="I296" i="6"/>
  <c r="I275" i="6" s="1"/>
  <c r="I244" i="6" l="1"/>
  <c r="H246" i="6"/>
  <c r="H244" i="6" s="1"/>
  <c r="G175" i="3" l="1"/>
  <c r="I311" i="6"/>
  <c r="J309" i="6"/>
  <c r="J307" i="6" s="1"/>
  <c r="H311" i="6" l="1"/>
  <c r="H309" i="6" s="1"/>
  <c r="H307" i="6" s="1"/>
  <c r="I309" i="6"/>
  <c r="I307" i="6" s="1"/>
  <c r="F175" i="3"/>
  <c r="G173" i="3"/>
  <c r="G148" i="3" s="1"/>
  <c r="E175" i="3" l="1"/>
  <c r="E173" i="3" s="1"/>
  <c r="E148" i="3" s="1"/>
  <c r="F173" i="3"/>
  <c r="F148" i="3" s="1"/>
  <c r="F37" i="3" l="1"/>
  <c r="E30" i="3" l="1"/>
  <c r="E28" i="3" s="1"/>
  <c r="E13" i="3" s="1"/>
  <c r="E10" i="3" s="1"/>
  <c r="F30" i="3"/>
  <c r="F28" i="3" l="1"/>
  <c r="F13" i="3" l="1"/>
  <c r="F10" i="3" s="1"/>
  <c r="G13" i="3"/>
  <c r="G10" i="3" s="1"/>
  <c r="J14" i="6" l="1"/>
  <c r="I16" i="6"/>
  <c r="I14" i="6" s="1"/>
  <c r="H16" i="6"/>
  <c r="H14" i="6" s="1"/>
  <c r="H219" i="6" l="1"/>
  <c r="H214" i="6" s="1"/>
  <c r="J219" i="6"/>
  <c r="J214" i="6" s="1"/>
  <c r="I224" i="6"/>
  <c r="I219" i="6" s="1"/>
  <c r="I214" i="6" s="1"/>
  <c r="I175" i="6"/>
  <c r="I173" i="6" s="1"/>
  <c r="I165" i="6" s="1"/>
  <c r="J173" i="6"/>
  <c r="J165" i="6" s="1"/>
  <c r="H173" i="6"/>
  <c r="H165" i="6" s="1"/>
  <c r="J98" i="6"/>
  <c r="J92" i="6" s="1"/>
  <c r="I100" i="6"/>
  <c r="I98" i="6" s="1"/>
  <c r="I92" i="6" s="1"/>
  <c r="H98" i="6"/>
  <c r="H92" i="6" s="1"/>
  <c r="H34" i="6" l="1"/>
  <c r="H12" i="6" s="1"/>
  <c r="H11" i="6" s="1"/>
  <c r="I36" i="6"/>
  <c r="I34" i="6" s="1"/>
  <c r="I12" i="6" s="1"/>
  <c r="I11" i="6" s="1"/>
  <c r="J34" i="6"/>
  <c r="J12" i="6" s="1"/>
  <c r="J11" i="6" s="1"/>
</calcChain>
</file>

<file path=xl/sharedStrings.xml><?xml version="1.0" encoding="utf-8"?>
<sst xmlns="http://schemas.openxmlformats.org/spreadsheetml/2006/main" count="1433" uniqueCount="864">
  <si>
    <t>Ð²Ø²ÚÜøÆ ´ÚàôæºÆ ºÎ²ØàôîÜºðÀ</t>
  </si>
  <si>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</si>
  <si>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</si>
  <si>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</si>
  <si>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</si>
  <si>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</si>
  <si>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</si>
  <si>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</si>
  <si>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</si>
  <si>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</si>
  <si>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</si>
  <si>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</si>
  <si>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</si>
  <si>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</si>
  <si>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</si>
  <si>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</si>
  <si>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</si>
  <si>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</si>
  <si>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</si>
  <si>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</si>
  <si>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</si>
  <si>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</si>
  <si>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</si>
  <si>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</si>
  <si>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</si>
  <si>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</si>
  <si>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</si>
  <si>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</si>
  <si>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</si>
  <si>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</si>
  <si>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</si>
  <si>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</si>
  <si>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</si>
  <si>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</si>
  <si>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</si>
  <si>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</si>
  <si>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</si>
  <si>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</si>
  <si>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</si>
  <si>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</si>
  <si>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</si>
  <si>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</si>
  <si>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</si>
  <si>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</si>
  <si>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</si>
  <si>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</si>
  <si>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</si>
  <si>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</si>
  <si>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</si>
  <si>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</si>
  <si>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</si>
  <si>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</si>
  <si>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</si>
  <si>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</si>
  <si>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</si>
  <si>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</si>
  <si>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</si>
  <si>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</si>
  <si>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</si>
  <si>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</si>
  <si>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</si>
  <si>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</si>
  <si>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</si>
  <si>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</si>
  <si>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</si>
  <si>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</si>
  <si>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</si>
  <si>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</si>
  <si>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</si>
  <si>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</si>
  <si>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</si>
  <si>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</si>
  <si>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</si>
  <si>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</si>
  <si>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</si>
  <si>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</si>
  <si>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</si>
  <si>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</si>
  <si>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</si>
  <si>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</si>
  <si>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</si>
  <si>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</si>
  <si>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</si>
  <si>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</si>
  <si>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</si>
  <si>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</si>
  <si>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</si>
  <si>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</si>
  <si>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</si>
  <si>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</si>
  <si>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</si>
  <si>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</si>
  <si>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</si>
  <si>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</si>
  <si>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</si>
  <si>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</si>
  <si>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</si>
  <si>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</si>
  <si>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</si>
  <si>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</si>
  <si>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</si>
  <si>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</si>
  <si>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</si>
  <si>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</si>
  <si>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</si>
  <si>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</si>
  <si>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</si>
  <si>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</si>
  <si>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</si>
  <si>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</si>
  <si>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</si>
  <si>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</si>
  <si>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</si>
  <si>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</si>
  <si>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</si>
  <si>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</si>
  <si>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</si>
  <si>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</si>
  <si>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</si>
  <si>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</si>
  <si>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</si>
  <si>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</si>
  <si>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</si>
  <si>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</si>
  <si>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</si>
  <si>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</si>
  <si>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</si>
  <si>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</si>
  <si>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</si>
  <si>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</si>
  <si>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</si>
  <si>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</si>
  <si>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</si>
  <si>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</si>
  <si>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</si>
  <si>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</si>
  <si>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</si>
  <si>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</si>
  <si>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</si>
  <si>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</si>
  <si>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</si>
  <si>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</si>
  <si>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</si>
  <si>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</si>
  <si>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</si>
  <si>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</si>
  <si>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</si>
  <si>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</si>
  <si>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</si>
  <si>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</si>
  <si>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</si>
  <si>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</si>
  <si>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</si>
  <si>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</si>
  <si>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</si>
  <si>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</si>
  <si>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</si>
  <si>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</si>
  <si>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</si>
  <si>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</si>
  <si>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</si>
  <si>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</si>
  <si>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</si>
  <si>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</si>
  <si>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</si>
  <si>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</si>
  <si>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</si>
  <si>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</si>
  <si>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</si>
  <si>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</si>
  <si>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</si>
  <si>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</si>
  <si>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</si>
  <si>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</si>
  <si>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</si>
  <si>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</si>
  <si>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</si>
  <si>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</si>
  <si>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</si>
  <si>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</si>
  <si>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</si>
  <si>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</si>
  <si>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</si>
  <si>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</si>
  <si>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</si>
  <si>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</si>
  <si>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</si>
  <si>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</si>
  <si>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</si>
  <si>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</si>
  <si>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</si>
  <si>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</si>
  <si>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</si>
  <si>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</si>
  <si>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</si>
  <si>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</si>
  <si>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</si>
  <si>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</si>
  <si>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t xml:space="preserve"> </t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</si>
  <si>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</si>
  <si>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</si>
  <si>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</si>
  <si>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</si>
  <si>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</si>
  <si>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</si>
  <si>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</si>
  <si>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</si>
  <si>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</si>
  <si>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</si>
  <si>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</si>
  <si>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</si>
  <si>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</si>
  <si>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</si>
  <si>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</si>
  <si>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</si>
  <si>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t>01</t>
  </si>
  <si>
    <t>0</t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</si>
  <si>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</si>
  <si>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</si>
  <si>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</si>
  <si>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</si>
  <si>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</si>
  <si>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</si>
  <si>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</si>
  <si>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</si>
  <si>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</si>
  <si>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</si>
  <si>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</si>
  <si>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</si>
  <si>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</si>
  <si>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</si>
  <si>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</si>
  <si>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</si>
  <si>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</si>
  <si>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</si>
  <si>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</si>
  <si>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</si>
  <si>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</si>
  <si>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</si>
  <si>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</si>
  <si>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</si>
  <si>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</si>
  <si>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</si>
  <si>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</si>
  <si>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</si>
  <si>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</si>
  <si>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</si>
  <si>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</si>
  <si>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</si>
  <si>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</si>
  <si>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</si>
  <si>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</si>
  <si>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</si>
  <si>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</si>
  <si>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</si>
  <si>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</si>
  <si>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</si>
  <si>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</si>
  <si>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</si>
  <si>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</si>
  <si>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</si>
  <si>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</si>
  <si>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</si>
  <si>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</si>
  <si>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</si>
  <si>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</si>
  <si>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</si>
  <si>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</si>
  <si>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</si>
  <si>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</si>
  <si>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</si>
  <si>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</si>
  <si>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</si>
  <si>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</si>
  <si>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</si>
  <si>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</si>
  <si>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</si>
  <si>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</si>
  <si>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</si>
  <si>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</si>
  <si>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</si>
  <si>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</si>
  <si>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</si>
  <si>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</si>
  <si>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</si>
  <si>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</si>
  <si>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</si>
  <si>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</si>
  <si>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</si>
  <si>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</si>
  <si>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</si>
  <si>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</si>
  <si>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</si>
  <si>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</si>
  <si>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</si>
  <si>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</si>
  <si>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</si>
  <si>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</si>
  <si>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</si>
  <si>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</si>
  <si>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</si>
  <si>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</si>
  <si>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</si>
  <si>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</si>
  <si>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</si>
  <si>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</si>
  <si>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</si>
  <si>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</si>
  <si>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</si>
  <si>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</si>
  <si>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</si>
  <si>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</si>
  <si>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</si>
  <si>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</si>
  <si>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</si>
  <si>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</si>
  <si>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</si>
  <si>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</si>
  <si>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</si>
  <si>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</si>
  <si>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</si>
  <si>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</si>
  <si>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</si>
  <si>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</si>
  <si>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</si>
  <si>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</si>
  <si>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</si>
  <si>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</si>
  <si>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</si>
  <si>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</si>
  <si>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</si>
  <si>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</si>
  <si>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</si>
  <si>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</si>
  <si>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</si>
  <si>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</si>
  <si>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</si>
  <si>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</si>
  <si>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</si>
  <si>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</si>
  <si>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</si>
  <si>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</si>
  <si>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</si>
  <si>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</si>
  <si>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</si>
  <si>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</si>
  <si>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</si>
  <si>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</si>
  <si>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</si>
  <si>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</si>
  <si>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</si>
  <si>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</si>
  <si>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</si>
  <si>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</si>
  <si>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</si>
  <si>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</si>
  <si>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</si>
  <si>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</si>
  <si>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</si>
  <si>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</si>
  <si>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</si>
  <si>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</si>
  <si>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</si>
  <si>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</si>
  <si>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</si>
  <si>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</si>
  <si>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</si>
  <si>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</si>
  <si>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</si>
  <si>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</si>
  <si>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</si>
  <si>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</si>
  <si>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</si>
  <si>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</si>
  <si>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</si>
  <si>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</si>
  <si>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</si>
  <si>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</si>
  <si>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</si>
  <si>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</si>
  <si>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</si>
  <si>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</si>
  <si>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</si>
  <si>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</si>
  <si>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</si>
  <si>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</si>
  <si>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</si>
  <si>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</si>
  <si>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</si>
  <si>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</si>
  <si>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</si>
  <si>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</si>
  <si>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</si>
  <si>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</si>
  <si>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</si>
  <si>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</si>
  <si>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</si>
  <si>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</si>
  <si>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</si>
  <si>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</si>
  <si>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</si>
  <si>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</si>
  <si>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</si>
  <si>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</si>
  <si>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</si>
  <si>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</si>
  <si>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</si>
  <si>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</si>
  <si>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</si>
  <si>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</si>
  <si>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</si>
  <si>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</si>
  <si>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</si>
  <si>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</si>
  <si>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</si>
  <si>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</si>
  <si>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</si>
  <si>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</si>
  <si>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</si>
  <si>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</si>
  <si>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</si>
  <si>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</si>
  <si>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</si>
  <si>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</si>
  <si>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</si>
  <si>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</si>
  <si>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</si>
  <si>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</si>
  <si>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</si>
  <si>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</si>
  <si>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</si>
  <si>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</si>
  <si>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</si>
  <si>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</si>
  <si>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</si>
  <si>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</si>
  <si>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</si>
  <si>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</si>
  <si>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</si>
  <si>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</si>
  <si>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</si>
  <si>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</si>
  <si>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</si>
  <si>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</si>
  <si>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</si>
  <si>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</si>
  <si>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</si>
  <si>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</si>
  <si>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</si>
  <si>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</si>
  <si>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</si>
  <si>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</si>
  <si>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</si>
  <si>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</si>
  <si>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</si>
  <si>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</si>
  <si>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</si>
  <si>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</si>
  <si>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</si>
  <si>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</si>
  <si>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</si>
  <si>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</si>
  <si>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</si>
  <si>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</si>
  <si>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</si>
  <si>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</si>
  <si>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</si>
  <si>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</si>
  <si>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</si>
  <si>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</si>
  <si>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</si>
  <si>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</si>
  <si>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</si>
  <si>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</si>
  <si>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</si>
  <si>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</si>
  <si>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</si>
  <si>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</si>
  <si>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</si>
  <si>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</si>
  <si>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</si>
  <si>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</si>
  <si>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</si>
  <si>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</si>
  <si>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</si>
  <si>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</si>
  <si>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</si>
  <si>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</si>
  <si>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</si>
  <si>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</si>
  <si>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</si>
  <si>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</si>
  <si>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</si>
  <si>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</si>
  <si>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</si>
  <si>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</si>
  <si>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</si>
  <si>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</si>
  <si>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</si>
  <si>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</si>
  <si>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</si>
  <si>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</si>
  <si>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</si>
  <si>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</si>
  <si>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</si>
  <si>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</si>
  <si>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</si>
  <si>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</si>
  <si>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</si>
  <si>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</si>
  <si>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</si>
  <si>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</si>
  <si>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</si>
  <si>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</si>
  <si>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</si>
  <si>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</si>
  <si>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</si>
  <si>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</si>
  <si>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</si>
  <si>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</si>
  <si>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</si>
  <si>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</si>
  <si>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</si>
  <si>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</si>
  <si>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</si>
  <si>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</si>
  <si>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</si>
  <si>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</si>
  <si>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</si>
  <si>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</si>
  <si>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</si>
  <si>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</si>
  <si>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</si>
  <si>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</si>
  <si>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</si>
  <si>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</si>
  <si>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</si>
  <si>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</si>
  <si>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</si>
  <si>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</si>
  <si>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</si>
  <si>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</si>
  <si>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</si>
  <si>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</si>
  <si>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</si>
  <si>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</si>
  <si>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</si>
  <si>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</si>
  <si>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</si>
  <si>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</si>
  <si>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</si>
  <si>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</si>
  <si>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</si>
  <si>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</si>
  <si>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</si>
  <si>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</si>
  <si>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</si>
  <si>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</si>
  <si>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</si>
  <si>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</si>
  <si>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</si>
  <si>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</si>
  <si>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</si>
  <si>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</si>
  <si>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</si>
  <si>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</si>
  <si>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</si>
  <si>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</si>
  <si>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</si>
  <si>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</si>
  <si>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</si>
  <si>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</si>
  <si>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</si>
  <si>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</si>
  <si>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</si>
  <si>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</si>
  <si>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</si>
  <si>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</si>
  <si>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</si>
  <si>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</si>
  <si>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</si>
  <si>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</si>
  <si>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</si>
  <si>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</si>
  <si>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</si>
  <si>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</si>
  <si>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</si>
  <si>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</si>
  <si>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</si>
  <si>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</si>
  <si>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</si>
  <si>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</si>
  <si>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</si>
  <si>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</si>
  <si>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</si>
  <si>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</si>
  <si>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</si>
  <si>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</si>
  <si>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</si>
  <si>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</si>
  <si>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</si>
  <si>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</si>
  <si>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</si>
  <si>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</si>
  <si>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</si>
  <si>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</si>
  <si>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</si>
  <si>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</si>
  <si>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</si>
  <si>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</si>
  <si>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</si>
  <si>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</si>
  <si>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</si>
  <si>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</si>
  <si>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</si>
  <si>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</si>
  <si>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</si>
  <si>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</si>
  <si>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</si>
  <si>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</si>
  <si>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</si>
  <si>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</si>
  <si>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</si>
  <si>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</si>
  <si>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</si>
  <si>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</si>
  <si>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</si>
  <si>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</si>
  <si>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</si>
  <si>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</si>
  <si>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</si>
  <si>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</si>
  <si>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</si>
  <si>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</si>
  <si>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</si>
  <si>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</si>
  <si>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</si>
  <si>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</si>
  <si>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</si>
  <si>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</si>
  <si>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</si>
  <si>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</si>
  <si>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</si>
  <si>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</si>
  <si>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</si>
  <si>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</si>
  <si>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</si>
  <si>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</si>
  <si>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</si>
  <si>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</si>
  <si>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</si>
  <si>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</si>
  <si>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</si>
  <si>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</si>
  <si>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</si>
  <si>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</si>
  <si>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</si>
  <si>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</si>
  <si>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</si>
  <si>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</si>
  <si>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</si>
  <si>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</si>
  <si>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</si>
  <si>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</si>
  <si>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</si>
  <si>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</si>
  <si>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</si>
  <si>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</si>
  <si>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</si>
  <si>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</si>
  <si>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</si>
  <si>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</si>
  <si>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</si>
  <si>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</si>
  <si>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</si>
  <si>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</si>
  <si>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</si>
  <si>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</si>
  <si>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</si>
  <si>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</si>
  <si>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</si>
  <si>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</si>
  <si>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</si>
  <si>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</si>
  <si>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</si>
  <si>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</si>
  <si>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</si>
  <si>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</si>
  <si>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</si>
  <si>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</si>
  <si>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</si>
  <si>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</si>
  <si>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</si>
  <si>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</si>
  <si>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</si>
  <si>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</si>
  <si>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</si>
  <si>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</si>
  <si>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</si>
  <si>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</si>
  <si>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</si>
  <si>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</si>
  <si>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</si>
  <si>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</si>
  <si>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</si>
  <si>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</si>
  <si>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</si>
  <si>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</si>
  <si>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</si>
  <si>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</si>
  <si>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</si>
  <si>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</si>
  <si>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</si>
  <si>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</si>
  <si>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</si>
  <si>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</si>
  <si>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</si>
  <si>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</si>
  <si>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</si>
  <si>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</si>
  <si>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</si>
  <si>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</si>
  <si>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</si>
  <si>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</si>
  <si>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</si>
  <si>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</si>
  <si>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</si>
  <si>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</si>
  <si>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</si>
  <si>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</si>
  <si>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</si>
  <si>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</si>
  <si>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</si>
  <si>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</si>
  <si>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</si>
  <si>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</si>
  <si>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</si>
  <si>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</si>
  <si>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</si>
  <si>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</si>
  <si>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</si>
  <si>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</si>
  <si>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</si>
  <si>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</si>
  <si>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</si>
  <si>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</si>
  <si>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</si>
  <si>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</si>
  <si>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</si>
  <si>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</si>
  <si>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</si>
  <si>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</si>
  <si>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</si>
  <si>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</si>
  <si>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</si>
  <si>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</si>
  <si>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</si>
  <si>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</si>
  <si>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</si>
  <si>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</si>
  <si>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</si>
  <si>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</si>
  <si>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</si>
  <si>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 xml:space="preserve">  Ð²ìºÈì²Ì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</si>
  <si>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</si>
  <si>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</si>
  <si>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</si>
  <si>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</si>
  <si>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</si>
  <si>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</si>
  <si>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</si>
  <si>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</si>
  <si>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´Ûáõç»ï³ÛÇÝ Í³Ëë»ñÇ ïÝï»ë³·Çï³Ï³Ý ¹³ë³Ï³ñ·Ù³Ý Ñá¹í³ÍÝ»ñÇ </t>
  </si>
  <si>
    <t>ÀÝ¹³Ù»ÝÁ (ë.5+ë.6)</t>
  </si>
  <si>
    <t xml:space="preserve">        ³Û¹ ÃíáõÙ`</t>
  </si>
  <si>
    <t>³Ýí³ÝáõÙÝ»ñÁ</t>
  </si>
  <si>
    <t xml:space="preserve"> NN </t>
  </si>
  <si>
    <t xml:space="preserve"> 1.1. ²ñÅ»ÃÕÃ»ñ (µ³ó³éáõÃÛ³Ùµ µ³ÅÝ»ïáÙë»ñÇ ¨ Ï³åÇï³ÉáõÙ ³ÛÉ Ù³ëÝ³ÏóáõÃÛ³Ý) (ïáÕ 8112+ ïáÕ 8113)</t>
  </si>
  <si>
    <t xml:space="preserve">     X</t>
  </si>
  <si>
    <t xml:space="preserve">áñÇó` 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</si>
  <si>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</si>
  <si>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</si>
  <si>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</si>
  <si>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</si>
  <si>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t xml:space="preserve">1.2.1. ì³ñÏ»ñ (ïáÕ 8122+ ïáÕ 8130) </t>
  </si>
  <si>
    <t xml:space="preserve">  - í³ñÏ»ñÇ ëï³óáõÙ  (ïáÕ 8123+ 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</si>
  <si>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</si>
  <si>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</si>
  <si>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</si>
  <si>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   (ïáÕ 8131+ ïáÕ 8132)</t>
  </si>
  <si>
    <t>6112</t>
  </si>
  <si>
    <t>ÐÐ å»ï³Ï³Ý µÛáõç»ÇÝ</t>
  </si>
  <si>
    <t>³ÛÉ ³ÕµÛáõñÝ»ñÇÝ</t>
  </si>
  <si>
    <t>1.2.2. öáË³ïíáõÃÛáõÝÝ»ñ  (ïáÕ 8141+ ïáÕ 8150)</t>
  </si>
  <si>
    <t xml:space="preserve">  - µÛáõç»ï³ÛÇÝ ÷áË³ïíáõÃÛáõÝÝ»ñÇ ëï³óáõÙ   (ïáÕ 8142+ ïáÕ 8143) </t>
  </si>
  <si>
    <t>ÐÐ å»ï³Ï³Ý µÛáõç»Çó</t>
  </si>
  <si>
    <t>ÐÐ ³ÛÉ Ñ³Ù³ÛÝùÝ»ñÇ µÛáõç»Ý»ñÇó</t>
  </si>
  <si>
    <t xml:space="preserve">  - ëï³óí³Í ÷áË³ïíáõÃÛáõÝÝ»ñÇ ·áõÙ³ñÇ Ù³ñáõÙ  (ïáÕ 8151+ ïáÕ 8152) </t>
  </si>
  <si>
    <t>ÐÐ ³ÛÉ Ñ³Ù³ÛÝùÝ»ñÇ µÛáõç»Ý»ñÇÝ</t>
  </si>
  <si>
    <t xml:space="preserve">2.1. ´³ÅÝ»ïáÙë»ñ ¨ Ï³åÇï³ÉáõÙ ³ÛÉ Ù³ëÝ³ÏóáõÃÛáõÝ  (ïáÕ 8162+ ïáÕ 8163 + ïáÕ 8164)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</si>
  <si>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</si>
  <si>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</si>
  <si>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</si>
  <si>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</si>
  <si>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</si>
  <si>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  (ïáÕ 8171+ ïáÕ 8172)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</si>
  <si>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</si>
  <si>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</si>
  <si>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</si>
  <si>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</si>
  <si>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8194-ïáÕ 8193)</t>
  </si>
  <si>
    <t xml:space="preserve">³Û¹ ÃíáõÙ` 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</si>
  <si>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</si>
  <si>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</si>
  <si>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</si>
  <si>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</si>
  <si>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</si>
  <si>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</si>
  <si>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</si>
  <si>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</si>
  <si>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8199³</t>
  </si>
  <si>
    <t>áñÇó` Í³Ëë»ñÇ ýÇÝ³Ýë³íáñÙ³ÝÁ ãáõÕÕí³Í Ñ³Ù³ÛÝùÇ µÛáõç»Ç ÙÇçáóÝ»ñÇ ï³ñ»ëÏ½µÇ ³½³ï ÙÝ³óáñ¹Ç ·áõÙ³ñÁ</t>
  </si>
  <si>
    <t xml:space="preserve"> 1.1. ²ñÅ»ÃÕÃ»ñ (µ³ó³éáõÃÛ³Ùµ µ³ÅÝ»ïáÙë»ñÇ ¨ Ï³åÇï³ÉáõÙ ³ÛÉ Ù³ëÝ³ÏóáõÃÛ³Ý)  (ïáÕ 8212+ ïáÕ 8213)</t>
  </si>
  <si>
    <t>9121</t>
  </si>
  <si>
    <t>6121</t>
  </si>
  <si>
    <t>1.2. ì³ñÏ»ñ ¨ ÷áË³ïíáõÃÛáõÝÝ»ñ (ëï³óáõÙ ¨ Ù³ñáõÙ)                          (ïáÕ 8221+ïáÕ 8240)</t>
  </si>
  <si>
    <t>1.2.1. ì³ñÏ»ñ  (ïáÕ 8222+ ïáÕ 8230)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</si>
  <si>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</si>
  <si>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</si>
  <si>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</si>
  <si>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</si>
  <si>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>1.2.2. öáË³ïíáõÃÛáõÝÝ»ñ  (ïáÕ 8241+ ïáÕ 8250)</t>
  </si>
  <si>
    <t xml:space="preserve">  - ÷áË³ïíáõÃÛáõÝÝ»ñÇ ëï³óáõÙ</t>
  </si>
  <si>
    <t xml:space="preserve">  - ëï³óí³Í ÷áË³ïíáõÃÛáõÝÝ»ñÇ ·áõÙ³ñÇ Ù³ñáõÙ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</si>
  <si>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</si>
  <si>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 xml:space="preserve">(ïáÕ 8110+ïáÕ 8160), (ïáÕ 8010 - ïáÕ 8200) 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</si>
  <si>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</si>
  <si>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</si>
  <si>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r>
      <t xml:space="preserve">ÀÜ¸²ØºÜÀ  ºÎ²ØàôîÜºð                                            </t>
    </r>
    <r>
      <rPr>
        <sz val="10"/>
        <rFont val="Arial LatArm"/>
        <family val="2"/>
      </rPr>
      <t>(ïáÕ 1100 + ïáÕ 1200+ïáÕ 1300)</t>
    </r>
  </si>
  <si>
    <r>
      <t xml:space="preserve"> </t>
    </r>
    <r>
      <rPr>
        <b/>
        <sz val="12"/>
        <rFont val="Arial LatArm"/>
        <family val="2"/>
      </rPr>
      <t>Ð²Ø²ÚÜøÆ  ´ÚàôæºÆ Ì²ÊêºðÀ` Àêî ´Úàôæºî²ÚÆÜ Ì²ÊêºðÆ  ¶àðÌ²è²Î²Ü ¸²ê²Î²ð¶Ø²Ü</t>
    </r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</si>
  <si>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</si>
  <si>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 xml:space="preserve">ÀÜ¸²ØºÜÀ Ì²Êêºð </t>
    </r>
    <r>
      <rPr>
        <sz val="10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</si>
  <si>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10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</si>
  <si>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10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</si>
  <si>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10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</si>
  <si>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10"/>
        <rFont val="Arial LatArm"/>
        <family val="2"/>
      </rPr>
      <t>ïáÕ2410+ïáÕ2420+ïáÕ2430+ïáÕ2440+ïáÕ2450+ïáÕ2460+ïáÕ2470+ïáÕ2480+ïáÕ2490</t>
    </r>
    <r>
      <rPr>
        <b/>
        <sz val="10"/>
        <rFont val="Arial LatArm"/>
        <family val="2"/>
      </rPr>
      <t>)</t>
    </r>
  </si>
  <si>
    <r>
      <t xml:space="preserve">Þðæ²Î² ØÆæ²ì²ÚðÆ ä²Þîä²ÜàôÂÚàôÜ </t>
    </r>
    <r>
      <rPr>
        <sz val="10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</si>
  <si>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10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</si>
  <si>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10"/>
        <rFont val="Arial LatArm"/>
        <family val="2"/>
      </rPr>
      <t>ïáÕ2710+ïáÕ2720+ïáÕ2730+ïáÕ2740+ïáÕ2750+ïáÕ2760</t>
    </r>
    <r>
      <rPr>
        <b/>
        <sz val="10"/>
        <rFont val="Arial LatArm"/>
        <family val="2"/>
      </rPr>
      <t>)</t>
    </r>
  </si>
  <si>
    <r>
      <t xml:space="preserve">Ð²Ü¶Æêî, ØÞ²ÎàôÚÂ ºì ÎðàÜ </t>
    </r>
    <r>
      <rPr>
        <sz val="10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</si>
  <si>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10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</si>
  <si>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10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</si>
  <si>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10"/>
        <rFont val="Arial LatArm"/>
        <family val="2"/>
      </rPr>
      <t>(ïáÕ3110)</t>
    </r>
  </si>
  <si>
    <r>
      <t xml:space="preserve"> </t>
    </r>
    <r>
      <rPr>
        <b/>
        <u/>
        <sz val="14"/>
        <rFont val="Arial LatArm"/>
        <family val="2"/>
      </rPr>
      <t>Ð²ìºÈì²Ì 5</t>
    </r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</si>
  <si>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</si>
  <si>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</si>
  <si>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</si>
  <si>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</si>
  <si>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 xml:space="preserve">  Ð²ìºÈì²Ì  5</t>
  </si>
  <si>
    <t xml:space="preserve">                      ՀԱՎԵԼՎԱԾ 1                          ՀՀ Սյունիքի մարզի Գորիս համայնքի ավագանու 2023 թվականի նոյեմբերի 23-ի N115-Ն  որոշման</t>
  </si>
  <si>
    <t xml:space="preserve">                  ՀԱՎԵԼՎԱԾ 2                         ՀՀ Սյունիքի մարզի Գորիս համայնքի ավագանու 2023 թվականի նոյեմբերի 23-ի N115-Ն  որոշման</t>
  </si>
  <si>
    <r>
      <t xml:space="preserve">                          </t>
    </r>
    <r>
      <rPr>
        <sz val="11"/>
        <rFont val="Arial LatArm"/>
        <family val="2"/>
      </rPr>
      <t xml:space="preserve">  ՀԱՎԵԼՎԱԾ 3                                          ՀՀ Սյունիքի մարզի Գորիս համայնքի ավագանու 2023 թվականի նոյեմբերի 23-ի N115-Ն որոշման</t>
    </r>
  </si>
  <si>
    <t xml:space="preserve">                      ՀԱՎԵԼՎԱԾ 4                          ՀՀ Սյունիքի մարզի Գորիս համայնքի ավագանու 2023 թվականի նոյեմբերի     23-ի N115-Ն որոշման</t>
  </si>
  <si>
    <t xml:space="preserve">                      ՀԱՎԵԼՎԱԾ 5                          ՀՀ Սյունիքի մարզի Գորիս համայնքի ավագանու 2023 թվականի նոյեմբերի     23-ի N115-Ն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</si>
</sst>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00"/>
    <numFmt numFmtId="166" formatCode="0.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2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sz val="11"/>
      <color theme="1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9"/>
      <color indexed="8"/>
      <name val="Arial LatArm"/>
      <family val="2"/>
    </font>
    <font>
      <b/>
      <sz val="14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b/>
      <i/>
      <sz val="8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i/>
      <sz val="11"/>
      <name val="Arial LatArm"/>
      <family val="2"/>
    </font>
    <font>
      <sz val="8"/>
      <color indexed="8"/>
      <name val="Arial LatArm"/>
      <family val="2"/>
    </font>
    <font>
      <b/>
      <sz val="12"/>
      <name val="Arial LatArm"/>
      <charset val="204"/>
    </font>
    <font>
      <sz val="10"/>
      <name val="Arial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9" fontId="2" fillId="0" borderId="0" xfId="1" applyFont="1"/>
    <xf numFmtId="9" fontId="2" fillId="0" borderId="0" xfId="0" applyNumberFormat="1" applyFont="1"/>
    <xf numFmtId="0" fontId="5" fillId="0" borderId="5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0" fillId="3" borderId="0" xfId="0" applyFill="1"/>
    <xf numFmtId="0" fontId="5" fillId="3" borderId="5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8" fillId="3" borderId="0" xfId="0" applyFont="1" applyFill="1"/>
    <xf numFmtId="0" fontId="5" fillId="3" borderId="48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0" fillId="3" borderId="4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166" fontId="2" fillId="0" borderId="0" xfId="0" applyNumberFormat="1" applyFont="1"/>
    <xf numFmtId="166" fontId="5" fillId="0" borderId="3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right" vertical="center" wrapText="1"/>
    </xf>
    <xf numFmtId="166" fontId="0" fillId="0" borderId="3" xfId="0" applyNumberFormat="1" applyFont="1" applyFill="1" applyBorder="1" applyAlignment="1">
      <alignment horizontal="center" vertical="center"/>
    </xf>
    <xf numFmtId="166" fontId="11" fillId="0" borderId="3" xfId="0" applyNumberFormat="1" applyFont="1" applyFill="1" applyBorder="1" applyAlignment="1">
      <alignment horizontal="center" vertical="center"/>
    </xf>
    <xf numFmtId="0" fontId="16" fillId="0" borderId="0" xfId="0" applyFont="1"/>
    <xf numFmtId="0" fontId="17" fillId="0" borderId="0" xfId="0" applyFont="1" applyFill="1" applyBorder="1"/>
    <xf numFmtId="0" fontId="16" fillId="0" borderId="24" xfId="0" applyFont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/>
    </xf>
    <xf numFmtId="0" fontId="17" fillId="0" borderId="8" xfId="0" applyFont="1" applyBorder="1"/>
    <xf numFmtId="0" fontId="16" fillId="0" borderId="11" xfId="0" applyFont="1" applyBorder="1" applyAlignment="1">
      <alignment horizontal="center" wrapText="1"/>
    </xf>
    <xf numFmtId="0" fontId="2" fillId="0" borderId="8" xfId="0" applyFont="1" applyBorder="1"/>
    <xf numFmtId="0" fontId="15" fillId="0" borderId="0" xfId="0" applyFont="1"/>
    <xf numFmtId="0" fontId="16" fillId="2" borderId="4" xfId="0" applyFont="1" applyFill="1" applyBorder="1" applyAlignment="1">
      <alignment horizontal="centerContinuous" vertical="center" wrapText="1"/>
    </xf>
    <xf numFmtId="0" fontId="16" fillId="2" borderId="17" xfId="0" applyFont="1" applyFill="1" applyBorder="1" applyAlignment="1">
      <alignment horizontal="centerContinuous" vertical="center" wrapText="1"/>
    </xf>
    <xf numFmtId="0" fontId="16" fillId="2" borderId="28" xfId="0" applyFont="1" applyFill="1" applyBorder="1" applyAlignment="1">
      <alignment horizontal="centerContinuous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Continuous" vertical="center" wrapText="1"/>
    </xf>
    <xf numFmtId="0" fontId="16" fillId="2" borderId="45" xfId="0" applyFont="1" applyFill="1" applyBorder="1" applyAlignment="1">
      <alignment horizontal="center" vertical="center" wrapText="1"/>
    </xf>
    <xf numFmtId="49" fontId="16" fillId="2" borderId="45" xfId="0" applyNumberFormat="1" applyFont="1" applyFill="1" applyBorder="1" applyAlignment="1">
      <alignment horizontal="center" vertical="center" wrapText="1"/>
    </xf>
    <xf numFmtId="0" fontId="17" fillId="0" borderId="63" xfId="0" applyFont="1" applyBorder="1"/>
    <xf numFmtId="0" fontId="20" fillId="0" borderId="15" xfId="0" applyFont="1" applyBorder="1" applyAlignment="1">
      <alignment horizontal="center" wrapText="1"/>
    </xf>
    <xf numFmtId="0" fontId="16" fillId="0" borderId="16" xfId="0" applyFont="1" applyBorder="1"/>
    <xf numFmtId="0" fontId="16" fillId="0" borderId="15" xfId="0" applyFont="1" applyBorder="1"/>
    <xf numFmtId="0" fontId="16" fillId="0" borderId="63" xfId="0" applyFont="1" applyBorder="1"/>
    <xf numFmtId="0" fontId="16" fillId="0" borderId="64" xfId="0" applyFont="1" applyBorder="1"/>
    <xf numFmtId="0" fontId="17" fillId="0" borderId="46" xfId="0" applyFont="1" applyBorder="1"/>
    <xf numFmtId="0" fontId="7" fillId="0" borderId="31" xfId="0" applyFont="1" applyBorder="1" applyAlignment="1">
      <alignment horizontal="center" wrapText="1"/>
    </xf>
    <xf numFmtId="0" fontId="16" fillId="0" borderId="32" xfId="0" applyFont="1" applyBorder="1"/>
    <xf numFmtId="0" fontId="16" fillId="0" borderId="31" xfId="0" applyFont="1" applyBorder="1"/>
    <xf numFmtId="0" fontId="16" fillId="0" borderId="30" xfId="0" applyFont="1" applyBorder="1"/>
    <xf numFmtId="0" fontId="16" fillId="0" borderId="65" xfId="0" applyFont="1" applyBorder="1"/>
    <xf numFmtId="0" fontId="17" fillId="0" borderId="37" xfId="0" applyFont="1" applyBorder="1"/>
    <xf numFmtId="0" fontId="20" fillId="0" borderId="33" xfId="0" applyFont="1" applyBorder="1" applyAlignment="1">
      <alignment horizontal="center" wrapText="1"/>
    </xf>
    <xf numFmtId="0" fontId="2" fillId="0" borderId="36" xfId="0" applyFont="1" applyBorder="1"/>
    <xf numFmtId="0" fontId="2" fillId="0" borderId="33" xfId="0" applyFont="1" applyBorder="1"/>
    <xf numFmtId="0" fontId="2" fillId="0" borderId="37" xfId="0" applyFont="1" applyBorder="1"/>
    <xf numFmtId="0" fontId="2" fillId="0" borderId="66" xfId="0" applyFont="1" applyBorder="1"/>
    <xf numFmtId="0" fontId="7" fillId="0" borderId="33" xfId="0" applyFont="1" applyBorder="1" applyAlignment="1">
      <alignment horizontal="center"/>
    </xf>
    <xf numFmtId="0" fontId="2" fillId="0" borderId="5" xfId="0" applyFont="1" applyBorder="1"/>
    <xf numFmtId="0" fontId="17" fillId="0" borderId="37" xfId="0" applyFont="1" applyBorder="1" applyAlignment="1">
      <alignment vertical="center"/>
    </xf>
    <xf numFmtId="0" fontId="21" fillId="0" borderId="33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7" fillId="0" borderId="31" xfId="0" applyFont="1" applyBorder="1" applyAlignment="1">
      <alignment horizontal="left" wrapText="1"/>
    </xf>
    <xf numFmtId="0" fontId="20" fillId="0" borderId="33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7" fillId="0" borderId="33" xfId="0" applyFont="1" applyBorder="1" applyAlignment="1">
      <alignment wrapText="1"/>
    </xf>
    <xf numFmtId="0" fontId="22" fillId="0" borderId="33" xfId="0" applyFont="1" applyBorder="1"/>
    <xf numFmtId="49" fontId="23" fillId="0" borderId="36" xfId="0" applyNumberFormat="1" applyFont="1" applyFill="1" applyBorder="1" applyAlignment="1">
      <alignment horizontal="center" vertical="center" wrapText="1"/>
    </xf>
    <xf numFmtId="0" fontId="24" fillId="0" borderId="33" xfId="0" applyFont="1" applyBorder="1"/>
    <xf numFmtId="0" fontId="24" fillId="0" borderId="5" xfId="0" applyFont="1" applyBorder="1" applyAlignment="1">
      <alignment vertical="center" wrapText="1"/>
    </xf>
    <xf numFmtId="0" fontId="24" fillId="0" borderId="66" xfId="0" applyFont="1" applyBorder="1"/>
    <xf numFmtId="0" fontId="24" fillId="0" borderId="0" xfId="0" applyFont="1"/>
    <xf numFmtId="0" fontId="22" fillId="0" borderId="33" xfId="0" applyFont="1" applyBorder="1" applyAlignment="1">
      <alignment wrapText="1"/>
    </xf>
    <xf numFmtId="0" fontId="17" fillId="0" borderId="0" xfId="0" applyFont="1"/>
    <xf numFmtId="0" fontId="7" fillId="0" borderId="0" xfId="0" applyFont="1" applyBorder="1"/>
    <xf numFmtId="0" fontId="2" fillId="0" borderId="0" xfId="0" applyFont="1" applyBorder="1"/>
    <xf numFmtId="49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 applyAlignment="1"/>
    <xf numFmtId="0" fontId="13" fillId="0" borderId="0" xfId="0" applyFont="1"/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6" fillId="0" borderId="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49" fontId="13" fillId="0" borderId="3" xfId="0" quotePrefix="1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 wrapText="1" indent="1"/>
    </xf>
    <xf numFmtId="166" fontId="13" fillId="0" borderId="3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 indent="1"/>
    </xf>
    <xf numFmtId="0" fontId="13" fillId="0" borderId="1" xfId="0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49" fontId="13" fillId="0" borderId="10" xfId="0" quotePrefix="1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left" vertical="center" wrapText="1" indent="1"/>
    </xf>
    <xf numFmtId="49" fontId="13" fillId="0" borderId="6" xfId="0" quotePrefix="1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2"/>
    </xf>
    <xf numFmtId="0" fontId="13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 indent="2"/>
    </xf>
    <xf numFmtId="0" fontId="2" fillId="0" borderId="3" xfId="0" applyFont="1" applyFill="1" applyBorder="1" applyAlignment="1">
      <alignment horizontal="left" vertical="center" wrapText="1" indent="3"/>
    </xf>
    <xf numFmtId="0" fontId="2" fillId="0" borderId="3" xfId="0" applyFont="1" applyFill="1" applyBorder="1" applyAlignment="1">
      <alignment horizontal="left" vertical="center" wrapText="1" indent="2"/>
    </xf>
    <xf numFmtId="166" fontId="13" fillId="0" borderId="6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66" fontId="13" fillId="0" borderId="6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center" vertical="center"/>
    </xf>
    <xf numFmtId="166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166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center"/>
    </xf>
    <xf numFmtId="1" fontId="13" fillId="0" borderId="3" xfId="0" applyNumberFormat="1" applyFont="1" applyFill="1" applyBorder="1" applyAlignment="1">
      <alignment horizontal="center" vertical="center" wrapText="1"/>
    </xf>
    <xf numFmtId="49" fontId="15" fillId="0" borderId="1" xfId="0" quotePrefix="1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166" fontId="15" fillId="0" borderId="1" xfId="0" applyNumberFormat="1" applyFont="1" applyFill="1" applyBorder="1" applyAlignment="1">
      <alignment horizontal="center" vertical="center"/>
    </xf>
    <xf numFmtId="49" fontId="15" fillId="0" borderId="6" xfId="0" quotePrefix="1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66" fontId="15" fillId="0" borderId="6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center" wrapText="1" indent="2"/>
    </xf>
    <xf numFmtId="1" fontId="13" fillId="0" borderId="6" xfId="0" applyNumberFormat="1" applyFont="1" applyFill="1" applyBorder="1" applyAlignment="1">
      <alignment horizontal="center" vertical="center" wrapText="1"/>
    </xf>
    <xf numFmtId="166" fontId="13" fillId="0" borderId="10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49" fontId="13" fillId="0" borderId="0" xfId="0" quotePrefix="1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 indent="1"/>
    </xf>
    <xf numFmtId="1" fontId="13" fillId="0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Border="1"/>
    <xf numFmtId="0" fontId="2" fillId="0" borderId="0" xfId="0" applyFont="1" applyFill="1" applyBorder="1"/>
    <xf numFmtId="164" fontId="16" fillId="0" borderId="0" xfId="0" applyNumberFormat="1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49" fontId="19" fillId="0" borderId="25" xfId="0" applyNumberFormat="1" applyFont="1" applyFill="1" applyBorder="1" applyAlignment="1">
      <alignment horizontal="center" vertical="center" wrapText="1"/>
    </xf>
    <xf numFmtId="49" fontId="19" fillId="0" borderId="26" xfId="0" applyNumberFormat="1" applyFont="1" applyFill="1" applyBorder="1" applyAlignment="1">
      <alignment horizontal="center" vertical="center" wrapText="1"/>
    </xf>
    <xf numFmtId="49" fontId="19" fillId="0" borderId="27" xfId="0" applyNumberFormat="1" applyFont="1" applyFill="1" applyBorder="1" applyAlignment="1">
      <alignment horizontal="center" vertical="center" wrapText="1"/>
    </xf>
    <xf numFmtId="49" fontId="16" fillId="0" borderId="24" xfId="0" applyNumberFormat="1" applyFont="1" applyFill="1" applyBorder="1" applyAlignment="1">
      <alignment horizontal="center" vertical="center" wrapText="1"/>
    </xf>
    <xf numFmtId="49" fontId="19" fillId="0" borderId="28" xfId="0" applyNumberFormat="1" applyFont="1" applyFill="1" applyBorder="1" applyAlignment="1">
      <alignment horizontal="center" vertical="center" wrapText="1"/>
    </xf>
    <xf numFmtId="49" fontId="16" fillId="0" borderId="28" xfId="0" applyNumberFormat="1" applyFont="1" applyFill="1" applyBorder="1" applyAlignment="1">
      <alignment horizontal="center" vertical="center" wrapText="1"/>
    </xf>
    <xf numFmtId="49" fontId="19" fillId="0" borderId="24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49" fontId="29" fillId="0" borderId="26" xfId="0" applyNumberFormat="1" applyFont="1" applyFill="1" applyBorder="1" applyAlignment="1">
      <alignment horizontal="center" vertical="center" wrapText="1"/>
    </xf>
    <xf numFmtId="0" fontId="29" fillId="0" borderId="26" xfId="0" applyNumberFormat="1" applyFont="1" applyFill="1" applyBorder="1" applyAlignment="1">
      <alignment horizontal="center" vertical="center" wrapText="1"/>
    </xf>
    <xf numFmtId="0" fontId="21" fillId="0" borderId="27" xfId="0" applyNumberFormat="1" applyFont="1" applyFill="1" applyBorder="1" applyAlignment="1">
      <alignment horizontal="center" vertical="center" wrapText="1"/>
    </xf>
    <xf numFmtId="0" fontId="16" fillId="0" borderId="24" xfId="0" applyNumberFormat="1" applyFont="1" applyFill="1" applyBorder="1" applyAlignment="1">
      <alignment horizontal="center" vertical="center" wrapText="1" readingOrder="1"/>
    </xf>
    <xf numFmtId="165" fontId="28" fillId="0" borderId="28" xfId="0" applyNumberFormat="1" applyFont="1" applyFill="1" applyBorder="1" applyAlignment="1">
      <alignment horizontal="center" vertical="center" wrapText="1"/>
    </xf>
    <xf numFmtId="166" fontId="11" fillId="0" borderId="24" xfId="0" applyNumberFormat="1" applyFont="1" applyFill="1" applyBorder="1" applyAlignment="1">
      <alignment horizontal="center" vertical="center" wrapText="1"/>
    </xf>
    <xf numFmtId="166" fontId="13" fillId="0" borderId="0" xfId="0" applyNumberFormat="1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/>
    </xf>
    <xf numFmtId="49" fontId="19" fillId="0" borderId="30" xfId="0" applyNumberFormat="1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>
      <alignment horizontal="center" vertical="center"/>
    </xf>
    <xf numFmtId="49" fontId="19" fillId="0" borderId="7" xfId="0" applyNumberFormat="1" applyFont="1" applyFill="1" applyBorder="1" applyAlignment="1">
      <alignment horizontal="center" vertical="center"/>
    </xf>
    <xf numFmtId="0" fontId="16" fillId="0" borderId="31" xfId="0" applyNumberFormat="1" applyFont="1" applyFill="1" applyBorder="1" applyAlignment="1">
      <alignment horizontal="center" vertical="center" wrapText="1" readingOrder="1"/>
    </xf>
    <xf numFmtId="165" fontId="30" fillId="0" borderId="32" xfId="0" applyNumberFormat="1" applyFont="1" applyFill="1" applyBorder="1" applyAlignment="1">
      <alignment horizontal="center" vertical="center" wrapText="1"/>
    </xf>
    <xf numFmtId="166" fontId="11" fillId="0" borderId="31" xfId="0" applyNumberFormat="1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vertical="center"/>
    </xf>
    <xf numFmtId="0" fontId="2" fillId="0" borderId="33" xfId="0" applyNumberFormat="1" applyFont="1" applyFill="1" applyBorder="1" applyAlignment="1">
      <alignment horizontal="left" vertical="top" wrapText="1" readingOrder="1"/>
    </xf>
    <xf numFmtId="165" fontId="30" fillId="0" borderId="32" xfId="0" applyNumberFormat="1" applyFont="1" applyFill="1" applyBorder="1" applyAlignment="1">
      <alignment vertical="top" wrapText="1"/>
    </xf>
    <xf numFmtId="166" fontId="2" fillId="0" borderId="46" xfId="0" applyNumberFormat="1" applyFont="1" applyFill="1" applyBorder="1" applyAlignment="1">
      <alignment horizontal="center"/>
    </xf>
    <xf numFmtId="166" fontId="2" fillId="0" borderId="31" xfId="0" applyNumberFormat="1" applyFont="1" applyFill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31" fillId="0" borderId="0" xfId="0" applyFont="1" applyFill="1" applyBorder="1"/>
    <xf numFmtId="0" fontId="17" fillId="0" borderId="34" xfId="0" applyFont="1" applyFill="1" applyBorder="1" applyAlignment="1">
      <alignment vertical="center"/>
    </xf>
    <xf numFmtId="49" fontId="19" fillId="0" borderId="3" xfId="0" applyNumberFormat="1" applyFont="1" applyFill="1" applyBorder="1" applyAlignment="1">
      <alignment horizontal="center" vertical="center"/>
    </xf>
    <xf numFmtId="49" fontId="19" fillId="0" borderId="35" xfId="0" applyNumberFormat="1" applyFont="1" applyFill="1" applyBorder="1" applyAlignment="1">
      <alignment horizontal="center" vertical="center"/>
    </xf>
    <xf numFmtId="0" fontId="27" fillId="0" borderId="33" xfId="0" applyNumberFormat="1" applyFont="1" applyFill="1" applyBorder="1" applyAlignment="1">
      <alignment horizontal="left" vertical="top" wrapText="1" readingOrder="1"/>
    </xf>
    <xf numFmtId="0" fontId="28" fillId="0" borderId="36" xfId="0" applyNumberFormat="1" applyFont="1" applyFill="1" applyBorder="1" applyAlignment="1">
      <alignment horizontal="left" vertical="top" wrapText="1" readingOrder="1"/>
    </xf>
    <xf numFmtId="166" fontId="27" fillId="0" borderId="33" xfId="0" applyNumberFormat="1" applyFont="1" applyFill="1" applyBorder="1" applyAlignment="1">
      <alignment horizontal="center"/>
    </xf>
    <xf numFmtId="166" fontId="27" fillId="0" borderId="38" xfId="0" applyNumberFormat="1" applyFont="1" applyFill="1" applyBorder="1" applyAlignment="1">
      <alignment horizontal="center"/>
    </xf>
    <xf numFmtId="166" fontId="27" fillId="0" borderId="37" xfId="0" applyNumberFormat="1" applyFont="1" applyFill="1" applyBorder="1" applyAlignment="1">
      <alignment horizontal="center"/>
    </xf>
    <xf numFmtId="0" fontId="27" fillId="0" borderId="38" xfId="0" applyFont="1" applyFill="1" applyBorder="1" applyAlignment="1">
      <alignment horizontal="center"/>
    </xf>
    <xf numFmtId="49" fontId="17" fillId="0" borderId="30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35" xfId="0" applyNumberFormat="1" applyFont="1" applyFill="1" applyBorder="1" applyAlignment="1">
      <alignment horizontal="center" vertical="center"/>
    </xf>
    <xf numFmtId="165" fontId="11" fillId="0" borderId="36" xfId="0" applyNumberFormat="1" applyFont="1" applyFill="1" applyBorder="1" applyAlignment="1">
      <alignment vertical="top" wrapText="1"/>
    </xf>
    <xf numFmtId="166" fontId="2" fillId="0" borderId="37" xfId="0" applyNumberFormat="1" applyFont="1" applyFill="1" applyBorder="1" applyAlignment="1">
      <alignment horizontal="center"/>
    </xf>
    <xf numFmtId="166" fontId="2" fillId="0" borderId="33" xfId="0" applyNumberFormat="1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/>
    </xf>
    <xf numFmtId="0" fontId="28" fillId="0" borderId="36" xfId="0" applyNumberFormat="1" applyFont="1" applyFill="1" applyBorder="1" applyAlignment="1">
      <alignment horizontal="justify" vertical="top" wrapText="1" readingOrder="1"/>
    </xf>
    <xf numFmtId="0" fontId="2" fillId="0" borderId="33" xfId="0" applyNumberFormat="1" applyFont="1" applyFill="1" applyBorder="1" applyAlignment="1">
      <alignment vertical="center" wrapText="1" readingOrder="1"/>
    </xf>
    <xf numFmtId="165" fontId="28" fillId="0" borderId="36" xfId="0" applyNumberFormat="1" applyFont="1" applyFill="1" applyBorder="1" applyAlignment="1">
      <alignment vertical="top" wrapText="1"/>
    </xf>
    <xf numFmtId="166" fontId="2" fillId="0" borderId="38" xfId="0" applyNumberFormat="1" applyFont="1" applyFill="1" applyBorder="1" applyAlignment="1">
      <alignment horizontal="center"/>
    </xf>
    <xf numFmtId="0" fontId="11" fillId="0" borderId="36" xfId="0" applyFont="1" applyFill="1" applyBorder="1" applyAlignment="1">
      <alignment vertical="top" wrapText="1"/>
    </xf>
    <xf numFmtId="0" fontId="2" fillId="0" borderId="31" xfId="0" applyNumberFormat="1" applyFont="1" applyFill="1" applyBorder="1" applyAlignment="1">
      <alignment horizontal="left" vertical="top" wrapText="1" readingOrder="1"/>
    </xf>
    <xf numFmtId="0" fontId="17" fillId="0" borderId="34" xfId="0" applyFont="1" applyFill="1" applyBorder="1" applyAlignment="1">
      <alignment horizontal="center" vertical="center"/>
    </xf>
    <xf numFmtId="0" fontId="30" fillId="0" borderId="36" xfId="0" applyFont="1" applyFill="1" applyBorder="1" applyAlignment="1">
      <alignment horizontal="center" vertical="center" wrapText="1"/>
    </xf>
    <xf numFmtId="166" fontId="2" fillId="0" borderId="37" xfId="0" applyNumberFormat="1" applyFont="1" applyFill="1" applyBorder="1" applyAlignment="1">
      <alignment horizontal="center" vertical="center"/>
    </xf>
    <xf numFmtId="166" fontId="2" fillId="0" borderId="33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8" fillId="0" borderId="36" xfId="0" applyFont="1" applyFill="1" applyBorder="1" applyAlignment="1">
      <alignment vertical="top" wrapText="1"/>
    </xf>
    <xf numFmtId="49" fontId="19" fillId="0" borderId="5" xfId="0" applyNumberFormat="1" applyFont="1" applyFill="1" applyBorder="1" applyAlignment="1">
      <alignment horizontal="center" vertical="center"/>
    </xf>
    <xf numFmtId="0" fontId="16" fillId="0" borderId="33" xfId="0" applyNumberFormat="1" applyFont="1" applyFill="1" applyBorder="1" applyAlignment="1">
      <alignment horizontal="center" vertical="center" wrapText="1" readingOrder="1"/>
    </xf>
    <xf numFmtId="49" fontId="17" fillId="0" borderId="5" xfId="0" applyNumberFormat="1" applyFont="1" applyFill="1" applyBorder="1" applyAlignment="1">
      <alignment horizontal="center" vertical="center"/>
    </xf>
    <xf numFmtId="166" fontId="11" fillId="0" borderId="33" xfId="0" applyNumberFormat="1" applyFont="1" applyFill="1" applyBorder="1" applyAlignment="1">
      <alignment horizontal="center" vertical="center"/>
    </xf>
    <xf numFmtId="164" fontId="11" fillId="0" borderId="36" xfId="0" applyNumberFormat="1" applyFont="1" applyFill="1" applyBorder="1" applyAlignment="1">
      <alignment vertical="top" wrapText="1"/>
    </xf>
    <xf numFmtId="0" fontId="32" fillId="0" borderId="36" xfId="0" applyNumberFormat="1" applyFont="1" applyFill="1" applyBorder="1" applyAlignment="1">
      <alignment horizontal="left" vertical="top" wrapText="1" readingOrder="1"/>
    </xf>
    <xf numFmtId="166" fontId="2" fillId="0" borderId="36" xfId="0" applyNumberFormat="1" applyFont="1" applyFill="1" applyBorder="1" applyAlignment="1">
      <alignment horizontal="center" vertical="center"/>
    </xf>
    <xf numFmtId="166" fontId="2" fillId="0" borderId="36" xfId="0" applyNumberFormat="1" applyFont="1" applyFill="1" applyBorder="1" applyAlignment="1">
      <alignment horizontal="center"/>
    </xf>
    <xf numFmtId="0" fontId="27" fillId="0" borderId="33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left" vertical="top" wrapText="1"/>
    </xf>
    <xf numFmtId="166" fontId="2" fillId="0" borderId="56" xfId="0" applyNumberFormat="1" applyFont="1" applyFill="1" applyBorder="1" applyAlignment="1">
      <alignment horizontal="center"/>
    </xf>
    <xf numFmtId="166" fontId="2" fillId="0" borderId="39" xfId="0" applyNumberFormat="1" applyFont="1" applyFill="1" applyBorder="1" applyAlignment="1">
      <alignment horizontal="center"/>
    </xf>
    <xf numFmtId="0" fontId="17" fillId="0" borderId="40" xfId="0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0" fontId="2" fillId="0" borderId="39" xfId="0" applyNumberFormat="1" applyFont="1" applyFill="1" applyBorder="1" applyAlignment="1">
      <alignment horizontal="left" vertical="top" wrapText="1" readingOrder="1"/>
    </xf>
    <xf numFmtId="0" fontId="11" fillId="0" borderId="41" xfId="0" applyFont="1" applyFill="1" applyBorder="1" applyAlignment="1">
      <alignment vertical="top" wrapText="1"/>
    </xf>
    <xf numFmtId="0" fontId="2" fillId="0" borderId="58" xfId="0" applyFont="1" applyFill="1" applyBorder="1" applyAlignment="1">
      <alignment horizontal="center"/>
    </xf>
    <xf numFmtId="0" fontId="17" fillId="0" borderId="40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top"/>
    </xf>
    <xf numFmtId="49" fontId="17" fillId="0" borderId="35" xfId="0" applyNumberFormat="1" applyFont="1" applyFill="1" applyBorder="1" applyAlignment="1">
      <alignment horizontal="center" vertical="top"/>
    </xf>
    <xf numFmtId="0" fontId="27" fillId="0" borderId="33" xfId="0" applyFont="1" applyFill="1" applyBorder="1" applyAlignment="1">
      <alignment horizontal="center"/>
    </xf>
    <xf numFmtId="0" fontId="17" fillId="0" borderId="42" xfId="0" applyFont="1" applyFill="1" applyBorder="1" applyAlignment="1">
      <alignment vertical="center"/>
    </xf>
    <xf numFmtId="49" fontId="17" fillId="0" borderId="43" xfId="0" applyNumberFormat="1" applyFont="1" applyFill="1" applyBorder="1" applyAlignment="1">
      <alignment horizontal="center" vertical="top"/>
    </xf>
    <xf numFmtId="49" fontId="17" fillId="0" borderId="44" xfId="0" applyNumberFormat="1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vertical="top" wrapText="1"/>
    </xf>
    <xf numFmtId="166" fontId="2" fillId="0" borderId="55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 vertical="top"/>
    </xf>
    <xf numFmtId="165" fontId="29" fillId="0" borderId="0" xfId="0" applyNumberFormat="1" applyFont="1" applyFill="1" applyBorder="1" applyAlignment="1">
      <alignment horizontal="center" vertical="top"/>
    </xf>
    <xf numFmtId="165" fontId="17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164" fontId="17" fillId="0" borderId="0" xfId="0" applyNumberFormat="1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18" fillId="0" borderId="0" xfId="0" applyFont="1"/>
    <xf numFmtId="0" fontId="26" fillId="0" borderId="0" xfId="0" applyFont="1" applyFill="1" applyBorder="1" applyAlignment="1"/>
    <xf numFmtId="0" fontId="19" fillId="2" borderId="17" xfId="0" applyFont="1" applyFill="1" applyBorder="1" applyAlignment="1">
      <alignment horizontal="centerContinuous" vertical="center" wrapText="1"/>
    </xf>
    <xf numFmtId="0" fontId="19" fillId="2" borderId="28" xfId="0" applyFont="1" applyFill="1" applyBorder="1" applyAlignment="1">
      <alignment horizontal="centerContinuous" vertical="center" wrapText="1"/>
    </xf>
    <xf numFmtId="0" fontId="19" fillId="2" borderId="45" xfId="0" applyFont="1" applyFill="1" applyBorder="1" applyAlignment="1">
      <alignment horizontal="center" vertical="center" wrapText="1"/>
    </xf>
    <xf numFmtId="49" fontId="19" fillId="2" borderId="45" xfId="0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49" fontId="25" fillId="0" borderId="36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wrapText="1"/>
    </xf>
    <xf numFmtId="49" fontId="25" fillId="0" borderId="16" xfId="0" applyNumberFormat="1" applyFont="1" applyFill="1" applyBorder="1" applyAlignment="1">
      <alignment horizontal="center" vertical="center" wrapText="1"/>
    </xf>
    <xf numFmtId="0" fontId="24" fillId="0" borderId="15" xfId="0" applyFont="1" applyBorder="1"/>
    <xf numFmtId="0" fontId="24" fillId="0" borderId="67" xfId="0" applyFont="1" applyBorder="1" applyAlignment="1">
      <alignment vertical="center" wrapText="1"/>
    </xf>
    <xf numFmtId="0" fontId="2" fillId="0" borderId="68" xfId="0" applyFont="1" applyBorder="1" applyAlignment="1">
      <alignment horizontal="center" vertical="center" wrapText="1"/>
    </xf>
    <xf numFmtId="0" fontId="17" fillId="0" borderId="55" xfId="0" applyFont="1" applyBorder="1"/>
    <xf numFmtId="0" fontId="22" fillId="0" borderId="22" xfId="0" applyFont="1" applyBorder="1" applyAlignment="1">
      <alignment wrapText="1"/>
    </xf>
    <xf numFmtId="49" fontId="25" fillId="0" borderId="23" xfId="0" applyNumberFormat="1" applyFont="1" applyFill="1" applyBorder="1" applyAlignment="1">
      <alignment horizontal="center" vertical="center" wrapText="1"/>
    </xf>
    <xf numFmtId="0" fontId="24" fillId="0" borderId="22" xfId="0" applyFont="1" applyBorder="1"/>
    <xf numFmtId="0" fontId="24" fillId="0" borderId="69" xfId="0" applyFont="1" applyBorder="1" applyAlignment="1">
      <alignment vertical="center" wrapText="1"/>
    </xf>
    <xf numFmtId="0" fontId="24" fillId="0" borderId="70" xfId="0" applyFont="1" applyBorder="1"/>
    <xf numFmtId="0" fontId="21" fillId="0" borderId="15" xfId="0" applyFont="1" applyBorder="1" applyAlignment="1">
      <alignment wrapText="1"/>
    </xf>
    <xf numFmtId="49" fontId="33" fillId="0" borderId="16" xfId="0" applyNumberFormat="1" applyFont="1" applyFill="1" applyBorder="1" applyAlignment="1">
      <alignment horizontal="center" vertical="center" wrapText="1"/>
    </xf>
    <xf numFmtId="0" fontId="24" fillId="0" borderId="64" xfId="0" applyFont="1" applyBorder="1"/>
    <xf numFmtId="49" fontId="33" fillId="0" borderId="36" xfId="0" applyNumberFormat="1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center"/>
    </xf>
    <xf numFmtId="0" fontId="17" fillId="0" borderId="56" xfId="0" applyFont="1" applyBorder="1"/>
    <xf numFmtId="0" fontId="22" fillId="0" borderId="39" xfId="0" applyFont="1" applyBorder="1" applyAlignment="1">
      <alignment wrapText="1"/>
    </xf>
    <xf numFmtId="49" fontId="33" fillId="0" borderId="41" xfId="0" applyNumberFormat="1" applyFont="1" applyFill="1" applyBorder="1" applyAlignment="1">
      <alignment horizontal="center" vertical="center" wrapText="1"/>
    </xf>
    <xf numFmtId="0" fontId="24" fillId="0" borderId="39" xfId="0" applyFont="1" applyBorder="1"/>
    <xf numFmtId="0" fontId="24" fillId="0" borderId="60" xfId="0" applyFont="1" applyBorder="1" applyAlignment="1">
      <alignment vertical="center" wrapText="1"/>
    </xf>
    <xf numFmtId="0" fontId="24" fillId="0" borderId="71" xfId="0" applyFont="1" applyBorder="1"/>
    <xf numFmtId="0" fontId="17" fillId="0" borderId="17" xfId="0" applyFont="1" applyBorder="1"/>
    <xf numFmtId="0" fontId="21" fillId="0" borderId="24" xfId="0" applyFont="1" applyBorder="1" applyAlignment="1">
      <alignment wrapText="1"/>
    </xf>
    <xf numFmtId="49" fontId="33" fillId="0" borderId="28" xfId="0" applyNumberFormat="1" applyFont="1" applyFill="1" applyBorder="1" applyAlignment="1">
      <alignment horizontal="center" vertical="center" wrapText="1"/>
    </xf>
    <xf numFmtId="0" fontId="2" fillId="0" borderId="24" xfId="0" applyFont="1" applyBorder="1"/>
    <xf numFmtId="0" fontId="17" fillId="0" borderId="72" xfId="0" applyFont="1" applyBorder="1"/>
    <xf numFmtId="0" fontId="7" fillId="0" borderId="73" xfId="0" applyFont="1" applyBorder="1" applyAlignment="1">
      <alignment horizontal="left"/>
    </xf>
    <xf numFmtId="49" fontId="33" fillId="0" borderId="0" xfId="0" applyNumberFormat="1" applyFont="1" applyFill="1" applyBorder="1" applyAlignment="1">
      <alignment horizontal="center" vertical="center" wrapText="1"/>
    </xf>
    <xf numFmtId="0" fontId="24" fillId="0" borderId="73" xfId="0" applyFont="1" applyBorder="1"/>
    <xf numFmtId="0" fontId="24" fillId="0" borderId="61" xfId="0" applyFont="1" applyBorder="1" applyAlignment="1">
      <alignment vertical="center" wrapText="1"/>
    </xf>
    <xf numFmtId="0" fontId="24" fillId="0" borderId="74" xfId="0" applyFont="1" applyBorder="1"/>
    <xf numFmtId="0" fontId="20" fillId="0" borderId="24" xfId="0" applyFont="1" applyBorder="1" applyAlignment="1">
      <alignment wrapText="1"/>
    </xf>
    <xf numFmtId="0" fontId="16" fillId="0" borderId="24" xfId="0" applyFont="1" applyBorder="1"/>
    <xf numFmtId="0" fontId="16" fillId="0" borderId="75" xfId="0" applyFont="1" applyBorder="1" applyAlignment="1">
      <alignment vertical="center" wrapText="1"/>
    </xf>
    <xf numFmtId="0" fontId="16" fillId="0" borderId="62" xfId="0" applyFont="1" applyBorder="1"/>
    <xf numFmtId="0" fontId="7" fillId="0" borderId="31" xfId="0" applyFont="1" applyBorder="1" applyAlignment="1">
      <alignment wrapText="1"/>
    </xf>
    <xf numFmtId="49" fontId="33" fillId="0" borderId="32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7" fillId="0" borderId="17" xfId="0" applyFont="1" applyBorder="1" applyAlignment="1">
      <alignment horizontal="center" vertical="center"/>
    </xf>
    <xf numFmtId="0" fontId="2" fillId="0" borderId="39" xfId="0" applyFont="1" applyBorder="1"/>
    <xf numFmtId="0" fontId="2" fillId="0" borderId="60" xfId="0" applyFont="1" applyBorder="1" applyAlignment="1">
      <alignment vertical="center" wrapText="1"/>
    </xf>
    <xf numFmtId="0" fontId="2" fillId="0" borderId="71" xfId="0" applyFont="1" applyBorder="1"/>
    <xf numFmtId="0" fontId="16" fillId="0" borderId="24" xfId="0" applyFont="1" applyBorder="1" applyAlignment="1">
      <alignment vertical="center" wrapText="1"/>
    </xf>
    <xf numFmtId="0" fontId="16" fillId="0" borderId="62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6" fillId="0" borderId="65" xfId="0" applyFont="1" applyBorder="1" applyAlignment="1">
      <alignment vertical="center" wrapText="1"/>
    </xf>
    <xf numFmtId="0" fontId="19" fillId="0" borderId="17" xfId="0" applyFont="1" applyBorder="1" applyAlignment="1">
      <alignment horizontal="center"/>
    </xf>
    <xf numFmtId="0" fontId="20" fillId="0" borderId="24" xfId="0" applyFont="1" applyBorder="1" applyAlignment="1">
      <alignment vertical="center" wrapText="1"/>
    </xf>
    <xf numFmtId="0" fontId="17" fillId="0" borderId="28" xfId="0" applyFont="1" applyBorder="1"/>
    <xf numFmtId="0" fontId="19" fillId="0" borderId="72" xfId="0" applyFont="1" applyBorder="1" applyAlignment="1">
      <alignment horizontal="center"/>
    </xf>
    <xf numFmtId="0" fontId="17" fillId="0" borderId="0" xfId="0" applyFont="1" applyBorder="1"/>
    <xf numFmtId="0" fontId="17" fillId="0" borderId="46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/>
    </xf>
    <xf numFmtId="0" fontId="17" fillId="0" borderId="37" xfId="0" applyFont="1" applyBorder="1" applyAlignment="1">
      <alignment horizontal="center" vertical="center"/>
    </xf>
    <xf numFmtId="0" fontId="17" fillId="0" borderId="36" xfId="0" applyFont="1" applyBorder="1"/>
    <xf numFmtId="0" fontId="2" fillId="0" borderId="66" xfId="0" applyFont="1" applyBorder="1" applyAlignment="1">
      <alignment horizontal="center" wrapText="1"/>
    </xf>
    <xf numFmtId="0" fontId="7" fillId="0" borderId="73" xfId="0" applyFont="1" applyBorder="1" applyAlignment="1">
      <alignment wrapText="1"/>
    </xf>
    <xf numFmtId="0" fontId="17" fillId="0" borderId="3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17" fillId="0" borderId="56" xfId="0" applyFont="1" applyBorder="1" applyAlignment="1">
      <alignment horizontal="center" vertical="center"/>
    </xf>
    <xf numFmtId="0" fontId="20" fillId="0" borderId="73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/>
    </xf>
    <xf numFmtId="0" fontId="2" fillId="0" borderId="33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0" fillId="0" borderId="33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66" xfId="0" applyFont="1" applyBorder="1" applyAlignment="1"/>
    <xf numFmtId="0" fontId="20" fillId="0" borderId="31" xfId="0" applyFont="1" applyBorder="1" applyAlignment="1">
      <alignment vertical="center" wrapText="1"/>
    </xf>
    <xf numFmtId="0" fontId="2" fillId="0" borderId="33" xfId="0" applyFont="1" applyBorder="1" applyAlignment="1">
      <alignment wrapText="1"/>
    </xf>
    <xf numFmtId="0" fontId="22" fillId="0" borderId="33" xfId="0" applyFont="1" applyBorder="1" applyAlignment="1">
      <alignment vertical="center" wrapText="1"/>
    </xf>
    <xf numFmtId="0" fontId="21" fillId="0" borderId="33" xfId="0" applyFont="1" applyBorder="1" applyAlignment="1">
      <alignment vertical="center" wrapText="1"/>
    </xf>
    <xf numFmtId="0" fontId="18" fillId="0" borderId="33" xfId="0" applyFont="1" applyBorder="1"/>
    <xf numFmtId="0" fontId="18" fillId="0" borderId="5" xfId="0" applyFont="1" applyBorder="1" applyAlignment="1">
      <alignment horizontal="center"/>
    </xf>
    <xf numFmtId="0" fontId="18" fillId="0" borderId="66" xfId="0" applyFont="1" applyBorder="1"/>
    <xf numFmtId="0" fontId="18" fillId="0" borderId="5" xfId="0" applyFont="1" applyBorder="1"/>
    <xf numFmtId="49" fontId="33" fillId="0" borderId="23" xfId="0" applyNumberFormat="1" applyFont="1" applyFill="1" applyBorder="1" applyAlignment="1">
      <alignment horizontal="center" vertical="center" wrapText="1"/>
    </xf>
    <xf numFmtId="166" fontId="13" fillId="0" borderId="3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166" fontId="5" fillId="0" borderId="3" xfId="0" applyNumberFormat="1" applyFont="1" applyFill="1" applyBorder="1" applyAlignment="1">
      <alignment horizontal="center" vertical="center" wrapText="1"/>
    </xf>
    <xf numFmtId="166" fontId="13" fillId="0" borderId="10" xfId="0" applyNumberFormat="1" applyFont="1" applyFill="1" applyBorder="1" applyAlignment="1">
      <alignment vertical="center"/>
    </xf>
    <xf numFmtId="166" fontId="13" fillId="0" borderId="6" xfId="0" applyNumberFormat="1" applyFont="1" applyFill="1" applyBorder="1" applyAlignment="1">
      <alignment vertical="center"/>
    </xf>
    <xf numFmtId="166" fontId="2" fillId="0" borderId="8" xfId="0" applyNumberFormat="1" applyFont="1" applyBorder="1"/>
    <xf numFmtId="0" fontId="35" fillId="0" borderId="33" xfId="0" applyFont="1" applyBorder="1"/>
    <xf numFmtId="0" fontId="35" fillId="0" borderId="33" xfId="0" applyFont="1" applyBorder="1" applyAlignment="1">
      <alignment horizontal="right" wrapText="1"/>
    </xf>
    <xf numFmtId="0" fontId="2" fillId="0" borderId="60" xfId="0" applyFont="1" applyBorder="1"/>
    <xf numFmtId="0" fontId="2" fillId="0" borderId="30" xfId="0" applyFont="1" applyBorder="1" applyAlignment="1">
      <alignment horizontal="center" wrapText="1"/>
    </xf>
    <xf numFmtId="166" fontId="2" fillId="0" borderId="66" xfId="0" applyNumberFormat="1" applyFont="1" applyBorder="1"/>
    <xf numFmtId="166" fontId="13" fillId="0" borderId="3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166" fontId="13" fillId="0" borderId="3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166" fontId="13" fillId="0" borderId="10" xfId="0" applyNumberFormat="1" applyFont="1" applyFill="1" applyBorder="1" applyAlignment="1">
      <alignment horizontal="center" vertical="center"/>
    </xf>
    <xf numFmtId="166" fontId="13" fillId="0" borderId="6" xfId="0" applyNumberFormat="1" applyFont="1" applyFill="1" applyBorder="1" applyAlignment="1">
      <alignment horizontal="center" vertical="center"/>
    </xf>
    <xf numFmtId="166" fontId="15" fillId="0" borderId="1" xfId="0" applyNumberFormat="1" applyFont="1" applyFill="1" applyBorder="1" applyAlignment="1">
      <alignment horizontal="center" vertical="center" wrapText="1"/>
    </xf>
    <xf numFmtId="166" fontId="15" fillId="0" borderId="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66" fontId="15" fillId="0" borderId="10" xfId="0" applyNumberFormat="1" applyFont="1" applyFill="1" applyBorder="1" applyAlignment="1">
      <alignment horizontal="center" vertical="center" wrapText="1"/>
    </xf>
    <xf numFmtId="166" fontId="34" fillId="0" borderId="1" xfId="0" applyNumberFormat="1" applyFont="1" applyFill="1" applyBorder="1" applyAlignment="1">
      <alignment horizontal="center" vertical="center" wrapText="1"/>
    </xf>
    <xf numFmtId="166" fontId="34" fillId="0" borderId="6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/>
    </xf>
    <xf numFmtId="165" fontId="28" fillId="0" borderId="16" xfId="0" applyNumberFormat="1" applyFont="1" applyFill="1" applyBorder="1" applyAlignment="1">
      <alignment horizontal="center" vertical="center" wrapText="1"/>
    </xf>
    <xf numFmtId="165" fontId="28" fillId="0" borderId="23" xfId="0" applyNumberFormat="1" applyFont="1" applyFill="1" applyBorder="1" applyAlignment="1">
      <alignment horizontal="center" vertical="center" wrapText="1"/>
    </xf>
    <xf numFmtId="0" fontId="11" fillId="2" borderId="59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5" fontId="27" fillId="0" borderId="13" xfId="0" applyNumberFormat="1" applyFont="1" applyFill="1" applyBorder="1" applyAlignment="1">
      <alignment horizontal="center" vertical="center" wrapText="1"/>
    </xf>
    <xf numFmtId="165" fontId="27" fillId="0" borderId="1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6" fillId="0" borderId="15" xfId="0" applyNumberFormat="1" applyFont="1" applyFill="1" applyBorder="1" applyAlignment="1">
      <alignment horizontal="center" vertical="center" wrapText="1" readingOrder="1"/>
    </xf>
    <xf numFmtId="0" fontId="16" fillId="0" borderId="22" xfId="0" applyNumberFormat="1" applyFont="1" applyFill="1" applyBorder="1" applyAlignment="1">
      <alignment horizontal="center" vertical="center" wrapText="1" readingOrder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166" fontId="5" fillId="0" borderId="6" xfId="0" applyNumberFormat="1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166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8" xfId="0" applyFont="1" applyBorder="1"/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2" fillId="0" borderId="77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0" borderId="76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3\&#1330;&#1397;&#1400;&#1410;&#1403;&#1381;%20&#1392;&#1377;&#1398;&#1408;&#1377;&#1397;&#1387;&#1398;%20&#1412;&#1398;&#1398;&#1377;&#1408;&#1391;&#1400;&#1410;&#1396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1">
          <cell r="AU21">
            <v>0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ԿԱԳ"/>
      <sheetName val="Hamaynq1"/>
    </sheetNames>
    <sheetDataSet>
      <sheetData sheetId="0">
        <row r="3">
          <cell r="E3">
            <v>185794</v>
          </cell>
        </row>
        <row r="7">
          <cell r="E7">
            <v>600</v>
          </cell>
        </row>
        <row r="8">
          <cell r="E8">
            <v>2300</v>
          </cell>
        </row>
        <row r="9">
          <cell r="E9">
            <v>1500</v>
          </cell>
        </row>
        <row r="10">
          <cell r="E10">
            <v>1200</v>
          </cell>
        </row>
        <row r="11">
          <cell r="E11">
            <v>1500</v>
          </cell>
        </row>
        <row r="12">
          <cell r="E12">
            <v>800</v>
          </cell>
        </row>
        <row r="13">
          <cell r="E13">
            <v>2450</v>
          </cell>
        </row>
        <row r="14">
          <cell r="E14">
            <v>3700</v>
          </cell>
        </row>
        <row r="15">
          <cell r="E15">
            <v>16900</v>
          </cell>
        </row>
        <row r="16">
          <cell r="E16">
            <v>3000</v>
          </cell>
        </row>
        <row r="17">
          <cell r="E17">
            <v>2400</v>
          </cell>
        </row>
        <row r="18">
          <cell r="E18">
            <v>900</v>
          </cell>
        </row>
        <row r="20">
          <cell r="E20">
            <v>7000</v>
          </cell>
        </row>
        <row r="21">
          <cell r="E21">
            <v>1600</v>
          </cell>
        </row>
        <row r="23">
          <cell r="E23">
            <v>785600</v>
          </cell>
        </row>
        <row r="24">
          <cell r="E24">
            <v>15000</v>
          </cell>
        </row>
        <row r="25">
          <cell r="E25">
            <v>1500</v>
          </cell>
        </row>
        <row r="26">
          <cell r="E26">
            <v>250</v>
          </cell>
        </row>
        <row r="27">
          <cell r="E27">
            <v>730</v>
          </cell>
        </row>
        <row r="34">
          <cell r="D34">
            <v>57828</v>
          </cell>
        </row>
      </sheetData>
      <sheetData sheetId="1"/>
      <sheetData sheetId="2"/>
      <sheetData sheetId="3">
        <row r="7">
          <cell r="C7">
            <v>329000</v>
          </cell>
        </row>
      </sheetData>
      <sheetData sheetId="4">
        <row r="7">
          <cell r="C7">
            <v>140000</v>
          </cell>
        </row>
      </sheetData>
      <sheetData sheetId="5">
        <row r="8">
          <cell r="C8">
            <v>17800</v>
          </cell>
        </row>
      </sheetData>
      <sheetData sheetId="6"/>
      <sheetData sheetId="7">
        <row r="8">
          <cell r="C8">
            <v>72000</v>
          </cell>
        </row>
      </sheetData>
      <sheetData sheetId="8">
        <row r="12">
          <cell r="C12">
            <v>20200</v>
          </cell>
        </row>
      </sheetData>
      <sheetData sheetId="9">
        <row r="8">
          <cell r="C8">
            <v>3000</v>
          </cell>
        </row>
      </sheetData>
      <sheetData sheetId="10"/>
      <sheetData sheetId="11">
        <row r="8">
          <cell r="C8">
            <v>26000</v>
          </cell>
        </row>
      </sheetData>
      <sheetData sheetId="12">
        <row r="8">
          <cell r="C8">
            <v>90000</v>
          </cell>
        </row>
      </sheetData>
      <sheetData sheetId="13">
        <row r="7">
          <cell r="C7">
            <v>78600</v>
          </cell>
        </row>
      </sheetData>
      <sheetData sheetId="14">
        <row r="11">
          <cell r="C11">
            <v>3450</v>
          </cell>
        </row>
      </sheetData>
      <sheetData sheetId="15">
        <row r="9">
          <cell r="C9">
            <v>1999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5"/>
  <sheetViews>
    <sheetView view="pageBreakPreview" zoomScaleSheetLayoutView="100" workbookViewId="0">
      <selection activeCell="F8" sqref="F8:F9"/>
    </sheetView>
  </sheetViews>
  <sheetFormatPr defaultRowHeight="15.75"/>
  <cols>
    <col min="1" max="1" width="1.7109375" style="95" customWidth="1"/>
    <col min="2" max="2" width="7.140625" style="95" customWidth="1"/>
    <col min="3" max="3" width="56.85546875" style="158" customWidth="1"/>
    <col min="4" max="4" width="7.42578125" style="159" customWidth="1"/>
    <col min="5" max="6" width="14.42578125" style="159" customWidth="1"/>
    <col min="7" max="7" width="13.5703125" style="159" customWidth="1"/>
    <col min="8" max="8" width="13.5703125" style="95" customWidth="1"/>
    <col min="9" max="9" width="13.5703125" style="95" bestFit="1" customWidth="1"/>
    <col min="10" max="257" width="9.140625" style="95"/>
    <col min="258" max="258" width="6.85546875" style="95" customWidth="1"/>
    <col min="259" max="259" width="51.85546875" style="95" customWidth="1"/>
    <col min="260" max="260" width="7.7109375" style="95" customWidth="1"/>
    <col min="261" max="261" width="8.7109375" style="95" customWidth="1"/>
    <col min="262" max="262" width="10.28515625" style="95" customWidth="1"/>
    <col min="263" max="263" width="10.42578125" style="95" customWidth="1"/>
    <col min="264" max="513" width="9.140625" style="95"/>
    <col min="514" max="514" width="6.85546875" style="95" customWidth="1"/>
    <col min="515" max="515" width="51.85546875" style="95" customWidth="1"/>
    <col min="516" max="516" width="7.7109375" style="95" customWidth="1"/>
    <col min="517" max="517" width="8.7109375" style="95" customWidth="1"/>
    <col min="518" max="518" width="10.28515625" style="95" customWidth="1"/>
    <col min="519" max="519" width="10.42578125" style="95" customWidth="1"/>
    <col min="520" max="769" width="9.140625" style="95"/>
    <col min="770" max="770" width="6.85546875" style="95" customWidth="1"/>
    <col min="771" max="771" width="51.85546875" style="95" customWidth="1"/>
    <col min="772" max="772" width="7.7109375" style="95" customWidth="1"/>
    <col min="773" max="773" width="8.7109375" style="95" customWidth="1"/>
    <col min="774" max="774" width="10.28515625" style="95" customWidth="1"/>
    <col min="775" max="775" width="10.42578125" style="95" customWidth="1"/>
    <col min="776" max="1025" width="9.140625" style="95"/>
    <col min="1026" max="1026" width="6.85546875" style="95" customWidth="1"/>
    <col min="1027" max="1027" width="51.85546875" style="95" customWidth="1"/>
    <col min="1028" max="1028" width="7.7109375" style="95" customWidth="1"/>
    <col min="1029" max="1029" width="8.7109375" style="95" customWidth="1"/>
    <col min="1030" max="1030" width="10.28515625" style="95" customWidth="1"/>
    <col min="1031" max="1031" width="10.42578125" style="95" customWidth="1"/>
    <col min="1032" max="1281" width="9.140625" style="95"/>
    <col min="1282" max="1282" width="6.85546875" style="95" customWidth="1"/>
    <col min="1283" max="1283" width="51.85546875" style="95" customWidth="1"/>
    <col min="1284" max="1284" width="7.7109375" style="95" customWidth="1"/>
    <col min="1285" max="1285" width="8.7109375" style="95" customWidth="1"/>
    <col min="1286" max="1286" width="10.28515625" style="95" customWidth="1"/>
    <col min="1287" max="1287" width="10.42578125" style="95" customWidth="1"/>
    <col min="1288" max="1537" width="9.140625" style="95"/>
    <col min="1538" max="1538" width="6.85546875" style="95" customWidth="1"/>
    <col min="1539" max="1539" width="51.85546875" style="95" customWidth="1"/>
    <col min="1540" max="1540" width="7.7109375" style="95" customWidth="1"/>
    <col min="1541" max="1541" width="8.7109375" style="95" customWidth="1"/>
    <col min="1542" max="1542" width="10.28515625" style="95" customWidth="1"/>
    <col min="1543" max="1543" width="10.42578125" style="95" customWidth="1"/>
    <col min="1544" max="1793" width="9.140625" style="95"/>
    <col min="1794" max="1794" width="6.85546875" style="95" customWidth="1"/>
    <col min="1795" max="1795" width="51.85546875" style="95" customWidth="1"/>
    <col min="1796" max="1796" width="7.7109375" style="95" customWidth="1"/>
    <col min="1797" max="1797" width="8.7109375" style="95" customWidth="1"/>
    <col min="1798" max="1798" width="10.28515625" style="95" customWidth="1"/>
    <col min="1799" max="1799" width="10.42578125" style="95" customWidth="1"/>
    <col min="1800" max="2049" width="9.140625" style="95"/>
    <col min="2050" max="2050" width="6.85546875" style="95" customWidth="1"/>
    <col min="2051" max="2051" width="51.85546875" style="95" customWidth="1"/>
    <col min="2052" max="2052" width="7.7109375" style="95" customWidth="1"/>
    <col min="2053" max="2053" width="8.7109375" style="95" customWidth="1"/>
    <col min="2054" max="2054" width="10.28515625" style="95" customWidth="1"/>
    <col min="2055" max="2055" width="10.42578125" style="95" customWidth="1"/>
    <col min="2056" max="2305" width="9.140625" style="95"/>
    <col min="2306" max="2306" width="6.85546875" style="95" customWidth="1"/>
    <col min="2307" max="2307" width="51.85546875" style="95" customWidth="1"/>
    <col min="2308" max="2308" width="7.7109375" style="95" customWidth="1"/>
    <col min="2309" max="2309" width="8.7109375" style="95" customWidth="1"/>
    <col min="2310" max="2310" width="10.28515625" style="95" customWidth="1"/>
    <col min="2311" max="2311" width="10.42578125" style="95" customWidth="1"/>
    <col min="2312" max="2561" width="9.140625" style="95"/>
    <col min="2562" max="2562" width="6.85546875" style="95" customWidth="1"/>
    <col min="2563" max="2563" width="51.85546875" style="95" customWidth="1"/>
    <col min="2564" max="2564" width="7.7109375" style="95" customWidth="1"/>
    <col min="2565" max="2565" width="8.7109375" style="95" customWidth="1"/>
    <col min="2566" max="2566" width="10.28515625" style="95" customWidth="1"/>
    <col min="2567" max="2567" width="10.42578125" style="95" customWidth="1"/>
    <col min="2568" max="2817" width="9.140625" style="95"/>
    <col min="2818" max="2818" width="6.85546875" style="95" customWidth="1"/>
    <col min="2819" max="2819" width="51.85546875" style="95" customWidth="1"/>
    <col min="2820" max="2820" width="7.7109375" style="95" customWidth="1"/>
    <col min="2821" max="2821" width="8.7109375" style="95" customWidth="1"/>
    <col min="2822" max="2822" width="10.28515625" style="95" customWidth="1"/>
    <col min="2823" max="2823" width="10.42578125" style="95" customWidth="1"/>
    <col min="2824" max="3073" width="9.140625" style="95"/>
    <col min="3074" max="3074" width="6.85546875" style="95" customWidth="1"/>
    <col min="3075" max="3075" width="51.85546875" style="95" customWidth="1"/>
    <col min="3076" max="3076" width="7.7109375" style="95" customWidth="1"/>
    <col min="3077" max="3077" width="8.7109375" style="95" customWidth="1"/>
    <col min="3078" max="3078" width="10.28515625" style="95" customWidth="1"/>
    <col min="3079" max="3079" width="10.42578125" style="95" customWidth="1"/>
    <col min="3080" max="3329" width="9.140625" style="95"/>
    <col min="3330" max="3330" width="6.85546875" style="95" customWidth="1"/>
    <col min="3331" max="3331" width="51.85546875" style="95" customWidth="1"/>
    <col min="3332" max="3332" width="7.7109375" style="95" customWidth="1"/>
    <col min="3333" max="3333" width="8.7109375" style="95" customWidth="1"/>
    <col min="3334" max="3334" width="10.28515625" style="95" customWidth="1"/>
    <col min="3335" max="3335" width="10.42578125" style="95" customWidth="1"/>
    <col min="3336" max="3585" width="9.140625" style="95"/>
    <col min="3586" max="3586" width="6.85546875" style="95" customWidth="1"/>
    <col min="3587" max="3587" width="51.85546875" style="95" customWidth="1"/>
    <col min="3588" max="3588" width="7.7109375" style="95" customWidth="1"/>
    <col min="3589" max="3589" width="8.7109375" style="95" customWidth="1"/>
    <col min="3590" max="3590" width="10.28515625" style="95" customWidth="1"/>
    <col min="3591" max="3591" width="10.42578125" style="95" customWidth="1"/>
    <col min="3592" max="3841" width="9.140625" style="95"/>
    <col min="3842" max="3842" width="6.85546875" style="95" customWidth="1"/>
    <col min="3843" max="3843" width="51.85546875" style="95" customWidth="1"/>
    <col min="3844" max="3844" width="7.7109375" style="95" customWidth="1"/>
    <col min="3845" max="3845" width="8.7109375" style="95" customWidth="1"/>
    <col min="3846" max="3846" width="10.28515625" style="95" customWidth="1"/>
    <col min="3847" max="3847" width="10.42578125" style="95" customWidth="1"/>
    <col min="3848" max="4097" width="9.140625" style="95"/>
    <col min="4098" max="4098" width="6.85546875" style="95" customWidth="1"/>
    <col min="4099" max="4099" width="51.85546875" style="95" customWidth="1"/>
    <col min="4100" max="4100" width="7.7109375" style="95" customWidth="1"/>
    <col min="4101" max="4101" width="8.7109375" style="95" customWidth="1"/>
    <col min="4102" max="4102" width="10.28515625" style="95" customWidth="1"/>
    <col min="4103" max="4103" width="10.42578125" style="95" customWidth="1"/>
    <col min="4104" max="4353" width="9.140625" style="95"/>
    <col min="4354" max="4354" width="6.85546875" style="95" customWidth="1"/>
    <col min="4355" max="4355" width="51.85546875" style="95" customWidth="1"/>
    <col min="4356" max="4356" width="7.7109375" style="95" customWidth="1"/>
    <col min="4357" max="4357" width="8.7109375" style="95" customWidth="1"/>
    <col min="4358" max="4358" width="10.28515625" style="95" customWidth="1"/>
    <col min="4359" max="4359" width="10.42578125" style="95" customWidth="1"/>
    <col min="4360" max="4609" width="9.140625" style="95"/>
    <col min="4610" max="4610" width="6.85546875" style="95" customWidth="1"/>
    <col min="4611" max="4611" width="51.85546875" style="95" customWidth="1"/>
    <col min="4612" max="4612" width="7.7109375" style="95" customWidth="1"/>
    <col min="4613" max="4613" width="8.7109375" style="95" customWidth="1"/>
    <col min="4614" max="4614" width="10.28515625" style="95" customWidth="1"/>
    <col min="4615" max="4615" width="10.42578125" style="95" customWidth="1"/>
    <col min="4616" max="4865" width="9.140625" style="95"/>
    <col min="4866" max="4866" width="6.85546875" style="95" customWidth="1"/>
    <col min="4867" max="4867" width="51.85546875" style="95" customWidth="1"/>
    <col min="4868" max="4868" width="7.7109375" style="95" customWidth="1"/>
    <col min="4869" max="4869" width="8.7109375" style="95" customWidth="1"/>
    <col min="4870" max="4870" width="10.28515625" style="95" customWidth="1"/>
    <col min="4871" max="4871" width="10.42578125" style="95" customWidth="1"/>
    <col min="4872" max="5121" width="9.140625" style="95"/>
    <col min="5122" max="5122" width="6.85546875" style="95" customWidth="1"/>
    <col min="5123" max="5123" width="51.85546875" style="95" customWidth="1"/>
    <col min="5124" max="5124" width="7.7109375" style="95" customWidth="1"/>
    <col min="5125" max="5125" width="8.7109375" style="95" customWidth="1"/>
    <col min="5126" max="5126" width="10.28515625" style="95" customWidth="1"/>
    <col min="5127" max="5127" width="10.42578125" style="95" customWidth="1"/>
    <col min="5128" max="5377" width="9.140625" style="95"/>
    <col min="5378" max="5378" width="6.85546875" style="95" customWidth="1"/>
    <col min="5379" max="5379" width="51.85546875" style="95" customWidth="1"/>
    <col min="5380" max="5380" width="7.7109375" style="95" customWidth="1"/>
    <col min="5381" max="5381" width="8.7109375" style="95" customWidth="1"/>
    <col min="5382" max="5382" width="10.28515625" style="95" customWidth="1"/>
    <col min="5383" max="5383" width="10.42578125" style="95" customWidth="1"/>
    <col min="5384" max="5633" width="9.140625" style="95"/>
    <col min="5634" max="5634" width="6.85546875" style="95" customWidth="1"/>
    <col min="5635" max="5635" width="51.85546875" style="95" customWidth="1"/>
    <col min="5636" max="5636" width="7.7109375" style="95" customWidth="1"/>
    <col min="5637" max="5637" width="8.7109375" style="95" customWidth="1"/>
    <col min="5638" max="5638" width="10.28515625" style="95" customWidth="1"/>
    <col min="5639" max="5639" width="10.42578125" style="95" customWidth="1"/>
    <col min="5640" max="5889" width="9.140625" style="95"/>
    <col min="5890" max="5890" width="6.85546875" style="95" customWidth="1"/>
    <col min="5891" max="5891" width="51.85546875" style="95" customWidth="1"/>
    <col min="5892" max="5892" width="7.7109375" style="95" customWidth="1"/>
    <col min="5893" max="5893" width="8.7109375" style="95" customWidth="1"/>
    <col min="5894" max="5894" width="10.28515625" style="95" customWidth="1"/>
    <col min="5895" max="5895" width="10.42578125" style="95" customWidth="1"/>
    <col min="5896" max="6145" width="9.140625" style="95"/>
    <col min="6146" max="6146" width="6.85546875" style="95" customWidth="1"/>
    <col min="6147" max="6147" width="51.85546875" style="95" customWidth="1"/>
    <col min="6148" max="6148" width="7.7109375" style="95" customWidth="1"/>
    <col min="6149" max="6149" width="8.7109375" style="95" customWidth="1"/>
    <col min="6150" max="6150" width="10.28515625" style="95" customWidth="1"/>
    <col min="6151" max="6151" width="10.42578125" style="95" customWidth="1"/>
    <col min="6152" max="6401" width="9.140625" style="95"/>
    <col min="6402" max="6402" width="6.85546875" style="95" customWidth="1"/>
    <col min="6403" max="6403" width="51.85546875" style="95" customWidth="1"/>
    <col min="6404" max="6404" width="7.7109375" style="95" customWidth="1"/>
    <col min="6405" max="6405" width="8.7109375" style="95" customWidth="1"/>
    <col min="6406" max="6406" width="10.28515625" style="95" customWidth="1"/>
    <col min="6407" max="6407" width="10.42578125" style="95" customWidth="1"/>
    <col min="6408" max="6657" width="9.140625" style="95"/>
    <col min="6658" max="6658" width="6.85546875" style="95" customWidth="1"/>
    <col min="6659" max="6659" width="51.85546875" style="95" customWidth="1"/>
    <col min="6660" max="6660" width="7.7109375" style="95" customWidth="1"/>
    <col min="6661" max="6661" width="8.7109375" style="95" customWidth="1"/>
    <col min="6662" max="6662" width="10.28515625" style="95" customWidth="1"/>
    <col min="6663" max="6663" width="10.42578125" style="95" customWidth="1"/>
    <col min="6664" max="6913" width="9.140625" style="95"/>
    <col min="6914" max="6914" width="6.85546875" style="95" customWidth="1"/>
    <col min="6915" max="6915" width="51.85546875" style="95" customWidth="1"/>
    <col min="6916" max="6916" width="7.7109375" style="95" customWidth="1"/>
    <col min="6917" max="6917" width="8.7109375" style="95" customWidth="1"/>
    <col min="6918" max="6918" width="10.28515625" style="95" customWidth="1"/>
    <col min="6919" max="6919" width="10.42578125" style="95" customWidth="1"/>
    <col min="6920" max="7169" width="9.140625" style="95"/>
    <col min="7170" max="7170" width="6.85546875" style="95" customWidth="1"/>
    <col min="7171" max="7171" width="51.85546875" style="95" customWidth="1"/>
    <col min="7172" max="7172" width="7.7109375" style="95" customWidth="1"/>
    <col min="7173" max="7173" width="8.7109375" style="95" customWidth="1"/>
    <col min="7174" max="7174" width="10.28515625" style="95" customWidth="1"/>
    <col min="7175" max="7175" width="10.42578125" style="95" customWidth="1"/>
    <col min="7176" max="7425" width="9.140625" style="95"/>
    <col min="7426" max="7426" width="6.85546875" style="95" customWidth="1"/>
    <col min="7427" max="7427" width="51.85546875" style="95" customWidth="1"/>
    <col min="7428" max="7428" width="7.7109375" style="95" customWidth="1"/>
    <col min="7429" max="7429" width="8.7109375" style="95" customWidth="1"/>
    <col min="7430" max="7430" width="10.28515625" style="95" customWidth="1"/>
    <col min="7431" max="7431" width="10.42578125" style="95" customWidth="1"/>
    <col min="7432" max="7681" width="9.140625" style="95"/>
    <col min="7682" max="7682" width="6.85546875" style="95" customWidth="1"/>
    <col min="7683" max="7683" width="51.85546875" style="95" customWidth="1"/>
    <col min="7684" max="7684" width="7.7109375" style="95" customWidth="1"/>
    <col min="7685" max="7685" width="8.7109375" style="95" customWidth="1"/>
    <col min="7686" max="7686" width="10.28515625" style="95" customWidth="1"/>
    <col min="7687" max="7687" width="10.42578125" style="95" customWidth="1"/>
    <col min="7688" max="7937" width="9.140625" style="95"/>
    <col min="7938" max="7938" width="6.85546875" style="95" customWidth="1"/>
    <col min="7939" max="7939" width="51.85546875" style="95" customWidth="1"/>
    <col min="7940" max="7940" width="7.7109375" style="95" customWidth="1"/>
    <col min="7941" max="7941" width="8.7109375" style="95" customWidth="1"/>
    <col min="7942" max="7942" width="10.28515625" style="95" customWidth="1"/>
    <col min="7943" max="7943" width="10.42578125" style="95" customWidth="1"/>
    <col min="7944" max="8193" width="9.140625" style="95"/>
    <col min="8194" max="8194" width="6.85546875" style="95" customWidth="1"/>
    <col min="8195" max="8195" width="51.85546875" style="95" customWidth="1"/>
    <col min="8196" max="8196" width="7.7109375" style="95" customWidth="1"/>
    <col min="8197" max="8197" width="8.7109375" style="95" customWidth="1"/>
    <col min="8198" max="8198" width="10.28515625" style="95" customWidth="1"/>
    <col min="8199" max="8199" width="10.42578125" style="95" customWidth="1"/>
    <col min="8200" max="8449" width="9.140625" style="95"/>
    <col min="8450" max="8450" width="6.85546875" style="95" customWidth="1"/>
    <col min="8451" max="8451" width="51.85546875" style="95" customWidth="1"/>
    <col min="8452" max="8452" width="7.7109375" style="95" customWidth="1"/>
    <col min="8453" max="8453" width="8.7109375" style="95" customWidth="1"/>
    <col min="8454" max="8454" width="10.28515625" style="95" customWidth="1"/>
    <col min="8455" max="8455" width="10.42578125" style="95" customWidth="1"/>
    <col min="8456" max="8705" width="9.140625" style="95"/>
    <col min="8706" max="8706" width="6.85546875" style="95" customWidth="1"/>
    <col min="8707" max="8707" width="51.85546875" style="95" customWidth="1"/>
    <col min="8708" max="8708" width="7.7109375" style="95" customWidth="1"/>
    <col min="8709" max="8709" width="8.7109375" style="95" customWidth="1"/>
    <col min="8710" max="8710" width="10.28515625" style="95" customWidth="1"/>
    <col min="8711" max="8711" width="10.42578125" style="95" customWidth="1"/>
    <col min="8712" max="8961" width="9.140625" style="95"/>
    <col min="8962" max="8962" width="6.85546875" style="95" customWidth="1"/>
    <col min="8963" max="8963" width="51.85546875" style="95" customWidth="1"/>
    <col min="8964" max="8964" width="7.7109375" style="95" customWidth="1"/>
    <col min="8965" max="8965" width="8.7109375" style="95" customWidth="1"/>
    <col min="8966" max="8966" width="10.28515625" style="95" customWidth="1"/>
    <col min="8967" max="8967" width="10.42578125" style="95" customWidth="1"/>
    <col min="8968" max="9217" width="9.140625" style="95"/>
    <col min="9218" max="9218" width="6.85546875" style="95" customWidth="1"/>
    <col min="9219" max="9219" width="51.85546875" style="95" customWidth="1"/>
    <col min="9220" max="9220" width="7.7109375" style="95" customWidth="1"/>
    <col min="9221" max="9221" width="8.7109375" style="95" customWidth="1"/>
    <col min="9222" max="9222" width="10.28515625" style="95" customWidth="1"/>
    <col min="9223" max="9223" width="10.42578125" style="95" customWidth="1"/>
    <col min="9224" max="9473" width="9.140625" style="95"/>
    <col min="9474" max="9474" width="6.85546875" style="95" customWidth="1"/>
    <col min="9475" max="9475" width="51.85546875" style="95" customWidth="1"/>
    <col min="9476" max="9476" width="7.7109375" style="95" customWidth="1"/>
    <col min="9477" max="9477" width="8.7109375" style="95" customWidth="1"/>
    <col min="9478" max="9478" width="10.28515625" style="95" customWidth="1"/>
    <col min="9479" max="9479" width="10.42578125" style="95" customWidth="1"/>
    <col min="9480" max="9729" width="9.140625" style="95"/>
    <col min="9730" max="9730" width="6.85546875" style="95" customWidth="1"/>
    <col min="9731" max="9731" width="51.85546875" style="95" customWidth="1"/>
    <col min="9732" max="9732" width="7.7109375" style="95" customWidth="1"/>
    <col min="9733" max="9733" width="8.7109375" style="95" customWidth="1"/>
    <col min="9734" max="9734" width="10.28515625" style="95" customWidth="1"/>
    <col min="9735" max="9735" width="10.42578125" style="95" customWidth="1"/>
    <col min="9736" max="9985" width="9.140625" style="95"/>
    <col min="9986" max="9986" width="6.85546875" style="95" customWidth="1"/>
    <col min="9987" max="9987" width="51.85546875" style="95" customWidth="1"/>
    <col min="9988" max="9988" width="7.7109375" style="95" customWidth="1"/>
    <col min="9989" max="9989" width="8.7109375" style="95" customWidth="1"/>
    <col min="9990" max="9990" width="10.28515625" style="95" customWidth="1"/>
    <col min="9991" max="9991" width="10.42578125" style="95" customWidth="1"/>
    <col min="9992" max="10241" width="9.140625" style="95"/>
    <col min="10242" max="10242" width="6.85546875" style="95" customWidth="1"/>
    <col min="10243" max="10243" width="51.85546875" style="95" customWidth="1"/>
    <col min="10244" max="10244" width="7.7109375" style="95" customWidth="1"/>
    <col min="10245" max="10245" width="8.7109375" style="95" customWidth="1"/>
    <col min="10246" max="10246" width="10.28515625" style="95" customWidth="1"/>
    <col min="10247" max="10247" width="10.42578125" style="95" customWidth="1"/>
    <col min="10248" max="10497" width="9.140625" style="95"/>
    <col min="10498" max="10498" width="6.85546875" style="95" customWidth="1"/>
    <col min="10499" max="10499" width="51.85546875" style="95" customWidth="1"/>
    <col min="10500" max="10500" width="7.7109375" style="95" customWidth="1"/>
    <col min="10501" max="10501" width="8.7109375" style="95" customWidth="1"/>
    <col min="10502" max="10502" width="10.28515625" style="95" customWidth="1"/>
    <col min="10503" max="10503" width="10.42578125" style="95" customWidth="1"/>
    <col min="10504" max="10753" width="9.140625" style="95"/>
    <col min="10754" max="10754" width="6.85546875" style="95" customWidth="1"/>
    <col min="10755" max="10755" width="51.85546875" style="95" customWidth="1"/>
    <col min="10756" max="10756" width="7.7109375" style="95" customWidth="1"/>
    <col min="10757" max="10757" width="8.7109375" style="95" customWidth="1"/>
    <col min="10758" max="10758" width="10.28515625" style="95" customWidth="1"/>
    <col min="10759" max="10759" width="10.42578125" style="95" customWidth="1"/>
    <col min="10760" max="11009" width="9.140625" style="95"/>
    <col min="11010" max="11010" width="6.85546875" style="95" customWidth="1"/>
    <col min="11011" max="11011" width="51.85546875" style="95" customWidth="1"/>
    <col min="11012" max="11012" width="7.7109375" style="95" customWidth="1"/>
    <col min="11013" max="11013" width="8.7109375" style="95" customWidth="1"/>
    <col min="11014" max="11014" width="10.28515625" style="95" customWidth="1"/>
    <col min="11015" max="11015" width="10.42578125" style="95" customWidth="1"/>
    <col min="11016" max="11265" width="9.140625" style="95"/>
    <col min="11266" max="11266" width="6.85546875" style="95" customWidth="1"/>
    <col min="11267" max="11267" width="51.85546875" style="95" customWidth="1"/>
    <col min="11268" max="11268" width="7.7109375" style="95" customWidth="1"/>
    <col min="11269" max="11269" width="8.7109375" style="95" customWidth="1"/>
    <col min="11270" max="11270" width="10.28515625" style="95" customWidth="1"/>
    <col min="11271" max="11271" width="10.42578125" style="95" customWidth="1"/>
    <col min="11272" max="11521" width="9.140625" style="95"/>
    <col min="11522" max="11522" width="6.85546875" style="95" customWidth="1"/>
    <col min="11523" max="11523" width="51.85546875" style="95" customWidth="1"/>
    <col min="11524" max="11524" width="7.7109375" style="95" customWidth="1"/>
    <col min="11525" max="11525" width="8.7109375" style="95" customWidth="1"/>
    <col min="11526" max="11526" width="10.28515625" style="95" customWidth="1"/>
    <col min="11527" max="11527" width="10.42578125" style="95" customWidth="1"/>
    <col min="11528" max="11777" width="9.140625" style="95"/>
    <col min="11778" max="11778" width="6.85546875" style="95" customWidth="1"/>
    <col min="11779" max="11779" width="51.85546875" style="95" customWidth="1"/>
    <col min="11780" max="11780" width="7.7109375" style="95" customWidth="1"/>
    <col min="11781" max="11781" width="8.7109375" style="95" customWidth="1"/>
    <col min="11782" max="11782" width="10.28515625" style="95" customWidth="1"/>
    <col min="11783" max="11783" width="10.42578125" style="95" customWidth="1"/>
    <col min="11784" max="12033" width="9.140625" style="95"/>
    <col min="12034" max="12034" width="6.85546875" style="95" customWidth="1"/>
    <col min="12035" max="12035" width="51.85546875" style="95" customWidth="1"/>
    <col min="12036" max="12036" width="7.7109375" style="95" customWidth="1"/>
    <col min="12037" max="12037" width="8.7109375" style="95" customWidth="1"/>
    <col min="12038" max="12038" width="10.28515625" style="95" customWidth="1"/>
    <col min="12039" max="12039" width="10.42578125" style="95" customWidth="1"/>
    <col min="12040" max="12289" width="9.140625" style="95"/>
    <col min="12290" max="12290" width="6.85546875" style="95" customWidth="1"/>
    <col min="12291" max="12291" width="51.85546875" style="95" customWidth="1"/>
    <col min="12292" max="12292" width="7.7109375" style="95" customWidth="1"/>
    <col min="12293" max="12293" width="8.7109375" style="95" customWidth="1"/>
    <col min="12294" max="12294" width="10.28515625" style="95" customWidth="1"/>
    <col min="12295" max="12295" width="10.42578125" style="95" customWidth="1"/>
    <col min="12296" max="12545" width="9.140625" style="95"/>
    <col min="12546" max="12546" width="6.85546875" style="95" customWidth="1"/>
    <col min="12547" max="12547" width="51.85546875" style="95" customWidth="1"/>
    <col min="12548" max="12548" width="7.7109375" style="95" customWidth="1"/>
    <col min="12549" max="12549" width="8.7109375" style="95" customWidth="1"/>
    <col min="12550" max="12550" width="10.28515625" style="95" customWidth="1"/>
    <col min="12551" max="12551" width="10.42578125" style="95" customWidth="1"/>
    <col min="12552" max="12801" width="9.140625" style="95"/>
    <col min="12802" max="12802" width="6.85546875" style="95" customWidth="1"/>
    <col min="12803" max="12803" width="51.85546875" style="95" customWidth="1"/>
    <col min="12804" max="12804" width="7.7109375" style="95" customWidth="1"/>
    <col min="12805" max="12805" width="8.7109375" style="95" customWidth="1"/>
    <col min="12806" max="12806" width="10.28515625" style="95" customWidth="1"/>
    <col min="12807" max="12807" width="10.42578125" style="95" customWidth="1"/>
    <col min="12808" max="13057" width="9.140625" style="95"/>
    <col min="13058" max="13058" width="6.85546875" style="95" customWidth="1"/>
    <col min="13059" max="13059" width="51.85546875" style="95" customWidth="1"/>
    <col min="13060" max="13060" width="7.7109375" style="95" customWidth="1"/>
    <col min="13061" max="13061" width="8.7109375" style="95" customWidth="1"/>
    <col min="13062" max="13062" width="10.28515625" style="95" customWidth="1"/>
    <col min="13063" max="13063" width="10.42578125" style="95" customWidth="1"/>
    <col min="13064" max="13313" width="9.140625" style="95"/>
    <col min="13314" max="13314" width="6.85546875" style="95" customWidth="1"/>
    <col min="13315" max="13315" width="51.85546875" style="95" customWidth="1"/>
    <col min="13316" max="13316" width="7.7109375" style="95" customWidth="1"/>
    <col min="13317" max="13317" width="8.7109375" style="95" customWidth="1"/>
    <col min="13318" max="13318" width="10.28515625" style="95" customWidth="1"/>
    <col min="13319" max="13319" width="10.42578125" style="95" customWidth="1"/>
    <col min="13320" max="13569" width="9.140625" style="95"/>
    <col min="13570" max="13570" width="6.85546875" style="95" customWidth="1"/>
    <col min="13571" max="13571" width="51.85546875" style="95" customWidth="1"/>
    <col min="13572" max="13572" width="7.7109375" style="95" customWidth="1"/>
    <col min="13573" max="13573" width="8.7109375" style="95" customWidth="1"/>
    <col min="13574" max="13574" width="10.28515625" style="95" customWidth="1"/>
    <col min="13575" max="13575" width="10.42578125" style="95" customWidth="1"/>
    <col min="13576" max="13825" width="9.140625" style="95"/>
    <col min="13826" max="13826" width="6.85546875" style="95" customWidth="1"/>
    <col min="13827" max="13827" width="51.85546875" style="95" customWidth="1"/>
    <col min="13828" max="13828" width="7.7109375" style="95" customWidth="1"/>
    <col min="13829" max="13829" width="8.7109375" style="95" customWidth="1"/>
    <col min="13830" max="13830" width="10.28515625" style="95" customWidth="1"/>
    <col min="13831" max="13831" width="10.42578125" style="95" customWidth="1"/>
    <col min="13832" max="14081" width="9.140625" style="95"/>
    <col min="14082" max="14082" width="6.85546875" style="95" customWidth="1"/>
    <col min="14083" max="14083" width="51.85546875" style="95" customWidth="1"/>
    <col min="14084" max="14084" width="7.7109375" style="95" customWidth="1"/>
    <col min="14085" max="14085" width="8.7109375" style="95" customWidth="1"/>
    <col min="14086" max="14086" width="10.28515625" style="95" customWidth="1"/>
    <col min="14087" max="14087" width="10.42578125" style="95" customWidth="1"/>
    <col min="14088" max="14337" width="9.140625" style="95"/>
    <col min="14338" max="14338" width="6.85546875" style="95" customWidth="1"/>
    <col min="14339" max="14339" width="51.85546875" style="95" customWidth="1"/>
    <col min="14340" max="14340" width="7.7109375" style="95" customWidth="1"/>
    <col min="14341" max="14341" width="8.7109375" style="95" customWidth="1"/>
    <col min="14342" max="14342" width="10.28515625" style="95" customWidth="1"/>
    <col min="14343" max="14343" width="10.42578125" style="95" customWidth="1"/>
    <col min="14344" max="14593" width="9.140625" style="95"/>
    <col min="14594" max="14594" width="6.85546875" style="95" customWidth="1"/>
    <col min="14595" max="14595" width="51.85546875" style="95" customWidth="1"/>
    <col min="14596" max="14596" width="7.7109375" style="95" customWidth="1"/>
    <col min="14597" max="14597" width="8.7109375" style="95" customWidth="1"/>
    <col min="14598" max="14598" width="10.28515625" style="95" customWidth="1"/>
    <col min="14599" max="14599" width="10.42578125" style="95" customWidth="1"/>
    <col min="14600" max="14849" width="9.140625" style="95"/>
    <col min="14850" max="14850" width="6.85546875" style="95" customWidth="1"/>
    <col min="14851" max="14851" width="51.85546875" style="95" customWidth="1"/>
    <col min="14852" max="14852" width="7.7109375" style="95" customWidth="1"/>
    <col min="14853" max="14853" width="8.7109375" style="95" customWidth="1"/>
    <col min="14854" max="14854" width="10.28515625" style="95" customWidth="1"/>
    <col min="14855" max="14855" width="10.42578125" style="95" customWidth="1"/>
    <col min="14856" max="15105" width="9.140625" style="95"/>
    <col min="15106" max="15106" width="6.85546875" style="95" customWidth="1"/>
    <col min="15107" max="15107" width="51.85546875" style="95" customWidth="1"/>
    <col min="15108" max="15108" width="7.7109375" style="95" customWidth="1"/>
    <col min="15109" max="15109" width="8.7109375" style="95" customWidth="1"/>
    <col min="15110" max="15110" width="10.28515625" style="95" customWidth="1"/>
    <col min="15111" max="15111" width="10.42578125" style="95" customWidth="1"/>
    <col min="15112" max="15361" width="9.140625" style="95"/>
    <col min="15362" max="15362" width="6.85546875" style="95" customWidth="1"/>
    <col min="15363" max="15363" width="51.85546875" style="95" customWidth="1"/>
    <col min="15364" max="15364" width="7.7109375" style="95" customWidth="1"/>
    <col min="15365" max="15365" width="8.7109375" style="95" customWidth="1"/>
    <col min="15366" max="15366" width="10.28515625" style="95" customWidth="1"/>
    <col min="15367" max="15367" width="10.42578125" style="95" customWidth="1"/>
    <col min="15368" max="15617" width="9.140625" style="95"/>
    <col min="15618" max="15618" width="6.85546875" style="95" customWidth="1"/>
    <col min="15619" max="15619" width="51.85546875" style="95" customWidth="1"/>
    <col min="15620" max="15620" width="7.7109375" style="95" customWidth="1"/>
    <col min="15621" max="15621" width="8.7109375" style="95" customWidth="1"/>
    <col min="15622" max="15622" width="10.28515625" style="95" customWidth="1"/>
    <col min="15623" max="15623" width="10.42578125" style="95" customWidth="1"/>
    <col min="15624" max="15873" width="9.140625" style="95"/>
    <col min="15874" max="15874" width="6.85546875" style="95" customWidth="1"/>
    <col min="15875" max="15875" width="51.85546875" style="95" customWidth="1"/>
    <col min="15876" max="15876" width="7.7109375" style="95" customWidth="1"/>
    <col min="15877" max="15877" width="8.7109375" style="95" customWidth="1"/>
    <col min="15878" max="15878" width="10.28515625" style="95" customWidth="1"/>
    <col min="15879" max="15879" width="10.42578125" style="95" customWidth="1"/>
    <col min="15880" max="16129" width="9.140625" style="95"/>
    <col min="16130" max="16130" width="6.85546875" style="95" customWidth="1"/>
    <col min="16131" max="16131" width="51.85546875" style="95" customWidth="1"/>
    <col min="16132" max="16132" width="7.7109375" style="95" customWidth="1"/>
    <col min="16133" max="16133" width="8.7109375" style="95" customWidth="1"/>
    <col min="16134" max="16134" width="10.28515625" style="95" customWidth="1"/>
    <col min="16135" max="16135" width="10.42578125" style="95" customWidth="1"/>
    <col min="16136" max="16384" width="9.140625" style="95"/>
  </cols>
  <sheetData>
    <row r="1" spans="2:9" s="87" customFormat="1" ht="18" customHeight="1">
      <c r="B1" s="86"/>
      <c r="C1" s="86"/>
      <c r="D1" s="86"/>
      <c r="E1" s="86"/>
      <c r="F1" s="402" t="s">
        <v>859</v>
      </c>
      <c r="G1" s="402"/>
      <c r="H1" s="402"/>
    </row>
    <row r="2" spans="2:9" s="87" customFormat="1" ht="18" customHeight="1">
      <c r="B2" s="88"/>
      <c r="C2" s="88"/>
      <c r="D2" s="88"/>
      <c r="E2" s="88"/>
      <c r="F2" s="402"/>
      <c r="G2" s="402"/>
      <c r="H2" s="402"/>
    </row>
    <row r="3" spans="2:9" s="87" customFormat="1" ht="18" customHeight="1">
      <c r="B3" s="88"/>
      <c r="C3" s="88"/>
      <c r="D3" s="88"/>
      <c r="E3" s="88"/>
      <c r="F3" s="402"/>
      <c r="G3" s="402"/>
      <c r="H3" s="402"/>
    </row>
    <row r="4" spans="2:9" s="87" customFormat="1" ht="18" customHeight="1">
      <c r="B4" s="88"/>
      <c r="C4" s="88"/>
      <c r="D4" s="88"/>
      <c r="E4" s="88"/>
      <c r="F4" s="402"/>
      <c r="G4" s="402"/>
      <c r="H4" s="402"/>
    </row>
    <row r="5" spans="2:9" s="87" customFormat="1" ht="18">
      <c r="B5" s="393" t="s">
        <v>0</v>
      </c>
      <c r="C5" s="393"/>
      <c r="D5" s="393"/>
      <c r="E5" s="393"/>
      <c r="F5" s="393"/>
      <c r="G5" s="393"/>
      <c r="H5" s="393"/>
    </row>
    <row r="6" spans="2:9" s="87" customFormat="1" ht="1.5" customHeight="1">
      <c r="C6" s="89"/>
      <c r="D6" s="90"/>
      <c r="E6" s="90"/>
      <c r="F6" s="90"/>
      <c r="G6" s="90"/>
    </row>
    <row r="7" spans="2:9" ht="12.75" customHeight="1">
      <c r="B7" s="91"/>
      <c r="C7" s="92"/>
      <c r="D7" s="91"/>
      <c r="E7" s="91"/>
      <c r="F7" s="91"/>
      <c r="G7" s="93"/>
      <c r="H7" s="94" t="s">
        <v>1</v>
      </c>
    </row>
    <row r="8" spans="2:9">
      <c r="B8" s="394" t="s">
        <v>2</v>
      </c>
      <c r="C8" s="394" t="s">
        <v>3</v>
      </c>
      <c r="D8" s="396" t="s">
        <v>4</v>
      </c>
      <c r="E8" s="398" t="s">
        <v>5</v>
      </c>
      <c r="F8" s="399" t="s">
        <v>6</v>
      </c>
      <c r="G8" s="400" t="s">
        <v>7</v>
      </c>
      <c r="H8" s="401"/>
    </row>
    <row r="9" spans="2:9" ht="31.5">
      <c r="B9" s="395"/>
      <c r="C9" s="395"/>
      <c r="D9" s="397"/>
      <c r="E9" s="398"/>
      <c r="F9" s="399"/>
      <c r="G9" s="96" t="s">
        <v>8</v>
      </c>
      <c r="H9" s="97" t="s">
        <v>9</v>
      </c>
    </row>
    <row r="10" spans="2:9" s="91" customFormat="1" ht="12" customHeight="1">
      <c r="B10" s="98">
        <v>1</v>
      </c>
      <c r="C10" s="99">
        <v>2</v>
      </c>
      <c r="D10" s="100">
        <v>3</v>
      </c>
      <c r="E10" s="101">
        <v>4</v>
      </c>
      <c r="F10" s="101">
        <v>5</v>
      </c>
      <c r="G10" s="100">
        <v>6</v>
      </c>
      <c r="H10" s="97">
        <v>7</v>
      </c>
    </row>
    <row r="11" spans="2:9" s="105" customFormat="1" ht="25.5">
      <c r="B11" s="102" t="s">
        <v>10</v>
      </c>
      <c r="C11" s="103" t="s">
        <v>838</v>
      </c>
      <c r="D11" s="104"/>
      <c r="E11" s="391">
        <f>E13+E61+E95</f>
        <v>282169</v>
      </c>
      <c r="F11" s="391">
        <f>F13+F61+F95</f>
        <v>1029232.2999999999</v>
      </c>
      <c r="G11" s="391">
        <f>G13+G61+G95</f>
        <v>469215.6</v>
      </c>
      <c r="H11" s="391">
        <f>H13+H61+H95</f>
        <v>1798061</v>
      </c>
      <c r="I11" s="376"/>
    </row>
    <row r="12" spans="2:9" s="108" customFormat="1">
      <c r="B12" s="106"/>
      <c r="C12" s="107" t="s">
        <v>11</v>
      </c>
      <c r="D12" s="104"/>
      <c r="E12" s="392"/>
      <c r="F12" s="392"/>
      <c r="G12" s="392"/>
      <c r="H12" s="392"/>
    </row>
    <row r="13" spans="2:9" s="108" customFormat="1">
      <c r="B13" s="102" t="s">
        <v>12</v>
      </c>
      <c r="C13" s="109" t="s">
        <v>13</v>
      </c>
      <c r="D13" s="387">
        <v>7100</v>
      </c>
      <c r="E13" s="385">
        <f>E16+E21+E24+E45+E52</f>
        <v>176820</v>
      </c>
      <c r="F13" s="385">
        <f>F16+F21+F24+F45+F52</f>
        <v>204820</v>
      </c>
      <c r="G13" s="385">
        <f>G16+G21+G24+G45+G52</f>
        <v>204820</v>
      </c>
      <c r="H13" s="385">
        <v>0</v>
      </c>
    </row>
    <row r="14" spans="2:9" s="111" customFormat="1">
      <c r="B14" s="106"/>
      <c r="C14" s="110" t="s">
        <v>15</v>
      </c>
      <c r="D14" s="388"/>
      <c r="E14" s="390"/>
      <c r="F14" s="390"/>
      <c r="G14" s="390"/>
      <c r="H14" s="390"/>
    </row>
    <row r="15" spans="2:9" s="108" customFormat="1" ht="15" customHeight="1">
      <c r="B15" s="106"/>
      <c r="C15" s="110" t="s">
        <v>16</v>
      </c>
      <c r="D15" s="389"/>
      <c r="E15" s="386"/>
      <c r="F15" s="386"/>
      <c r="G15" s="386"/>
      <c r="H15" s="386"/>
    </row>
    <row r="16" spans="2:9" s="111" customFormat="1">
      <c r="B16" s="102" t="s">
        <v>17</v>
      </c>
      <c r="C16" s="112" t="s">
        <v>18</v>
      </c>
      <c r="D16" s="387">
        <v>7131</v>
      </c>
      <c r="E16" s="385">
        <f>E18+E19+E20</f>
        <v>35400</v>
      </c>
      <c r="F16" s="385">
        <f t="shared" ref="F16:G16" si="0">F18+F19+F20</f>
        <v>35400</v>
      </c>
      <c r="G16" s="385">
        <f t="shared" si="0"/>
        <v>35400</v>
      </c>
      <c r="H16" s="385">
        <v>0</v>
      </c>
    </row>
    <row r="17" spans="2:8" s="108" customFormat="1" ht="15" customHeight="1">
      <c r="B17" s="106"/>
      <c r="C17" s="113" t="s">
        <v>19</v>
      </c>
      <c r="D17" s="389"/>
      <c r="E17" s="386"/>
      <c r="F17" s="386"/>
      <c r="G17" s="386"/>
      <c r="H17" s="386"/>
    </row>
    <row r="18" spans="2:8" ht="25.5">
      <c r="B18" s="114" t="s">
        <v>20</v>
      </c>
      <c r="C18" s="115" t="s">
        <v>21</v>
      </c>
      <c r="D18" s="100"/>
      <c r="E18" s="116"/>
      <c r="F18" s="116"/>
      <c r="G18" s="116"/>
      <c r="H18" s="100" t="s">
        <v>14</v>
      </c>
    </row>
    <row r="19" spans="2:8" ht="25.5">
      <c r="B19" s="114" t="s">
        <v>22</v>
      </c>
      <c r="C19" s="115" t="s">
        <v>23</v>
      </c>
      <c r="D19" s="100"/>
      <c r="E19" s="116"/>
      <c r="F19" s="116"/>
      <c r="G19" s="116"/>
      <c r="H19" s="100" t="s">
        <v>14</v>
      </c>
    </row>
    <row r="20" spans="2:8">
      <c r="B20" s="117" t="s">
        <v>760</v>
      </c>
      <c r="C20" s="118" t="s">
        <v>761</v>
      </c>
      <c r="D20" s="119"/>
      <c r="E20" s="120">
        <v>35400</v>
      </c>
      <c r="F20" s="120">
        <v>35400</v>
      </c>
      <c r="G20" s="120">
        <v>35400</v>
      </c>
      <c r="H20" s="119"/>
    </row>
    <row r="21" spans="2:8" s="111" customFormat="1">
      <c r="B21" s="102" t="s">
        <v>24</v>
      </c>
      <c r="C21" s="112" t="s">
        <v>25</v>
      </c>
      <c r="D21" s="387">
        <v>7136</v>
      </c>
      <c r="E21" s="385">
        <f>E23</f>
        <v>119300</v>
      </c>
      <c r="F21" s="385">
        <f>F23</f>
        <v>147300</v>
      </c>
      <c r="G21" s="385">
        <f>G23</f>
        <v>147300</v>
      </c>
      <c r="H21" s="387" t="s">
        <v>14</v>
      </c>
    </row>
    <row r="22" spans="2:8" s="108" customFormat="1">
      <c r="B22" s="106"/>
      <c r="C22" s="113" t="s">
        <v>19</v>
      </c>
      <c r="D22" s="389"/>
      <c r="E22" s="386"/>
      <c r="F22" s="386"/>
      <c r="G22" s="386"/>
      <c r="H22" s="389"/>
    </row>
    <row r="23" spans="2:8">
      <c r="B23" s="114" t="s">
        <v>26</v>
      </c>
      <c r="C23" s="115" t="s">
        <v>27</v>
      </c>
      <c r="D23" s="100"/>
      <c r="E23" s="116">
        <v>119300</v>
      </c>
      <c r="F23" s="116">
        <f>+G23</f>
        <v>147300</v>
      </c>
      <c r="G23" s="116">
        <f>119300+28000</f>
        <v>147300</v>
      </c>
      <c r="H23" s="100" t="s">
        <v>14</v>
      </c>
    </row>
    <row r="24" spans="2:8" s="111" customFormat="1" ht="25.5">
      <c r="B24" s="102" t="s">
        <v>28</v>
      </c>
      <c r="C24" s="112" t="s">
        <v>29</v>
      </c>
      <c r="D24" s="379">
        <v>7145</v>
      </c>
      <c r="E24" s="382">
        <f>E26</f>
        <v>13120</v>
      </c>
      <c r="F24" s="382">
        <f>F26</f>
        <v>13120</v>
      </c>
      <c r="G24" s="382">
        <f>G26</f>
        <v>13120</v>
      </c>
      <c r="H24" s="387" t="s">
        <v>14</v>
      </c>
    </row>
    <row r="25" spans="2:8" s="108" customFormat="1">
      <c r="B25" s="106"/>
      <c r="C25" s="113" t="s">
        <v>19</v>
      </c>
      <c r="D25" s="381"/>
      <c r="E25" s="384"/>
      <c r="F25" s="384"/>
      <c r="G25" s="384"/>
      <c r="H25" s="389"/>
    </row>
    <row r="26" spans="2:8">
      <c r="B26" s="117" t="s">
        <v>30</v>
      </c>
      <c r="C26" s="118" t="s">
        <v>31</v>
      </c>
      <c r="D26" s="379">
        <v>71452</v>
      </c>
      <c r="E26" s="382">
        <f>E29+E33+E34+E35+E36+E37+E38+E39+E40+E41+E42+E43+E44</f>
        <v>13120</v>
      </c>
      <c r="F26" s="382">
        <f>F29+F33+F34+F35+F36+F37+F38+F39+F40+F41+F42+F43+F44</f>
        <v>13120</v>
      </c>
      <c r="G26" s="382">
        <f>G29+G33+G34+G35+G36+G37+G38+G39+G40+G41+G42+G43+G44</f>
        <v>13120</v>
      </c>
      <c r="H26" s="379" t="s">
        <v>14</v>
      </c>
    </row>
    <row r="27" spans="2:8" s="108" customFormat="1" ht="38.25">
      <c r="B27" s="121"/>
      <c r="C27" s="122" t="s">
        <v>32</v>
      </c>
      <c r="D27" s="380"/>
      <c r="E27" s="383"/>
      <c r="F27" s="383"/>
      <c r="G27" s="383"/>
      <c r="H27" s="380"/>
    </row>
    <row r="28" spans="2:8" s="108" customFormat="1">
      <c r="B28" s="123"/>
      <c r="C28" s="124" t="s">
        <v>19</v>
      </c>
      <c r="D28" s="381"/>
      <c r="E28" s="384"/>
      <c r="F28" s="384"/>
      <c r="G28" s="384"/>
      <c r="H28" s="381"/>
    </row>
    <row r="29" spans="2:8" s="108" customFormat="1" ht="38.25">
      <c r="B29" s="117" t="s">
        <v>33</v>
      </c>
      <c r="C29" s="125" t="s">
        <v>34</v>
      </c>
      <c r="D29" s="379"/>
      <c r="E29" s="382">
        <v>1500</v>
      </c>
      <c r="F29" s="382">
        <v>1500</v>
      </c>
      <c r="G29" s="382">
        <v>1500</v>
      </c>
      <c r="H29" s="379" t="s">
        <v>14</v>
      </c>
    </row>
    <row r="30" spans="2:8" s="108" customFormat="1">
      <c r="B30" s="126"/>
      <c r="C30" s="127" t="s">
        <v>35</v>
      </c>
      <c r="D30" s="381"/>
      <c r="E30" s="384"/>
      <c r="F30" s="384"/>
      <c r="G30" s="384"/>
      <c r="H30" s="381"/>
    </row>
    <row r="31" spans="2:8" s="108" customFormat="1">
      <c r="B31" s="114" t="s">
        <v>36</v>
      </c>
      <c r="C31" s="128" t="s">
        <v>37</v>
      </c>
      <c r="D31" s="100"/>
      <c r="E31" s="116"/>
      <c r="F31" s="116"/>
      <c r="G31" s="116"/>
      <c r="H31" s="100" t="s">
        <v>14</v>
      </c>
    </row>
    <row r="32" spans="2:8" s="108" customFormat="1">
      <c r="B32" s="114" t="s">
        <v>38</v>
      </c>
      <c r="C32" s="128" t="s">
        <v>39</v>
      </c>
      <c r="D32" s="100"/>
      <c r="E32" s="116"/>
      <c r="F32" s="116"/>
      <c r="G32" s="116"/>
      <c r="H32" s="100" t="s">
        <v>14</v>
      </c>
    </row>
    <row r="33" spans="2:8" s="108" customFormat="1" ht="89.25">
      <c r="B33" s="114" t="s">
        <v>40</v>
      </c>
      <c r="C33" s="129" t="s">
        <v>41</v>
      </c>
      <c r="D33" s="100"/>
      <c r="E33" s="116"/>
      <c r="F33" s="116"/>
      <c r="G33" s="116"/>
      <c r="H33" s="100" t="s">
        <v>14</v>
      </c>
    </row>
    <row r="34" spans="2:8" s="108" customFormat="1" ht="38.25">
      <c r="B34" s="98" t="s">
        <v>42</v>
      </c>
      <c r="C34" s="129" t="s">
        <v>43</v>
      </c>
      <c r="D34" s="100"/>
      <c r="E34" s="116"/>
      <c r="F34" s="116"/>
      <c r="G34" s="116"/>
      <c r="H34" s="100" t="s">
        <v>14</v>
      </c>
    </row>
    <row r="35" spans="2:8" s="108" customFormat="1" ht="51">
      <c r="B35" s="114" t="s">
        <v>44</v>
      </c>
      <c r="C35" s="129" t="s">
        <v>45</v>
      </c>
      <c r="D35" s="100"/>
      <c r="E35" s="116">
        <v>4500</v>
      </c>
      <c r="F35" s="116">
        <v>4500</v>
      </c>
      <c r="G35" s="116">
        <v>4500</v>
      </c>
      <c r="H35" s="100" t="s">
        <v>14</v>
      </c>
    </row>
    <row r="36" spans="2:8" s="108" customFormat="1" ht="25.5">
      <c r="B36" s="114" t="s">
        <v>46</v>
      </c>
      <c r="C36" s="129" t="s">
        <v>47</v>
      </c>
      <c r="D36" s="100"/>
      <c r="E36" s="116">
        <v>250</v>
      </c>
      <c r="F36" s="116">
        <v>250</v>
      </c>
      <c r="G36" s="116">
        <f>F36</f>
        <v>250</v>
      </c>
      <c r="H36" s="100" t="s">
        <v>14</v>
      </c>
    </row>
    <row r="37" spans="2:8" s="108" customFormat="1" ht="51">
      <c r="B37" s="114" t="s">
        <v>48</v>
      </c>
      <c r="C37" s="129" t="s">
        <v>49</v>
      </c>
      <c r="D37" s="100"/>
      <c r="E37" s="116">
        <v>3300</v>
      </c>
      <c r="F37" s="116">
        <v>3300</v>
      </c>
      <c r="G37" s="116">
        <v>3300</v>
      </c>
      <c r="H37" s="100" t="s">
        <v>14</v>
      </c>
    </row>
    <row r="38" spans="2:8" s="108" customFormat="1" ht="63.75">
      <c r="B38" s="114" t="s">
        <v>50</v>
      </c>
      <c r="C38" s="129" t="s">
        <v>51</v>
      </c>
      <c r="D38" s="100"/>
      <c r="E38" s="116">
        <v>0</v>
      </c>
      <c r="F38" s="116">
        <v>0</v>
      </c>
      <c r="G38" s="116">
        <f>F38</f>
        <v>0</v>
      </c>
      <c r="H38" s="100" t="s">
        <v>14</v>
      </c>
    </row>
    <row r="39" spans="2:8" s="108" customFormat="1" ht="38.25">
      <c r="B39" s="114" t="s">
        <v>52</v>
      </c>
      <c r="C39" s="129" t="s">
        <v>53</v>
      </c>
      <c r="D39" s="100"/>
      <c r="E39" s="116"/>
      <c r="F39" s="116"/>
      <c r="G39" s="116"/>
      <c r="H39" s="100" t="s">
        <v>14</v>
      </c>
    </row>
    <row r="40" spans="2:8" s="108" customFormat="1" ht="25.5">
      <c r="B40" s="114" t="s">
        <v>54</v>
      </c>
      <c r="C40" s="129" t="s">
        <v>55</v>
      </c>
      <c r="D40" s="100"/>
      <c r="E40" s="116">
        <v>2200</v>
      </c>
      <c r="F40" s="116">
        <v>2200</v>
      </c>
      <c r="G40" s="116">
        <f>F40</f>
        <v>2200</v>
      </c>
      <c r="H40" s="100" t="s">
        <v>14</v>
      </c>
    </row>
    <row r="41" spans="2:8" s="108" customFormat="1" ht="25.5">
      <c r="B41" s="114" t="s">
        <v>56</v>
      </c>
      <c r="C41" s="129" t="s">
        <v>57</v>
      </c>
      <c r="D41" s="100"/>
      <c r="E41" s="116">
        <v>220</v>
      </c>
      <c r="F41" s="116">
        <v>220</v>
      </c>
      <c r="G41" s="116">
        <f t="shared" ref="G41:G43" si="1">F41</f>
        <v>220</v>
      </c>
      <c r="H41" s="100" t="s">
        <v>14</v>
      </c>
    </row>
    <row r="42" spans="2:8" s="111" customFormat="1" ht="51">
      <c r="B42" s="114" t="s">
        <v>58</v>
      </c>
      <c r="C42" s="129" t="s">
        <v>59</v>
      </c>
      <c r="D42" s="100"/>
      <c r="E42" s="116">
        <v>0</v>
      </c>
      <c r="F42" s="116">
        <v>0</v>
      </c>
      <c r="G42" s="116">
        <f t="shared" si="1"/>
        <v>0</v>
      </c>
      <c r="H42" s="100" t="s">
        <v>14</v>
      </c>
    </row>
    <row r="43" spans="2:8" s="108" customFormat="1" ht="25.5">
      <c r="B43" s="114" t="s">
        <v>60</v>
      </c>
      <c r="C43" s="129" t="s">
        <v>61</v>
      </c>
      <c r="D43" s="100"/>
      <c r="E43" s="116">
        <v>150</v>
      </c>
      <c r="F43" s="116">
        <v>150</v>
      </c>
      <c r="G43" s="116">
        <f t="shared" si="1"/>
        <v>150</v>
      </c>
      <c r="H43" s="100" t="s">
        <v>14</v>
      </c>
    </row>
    <row r="44" spans="2:8" s="108" customFormat="1">
      <c r="B44" s="117" t="s">
        <v>62</v>
      </c>
      <c r="C44" s="129" t="s">
        <v>63</v>
      </c>
      <c r="D44" s="100"/>
      <c r="E44" s="116">
        <v>1000</v>
      </c>
      <c r="F44" s="116">
        <v>1000</v>
      </c>
      <c r="G44" s="116">
        <f>F44</f>
        <v>1000</v>
      </c>
      <c r="H44" s="100" t="s">
        <v>14</v>
      </c>
    </row>
    <row r="45" spans="2:8" ht="38.25">
      <c r="B45" s="102" t="s">
        <v>64</v>
      </c>
      <c r="C45" s="112" t="s">
        <v>65</v>
      </c>
      <c r="D45" s="379">
        <v>7146</v>
      </c>
      <c r="E45" s="382">
        <f>E47</f>
        <v>9000</v>
      </c>
      <c r="F45" s="382">
        <f>F47</f>
        <v>9000</v>
      </c>
      <c r="G45" s="382">
        <f>G47</f>
        <v>9000</v>
      </c>
      <c r="H45" s="387" t="s">
        <v>14</v>
      </c>
    </row>
    <row r="46" spans="2:8" s="108" customFormat="1">
      <c r="B46" s="106"/>
      <c r="C46" s="113" t="s">
        <v>19</v>
      </c>
      <c r="D46" s="381"/>
      <c r="E46" s="384"/>
      <c r="F46" s="384"/>
      <c r="G46" s="384"/>
      <c r="H46" s="389"/>
    </row>
    <row r="47" spans="2:8" s="108" customFormat="1">
      <c r="B47" s="117" t="s">
        <v>66</v>
      </c>
      <c r="C47" s="118" t="s">
        <v>67</v>
      </c>
      <c r="D47" s="379"/>
      <c r="E47" s="382">
        <f>E50+E51</f>
        <v>9000</v>
      </c>
      <c r="F47" s="382">
        <f>F50+F51</f>
        <v>9000</v>
      </c>
      <c r="G47" s="382">
        <f>G50+G51</f>
        <v>9000</v>
      </c>
      <c r="H47" s="379" t="s">
        <v>14</v>
      </c>
    </row>
    <row r="48" spans="2:8" s="108" customFormat="1">
      <c r="B48" s="121"/>
      <c r="C48" s="122" t="s">
        <v>68</v>
      </c>
      <c r="D48" s="380"/>
      <c r="E48" s="383"/>
      <c r="F48" s="383"/>
      <c r="G48" s="383"/>
      <c r="H48" s="380"/>
    </row>
    <row r="49" spans="2:8" s="111" customFormat="1">
      <c r="B49" s="123"/>
      <c r="C49" s="124" t="s">
        <v>19</v>
      </c>
      <c r="D49" s="381"/>
      <c r="E49" s="384"/>
      <c r="F49" s="384"/>
      <c r="G49" s="384"/>
      <c r="H49" s="381"/>
    </row>
    <row r="50" spans="2:8" s="108" customFormat="1" ht="76.5">
      <c r="B50" s="123" t="s">
        <v>69</v>
      </c>
      <c r="C50" s="127" t="s">
        <v>70</v>
      </c>
      <c r="D50" s="101"/>
      <c r="E50" s="130">
        <v>3500</v>
      </c>
      <c r="F50" s="130">
        <v>3500</v>
      </c>
      <c r="G50" s="130">
        <f>F50</f>
        <v>3500</v>
      </c>
      <c r="H50" s="101" t="s">
        <v>14</v>
      </c>
    </row>
    <row r="51" spans="2:8" ht="76.5">
      <c r="B51" s="98" t="s">
        <v>71</v>
      </c>
      <c r="C51" s="129" t="s">
        <v>72</v>
      </c>
      <c r="D51" s="100"/>
      <c r="E51" s="130">
        <v>5500</v>
      </c>
      <c r="F51" s="130">
        <v>5500</v>
      </c>
      <c r="G51" s="130">
        <v>5500</v>
      </c>
      <c r="H51" s="100" t="s">
        <v>14</v>
      </c>
    </row>
    <row r="52" spans="2:8" s="108" customFormat="1">
      <c r="B52" s="102" t="s">
        <v>73</v>
      </c>
      <c r="C52" s="112" t="s">
        <v>74</v>
      </c>
      <c r="D52" s="379">
        <v>7161</v>
      </c>
      <c r="E52" s="382">
        <f>E55+E60</f>
        <v>0</v>
      </c>
      <c r="F52" s="382">
        <f>F55+F60</f>
        <v>0</v>
      </c>
      <c r="G52" s="382">
        <f>G55+G60</f>
        <v>0</v>
      </c>
      <c r="H52" s="387" t="s">
        <v>14</v>
      </c>
    </row>
    <row r="53" spans="2:8" s="108" customFormat="1">
      <c r="B53" s="121"/>
      <c r="C53" s="122" t="s">
        <v>75</v>
      </c>
      <c r="D53" s="380"/>
      <c r="E53" s="383"/>
      <c r="F53" s="383"/>
      <c r="G53" s="383"/>
      <c r="H53" s="388"/>
    </row>
    <row r="54" spans="2:8" s="108" customFormat="1">
      <c r="B54" s="106"/>
      <c r="C54" s="122" t="s">
        <v>19</v>
      </c>
      <c r="D54" s="381"/>
      <c r="E54" s="384"/>
      <c r="F54" s="384"/>
      <c r="G54" s="384"/>
      <c r="H54" s="389"/>
    </row>
    <row r="55" spans="2:8" s="108" customFormat="1" ht="38.25">
      <c r="B55" s="117" t="s">
        <v>76</v>
      </c>
      <c r="C55" s="118" t="s">
        <v>77</v>
      </c>
      <c r="D55" s="131"/>
      <c r="E55" s="120">
        <f>E57+E58+E59</f>
        <v>0</v>
      </c>
      <c r="F55" s="120">
        <f>F57+F58+F59</f>
        <v>0</v>
      </c>
      <c r="G55" s="120">
        <f>F55</f>
        <v>0</v>
      </c>
      <c r="H55" s="119" t="s">
        <v>14</v>
      </c>
    </row>
    <row r="56" spans="2:8" s="111" customFormat="1">
      <c r="B56" s="123"/>
      <c r="C56" s="124" t="s">
        <v>78</v>
      </c>
      <c r="D56" s="131"/>
      <c r="E56" s="132"/>
      <c r="F56" s="132"/>
      <c r="G56" s="130"/>
      <c r="H56" s="101"/>
    </row>
    <row r="57" spans="2:8" s="108" customFormat="1">
      <c r="B57" s="133" t="s">
        <v>79</v>
      </c>
      <c r="C57" s="129" t="s">
        <v>80</v>
      </c>
      <c r="D57" s="100"/>
      <c r="E57" s="116"/>
      <c r="F57" s="116"/>
      <c r="G57" s="116"/>
      <c r="H57" s="100" t="s">
        <v>14</v>
      </c>
    </row>
    <row r="58" spans="2:8" s="111" customFormat="1">
      <c r="B58" s="133" t="s">
        <v>81</v>
      </c>
      <c r="C58" s="129" t="s">
        <v>82</v>
      </c>
      <c r="D58" s="100"/>
      <c r="E58" s="116"/>
      <c r="F58" s="116"/>
      <c r="G58" s="116"/>
      <c r="H58" s="100" t="s">
        <v>14</v>
      </c>
    </row>
    <row r="59" spans="2:8" s="108" customFormat="1" ht="51">
      <c r="B59" s="133" t="s">
        <v>83</v>
      </c>
      <c r="C59" s="129" t="s">
        <v>84</v>
      </c>
      <c r="D59" s="100"/>
      <c r="E59" s="116"/>
      <c r="F59" s="116"/>
      <c r="G59" s="116"/>
      <c r="H59" s="100" t="s">
        <v>14</v>
      </c>
    </row>
    <row r="60" spans="2:8" ht="63.75">
      <c r="B60" s="133" t="s">
        <v>85</v>
      </c>
      <c r="C60" s="118" t="s">
        <v>86</v>
      </c>
      <c r="D60" s="100"/>
      <c r="E60" s="120"/>
      <c r="F60" s="120"/>
      <c r="G60" s="120"/>
      <c r="H60" s="100" t="s">
        <v>14</v>
      </c>
    </row>
    <row r="61" spans="2:8" s="111" customFormat="1">
      <c r="B61" s="102" t="s">
        <v>87</v>
      </c>
      <c r="C61" s="112" t="s">
        <v>88</v>
      </c>
      <c r="D61" s="379">
        <v>7300</v>
      </c>
      <c r="E61" s="382"/>
      <c r="F61" s="382"/>
      <c r="G61" s="382"/>
      <c r="H61" s="382">
        <f t="shared" ref="H61" si="2">H88+H64+H67+H70+H73+H76</f>
        <v>1238044.3</v>
      </c>
    </row>
    <row r="62" spans="2:8" s="111" customFormat="1" ht="25.5">
      <c r="B62" s="106"/>
      <c r="C62" s="113" t="s">
        <v>89</v>
      </c>
      <c r="D62" s="380"/>
      <c r="E62" s="383"/>
      <c r="F62" s="383"/>
      <c r="G62" s="383"/>
      <c r="H62" s="383"/>
    </row>
    <row r="63" spans="2:8" ht="15" customHeight="1">
      <c r="B63" s="106"/>
      <c r="C63" s="113" t="s">
        <v>19</v>
      </c>
      <c r="D63" s="381"/>
      <c r="E63" s="384"/>
      <c r="F63" s="384"/>
      <c r="G63" s="384"/>
      <c r="H63" s="384"/>
    </row>
    <row r="64" spans="2:8" s="111" customFormat="1" ht="25.5">
      <c r="B64" s="102" t="s">
        <v>90</v>
      </c>
      <c r="C64" s="112" t="s">
        <v>91</v>
      </c>
      <c r="D64" s="134">
        <v>7311</v>
      </c>
      <c r="E64" s="135"/>
      <c r="F64" s="135"/>
      <c r="G64" s="135"/>
      <c r="H64" s="136"/>
    </row>
    <row r="65" spans="2:8">
      <c r="B65" s="106"/>
      <c r="C65" s="137" t="s">
        <v>19</v>
      </c>
      <c r="D65" s="131"/>
      <c r="E65" s="138"/>
      <c r="F65" s="138"/>
      <c r="G65" s="138"/>
      <c r="H65" s="139"/>
    </row>
    <row r="66" spans="2:8" s="111" customFormat="1" ht="51">
      <c r="B66" s="114" t="s">
        <v>92</v>
      </c>
      <c r="C66" s="118" t="s">
        <v>93</v>
      </c>
      <c r="D66" s="140"/>
      <c r="E66" s="116"/>
      <c r="F66" s="116"/>
      <c r="G66" s="116"/>
      <c r="H66" s="100"/>
    </row>
    <row r="67" spans="2:8" ht="25.5">
      <c r="B67" s="141" t="s">
        <v>94</v>
      </c>
      <c r="C67" s="112" t="s">
        <v>95</v>
      </c>
      <c r="D67" s="142">
        <v>7312</v>
      </c>
      <c r="E67" s="143"/>
      <c r="F67" s="143"/>
      <c r="G67" s="143"/>
      <c r="H67" s="119"/>
    </row>
    <row r="68" spans="2:8" s="111" customFormat="1">
      <c r="B68" s="144"/>
      <c r="C68" s="137" t="s">
        <v>19</v>
      </c>
      <c r="D68" s="145"/>
      <c r="E68" s="146"/>
      <c r="F68" s="146"/>
      <c r="G68" s="146"/>
      <c r="H68" s="145"/>
    </row>
    <row r="69" spans="2:8" s="108" customFormat="1" ht="51">
      <c r="B69" s="98" t="s">
        <v>96</v>
      </c>
      <c r="C69" s="118" t="s">
        <v>97</v>
      </c>
      <c r="D69" s="140"/>
      <c r="E69" s="116"/>
      <c r="F69" s="116"/>
      <c r="G69" s="116"/>
      <c r="H69" s="100"/>
    </row>
    <row r="70" spans="2:8" ht="38.25">
      <c r="B70" s="141" t="s">
        <v>98</v>
      </c>
      <c r="C70" s="112" t="s">
        <v>99</v>
      </c>
      <c r="D70" s="142">
        <v>7321</v>
      </c>
      <c r="E70" s="143"/>
      <c r="F70" s="143"/>
      <c r="G70" s="143"/>
      <c r="H70" s="136"/>
    </row>
    <row r="71" spans="2:8" s="108" customFormat="1">
      <c r="B71" s="144"/>
      <c r="C71" s="137" t="s">
        <v>19</v>
      </c>
      <c r="D71" s="145"/>
      <c r="E71" s="146"/>
      <c r="F71" s="146"/>
      <c r="G71" s="146"/>
      <c r="H71" s="145"/>
    </row>
    <row r="72" spans="2:8" ht="51">
      <c r="B72" s="114" t="s">
        <v>100</v>
      </c>
      <c r="C72" s="118" t="s">
        <v>101</v>
      </c>
      <c r="D72" s="140"/>
      <c r="E72" s="116"/>
      <c r="F72" s="116"/>
      <c r="G72" s="116"/>
      <c r="H72" s="100"/>
    </row>
    <row r="73" spans="2:8" ht="38.25">
      <c r="B73" s="141" t="s">
        <v>102</v>
      </c>
      <c r="C73" s="112" t="s">
        <v>103</v>
      </c>
      <c r="D73" s="142">
        <v>7322</v>
      </c>
      <c r="E73" s="143"/>
      <c r="F73" s="143"/>
      <c r="G73" s="143"/>
      <c r="H73" s="119"/>
    </row>
    <row r="74" spans="2:8">
      <c r="B74" s="144"/>
      <c r="C74" s="137" t="s">
        <v>19</v>
      </c>
      <c r="D74" s="145"/>
      <c r="E74" s="146"/>
      <c r="F74" s="146"/>
      <c r="G74" s="146"/>
      <c r="H74" s="145"/>
    </row>
    <row r="75" spans="2:8" ht="51">
      <c r="B75" s="114" t="s">
        <v>104</v>
      </c>
      <c r="C75" s="118" t="s">
        <v>105</v>
      </c>
      <c r="D75" s="140"/>
      <c r="E75" s="116"/>
      <c r="F75" s="116"/>
      <c r="G75" s="116"/>
      <c r="H75" s="100"/>
    </row>
    <row r="76" spans="2:8" ht="25.5">
      <c r="B76" s="102" t="s">
        <v>106</v>
      </c>
      <c r="C76" s="112" t="s">
        <v>107</v>
      </c>
      <c r="D76" s="379">
        <v>7331</v>
      </c>
      <c r="E76" s="382">
        <f>E79+E84</f>
        <v>867988</v>
      </c>
      <c r="F76" s="382">
        <f>F79+F84</f>
        <v>867988</v>
      </c>
      <c r="G76" s="382">
        <f>G79+G84</f>
        <v>867988</v>
      </c>
      <c r="H76" s="136"/>
    </row>
    <row r="77" spans="2:8">
      <c r="B77" s="106"/>
      <c r="C77" s="113" t="s">
        <v>108</v>
      </c>
      <c r="D77" s="380"/>
      <c r="E77" s="383"/>
      <c r="F77" s="383"/>
      <c r="G77" s="383"/>
      <c r="H77" s="139"/>
    </row>
    <row r="78" spans="2:8">
      <c r="B78" s="106"/>
      <c r="C78" s="113" t="s">
        <v>35</v>
      </c>
      <c r="D78" s="381"/>
      <c r="E78" s="384"/>
      <c r="F78" s="384"/>
      <c r="G78" s="384"/>
      <c r="H78" s="139"/>
    </row>
    <row r="79" spans="2:8" ht="25.5">
      <c r="B79" s="117" t="s">
        <v>109</v>
      </c>
      <c r="C79" s="118" t="s">
        <v>110</v>
      </c>
      <c r="D79" s="131"/>
      <c r="E79" s="120">
        <f>+F79</f>
        <v>859586.4</v>
      </c>
      <c r="F79" s="120">
        <f>+G79</f>
        <v>859586.4</v>
      </c>
      <c r="G79" s="120">
        <v>859586.4</v>
      </c>
      <c r="H79" s="119"/>
    </row>
    <row r="80" spans="2:8" ht="25.5">
      <c r="B80" s="117" t="s">
        <v>111</v>
      </c>
      <c r="C80" s="118" t="s">
        <v>112</v>
      </c>
      <c r="D80" s="147"/>
      <c r="E80" s="120"/>
      <c r="F80" s="120"/>
      <c r="G80" s="120"/>
      <c r="H80" s="119"/>
    </row>
    <row r="81" spans="2:8" s="111" customFormat="1">
      <c r="B81" s="123"/>
      <c r="C81" s="148" t="s">
        <v>19</v>
      </c>
      <c r="D81" s="149"/>
      <c r="E81" s="130"/>
      <c r="F81" s="130"/>
      <c r="G81" s="130"/>
      <c r="H81" s="101"/>
    </row>
    <row r="82" spans="2:8" s="108" customFormat="1" ht="51">
      <c r="B82" s="114" t="s">
        <v>113</v>
      </c>
      <c r="C82" s="128" t="s">
        <v>114</v>
      </c>
      <c r="D82" s="100"/>
      <c r="E82" s="116"/>
      <c r="F82" s="116"/>
      <c r="G82" s="116"/>
      <c r="H82" s="100"/>
    </row>
    <row r="83" spans="2:8" ht="25.5">
      <c r="B83" s="114" t="s">
        <v>115</v>
      </c>
      <c r="C83" s="128" t="s">
        <v>116</v>
      </c>
      <c r="D83" s="100"/>
      <c r="E83" s="116"/>
      <c r="F83" s="116"/>
      <c r="G83" s="116"/>
      <c r="H83" s="100"/>
    </row>
    <row r="84" spans="2:8" ht="38.25">
      <c r="B84" s="114" t="s">
        <v>117</v>
      </c>
      <c r="C84" s="118" t="s">
        <v>118</v>
      </c>
      <c r="D84" s="140"/>
      <c r="E84" s="116">
        <f>+F84</f>
        <v>8401.6</v>
      </c>
      <c r="F84" s="116">
        <v>8401.6</v>
      </c>
      <c r="G84" s="116">
        <f>F84</f>
        <v>8401.6</v>
      </c>
      <c r="H84" s="100"/>
    </row>
    <row r="85" spans="2:8" ht="38.25">
      <c r="B85" s="117" t="s">
        <v>119</v>
      </c>
      <c r="C85" s="118" t="s">
        <v>120</v>
      </c>
      <c r="D85" s="147"/>
      <c r="E85" s="120"/>
      <c r="F85" s="120"/>
      <c r="G85" s="120"/>
      <c r="H85" s="379"/>
    </row>
    <row r="86" spans="2:8" s="111" customFormat="1">
      <c r="B86" s="106"/>
      <c r="C86" s="113" t="s">
        <v>35</v>
      </c>
      <c r="D86" s="101"/>
      <c r="E86" s="138"/>
      <c r="F86" s="138"/>
      <c r="G86" s="138"/>
      <c r="H86" s="381"/>
    </row>
    <row r="87" spans="2:8" s="108" customFormat="1" ht="38.25">
      <c r="B87" s="114" t="s">
        <v>121</v>
      </c>
      <c r="C87" s="128" t="s">
        <v>122</v>
      </c>
      <c r="D87" s="140"/>
      <c r="E87" s="116"/>
      <c r="F87" s="116"/>
      <c r="G87" s="116"/>
      <c r="H87" s="100"/>
    </row>
    <row r="88" spans="2:8" s="111" customFormat="1" ht="38.25">
      <c r="B88" s="102" t="s">
        <v>123</v>
      </c>
      <c r="C88" s="112" t="s">
        <v>124</v>
      </c>
      <c r="D88" s="134">
        <v>7332</v>
      </c>
      <c r="E88" s="135"/>
      <c r="F88" s="365">
        <f>+F91+F92</f>
        <v>1238044.3</v>
      </c>
      <c r="G88" s="365"/>
      <c r="H88" s="365">
        <v>1238044.3</v>
      </c>
    </row>
    <row r="89" spans="2:8" s="108" customFormat="1">
      <c r="B89" s="106"/>
      <c r="C89" s="113" t="s">
        <v>125</v>
      </c>
      <c r="D89" s="131"/>
      <c r="E89" s="138"/>
      <c r="F89" s="138"/>
      <c r="G89" s="150"/>
      <c r="H89" s="367"/>
    </row>
    <row r="90" spans="2:8">
      <c r="B90" s="106"/>
      <c r="C90" s="137" t="s">
        <v>19</v>
      </c>
      <c r="D90" s="131"/>
      <c r="E90" s="138"/>
      <c r="F90" s="138"/>
      <c r="G90" s="150"/>
      <c r="H90" s="368"/>
    </row>
    <row r="91" spans="2:8" s="111" customFormat="1" ht="38.25">
      <c r="B91" s="114" t="s">
        <v>126</v>
      </c>
      <c r="C91" s="118" t="s">
        <v>127</v>
      </c>
      <c r="D91" s="140"/>
      <c r="E91" s="116"/>
      <c r="F91" s="116">
        <f>+H91</f>
        <v>1238044.3</v>
      </c>
      <c r="G91" s="116"/>
      <c r="H91" s="364">
        <v>1238044.3</v>
      </c>
    </row>
    <row r="92" spans="2:8" s="108" customFormat="1" ht="25.5">
      <c r="B92" s="117" t="s">
        <v>128</v>
      </c>
      <c r="C92" s="118" t="s">
        <v>129</v>
      </c>
      <c r="D92" s="147"/>
      <c r="E92" s="120"/>
      <c r="F92" s="120"/>
      <c r="G92" s="120"/>
      <c r="H92" s="119"/>
    </row>
    <row r="93" spans="2:8">
      <c r="B93" s="106"/>
      <c r="C93" s="113" t="s">
        <v>35</v>
      </c>
      <c r="D93" s="101"/>
      <c r="E93" s="138"/>
      <c r="F93" s="138"/>
      <c r="G93" s="138"/>
      <c r="H93" s="139"/>
    </row>
    <row r="94" spans="2:8" s="111" customFormat="1" ht="38.25">
      <c r="B94" s="114" t="s">
        <v>130</v>
      </c>
      <c r="C94" s="128" t="s">
        <v>122</v>
      </c>
      <c r="D94" s="140"/>
      <c r="E94" s="116"/>
      <c r="F94" s="116"/>
      <c r="G94" s="116"/>
      <c r="H94" s="100"/>
    </row>
    <row r="95" spans="2:8" s="108" customFormat="1">
      <c r="B95" s="102" t="s">
        <v>131</v>
      </c>
      <c r="C95" s="112" t="s">
        <v>132</v>
      </c>
      <c r="D95" s="379">
        <v>7400</v>
      </c>
      <c r="E95" s="382">
        <f>E132+E137+E104+E111+E117+E122+E127</f>
        <v>105349</v>
      </c>
      <c r="F95" s="382">
        <f>F132+F137+F104+F111+F117+F122+F127</f>
        <v>824412.29999999993</v>
      </c>
      <c r="G95" s="382">
        <f t="shared" ref="G95:H95" si="3">G132+G137+G104+G111+G117+G122+G127</f>
        <v>264395.59999999998</v>
      </c>
      <c r="H95" s="382">
        <f t="shared" si="3"/>
        <v>560016.69999999995</v>
      </c>
    </row>
    <row r="96" spans="2:8" ht="25.5">
      <c r="B96" s="106"/>
      <c r="C96" s="113" t="s">
        <v>133</v>
      </c>
      <c r="D96" s="380"/>
      <c r="E96" s="383"/>
      <c r="F96" s="383"/>
      <c r="G96" s="383"/>
      <c r="H96" s="383"/>
    </row>
    <row r="97" spans="2:8" ht="15" customHeight="1">
      <c r="B97" s="106"/>
      <c r="C97" s="113" t="s">
        <v>19</v>
      </c>
      <c r="D97" s="381"/>
      <c r="E97" s="384"/>
      <c r="F97" s="384"/>
      <c r="G97" s="384"/>
      <c r="H97" s="384"/>
    </row>
    <row r="98" spans="2:8">
      <c r="B98" s="102" t="s">
        <v>134</v>
      </c>
      <c r="C98" s="112" t="s">
        <v>135</v>
      </c>
      <c r="D98" s="134">
        <v>7411</v>
      </c>
      <c r="E98" s="135"/>
      <c r="F98" s="135"/>
      <c r="G98" s="143"/>
      <c r="H98" s="136"/>
    </row>
    <row r="99" spans="2:8">
      <c r="B99" s="106"/>
      <c r="C99" s="113" t="s">
        <v>19</v>
      </c>
      <c r="D99" s="131"/>
      <c r="E99" s="138"/>
      <c r="F99" s="138"/>
      <c r="G99" s="150"/>
      <c r="H99" s="139"/>
    </row>
    <row r="100" spans="2:8" s="111" customFormat="1" ht="38.25">
      <c r="B100" s="114" t="s">
        <v>136</v>
      </c>
      <c r="C100" s="115" t="s">
        <v>137</v>
      </c>
      <c r="D100" s="140"/>
      <c r="E100" s="116"/>
      <c r="F100" s="116"/>
      <c r="G100" s="116"/>
      <c r="H100" s="100"/>
    </row>
    <row r="101" spans="2:8" s="108" customFormat="1">
      <c r="B101" s="102" t="s">
        <v>138</v>
      </c>
      <c r="C101" s="112" t="s">
        <v>139</v>
      </c>
      <c r="D101" s="136">
        <v>7412</v>
      </c>
      <c r="E101" s="135"/>
      <c r="F101" s="135"/>
      <c r="G101" s="135"/>
      <c r="H101" s="387"/>
    </row>
    <row r="102" spans="2:8">
      <c r="B102" s="106"/>
      <c r="C102" s="113" t="s">
        <v>19</v>
      </c>
      <c r="D102" s="101"/>
      <c r="E102" s="138"/>
      <c r="F102" s="138"/>
      <c r="G102" s="138"/>
      <c r="H102" s="389"/>
    </row>
    <row r="103" spans="2:8" s="111" customFormat="1" ht="38.25">
      <c r="B103" s="114" t="s">
        <v>140</v>
      </c>
      <c r="C103" s="118" t="s">
        <v>141</v>
      </c>
      <c r="D103" s="140"/>
      <c r="E103" s="116"/>
      <c r="F103" s="116"/>
      <c r="G103" s="116"/>
      <c r="H103" s="100"/>
    </row>
    <row r="104" spans="2:8" s="108" customFormat="1">
      <c r="B104" s="102" t="s">
        <v>142</v>
      </c>
      <c r="C104" s="112" t="s">
        <v>143</v>
      </c>
      <c r="D104" s="379">
        <v>7415</v>
      </c>
      <c r="E104" s="382">
        <f>E107+E109+E110</f>
        <v>17000</v>
      </c>
      <c r="F104" s="382">
        <f>F107+F109+F110</f>
        <v>17000</v>
      </c>
      <c r="G104" s="382">
        <f>G107+G109+G110</f>
        <v>17000</v>
      </c>
      <c r="H104" s="382">
        <f>H107+H109+H110</f>
        <v>0</v>
      </c>
    </row>
    <row r="105" spans="2:8" s="111" customFormat="1">
      <c r="B105" s="106"/>
      <c r="C105" s="113" t="s">
        <v>144</v>
      </c>
      <c r="D105" s="380"/>
      <c r="E105" s="383"/>
      <c r="F105" s="383"/>
      <c r="G105" s="383"/>
      <c r="H105" s="383"/>
    </row>
    <row r="106" spans="2:8" ht="15" customHeight="1">
      <c r="B106" s="106"/>
      <c r="C106" s="113" t="s">
        <v>19</v>
      </c>
      <c r="D106" s="381"/>
      <c r="E106" s="384"/>
      <c r="F106" s="384"/>
      <c r="G106" s="384"/>
      <c r="H106" s="384"/>
    </row>
    <row r="107" spans="2:8" s="111" customFormat="1" ht="25.5">
      <c r="B107" s="114" t="s">
        <v>145</v>
      </c>
      <c r="C107" s="118" t="s">
        <v>146</v>
      </c>
      <c r="D107" s="140"/>
      <c r="E107" s="116">
        <v>4500</v>
      </c>
      <c r="F107" s="116">
        <v>4500</v>
      </c>
      <c r="G107" s="116">
        <v>4500</v>
      </c>
      <c r="H107" s="100"/>
    </row>
    <row r="108" spans="2:8" ht="25.5">
      <c r="B108" s="114" t="s">
        <v>147</v>
      </c>
      <c r="C108" s="118" t="s">
        <v>148</v>
      </c>
      <c r="D108" s="140"/>
      <c r="E108" s="116"/>
      <c r="F108" s="116"/>
      <c r="G108" s="116"/>
      <c r="H108" s="100"/>
    </row>
    <row r="109" spans="2:8" s="111" customFormat="1" ht="51">
      <c r="B109" s="114" t="s">
        <v>149</v>
      </c>
      <c r="C109" s="118" t="s">
        <v>762</v>
      </c>
      <c r="D109" s="140"/>
      <c r="E109" s="116">
        <v>4500</v>
      </c>
      <c r="F109" s="116">
        <v>4500</v>
      </c>
      <c r="G109" s="116">
        <v>4500</v>
      </c>
      <c r="H109" s="100"/>
    </row>
    <row r="110" spans="2:8" s="108" customFormat="1">
      <c r="B110" s="98" t="s">
        <v>150</v>
      </c>
      <c r="C110" s="118" t="s">
        <v>151</v>
      </c>
      <c r="D110" s="140"/>
      <c r="E110" s="116">
        <v>8000</v>
      </c>
      <c r="F110" s="116">
        <v>8000</v>
      </c>
      <c r="G110" s="116">
        <v>8000</v>
      </c>
      <c r="H110" s="100"/>
    </row>
    <row r="111" spans="2:8" ht="25.5">
      <c r="B111" s="102" t="s">
        <v>152</v>
      </c>
      <c r="C111" s="112" t="s">
        <v>153</v>
      </c>
      <c r="D111" s="377">
        <v>7421</v>
      </c>
      <c r="E111" s="378">
        <f>E114+E115+E116</f>
        <v>51999</v>
      </c>
      <c r="F111" s="378">
        <f>F114+F115+F116</f>
        <v>51999</v>
      </c>
      <c r="G111" s="378">
        <f>G114+G115+G116</f>
        <v>51999</v>
      </c>
      <c r="H111" s="378">
        <f>H114+H115+H116</f>
        <v>0</v>
      </c>
    </row>
    <row r="112" spans="2:8" s="111" customFormat="1">
      <c r="B112" s="106"/>
      <c r="C112" s="113" t="s">
        <v>154</v>
      </c>
      <c r="D112" s="377"/>
      <c r="E112" s="378"/>
      <c r="F112" s="378"/>
      <c r="G112" s="378"/>
      <c r="H112" s="378"/>
    </row>
    <row r="113" spans="2:8" s="111" customFormat="1">
      <c r="B113" s="106"/>
      <c r="C113" s="113" t="s">
        <v>19</v>
      </c>
      <c r="D113" s="377"/>
      <c r="E113" s="378"/>
      <c r="F113" s="378"/>
      <c r="G113" s="378"/>
      <c r="H113" s="378"/>
    </row>
    <row r="114" spans="2:8" s="108" customFormat="1" ht="76.5">
      <c r="B114" s="114" t="s">
        <v>155</v>
      </c>
      <c r="C114" s="118" t="s">
        <v>156</v>
      </c>
      <c r="D114" s="140"/>
      <c r="E114" s="116"/>
      <c r="F114" s="116"/>
      <c r="G114" s="116"/>
      <c r="H114" s="100"/>
    </row>
    <row r="115" spans="2:8" ht="51">
      <c r="B115" s="114" t="s">
        <v>157</v>
      </c>
      <c r="C115" s="118" t="s">
        <v>158</v>
      </c>
      <c r="D115" s="100"/>
      <c r="E115" s="116">
        <f>+F115</f>
        <v>1999</v>
      </c>
      <c r="F115" s="116">
        <v>1999</v>
      </c>
      <c r="G115" s="116">
        <f>F115</f>
        <v>1999</v>
      </c>
      <c r="H115" s="100"/>
    </row>
    <row r="116" spans="2:8" ht="51">
      <c r="B116" s="114" t="s">
        <v>159</v>
      </c>
      <c r="C116" s="118" t="s">
        <v>160</v>
      </c>
      <c r="D116" s="100"/>
      <c r="E116" s="116">
        <v>50000</v>
      </c>
      <c r="F116" s="116">
        <v>50000</v>
      </c>
      <c r="G116" s="116">
        <v>50000</v>
      </c>
      <c r="H116" s="100"/>
    </row>
    <row r="117" spans="2:8" s="111" customFormat="1">
      <c r="B117" s="102" t="s">
        <v>161</v>
      </c>
      <c r="C117" s="112" t="s">
        <v>162</v>
      </c>
      <c r="D117" s="377">
        <v>7422</v>
      </c>
      <c r="E117" s="378">
        <f>E120+E121</f>
        <v>33350</v>
      </c>
      <c r="F117" s="378">
        <f>F120+F121</f>
        <v>38350</v>
      </c>
      <c r="G117" s="378">
        <f>G120+G121</f>
        <v>38350</v>
      </c>
      <c r="H117" s="378">
        <f>H120+H121</f>
        <v>0</v>
      </c>
    </row>
    <row r="118" spans="2:8" s="111" customFormat="1">
      <c r="B118" s="106"/>
      <c r="C118" s="113" t="s">
        <v>163</v>
      </c>
      <c r="D118" s="377"/>
      <c r="E118" s="378"/>
      <c r="F118" s="378"/>
      <c r="G118" s="378"/>
      <c r="H118" s="378"/>
    </row>
    <row r="119" spans="2:8" s="108" customFormat="1" ht="15" customHeight="1">
      <c r="B119" s="106"/>
      <c r="C119" s="113" t="s">
        <v>19</v>
      </c>
      <c r="D119" s="377"/>
      <c r="E119" s="378"/>
      <c r="F119" s="378"/>
      <c r="G119" s="378"/>
      <c r="H119" s="378"/>
    </row>
    <row r="120" spans="2:8">
      <c r="B120" s="114" t="s">
        <v>164</v>
      </c>
      <c r="C120" s="118" t="s">
        <v>165</v>
      </c>
      <c r="D120" s="151"/>
      <c r="E120" s="116">
        <v>30850</v>
      </c>
      <c r="F120" s="116">
        <f>+G120</f>
        <v>35850</v>
      </c>
      <c r="G120" s="116">
        <f>30850+5000</f>
        <v>35850</v>
      </c>
      <c r="H120" s="100"/>
    </row>
    <row r="121" spans="2:8" s="111" customFormat="1" ht="25.5">
      <c r="B121" s="114" t="s">
        <v>166</v>
      </c>
      <c r="C121" s="118" t="s">
        <v>167</v>
      </c>
      <c r="D121" s="100"/>
      <c r="E121" s="116">
        <v>2500</v>
      </c>
      <c r="F121" s="116">
        <v>2500</v>
      </c>
      <c r="G121" s="116">
        <v>2500</v>
      </c>
      <c r="H121" s="100"/>
    </row>
    <row r="122" spans="2:8">
      <c r="B122" s="102" t="s">
        <v>168</v>
      </c>
      <c r="C122" s="112" t="s">
        <v>169</v>
      </c>
      <c r="D122" s="377">
        <v>7431</v>
      </c>
      <c r="E122" s="378">
        <f>E125+E126</f>
        <v>3000</v>
      </c>
      <c r="F122" s="378">
        <f>F125+F126</f>
        <v>3000</v>
      </c>
      <c r="G122" s="378">
        <f>G125+G126</f>
        <v>3000</v>
      </c>
      <c r="H122" s="378">
        <f>H125+H126</f>
        <v>0</v>
      </c>
    </row>
    <row r="123" spans="2:8" ht="15" customHeight="1">
      <c r="B123" s="106"/>
      <c r="C123" s="113" t="s">
        <v>170</v>
      </c>
      <c r="D123" s="377"/>
      <c r="E123" s="378"/>
      <c r="F123" s="378"/>
      <c r="G123" s="378"/>
      <c r="H123" s="378"/>
    </row>
    <row r="124" spans="2:8" ht="15" customHeight="1">
      <c r="B124" s="106"/>
      <c r="C124" s="113" t="s">
        <v>19</v>
      </c>
      <c r="D124" s="377"/>
      <c r="E124" s="378"/>
      <c r="F124" s="378"/>
      <c r="G124" s="378"/>
      <c r="H124" s="378"/>
    </row>
    <row r="125" spans="2:8" ht="51">
      <c r="B125" s="114" t="s">
        <v>171</v>
      </c>
      <c r="C125" s="118" t="s">
        <v>172</v>
      </c>
      <c r="D125" s="140"/>
      <c r="E125" s="116">
        <v>3000</v>
      </c>
      <c r="F125" s="116">
        <v>3000</v>
      </c>
      <c r="G125" s="116">
        <v>3000</v>
      </c>
      <c r="H125" s="100"/>
    </row>
    <row r="126" spans="2:8" ht="38.25">
      <c r="B126" s="114" t="s">
        <v>173</v>
      </c>
      <c r="C126" s="118" t="s">
        <v>174</v>
      </c>
      <c r="D126" s="140"/>
      <c r="E126" s="116">
        <f>[1]Sheet5!H41</f>
        <v>0</v>
      </c>
      <c r="F126" s="116">
        <f>[1]Sheet5!H41</f>
        <v>0</v>
      </c>
      <c r="G126" s="116">
        <f>F126</f>
        <v>0</v>
      </c>
      <c r="H126" s="100"/>
    </row>
    <row r="127" spans="2:8">
      <c r="B127" s="102" t="s">
        <v>175</v>
      </c>
      <c r="C127" s="112" t="s">
        <v>176</v>
      </c>
      <c r="D127" s="377">
        <v>7441</v>
      </c>
      <c r="E127" s="378">
        <f>E130+E131</f>
        <v>0</v>
      </c>
      <c r="F127" s="378">
        <f>F130+F131</f>
        <v>0</v>
      </c>
      <c r="G127" s="378">
        <f>G130+G131</f>
        <v>0</v>
      </c>
      <c r="H127" s="378">
        <f>H130+H131</f>
        <v>0</v>
      </c>
    </row>
    <row r="128" spans="2:8" ht="15" customHeight="1">
      <c r="B128" s="106"/>
      <c r="C128" s="113" t="s">
        <v>177</v>
      </c>
      <c r="D128" s="377"/>
      <c r="E128" s="378"/>
      <c r="F128" s="378"/>
      <c r="G128" s="378"/>
      <c r="H128" s="378"/>
    </row>
    <row r="129" spans="2:8" ht="15" customHeight="1">
      <c r="B129" s="152"/>
      <c r="C129" s="113" t="s">
        <v>19</v>
      </c>
      <c r="D129" s="377"/>
      <c r="E129" s="378"/>
      <c r="F129" s="378"/>
      <c r="G129" s="378"/>
      <c r="H129" s="378"/>
    </row>
    <row r="130" spans="2:8" ht="89.25">
      <c r="B130" s="98" t="s">
        <v>178</v>
      </c>
      <c r="C130" s="115" t="s">
        <v>179</v>
      </c>
      <c r="D130" s="140"/>
      <c r="E130" s="116">
        <f>[1]Sheet5!H44</f>
        <v>0</v>
      </c>
      <c r="F130" s="116">
        <f>[1]Sheet5!H44</f>
        <v>0</v>
      </c>
      <c r="G130" s="116">
        <f>F130</f>
        <v>0</v>
      </c>
      <c r="H130" s="100"/>
    </row>
    <row r="131" spans="2:8" ht="89.25">
      <c r="B131" s="114" t="s">
        <v>180</v>
      </c>
      <c r="C131" s="115" t="s">
        <v>181</v>
      </c>
      <c r="D131" s="140"/>
      <c r="E131" s="116"/>
      <c r="F131" s="116"/>
      <c r="G131" s="116"/>
      <c r="H131" s="100"/>
    </row>
    <row r="132" spans="2:8">
      <c r="B132" s="102" t="s">
        <v>182</v>
      </c>
      <c r="C132" s="112" t="s">
        <v>183</v>
      </c>
      <c r="D132" s="377">
        <v>7442</v>
      </c>
      <c r="E132" s="378"/>
      <c r="F132" s="378">
        <f>+F135+F136</f>
        <v>560016.69999999995</v>
      </c>
      <c r="G132" s="378">
        <f t="shared" ref="G132:H132" si="4">+G135+G136</f>
        <v>0</v>
      </c>
      <c r="H132" s="378">
        <f t="shared" si="4"/>
        <v>560016.69999999995</v>
      </c>
    </row>
    <row r="133" spans="2:8" ht="15" customHeight="1">
      <c r="B133" s="106"/>
      <c r="C133" s="113" t="s">
        <v>184</v>
      </c>
      <c r="D133" s="377"/>
      <c r="E133" s="378"/>
      <c r="F133" s="378"/>
      <c r="G133" s="378"/>
      <c r="H133" s="378"/>
    </row>
    <row r="134" spans="2:8" ht="15" customHeight="1">
      <c r="B134" s="106"/>
      <c r="C134" s="113" t="s">
        <v>19</v>
      </c>
      <c r="D134" s="377"/>
      <c r="E134" s="378"/>
      <c r="F134" s="378"/>
      <c r="G134" s="378"/>
      <c r="H134" s="378"/>
    </row>
    <row r="135" spans="2:8" ht="102">
      <c r="B135" s="114" t="s">
        <v>185</v>
      </c>
      <c r="C135" s="115" t="s">
        <v>186</v>
      </c>
      <c r="D135" s="140"/>
      <c r="E135" s="116"/>
      <c r="F135" s="116">
        <f>+H135</f>
        <v>560016.69999999995</v>
      </c>
      <c r="G135" s="116"/>
      <c r="H135" s="100">
        <v>560016.69999999995</v>
      </c>
    </row>
    <row r="136" spans="2:8" ht="102">
      <c r="B136" s="114" t="s">
        <v>187</v>
      </c>
      <c r="C136" s="118" t="s">
        <v>188</v>
      </c>
      <c r="D136" s="140"/>
      <c r="E136" s="116"/>
      <c r="F136" s="116"/>
      <c r="G136" s="116"/>
      <c r="H136" s="153"/>
    </row>
    <row r="137" spans="2:8">
      <c r="B137" s="141" t="s">
        <v>189</v>
      </c>
      <c r="C137" s="112" t="s">
        <v>190</v>
      </c>
      <c r="D137" s="377">
        <v>7451</v>
      </c>
      <c r="E137" s="378">
        <f>E140+E141+E142</f>
        <v>0</v>
      </c>
      <c r="F137" s="378">
        <f>F140+F141+F142</f>
        <v>154046.6</v>
      </c>
      <c r="G137" s="378">
        <f>G142</f>
        <v>154046.6</v>
      </c>
      <c r="H137" s="379">
        <f>H140+H141+H142</f>
        <v>0</v>
      </c>
    </row>
    <row r="138" spans="2:8">
      <c r="B138" s="121"/>
      <c r="C138" s="113" t="s">
        <v>191</v>
      </c>
      <c r="D138" s="377"/>
      <c r="E138" s="378"/>
      <c r="F138" s="378"/>
      <c r="G138" s="378"/>
      <c r="H138" s="380"/>
    </row>
    <row r="139" spans="2:8">
      <c r="B139" s="123"/>
      <c r="C139" s="113" t="s">
        <v>19</v>
      </c>
      <c r="D139" s="377"/>
      <c r="E139" s="378"/>
      <c r="F139" s="378"/>
      <c r="G139" s="378"/>
      <c r="H139" s="381"/>
    </row>
    <row r="140" spans="2:8" ht="25.5">
      <c r="B140" s="114" t="s">
        <v>192</v>
      </c>
      <c r="C140" s="118" t="s">
        <v>193</v>
      </c>
      <c r="D140" s="140"/>
      <c r="E140" s="116"/>
      <c r="F140" s="116"/>
      <c r="G140" s="116" t="s">
        <v>14</v>
      </c>
      <c r="H140" s="100"/>
    </row>
    <row r="141" spans="2:8" ht="25.5">
      <c r="B141" s="114" t="s">
        <v>194</v>
      </c>
      <c r="C141" s="118" t="s">
        <v>195</v>
      </c>
      <c r="D141" s="140"/>
      <c r="E141" s="116"/>
      <c r="F141" s="116"/>
      <c r="G141" s="116" t="s">
        <v>14</v>
      </c>
      <c r="H141" s="100"/>
    </row>
    <row r="142" spans="2:8" ht="25.5">
      <c r="B142" s="114" t="s">
        <v>196</v>
      </c>
      <c r="C142" s="115" t="s">
        <v>197</v>
      </c>
      <c r="D142" s="140"/>
      <c r="E142" s="116"/>
      <c r="F142" s="375">
        <v>154046.6</v>
      </c>
      <c r="G142" s="116">
        <f>F142</f>
        <v>154046.6</v>
      </c>
      <c r="H142" s="100"/>
    </row>
    <row r="143" spans="2:8">
      <c r="B143" s="154"/>
      <c r="C143" s="155"/>
      <c r="D143" s="156"/>
      <c r="E143" s="156"/>
      <c r="F143" s="157"/>
      <c r="G143" s="131"/>
      <c r="H143" s="131"/>
    </row>
    <row r="144" spans="2:8">
      <c r="B144" s="154"/>
      <c r="C144" s="155"/>
      <c r="D144" s="156"/>
      <c r="E144" s="156"/>
      <c r="F144" s="157"/>
      <c r="G144" s="131"/>
      <c r="H144" s="131"/>
    </row>
    <row r="145" spans="2:8">
      <c r="B145" s="154"/>
      <c r="C145" s="155"/>
      <c r="D145" s="156"/>
      <c r="E145" s="156"/>
      <c r="F145" s="157"/>
      <c r="G145" s="131"/>
      <c r="H145" s="131"/>
    </row>
  </sheetData>
  <mergeCells count="108">
    <mergeCell ref="H117:H119"/>
    <mergeCell ref="H122:H124"/>
    <mergeCell ref="H127:H129"/>
    <mergeCell ref="H132:H134"/>
    <mergeCell ref="H26:H28"/>
    <mergeCell ref="H29:H30"/>
    <mergeCell ref="H45:H46"/>
    <mergeCell ref="H47:H49"/>
    <mergeCell ref="H52:H54"/>
    <mergeCell ref="F1:H4"/>
    <mergeCell ref="H13:H15"/>
    <mergeCell ref="H11:H12"/>
    <mergeCell ref="H16:H17"/>
    <mergeCell ref="H21:H22"/>
    <mergeCell ref="H24:H25"/>
    <mergeCell ref="H111:H113"/>
    <mergeCell ref="H104:H106"/>
    <mergeCell ref="H101:H102"/>
    <mergeCell ref="H95:H97"/>
    <mergeCell ref="H85:H86"/>
    <mergeCell ref="H61:H63"/>
    <mergeCell ref="G111:G113"/>
    <mergeCell ref="E11:E12"/>
    <mergeCell ref="F11:F12"/>
    <mergeCell ref="G11:G12"/>
    <mergeCell ref="B5:H5"/>
    <mergeCell ref="B8:B9"/>
    <mergeCell ref="C8:C9"/>
    <mergeCell ref="D8:D9"/>
    <mergeCell ref="E8:E9"/>
    <mergeCell ref="F8:F9"/>
    <mergeCell ref="G8:H8"/>
    <mergeCell ref="E16:E17"/>
    <mergeCell ref="F16:F17"/>
    <mergeCell ref="G16:G17"/>
    <mergeCell ref="D13:D15"/>
    <mergeCell ref="D16:D17"/>
    <mergeCell ref="E13:E15"/>
    <mergeCell ref="F13:F15"/>
    <mergeCell ref="G13:G15"/>
    <mergeCell ref="D21:D22"/>
    <mergeCell ref="E21:E22"/>
    <mergeCell ref="F21:F22"/>
    <mergeCell ref="G21:G22"/>
    <mergeCell ref="E26:E28"/>
    <mergeCell ref="F26:F28"/>
    <mergeCell ref="G26:G28"/>
    <mergeCell ref="D26:D28"/>
    <mergeCell ref="D24:D25"/>
    <mergeCell ref="E24:E25"/>
    <mergeCell ref="F24:F25"/>
    <mergeCell ref="G24:G25"/>
    <mergeCell ref="D52:D54"/>
    <mergeCell ref="D47:D49"/>
    <mergeCell ref="D45:D46"/>
    <mergeCell ref="E45:E46"/>
    <mergeCell ref="F45:F46"/>
    <mergeCell ref="G45:G46"/>
    <mergeCell ref="D29:D30"/>
    <mergeCell ref="E29:E30"/>
    <mergeCell ref="G29:G30"/>
    <mergeCell ref="F29:F30"/>
    <mergeCell ref="E61:E63"/>
    <mergeCell ref="F61:F63"/>
    <mergeCell ref="G61:G63"/>
    <mergeCell ref="D61:D63"/>
    <mergeCell ref="E47:E49"/>
    <mergeCell ref="F47:F49"/>
    <mergeCell ref="G47:G49"/>
    <mergeCell ref="E52:E54"/>
    <mergeCell ref="F52:F54"/>
    <mergeCell ref="G52:G54"/>
    <mergeCell ref="D76:D78"/>
    <mergeCell ref="E76:E78"/>
    <mergeCell ref="F76:F78"/>
    <mergeCell ref="G76:G78"/>
    <mergeCell ref="D95:D97"/>
    <mergeCell ref="E95:E97"/>
    <mergeCell ref="F95:F97"/>
    <mergeCell ref="G95:G97"/>
    <mergeCell ref="D104:D106"/>
    <mergeCell ref="E104:E106"/>
    <mergeCell ref="F104:F106"/>
    <mergeCell ref="G104:G106"/>
    <mergeCell ref="H137:H139"/>
    <mergeCell ref="D127:D129"/>
    <mergeCell ref="E127:E129"/>
    <mergeCell ref="F127:F129"/>
    <mergeCell ref="G127:G129"/>
    <mergeCell ref="D132:D134"/>
    <mergeCell ref="E132:E134"/>
    <mergeCell ref="F132:F134"/>
    <mergeCell ref="G132:G134"/>
    <mergeCell ref="D137:D139"/>
    <mergeCell ref="E137:E139"/>
    <mergeCell ref="F137:F139"/>
    <mergeCell ref="G137:G139"/>
    <mergeCell ref="D111:D113"/>
    <mergeCell ref="E111:E113"/>
    <mergeCell ref="F111:F113"/>
    <mergeCell ref="D117:D119"/>
    <mergeCell ref="E117:E119"/>
    <mergeCell ref="F117:F119"/>
    <mergeCell ref="G117:G119"/>
    <mergeCell ref="D122:D124"/>
    <mergeCell ref="E122:E124"/>
    <mergeCell ref="F122:F124"/>
    <mergeCell ref="G122:G124"/>
  </mergeCells>
  <pageMargins left="0.43307086614173229" right="0.31496062992125984" top="0.23622047244094491" bottom="0.35433070866141736" header="0.31496062992125984" footer="0.31496062992125984"/>
  <pageSetup paperSize="9" scale="74" orientation="portrait" r:id="rId1"/>
  <rowBreaks count="4" manualBreakCount="4">
    <brk id="44" max="7" man="1"/>
    <brk id="81" max="7" man="1"/>
    <brk id="116" max="7" man="1"/>
    <brk id="142" max="7" man="1"/>
  </rowBreaks>
  <ignoredErrors>
    <ignoredError sqref="G1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5"/>
  <sheetViews>
    <sheetView view="pageBreakPreview" zoomScaleSheetLayoutView="100" workbookViewId="0">
      <selection activeCell="J9" sqref="J9"/>
    </sheetView>
  </sheetViews>
  <sheetFormatPr defaultRowHeight="15.75"/>
  <cols>
    <col min="1" max="1" width="4.7109375" style="160" customWidth="1"/>
    <col min="2" max="2" width="5.5703125" style="31" customWidth="1"/>
    <col min="3" max="3" width="5.28515625" style="273" customWidth="1"/>
    <col min="4" max="4" width="4.7109375" style="274" customWidth="1"/>
    <col min="5" max="5" width="3.7109375" style="275" customWidth="1"/>
    <col min="6" max="6" width="41.140625" style="269" customWidth="1"/>
    <col min="7" max="7" width="2.28515625" style="170" hidden="1" customWidth="1"/>
    <col min="8" max="8" width="13" style="171" customWidth="1"/>
    <col min="9" max="10" width="13" style="166" customWidth="1"/>
    <col min="11" max="11" width="13.5703125" style="166" customWidth="1"/>
    <col min="12" max="12" width="12.85546875" style="160" bestFit="1" customWidth="1"/>
    <col min="13" max="13" width="10.85546875" style="160" bestFit="1" customWidth="1"/>
    <col min="14" max="256" width="9.140625" style="160"/>
    <col min="257" max="257" width="4.42578125" style="160" customWidth="1"/>
    <col min="258" max="258" width="5.28515625" style="160" customWidth="1"/>
    <col min="259" max="259" width="4.7109375" style="160" customWidth="1"/>
    <col min="260" max="260" width="4.28515625" style="160" customWidth="1"/>
    <col min="261" max="261" width="47.7109375" style="160" customWidth="1"/>
    <col min="262" max="262" width="0" style="160" hidden="1" customWidth="1"/>
    <col min="263" max="263" width="10.7109375" style="160" customWidth="1"/>
    <col min="264" max="264" width="10.5703125" style="160" customWidth="1"/>
    <col min="265" max="265" width="10.7109375" style="160" customWidth="1"/>
    <col min="266" max="266" width="9.28515625" style="160" customWidth="1"/>
    <col min="267" max="512" width="9.140625" style="160"/>
    <col min="513" max="513" width="4.42578125" style="160" customWidth="1"/>
    <col min="514" max="514" width="5.28515625" style="160" customWidth="1"/>
    <col min="515" max="515" width="4.7109375" style="160" customWidth="1"/>
    <col min="516" max="516" width="4.28515625" style="160" customWidth="1"/>
    <col min="517" max="517" width="47.7109375" style="160" customWidth="1"/>
    <col min="518" max="518" width="0" style="160" hidden="1" customWidth="1"/>
    <col min="519" max="519" width="10.7109375" style="160" customWidth="1"/>
    <col min="520" max="520" width="10.5703125" style="160" customWidth="1"/>
    <col min="521" max="521" width="10.7109375" style="160" customWidth="1"/>
    <col min="522" max="522" width="9.28515625" style="160" customWidth="1"/>
    <col min="523" max="768" width="9.140625" style="160"/>
    <col min="769" max="769" width="4.42578125" style="160" customWidth="1"/>
    <col min="770" max="770" width="5.28515625" style="160" customWidth="1"/>
    <col min="771" max="771" width="4.7109375" style="160" customWidth="1"/>
    <col min="772" max="772" width="4.28515625" style="160" customWidth="1"/>
    <col min="773" max="773" width="47.7109375" style="160" customWidth="1"/>
    <col min="774" max="774" width="0" style="160" hidden="1" customWidth="1"/>
    <col min="775" max="775" width="10.7109375" style="160" customWidth="1"/>
    <col min="776" max="776" width="10.5703125" style="160" customWidth="1"/>
    <col min="777" max="777" width="10.7109375" style="160" customWidth="1"/>
    <col min="778" max="778" width="9.28515625" style="160" customWidth="1"/>
    <col min="779" max="1024" width="9.140625" style="160"/>
    <col min="1025" max="1025" width="4.42578125" style="160" customWidth="1"/>
    <col min="1026" max="1026" width="5.28515625" style="160" customWidth="1"/>
    <col min="1027" max="1027" width="4.7109375" style="160" customWidth="1"/>
    <col min="1028" max="1028" width="4.28515625" style="160" customWidth="1"/>
    <col min="1029" max="1029" width="47.7109375" style="160" customWidth="1"/>
    <col min="1030" max="1030" width="0" style="160" hidden="1" customWidth="1"/>
    <col min="1031" max="1031" width="10.7109375" style="160" customWidth="1"/>
    <col min="1032" max="1032" width="10.5703125" style="160" customWidth="1"/>
    <col min="1033" max="1033" width="10.7109375" style="160" customWidth="1"/>
    <col min="1034" max="1034" width="9.28515625" style="160" customWidth="1"/>
    <col min="1035" max="1280" width="9.140625" style="160"/>
    <col min="1281" max="1281" width="4.42578125" style="160" customWidth="1"/>
    <col min="1282" max="1282" width="5.28515625" style="160" customWidth="1"/>
    <col min="1283" max="1283" width="4.7109375" style="160" customWidth="1"/>
    <col min="1284" max="1284" width="4.28515625" style="160" customWidth="1"/>
    <col min="1285" max="1285" width="47.7109375" style="160" customWidth="1"/>
    <col min="1286" max="1286" width="0" style="160" hidden="1" customWidth="1"/>
    <col min="1287" max="1287" width="10.7109375" style="160" customWidth="1"/>
    <col min="1288" max="1288" width="10.5703125" style="160" customWidth="1"/>
    <col min="1289" max="1289" width="10.7109375" style="160" customWidth="1"/>
    <col min="1290" max="1290" width="9.28515625" style="160" customWidth="1"/>
    <col min="1291" max="1536" width="9.140625" style="160"/>
    <col min="1537" max="1537" width="4.42578125" style="160" customWidth="1"/>
    <col min="1538" max="1538" width="5.28515625" style="160" customWidth="1"/>
    <col min="1539" max="1539" width="4.7109375" style="160" customWidth="1"/>
    <col min="1540" max="1540" width="4.28515625" style="160" customWidth="1"/>
    <col min="1541" max="1541" width="47.7109375" style="160" customWidth="1"/>
    <col min="1542" max="1542" width="0" style="160" hidden="1" customWidth="1"/>
    <col min="1543" max="1543" width="10.7109375" style="160" customWidth="1"/>
    <col min="1544" max="1544" width="10.5703125" style="160" customWidth="1"/>
    <col min="1545" max="1545" width="10.7109375" style="160" customWidth="1"/>
    <col min="1546" max="1546" width="9.28515625" style="160" customWidth="1"/>
    <col min="1547" max="1792" width="9.140625" style="160"/>
    <col min="1793" max="1793" width="4.42578125" style="160" customWidth="1"/>
    <col min="1794" max="1794" width="5.28515625" style="160" customWidth="1"/>
    <col min="1795" max="1795" width="4.7109375" style="160" customWidth="1"/>
    <col min="1796" max="1796" width="4.28515625" style="160" customWidth="1"/>
    <col min="1797" max="1797" width="47.7109375" style="160" customWidth="1"/>
    <col min="1798" max="1798" width="0" style="160" hidden="1" customWidth="1"/>
    <col min="1799" max="1799" width="10.7109375" style="160" customWidth="1"/>
    <col min="1800" max="1800" width="10.5703125" style="160" customWidth="1"/>
    <col min="1801" max="1801" width="10.7109375" style="160" customWidth="1"/>
    <col min="1802" max="1802" width="9.28515625" style="160" customWidth="1"/>
    <col min="1803" max="2048" width="9.140625" style="160"/>
    <col min="2049" max="2049" width="4.42578125" style="160" customWidth="1"/>
    <col min="2050" max="2050" width="5.28515625" style="160" customWidth="1"/>
    <col min="2051" max="2051" width="4.7109375" style="160" customWidth="1"/>
    <col min="2052" max="2052" width="4.28515625" style="160" customWidth="1"/>
    <col min="2053" max="2053" width="47.7109375" style="160" customWidth="1"/>
    <col min="2054" max="2054" width="0" style="160" hidden="1" customWidth="1"/>
    <col min="2055" max="2055" width="10.7109375" style="160" customWidth="1"/>
    <col min="2056" max="2056" width="10.5703125" style="160" customWidth="1"/>
    <col min="2057" max="2057" width="10.7109375" style="160" customWidth="1"/>
    <col min="2058" max="2058" width="9.28515625" style="160" customWidth="1"/>
    <col min="2059" max="2304" width="9.140625" style="160"/>
    <col min="2305" max="2305" width="4.42578125" style="160" customWidth="1"/>
    <col min="2306" max="2306" width="5.28515625" style="160" customWidth="1"/>
    <col min="2307" max="2307" width="4.7109375" style="160" customWidth="1"/>
    <col min="2308" max="2308" width="4.28515625" style="160" customWidth="1"/>
    <col min="2309" max="2309" width="47.7109375" style="160" customWidth="1"/>
    <col min="2310" max="2310" width="0" style="160" hidden="1" customWidth="1"/>
    <col min="2311" max="2311" width="10.7109375" style="160" customWidth="1"/>
    <col min="2312" max="2312" width="10.5703125" style="160" customWidth="1"/>
    <col min="2313" max="2313" width="10.7109375" style="160" customWidth="1"/>
    <col min="2314" max="2314" width="9.28515625" style="160" customWidth="1"/>
    <col min="2315" max="2560" width="9.140625" style="160"/>
    <col min="2561" max="2561" width="4.42578125" style="160" customWidth="1"/>
    <col min="2562" max="2562" width="5.28515625" style="160" customWidth="1"/>
    <col min="2563" max="2563" width="4.7109375" style="160" customWidth="1"/>
    <col min="2564" max="2564" width="4.28515625" style="160" customWidth="1"/>
    <col min="2565" max="2565" width="47.7109375" style="160" customWidth="1"/>
    <col min="2566" max="2566" width="0" style="160" hidden="1" customWidth="1"/>
    <col min="2567" max="2567" width="10.7109375" style="160" customWidth="1"/>
    <col min="2568" max="2568" width="10.5703125" style="160" customWidth="1"/>
    <col min="2569" max="2569" width="10.7109375" style="160" customWidth="1"/>
    <col min="2570" max="2570" width="9.28515625" style="160" customWidth="1"/>
    <col min="2571" max="2816" width="9.140625" style="160"/>
    <col min="2817" max="2817" width="4.42578125" style="160" customWidth="1"/>
    <col min="2818" max="2818" width="5.28515625" style="160" customWidth="1"/>
    <col min="2819" max="2819" width="4.7109375" style="160" customWidth="1"/>
    <col min="2820" max="2820" width="4.28515625" style="160" customWidth="1"/>
    <col min="2821" max="2821" width="47.7109375" style="160" customWidth="1"/>
    <col min="2822" max="2822" width="0" style="160" hidden="1" customWidth="1"/>
    <col min="2823" max="2823" width="10.7109375" style="160" customWidth="1"/>
    <col min="2824" max="2824" width="10.5703125" style="160" customWidth="1"/>
    <col min="2825" max="2825" width="10.7109375" style="160" customWidth="1"/>
    <col min="2826" max="2826" width="9.28515625" style="160" customWidth="1"/>
    <col min="2827" max="3072" width="9.140625" style="160"/>
    <col min="3073" max="3073" width="4.42578125" style="160" customWidth="1"/>
    <col min="3074" max="3074" width="5.28515625" style="160" customWidth="1"/>
    <col min="3075" max="3075" width="4.7109375" style="160" customWidth="1"/>
    <col min="3076" max="3076" width="4.28515625" style="160" customWidth="1"/>
    <col min="3077" max="3077" width="47.7109375" style="160" customWidth="1"/>
    <col min="3078" max="3078" width="0" style="160" hidden="1" customWidth="1"/>
    <col min="3079" max="3079" width="10.7109375" style="160" customWidth="1"/>
    <col min="3080" max="3080" width="10.5703125" style="160" customWidth="1"/>
    <col min="3081" max="3081" width="10.7109375" style="160" customWidth="1"/>
    <col min="3082" max="3082" width="9.28515625" style="160" customWidth="1"/>
    <col min="3083" max="3328" width="9.140625" style="160"/>
    <col min="3329" max="3329" width="4.42578125" style="160" customWidth="1"/>
    <col min="3330" max="3330" width="5.28515625" style="160" customWidth="1"/>
    <col min="3331" max="3331" width="4.7109375" style="160" customWidth="1"/>
    <col min="3332" max="3332" width="4.28515625" style="160" customWidth="1"/>
    <col min="3333" max="3333" width="47.7109375" style="160" customWidth="1"/>
    <col min="3334" max="3334" width="0" style="160" hidden="1" customWidth="1"/>
    <col min="3335" max="3335" width="10.7109375" style="160" customWidth="1"/>
    <col min="3336" max="3336" width="10.5703125" style="160" customWidth="1"/>
    <col min="3337" max="3337" width="10.7109375" style="160" customWidth="1"/>
    <col min="3338" max="3338" width="9.28515625" style="160" customWidth="1"/>
    <col min="3339" max="3584" width="9.140625" style="160"/>
    <col min="3585" max="3585" width="4.42578125" style="160" customWidth="1"/>
    <col min="3586" max="3586" width="5.28515625" style="160" customWidth="1"/>
    <col min="3587" max="3587" width="4.7109375" style="160" customWidth="1"/>
    <col min="3588" max="3588" width="4.28515625" style="160" customWidth="1"/>
    <col min="3589" max="3589" width="47.7109375" style="160" customWidth="1"/>
    <col min="3590" max="3590" width="0" style="160" hidden="1" customWidth="1"/>
    <col min="3591" max="3591" width="10.7109375" style="160" customWidth="1"/>
    <col min="3592" max="3592" width="10.5703125" style="160" customWidth="1"/>
    <col min="3593" max="3593" width="10.7109375" style="160" customWidth="1"/>
    <col min="3594" max="3594" width="9.28515625" style="160" customWidth="1"/>
    <col min="3595" max="3840" width="9.140625" style="160"/>
    <col min="3841" max="3841" width="4.42578125" style="160" customWidth="1"/>
    <col min="3842" max="3842" width="5.28515625" style="160" customWidth="1"/>
    <col min="3843" max="3843" width="4.7109375" style="160" customWidth="1"/>
    <col min="3844" max="3844" width="4.28515625" style="160" customWidth="1"/>
    <col min="3845" max="3845" width="47.7109375" style="160" customWidth="1"/>
    <col min="3846" max="3846" width="0" style="160" hidden="1" customWidth="1"/>
    <col min="3847" max="3847" width="10.7109375" style="160" customWidth="1"/>
    <col min="3848" max="3848" width="10.5703125" style="160" customWidth="1"/>
    <col min="3849" max="3849" width="10.7109375" style="160" customWidth="1"/>
    <col min="3850" max="3850" width="9.28515625" style="160" customWidth="1"/>
    <col min="3851" max="4096" width="9.140625" style="160"/>
    <col min="4097" max="4097" width="4.42578125" style="160" customWidth="1"/>
    <col min="4098" max="4098" width="5.28515625" style="160" customWidth="1"/>
    <col min="4099" max="4099" width="4.7109375" style="160" customWidth="1"/>
    <col min="4100" max="4100" width="4.28515625" style="160" customWidth="1"/>
    <col min="4101" max="4101" width="47.7109375" style="160" customWidth="1"/>
    <col min="4102" max="4102" width="0" style="160" hidden="1" customWidth="1"/>
    <col min="4103" max="4103" width="10.7109375" style="160" customWidth="1"/>
    <col min="4104" max="4104" width="10.5703125" style="160" customWidth="1"/>
    <col min="4105" max="4105" width="10.7109375" style="160" customWidth="1"/>
    <col min="4106" max="4106" width="9.28515625" style="160" customWidth="1"/>
    <col min="4107" max="4352" width="9.140625" style="160"/>
    <col min="4353" max="4353" width="4.42578125" style="160" customWidth="1"/>
    <col min="4354" max="4354" width="5.28515625" style="160" customWidth="1"/>
    <col min="4355" max="4355" width="4.7109375" style="160" customWidth="1"/>
    <col min="4356" max="4356" width="4.28515625" style="160" customWidth="1"/>
    <col min="4357" max="4357" width="47.7109375" style="160" customWidth="1"/>
    <col min="4358" max="4358" width="0" style="160" hidden="1" customWidth="1"/>
    <col min="4359" max="4359" width="10.7109375" style="160" customWidth="1"/>
    <col min="4360" max="4360" width="10.5703125" style="160" customWidth="1"/>
    <col min="4361" max="4361" width="10.7109375" style="160" customWidth="1"/>
    <col min="4362" max="4362" width="9.28515625" style="160" customWidth="1"/>
    <col min="4363" max="4608" width="9.140625" style="160"/>
    <col min="4609" max="4609" width="4.42578125" style="160" customWidth="1"/>
    <col min="4610" max="4610" width="5.28515625" style="160" customWidth="1"/>
    <col min="4611" max="4611" width="4.7109375" style="160" customWidth="1"/>
    <col min="4612" max="4612" width="4.28515625" style="160" customWidth="1"/>
    <col min="4613" max="4613" width="47.7109375" style="160" customWidth="1"/>
    <col min="4614" max="4614" width="0" style="160" hidden="1" customWidth="1"/>
    <col min="4615" max="4615" width="10.7109375" style="160" customWidth="1"/>
    <col min="4616" max="4616" width="10.5703125" style="160" customWidth="1"/>
    <col min="4617" max="4617" width="10.7109375" style="160" customWidth="1"/>
    <col min="4618" max="4618" width="9.28515625" style="160" customWidth="1"/>
    <col min="4619" max="4864" width="9.140625" style="160"/>
    <col min="4865" max="4865" width="4.42578125" style="160" customWidth="1"/>
    <col min="4866" max="4866" width="5.28515625" style="160" customWidth="1"/>
    <col min="4867" max="4867" width="4.7109375" style="160" customWidth="1"/>
    <col min="4868" max="4868" width="4.28515625" style="160" customWidth="1"/>
    <col min="4869" max="4869" width="47.7109375" style="160" customWidth="1"/>
    <col min="4870" max="4870" width="0" style="160" hidden="1" customWidth="1"/>
    <col min="4871" max="4871" width="10.7109375" style="160" customWidth="1"/>
    <col min="4872" max="4872" width="10.5703125" style="160" customWidth="1"/>
    <col min="4873" max="4873" width="10.7109375" style="160" customWidth="1"/>
    <col min="4874" max="4874" width="9.28515625" style="160" customWidth="1"/>
    <col min="4875" max="5120" width="9.140625" style="160"/>
    <col min="5121" max="5121" width="4.42578125" style="160" customWidth="1"/>
    <col min="5122" max="5122" width="5.28515625" style="160" customWidth="1"/>
    <col min="5123" max="5123" width="4.7109375" style="160" customWidth="1"/>
    <col min="5124" max="5124" width="4.28515625" style="160" customWidth="1"/>
    <col min="5125" max="5125" width="47.7109375" style="160" customWidth="1"/>
    <col min="5126" max="5126" width="0" style="160" hidden="1" customWidth="1"/>
    <col min="5127" max="5127" width="10.7109375" style="160" customWidth="1"/>
    <col min="5128" max="5128" width="10.5703125" style="160" customWidth="1"/>
    <col min="5129" max="5129" width="10.7109375" style="160" customWidth="1"/>
    <col min="5130" max="5130" width="9.28515625" style="160" customWidth="1"/>
    <col min="5131" max="5376" width="9.140625" style="160"/>
    <col min="5377" max="5377" width="4.42578125" style="160" customWidth="1"/>
    <col min="5378" max="5378" width="5.28515625" style="160" customWidth="1"/>
    <col min="5379" max="5379" width="4.7109375" style="160" customWidth="1"/>
    <col min="5380" max="5380" width="4.28515625" style="160" customWidth="1"/>
    <col min="5381" max="5381" width="47.7109375" style="160" customWidth="1"/>
    <col min="5382" max="5382" width="0" style="160" hidden="1" customWidth="1"/>
    <col min="5383" max="5383" width="10.7109375" style="160" customWidth="1"/>
    <col min="5384" max="5384" width="10.5703125" style="160" customWidth="1"/>
    <col min="5385" max="5385" width="10.7109375" style="160" customWidth="1"/>
    <col min="5386" max="5386" width="9.28515625" style="160" customWidth="1"/>
    <col min="5387" max="5632" width="9.140625" style="160"/>
    <col min="5633" max="5633" width="4.42578125" style="160" customWidth="1"/>
    <col min="5634" max="5634" width="5.28515625" style="160" customWidth="1"/>
    <col min="5635" max="5635" width="4.7109375" style="160" customWidth="1"/>
    <col min="5636" max="5636" width="4.28515625" style="160" customWidth="1"/>
    <col min="5637" max="5637" width="47.7109375" style="160" customWidth="1"/>
    <col min="5638" max="5638" width="0" style="160" hidden="1" customWidth="1"/>
    <col min="5639" max="5639" width="10.7109375" style="160" customWidth="1"/>
    <col min="5640" max="5640" width="10.5703125" style="160" customWidth="1"/>
    <col min="5641" max="5641" width="10.7109375" style="160" customWidth="1"/>
    <col min="5642" max="5642" width="9.28515625" style="160" customWidth="1"/>
    <col min="5643" max="5888" width="9.140625" style="160"/>
    <col min="5889" max="5889" width="4.42578125" style="160" customWidth="1"/>
    <col min="5890" max="5890" width="5.28515625" style="160" customWidth="1"/>
    <col min="5891" max="5891" width="4.7109375" style="160" customWidth="1"/>
    <col min="5892" max="5892" width="4.28515625" style="160" customWidth="1"/>
    <col min="5893" max="5893" width="47.7109375" style="160" customWidth="1"/>
    <col min="5894" max="5894" width="0" style="160" hidden="1" customWidth="1"/>
    <col min="5895" max="5895" width="10.7109375" style="160" customWidth="1"/>
    <col min="5896" max="5896" width="10.5703125" style="160" customWidth="1"/>
    <col min="5897" max="5897" width="10.7109375" style="160" customWidth="1"/>
    <col min="5898" max="5898" width="9.28515625" style="160" customWidth="1"/>
    <col min="5899" max="6144" width="9.140625" style="160"/>
    <col min="6145" max="6145" width="4.42578125" style="160" customWidth="1"/>
    <col min="6146" max="6146" width="5.28515625" style="160" customWidth="1"/>
    <col min="6147" max="6147" width="4.7109375" style="160" customWidth="1"/>
    <col min="6148" max="6148" width="4.28515625" style="160" customWidth="1"/>
    <col min="6149" max="6149" width="47.7109375" style="160" customWidth="1"/>
    <col min="6150" max="6150" width="0" style="160" hidden="1" customWidth="1"/>
    <col min="6151" max="6151" width="10.7109375" style="160" customWidth="1"/>
    <col min="6152" max="6152" width="10.5703125" style="160" customWidth="1"/>
    <col min="6153" max="6153" width="10.7109375" style="160" customWidth="1"/>
    <col min="6154" max="6154" width="9.28515625" style="160" customWidth="1"/>
    <col min="6155" max="6400" width="9.140625" style="160"/>
    <col min="6401" max="6401" width="4.42578125" style="160" customWidth="1"/>
    <col min="6402" max="6402" width="5.28515625" style="160" customWidth="1"/>
    <col min="6403" max="6403" width="4.7109375" style="160" customWidth="1"/>
    <col min="6404" max="6404" width="4.28515625" style="160" customWidth="1"/>
    <col min="6405" max="6405" width="47.7109375" style="160" customWidth="1"/>
    <col min="6406" max="6406" width="0" style="160" hidden="1" customWidth="1"/>
    <col min="6407" max="6407" width="10.7109375" style="160" customWidth="1"/>
    <col min="6408" max="6408" width="10.5703125" style="160" customWidth="1"/>
    <col min="6409" max="6409" width="10.7109375" style="160" customWidth="1"/>
    <col min="6410" max="6410" width="9.28515625" style="160" customWidth="1"/>
    <col min="6411" max="6656" width="9.140625" style="160"/>
    <col min="6657" max="6657" width="4.42578125" style="160" customWidth="1"/>
    <col min="6658" max="6658" width="5.28515625" style="160" customWidth="1"/>
    <col min="6659" max="6659" width="4.7109375" style="160" customWidth="1"/>
    <col min="6660" max="6660" width="4.28515625" style="160" customWidth="1"/>
    <col min="6661" max="6661" width="47.7109375" style="160" customWidth="1"/>
    <col min="6662" max="6662" width="0" style="160" hidden="1" customWidth="1"/>
    <col min="6663" max="6663" width="10.7109375" style="160" customWidth="1"/>
    <col min="6664" max="6664" width="10.5703125" style="160" customWidth="1"/>
    <col min="6665" max="6665" width="10.7109375" style="160" customWidth="1"/>
    <col min="6666" max="6666" width="9.28515625" style="160" customWidth="1"/>
    <col min="6667" max="6912" width="9.140625" style="160"/>
    <col min="6913" max="6913" width="4.42578125" style="160" customWidth="1"/>
    <col min="6914" max="6914" width="5.28515625" style="160" customWidth="1"/>
    <col min="6915" max="6915" width="4.7109375" style="160" customWidth="1"/>
    <col min="6916" max="6916" width="4.28515625" style="160" customWidth="1"/>
    <col min="6917" max="6917" width="47.7109375" style="160" customWidth="1"/>
    <col min="6918" max="6918" width="0" style="160" hidden="1" customWidth="1"/>
    <col min="6919" max="6919" width="10.7109375" style="160" customWidth="1"/>
    <col min="6920" max="6920" width="10.5703125" style="160" customWidth="1"/>
    <col min="6921" max="6921" width="10.7109375" style="160" customWidth="1"/>
    <col min="6922" max="6922" width="9.28515625" style="160" customWidth="1"/>
    <col min="6923" max="7168" width="9.140625" style="160"/>
    <col min="7169" max="7169" width="4.42578125" style="160" customWidth="1"/>
    <col min="7170" max="7170" width="5.28515625" style="160" customWidth="1"/>
    <col min="7171" max="7171" width="4.7109375" style="160" customWidth="1"/>
    <col min="7172" max="7172" width="4.28515625" style="160" customWidth="1"/>
    <col min="7173" max="7173" width="47.7109375" style="160" customWidth="1"/>
    <col min="7174" max="7174" width="0" style="160" hidden="1" customWidth="1"/>
    <col min="7175" max="7175" width="10.7109375" style="160" customWidth="1"/>
    <col min="7176" max="7176" width="10.5703125" style="160" customWidth="1"/>
    <col min="7177" max="7177" width="10.7109375" style="160" customWidth="1"/>
    <col min="7178" max="7178" width="9.28515625" style="160" customWidth="1"/>
    <col min="7179" max="7424" width="9.140625" style="160"/>
    <col min="7425" max="7425" width="4.42578125" style="160" customWidth="1"/>
    <col min="7426" max="7426" width="5.28515625" style="160" customWidth="1"/>
    <col min="7427" max="7427" width="4.7109375" style="160" customWidth="1"/>
    <col min="7428" max="7428" width="4.28515625" style="160" customWidth="1"/>
    <col min="7429" max="7429" width="47.7109375" style="160" customWidth="1"/>
    <col min="7430" max="7430" width="0" style="160" hidden="1" customWidth="1"/>
    <col min="7431" max="7431" width="10.7109375" style="160" customWidth="1"/>
    <col min="7432" max="7432" width="10.5703125" style="160" customWidth="1"/>
    <col min="7433" max="7433" width="10.7109375" style="160" customWidth="1"/>
    <col min="7434" max="7434" width="9.28515625" style="160" customWidth="1"/>
    <col min="7435" max="7680" width="9.140625" style="160"/>
    <col min="7681" max="7681" width="4.42578125" style="160" customWidth="1"/>
    <col min="7682" max="7682" width="5.28515625" style="160" customWidth="1"/>
    <col min="7683" max="7683" width="4.7109375" style="160" customWidth="1"/>
    <col min="7684" max="7684" width="4.28515625" style="160" customWidth="1"/>
    <col min="7685" max="7685" width="47.7109375" style="160" customWidth="1"/>
    <col min="7686" max="7686" width="0" style="160" hidden="1" customWidth="1"/>
    <col min="7687" max="7687" width="10.7109375" style="160" customWidth="1"/>
    <col min="7688" max="7688" width="10.5703125" style="160" customWidth="1"/>
    <col min="7689" max="7689" width="10.7109375" style="160" customWidth="1"/>
    <col min="7690" max="7690" width="9.28515625" style="160" customWidth="1"/>
    <col min="7691" max="7936" width="9.140625" style="160"/>
    <col min="7937" max="7937" width="4.42578125" style="160" customWidth="1"/>
    <col min="7938" max="7938" width="5.28515625" style="160" customWidth="1"/>
    <col min="7939" max="7939" width="4.7109375" style="160" customWidth="1"/>
    <col min="7940" max="7940" width="4.28515625" style="160" customWidth="1"/>
    <col min="7941" max="7941" width="47.7109375" style="160" customWidth="1"/>
    <col min="7942" max="7942" width="0" style="160" hidden="1" customWidth="1"/>
    <col min="7943" max="7943" width="10.7109375" style="160" customWidth="1"/>
    <col min="7944" max="7944" width="10.5703125" style="160" customWidth="1"/>
    <col min="7945" max="7945" width="10.7109375" style="160" customWidth="1"/>
    <col min="7946" max="7946" width="9.28515625" style="160" customWidth="1"/>
    <col min="7947" max="8192" width="9.140625" style="160"/>
    <col min="8193" max="8193" width="4.42578125" style="160" customWidth="1"/>
    <col min="8194" max="8194" width="5.28515625" style="160" customWidth="1"/>
    <col min="8195" max="8195" width="4.7109375" style="160" customWidth="1"/>
    <col min="8196" max="8196" width="4.28515625" style="160" customWidth="1"/>
    <col min="8197" max="8197" width="47.7109375" style="160" customWidth="1"/>
    <col min="8198" max="8198" width="0" style="160" hidden="1" customWidth="1"/>
    <col min="8199" max="8199" width="10.7109375" style="160" customWidth="1"/>
    <col min="8200" max="8200" width="10.5703125" style="160" customWidth="1"/>
    <col min="8201" max="8201" width="10.7109375" style="160" customWidth="1"/>
    <col min="8202" max="8202" width="9.28515625" style="160" customWidth="1"/>
    <col min="8203" max="8448" width="9.140625" style="160"/>
    <col min="8449" max="8449" width="4.42578125" style="160" customWidth="1"/>
    <col min="8450" max="8450" width="5.28515625" style="160" customWidth="1"/>
    <col min="8451" max="8451" width="4.7109375" style="160" customWidth="1"/>
    <col min="8452" max="8452" width="4.28515625" style="160" customWidth="1"/>
    <col min="8453" max="8453" width="47.7109375" style="160" customWidth="1"/>
    <col min="8454" max="8454" width="0" style="160" hidden="1" customWidth="1"/>
    <col min="8455" max="8455" width="10.7109375" style="160" customWidth="1"/>
    <col min="8456" max="8456" width="10.5703125" style="160" customWidth="1"/>
    <col min="8457" max="8457" width="10.7109375" style="160" customWidth="1"/>
    <col min="8458" max="8458" width="9.28515625" style="160" customWidth="1"/>
    <col min="8459" max="8704" width="9.140625" style="160"/>
    <col min="8705" max="8705" width="4.42578125" style="160" customWidth="1"/>
    <col min="8706" max="8706" width="5.28515625" style="160" customWidth="1"/>
    <col min="8707" max="8707" width="4.7109375" style="160" customWidth="1"/>
    <col min="8708" max="8708" width="4.28515625" style="160" customWidth="1"/>
    <col min="8709" max="8709" width="47.7109375" style="160" customWidth="1"/>
    <col min="8710" max="8710" width="0" style="160" hidden="1" customWidth="1"/>
    <col min="8711" max="8711" width="10.7109375" style="160" customWidth="1"/>
    <col min="8712" max="8712" width="10.5703125" style="160" customWidth="1"/>
    <col min="8713" max="8713" width="10.7109375" style="160" customWidth="1"/>
    <col min="8714" max="8714" width="9.28515625" style="160" customWidth="1"/>
    <col min="8715" max="8960" width="9.140625" style="160"/>
    <col min="8961" max="8961" width="4.42578125" style="160" customWidth="1"/>
    <col min="8962" max="8962" width="5.28515625" style="160" customWidth="1"/>
    <col min="8963" max="8963" width="4.7109375" style="160" customWidth="1"/>
    <col min="8964" max="8964" width="4.28515625" style="160" customWidth="1"/>
    <col min="8965" max="8965" width="47.7109375" style="160" customWidth="1"/>
    <col min="8966" max="8966" width="0" style="160" hidden="1" customWidth="1"/>
    <col min="8967" max="8967" width="10.7109375" style="160" customWidth="1"/>
    <col min="8968" max="8968" width="10.5703125" style="160" customWidth="1"/>
    <col min="8969" max="8969" width="10.7109375" style="160" customWidth="1"/>
    <col min="8970" max="8970" width="9.28515625" style="160" customWidth="1"/>
    <col min="8971" max="9216" width="9.140625" style="160"/>
    <col min="9217" max="9217" width="4.42578125" style="160" customWidth="1"/>
    <col min="9218" max="9218" width="5.28515625" style="160" customWidth="1"/>
    <col min="9219" max="9219" width="4.7109375" style="160" customWidth="1"/>
    <col min="9220" max="9220" width="4.28515625" style="160" customWidth="1"/>
    <col min="9221" max="9221" width="47.7109375" style="160" customWidth="1"/>
    <col min="9222" max="9222" width="0" style="160" hidden="1" customWidth="1"/>
    <col min="9223" max="9223" width="10.7109375" style="160" customWidth="1"/>
    <col min="9224" max="9224" width="10.5703125" style="160" customWidth="1"/>
    <col min="9225" max="9225" width="10.7109375" style="160" customWidth="1"/>
    <col min="9226" max="9226" width="9.28515625" style="160" customWidth="1"/>
    <col min="9227" max="9472" width="9.140625" style="160"/>
    <col min="9473" max="9473" width="4.42578125" style="160" customWidth="1"/>
    <col min="9474" max="9474" width="5.28515625" style="160" customWidth="1"/>
    <col min="9475" max="9475" width="4.7109375" style="160" customWidth="1"/>
    <col min="9476" max="9476" width="4.28515625" style="160" customWidth="1"/>
    <col min="9477" max="9477" width="47.7109375" style="160" customWidth="1"/>
    <col min="9478" max="9478" width="0" style="160" hidden="1" customWidth="1"/>
    <col min="9479" max="9479" width="10.7109375" style="160" customWidth="1"/>
    <col min="9480" max="9480" width="10.5703125" style="160" customWidth="1"/>
    <col min="9481" max="9481" width="10.7109375" style="160" customWidth="1"/>
    <col min="9482" max="9482" width="9.28515625" style="160" customWidth="1"/>
    <col min="9483" max="9728" width="9.140625" style="160"/>
    <col min="9729" max="9729" width="4.42578125" style="160" customWidth="1"/>
    <col min="9730" max="9730" width="5.28515625" style="160" customWidth="1"/>
    <col min="9731" max="9731" width="4.7109375" style="160" customWidth="1"/>
    <col min="9732" max="9732" width="4.28515625" style="160" customWidth="1"/>
    <col min="9733" max="9733" width="47.7109375" style="160" customWidth="1"/>
    <col min="9734" max="9734" width="0" style="160" hidden="1" customWidth="1"/>
    <col min="9735" max="9735" width="10.7109375" style="160" customWidth="1"/>
    <col min="9736" max="9736" width="10.5703125" style="160" customWidth="1"/>
    <col min="9737" max="9737" width="10.7109375" style="160" customWidth="1"/>
    <col min="9738" max="9738" width="9.28515625" style="160" customWidth="1"/>
    <col min="9739" max="9984" width="9.140625" style="160"/>
    <col min="9985" max="9985" width="4.42578125" style="160" customWidth="1"/>
    <col min="9986" max="9986" width="5.28515625" style="160" customWidth="1"/>
    <col min="9987" max="9987" width="4.7109375" style="160" customWidth="1"/>
    <col min="9988" max="9988" width="4.28515625" style="160" customWidth="1"/>
    <col min="9989" max="9989" width="47.7109375" style="160" customWidth="1"/>
    <col min="9990" max="9990" width="0" style="160" hidden="1" customWidth="1"/>
    <col min="9991" max="9991" width="10.7109375" style="160" customWidth="1"/>
    <col min="9992" max="9992" width="10.5703125" style="160" customWidth="1"/>
    <col min="9993" max="9993" width="10.7109375" style="160" customWidth="1"/>
    <col min="9994" max="9994" width="9.28515625" style="160" customWidth="1"/>
    <col min="9995" max="10240" width="9.140625" style="160"/>
    <col min="10241" max="10241" width="4.42578125" style="160" customWidth="1"/>
    <col min="10242" max="10242" width="5.28515625" style="160" customWidth="1"/>
    <col min="10243" max="10243" width="4.7109375" style="160" customWidth="1"/>
    <col min="10244" max="10244" width="4.28515625" style="160" customWidth="1"/>
    <col min="10245" max="10245" width="47.7109375" style="160" customWidth="1"/>
    <col min="10246" max="10246" width="0" style="160" hidden="1" customWidth="1"/>
    <col min="10247" max="10247" width="10.7109375" style="160" customWidth="1"/>
    <col min="10248" max="10248" width="10.5703125" style="160" customWidth="1"/>
    <col min="10249" max="10249" width="10.7109375" style="160" customWidth="1"/>
    <col min="10250" max="10250" width="9.28515625" style="160" customWidth="1"/>
    <col min="10251" max="10496" width="9.140625" style="160"/>
    <col min="10497" max="10497" width="4.42578125" style="160" customWidth="1"/>
    <col min="10498" max="10498" width="5.28515625" style="160" customWidth="1"/>
    <col min="10499" max="10499" width="4.7109375" style="160" customWidth="1"/>
    <col min="10500" max="10500" width="4.28515625" style="160" customWidth="1"/>
    <col min="10501" max="10501" width="47.7109375" style="160" customWidth="1"/>
    <col min="10502" max="10502" width="0" style="160" hidden="1" customWidth="1"/>
    <col min="10503" max="10503" width="10.7109375" style="160" customWidth="1"/>
    <col min="10504" max="10504" width="10.5703125" style="160" customWidth="1"/>
    <col min="10505" max="10505" width="10.7109375" style="160" customWidth="1"/>
    <col min="10506" max="10506" width="9.28515625" style="160" customWidth="1"/>
    <col min="10507" max="10752" width="9.140625" style="160"/>
    <col min="10753" max="10753" width="4.42578125" style="160" customWidth="1"/>
    <col min="10754" max="10754" width="5.28515625" style="160" customWidth="1"/>
    <col min="10755" max="10755" width="4.7109375" style="160" customWidth="1"/>
    <col min="10756" max="10756" width="4.28515625" style="160" customWidth="1"/>
    <col min="10757" max="10757" width="47.7109375" style="160" customWidth="1"/>
    <col min="10758" max="10758" width="0" style="160" hidden="1" customWidth="1"/>
    <col min="10759" max="10759" width="10.7109375" style="160" customWidth="1"/>
    <col min="10760" max="10760" width="10.5703125" style="160" customWidth="1"/>
    <col min="10761" max="10761" width="10.7109375" style="160" customWidth="1"/>
    <col min="10762" max="10762" width="9.28515625" style="160" customWidth="1"/>
    <col min="10763" max="11008" width="9.140625" style="160"/>
    <col min="11009" max="11009" width="4.42578125" style="160" customWidth="1"/>
    <col min="11010" max="11010" width="5.28515625" style="160" customWidth="1"/>
    <col min="11011" max="11011" width="4.7109375" style="160" customWidth="1"/>
    <col min="11012" max="11012" width="4.28515625" style="160" customWidth="1"/>
    <col min="11013" max="11013" width="47.7109375" style="160" customWidth="1"/>
    <col min="11014" max="11014" width="0" style="160" hidden="1" customWidth="1"/>
    <col min="11015" max="11015" width="10.7109375" style="160" customWidth="1"/>
    <col min="11016" max="11016" width="10.5703125" style="160" customWidth="1"/>
    <col min="11017" max="11017" width="10.7109375" style="160" customWidth="1"/>
    <col min="11018" max="11018" width="9.28515625" style="160" customWidth="1"/>
    <col min="11019" max="11264" width="9.140625" style="160"/>
    <col min="11265" max="11265" width="4.42578125" style="160" customWidth="1"/>
    <col min="11266" max="11266" width="5.28515625" style="160" customWidth="1"/>
    <col min="11267" max="11267" width="4.7109375" style="160" customWidth="1"/>
    <col min="11268" max="11268" width="4.28515625" style="160" customWidth="1"/>
    <col min="11269" max="11269" width="47.7109375" style="160" customWidth="1"/>
    <col min="11270" max="11270" width="0" style="160" hidden="1" customWidth="1"/>
    <col min="11271" max="11271" width="10.7109375" style="160" customWidth="1"/>
    <col min="11272" max="11272" width="10.5703125" style="160" customWidth="1"/>
    <col min="11273" max="11273" width="10.7109375" style="160" customWidth="1"/>
    <col min="11274" max="11274" width="9.28515625" style="160" customWidth="1"/>
    <col min="11275" max="11520" width="9.140625" style="160"/>
    <col min="11521" max="11521" width="4.42578125" style="160" customWidth="1"/>
    <col min="11522" max="11522" width="5.28515625" style="160" customWidth="1"/>
    <col min="11523" max="11523" width="4.7109375" style="160" customWidth="1"/>
    <col min="11524" max="11524" width="4.28515625" style="160" customWidth="1"/>
    <col min="11525" max="11525" width="47.7109375" style="160" customWidth="1"/>
    <col min="11526" max="11526" width="0" style="160" hidden="1" customWidth="1"/>
    <col min="11527" max="11527" width="10.7109375" style="160" customWidth="1"/>
    <col min="11528" max="11528" width="10.5703125" style="160" customWidth="1"/>
    <col min="11529" max="11529" width="10.7109375" style="160" customWidth="1"/>
    <col min="11530" max="11530" width="9.28515625" style="160" customWidth="1"/>
    <col min="11531" max="11776" width="9.140625" style="160"/>
    <col min="11777" max="11777" width="4.42578125" style="160" customWidth="1"/>
    <col min="11778" max="11778" width="5.28515625" style="160" customWidth="1"/>
    <col min="11779" max="11779" width="4.7109375" style="160" customWidth="1"/>
    <col min="11780" max="11780" width="4.28515625" style="160" customWidth="1"/>
    <col min="11781" max="11781" width="47.7109375" style="160" customWidth="1"/>
    <col min="11782" max="11782" width="0" style="160" hidden="1" customWidth="1"/>
    <col min="11783" max="11783" width="10.7109375" style="160" customWidth="1"/>
    <col min="11784" max="11784" width="10.5703125" style="160" customWidth="1"/>
    <col min="11785" max="11785" width="10.7109375" style="160" customWidth="1"/>
    <col min="11786" max="11786" width="9.28515625" style="160" customWidth="1"/>
    <col min="11787" max="12032" width="9.140625" style="160"/>
    <col min="12033" max="12033" width="4.42578125" style="160" customWidth="1"/>
    <col min="12034" max="12034" width="5.28515625" style="160" customWidth="1"/>
    <col min="12035" max="12035" width="4.7109375" style="160" customWidth="1"/>
    <col min="12036" max="12036" width="4.28515625" style="160" customWidth="1"/>
    <col min="12037" max="12037" width="47.7109375" style="160" customWidth="1"/>
    <col min="12038" max="12038" width="0" style="160" hidden="1" customWidth="1"/>
    <col min="12039" max="12039" width="10.7109375" style="160" customWidth="1"/>
    <col min="12040" max="12040" width="10.5703125" style="160" customWidth="1"/>
    <col min="12041" max="12041" width="10.7109375" style="160" customWidth="1"/>
    <col min="12042" max="12042" width="9.28515625" style="160" customWidth="1"/>
    <col min="12043" max="12288" width="9.140625" style="160"/>
    <col min="12289" max="12289" width="4.42578125" style="160" customWidth="1"/>
    <col min="12290" max="12290" width="5.28515625" style="160" customWidth="1"/>
    <col min="12291" max="12291" width="4.7109375" style="160" customWidth="1"/>
    <col min="12292" max="12292" width="4.28515625" style="160" customWidth="1"/>
    <col min="12293" max="12293" width="47.7109375" style="160" customWidth="1"/>
    <col min="12294" max="12294" width="0" style="160" hidden="1" customWidth="1"/>
    <col min="12295" max="12295" width="10.7109375" style="160" customWidth="1"/>
    <col min="12296" max="12296" width="10.5703125" style="160" customWidth="1"/>
    <col min="12297" max="12297" width="10.7109375" style="160" customWidth="1"/>
    <col min="12298" max="12298" width="9.28515625" style="160" customWidth="1"/>
    <col min="12299" max="12544" width="9.140625" style="160"/>
    <col min="12545" max="12545" width="4.42578125" style="160" customWidth="1"/>
    <col min="12546" max="12546" width="5.28515625" style="160" customWidth="1"/>
    <col min="12547" max="12547" width="4.7109375" style="160" customWidth="1"/>
    <col min="12548" max="12548" width="4.28515625" style="160" customWidth="1"/>
    <col min="12549" max="12549" width="47.7109375" style="160" customWidth="1"/>
    <col min="12550" max="12550" width="0" style="160" hidden="1" customWidth="1"/>
    <col min="12551" max="12551" width="10.7109375" style="160" customWidth="1"/>
    <col min="12552" max="12552" width="10.5703125" style="160" customWidth="1"/>
    <col min="12553" max="12553" width="10.7109375" style="160" customWidth="1"/>
    <col min="12554" max="12554" width="9.28515625" style="160" customWidth="1"/>
    <col min="12555" max="12800" width="9.140625" style="160"/>
    <col min="12801" max="12801" width="4.42578125" style="160" customWidth="1"/>
    <col min="12802" max="12802" width="5.28515625" style="160" customWidth="1"/>
    <col min="12803" max="12803" width="4.7109375" style="160" customWidth="1"/>
    <col min="12804" max="12804" width="4.28515625" style="160" customWidth="1"/>
    <col min="12805" max="12805" width="47.7109375" style="160" customWidth="1"/>
    <col min="12806" max="12806" width="0" style="160" hidden="1" customWidth="1"/>
    <col min="12807" max="12807" width="10.7109375" style="160" customWidth="1"/>
    <col min="12808" max="12808" width="10.5703125" style="160" customWidth="1"/>
    <col min="12809" max="12809" width="10.7109375" style="160" customWidth="1"/>
    <col min="12810" max="12810" width="9.28515625" style="160" customWidth="1"/>
    <col min="12811" max="13056" width="9.140625" style="160"/>
    <col min="13057" max="13057" width="4.42578125" style="160" customWidth="1"/>
    <col min="13058" max="13058" width="5.28515625" style="160" customWidth="1"/>
    <col min="13059" max="13059" width="4.7109375" style="160" customWidth="1"/>
    <col min="13060" max="13060" width="4.28515625" style="160" customWidth="1"/>
    <col min="13061" max="13061" width="47.7109375" style="160" customWidth="1"/>
    <col min="13062" max="13062" width="0" style="160" hidden="1" customWidth="1"/>
    <col min="13063" max="13063" width="10.7109375" style="160" customWidth="1"/>
    <col min="13064" max="13064" width="10.5703125" style="160" customWidth="1"/>
    <col min="13065" max="13065" width="10.7109375" style="160" customWidth="1"/>
    <col min="13066" max="13066" width="9.28515625" style="160" customWidth="1"/>
    <col min="13067" max="13312" width="9.140625" style="160"/>
    <col min="13313" max="13313" width="4.42578125" style="160" customWidth="1"/>
    <col min="13314" max="13314" width="5.28515625" style="160" customWidth="1"/>
    <col min="13315" max="13315" width="4.7109375" style="160" customWidth="1"/>
    <col min="13316" max="13316" width="4.28515625" style="160" customWidth="1"/>
    <col min="13317" max="13317" width="47.7109375" style="160" customWidth="1"/>
    <col min="13318" max="13318" width="0" style="160" hidden="1" customWidth="1"/>
    <col min="13319" max="13319" width="10.7109375" style="160" customWidth="1"/>
    <col min="13320" max="13320" width="10.5703125" style="160" customWidth="1"/>
    <col min="13321" max="13321" width="10.7109375" style="160" customWidth="1"/>
    <col min="13322" max="13322" width="9.28515625" style="160" customWidth="1"/>
    <col min="13323" max="13568" width="9.140625" style="160"/>
    <col min="13569" max="13569" width="4.42578125" style="160" customWidth="1"/>
    <col min="13570" max="13570" width="5.28515625" style="160" customWidth="1"/>
    <col min="13571" max="13571" width="4.7109375" style="160" customWidth="1"/>
    <col min="13572" max="13572" width="4.28515625" style="160" customWidth="1"/>
    <col min="13573" max="13573" width="47.7109375" style="160" customWidth="1"/>
    <col min="13574" max="13574" width="0" style="160" hidden="1" customWidth="1"/>
    <col min="13575" max="13575" width="10.7109375" style="160" customWidth="1"/>
    <col min="13576" max="13576" width="10.5703125" style="160" customWidth="1"/>
    <col min="13577" max="13577" width="10.7109375" style="160" customWidth="1"/>
    <col min="13578" max="13578" width="9.28515625" style="160" customWidth="1"/>
    <col min="13579" max="13824" width="9.140625" style="160"/>
    <col min="13825" max="13825" width="4.42578125" style="160" customWidth="1"/>
    <col min="13826" max="13826" width="5.28515625" style="160" customWidth="1"/>
    <col min="13827" max="13827" width="4.7109375" style="160" customWidth="1"/>
    <col min="13828" max="13828" width="4.28515625" style="160" customWidth="1"/>
    <col min="13829" max="13829" width="47.7109375" style="160" customWidth="1"/>
    <col min="13830" max="13830" width="0" style="160" hidden="1" customWidth="1"/>
    <col min="13831" max="13831" width="10.7109375" style="160" customWidth="1"/>
    <col min="13832" max="13832" width="10.5703125" style="160" customWidth="1"/>
    <col min="13833" max="13833" width="10.7109375" style="160" customWidth="1"/>
    <col min="13834" max="13834" width="9.28515625" style="160" customWidth="1"/>
    <col min="13835" max="14080" width="9.140625" style="160"/>
    <col min="14081" max="14081" width="4.42578125" style="160" customWidth="1"/>
    <col min="14082" max="14082" width="5.28515625" style="160" customWidth="1"/>
    <col min="14083" max="14083" width="4.7109375" style="160" customWidth="1"/>
    <col min="14084" max="14084" width="4.28515625" style="160" customWidth="1"/>
    <col min="14085" max="14085" width="47.7109375" style="160" customWidth="1"/>
    <col min="14086" max="14086" width="0" style="160" hidden="1" customWidth="1"/>
    <col min="14087" max="14087" width="10.7109375" style="160" customWidth="1"/>
    <col min="14088" max="14088" width="10.5703125" style="160" customWidth="1"/>
    <col min="14089" max="14089" width="10.7109375" style="160" customWidth="1"/>
    <col min="14090" max="14090" width="9.28515625" style="160" customWidth="1"/>
    <col min="14091" max="14336" width="9.140625" style="160"/>
    <col min="14337" max="14337" width="4.42578125" style="160" customWidth="1"/>
    <col min="14338" max="14338" width="5.28515625" style="160" customWidth="1"/>
    <col min="14339" max="14339" width="4.7109375" style="160" customWidth="1"/>
    <col min="14340" max="14340" width="4.28515625" style="160" customWidth="1"/>
    <col min="14341" max="14341" width="47.7109375" style="160" customWidth="1"/>
    <col min="14342" max="14342" width="0" style="160" hidden="1" customWidth="1"/>
    <col min="14343" max="14343" width="10.7109375" style="160" customWidth="1"/>
    <col min="14344" max="14344" width="10.5703125" style="160" customWidth="1"/>
    <col min="14345" max="14345" width="10.7109375" style="160" customWidth="1"/>
    <col min="14346" max="14346" width="9.28515625" style="160" customWidth="1"/>
    <col min="14347" max="14592" width="9.140625" style="160"/>
    <col min="14593" max="14593" width="4.42578125" style="160" customWidth="1"/>
    <col min="14594" max="14594" width="5.28515625" style="160" customWidth="1"/>
    <col min="14595" max="14595" width="4.7109375" style="160" customWidth="1"/>
    <col min="14596" max="14596" width="4.28515625" style="160" customWidth="1"/>
    <col min="14597" max="14597" width="47.7109375" style="160" customWidth="1"/>
    <col min="14598" max="14598" width="0" style="160" hidden="1" customWidth="1"/>
    <col min="14599" max="14599" width="10.7109375" style="160" customWidth="1"/>
    <col min="14600" max="14600" width="10.5703125" style="160" customWidth="1"/>
    <col min="14601" max="14601" width="10.7109375" style="160" customWidth="1"/>
    <col min="14602" max="14602" width="9.28515625" style="160" customWidth="1"/>
    <col min="14603" max="14848" width="9.140625" style="160"/>
    <col min="14849" max="14849" width="4.42578125" style="160" customWidth="1"/>
    <col min="14850" max="14850" width="5.28515625" style="160" customWidth="1"/>
    <col min="14851" max="14851" width="4.7109375" style="160" customWidth="1"/>
    <col min="14852" max="14852" width="4.28515625" style="160" customWidth="1"/>
    <col min="14853" max="14853" width="47.7109375" style="160" customWidth="1"/>
    <col min="14854" max="14854" width="0" style="160" hidden="1" customWidth="1"/>
    <col min="14855" max="14855" width="10.7109375" style="160" customWidth="1"/>
    <col min="14856" max="14856" width="10.5703125" style="160" customWidth="1"/>
    <col min="14857" max="14857" width="10.7109375" style="160" customWidth="1"/>
    <col min="14858" max="14858" width="9.28515625" style="160" customWidth="1"/>
    <col min="14859" max="15104" width="9.140625" style="160"/>
    <col min="15105" max="15105" width="4.42578125" style="160" customWidth="1"/>
    <col min="15106" max="15106" width="5.28515625" style="160" customWidth="1"/>
    <col min="15107" max="15107" width="4.7109375" style="160" customWidth="1"/>
    <col min="15108" max="15108" width="4.28515625" style="160" customWidth="1"/>
    <col min="15109" max="15109" width="47.7109375" style="160" customWidth="1"/>
    <col min="15110" max="15110" width="0" style="160" hidden="1" customWidth="1"/>
    <col min="15111" max="15111" width="10.7109375" style="160" customWidth="1"/>
    <col min="15112" max="15112" width="10.5703125" style="160" customWidth="1"/>
    <col min="15113" max="15113" width="10.7109375" style="160" customWidth="1"/>
    <col min="15114" max="15114" width="9.28515625" style="160" customWidth="1"/>
    <col min="15115" max="15360" width="9.140625" style="160"/>
    <col min="15361" max="15361" width="4.42578125" style="160" customWidth="1"/>
    <col min="15362" max="15362" width="5.28515625" style="160" customWidth="1"/>
    <col min="15363" max="15363" width="4.7109375" style="160" customWidth="1"/>
    <col min="15364" max="15364" width="4.28515625" style="160" customWidth="1"/>
    <col min="15365" max="15365" width="47.7109375" style="160" customWidth="1"/>
    <col min="15366" max="15366" width="0" style="160" hidden="1" customWidth="1"/>
    <col min="15367" max="15367" width="10.7109375" style="160" customWidth="1"/>
    <col min="15368" max="15368" width="10.5703125" style="160" customWidth="1"/>
    <col min="15369" max="15369" width="10.7109375" style="160" customWidth="1"/>
    <col min="15370" max="15370" width="9.28515625" style="160" customWidth="1"/>
    <col min="15371" max="15616" width="9.140625" style="160"/>
    <col min="15617" max="15617" width="4.42578125" style="160" customWidth="1"/>
    <col min="15618" max="15618" width="5.28515625" style="160" customWidth="1"/>
    <col min="15619" max="15619" width="4.7109375" style="160" customWidth="1"/>
    <col min="15620" max="15620" width="4.28515625" style="160" customWidth="1"/>
    <col min="15621" max="15621" width="47.7109375" style="160" customWidth="1"/>
    <col min="15622" max="15622" width="0" style="160" hidden="1" customWidth="1"/>
    <col min="15623" max="15623" width="10.7109375" style="160" customWidth="1"/>
    <col min="15624" max="15624" width="10.5703125" style="160" customWidth="1"/>
    <col min="15625" max="15625" width="10.7109375" style="160" customWidth="1"/>
    <col min="15626" max="15626" width="9.28515625" style="160" customWidth="1"/>
    <col min="15627" max="15872" width="9.140625" style="160"/>
    <col min="15873" max="15873" width="4.42578125" style="160" customWidth="1"/>
    <col min="15874" max="15874" width="5.28515625" style="160" customWidth="1"/>
    <col min="15875" max="15875" width="4.7109375" style="160" customWidth="1"/>
    <col min="15876" max="15876" width="4.28515625" style="160" customWidth="1"/>
    <col min="15877" max="15877" width="47.7109375" style="160" customWidth="1"/>
    <col min="15878" max="15878" width="0" style="160" hidden="1" customWidth="1"/>
    <col min="15879" max="15879" width="10.7109375" style="160" customWidth="1"/>
    <col min="15880" max="15880" width="10.5703125" style="160" customWidth="1"/>
    <col min="15881" max="15881" width="10.7109375" style="160" customWidth="1"/>
    <col min="15882" max="15882" width="9.28515625" style="160" customWidth="1"/>
    <col min="15883" max="16128" width="9.140625" style="160"/>
    <col min="16129" max="16129" width="4.42578125" style="160" customWidth="1"/>
    <col min="16130" max="16130" width="5.28515625" style="160" customWidth="1"/>
    <col min="16131" max="16131" width="4.7109375" style="160" customWidth="1"/>
    <col min="16132" max="16132" width="4.28515625" style="160" customWidth="1"/>
    <col min="16133" max="16133" width="47.7109375" style="160" customWidth="1"/>
    <col min="16134" max="16134" width="0" style="160" hidden="1" customWidth="1"/>
    <col min="16135" max="16135" width="10.7109375" style="160" customWidth="1"/>
    <col min="16136" max="16136" width="10.5703125" style="160" customWidth="1"/>
    <col min="16137" max="16137" width="10.7109375" style="160" customWidth="1"/>
    <col min="16138" max="16138" width="9.28515625" style="160" customWidth="1"/>
    <col min="16139" max="16384" width="9.140625" style="160"/>
  </cols>
  <sheetData>
    <row r="1" spans="1:13">
      <c r="A1" s="404"/>
      <c r="B1" s="404"/>
      <c r="C1" s="404"/>
      <c r="D1" s="404"/>
      <c r="E1" s="404"/>
      <c r="F1" s="404"/>
      <c r="G1" s="404"/>
      <c r="H1" s="404"/>
      <c r="I1" s="403" t="s">
        <v>860</v>
      </c>
      <c r="J1" s="403"/>
      <c r="K1" s="403"/>
    </row>
    <row r="2" spans="1:13">
      <c r="A2" s="404"/>
      <c r="B2" s="404"/>
      <c r="C2" s="404"/>
      <c r="D2" s="404"/>
      <c r="E2" s="404"/>
      <c r="F2" s="404"/>
      <c r="G2" s="404"/>
      <c r="H2" s="404"/>
      <c r="I2" s="403"/>
      <c r="J2" s="403"/>
      <c r="K2" s="403"/>
    </row>
    <row r="3" spans="1:13">
      <c r="A3" s="404"/>
      <c r="B3" s="404"/>
      <c r="C3" s="404"/>
      <c r="D3" s="404"/>
      <c r="E3" s="404"/>
      <c r="F3" s="404"/>
      <c r="G3" s="404"/>
      <c r="H3" s="404"/>
      <c r="I3" s="403"/>
      <c r="J3" s="403"/>
      <c r="K3" s="403"/>
    </row>
    <row r="4" spans="1:13">
      <c r="A4" s="404"/>
      <c r="B4" s="404"/>
      <c r="C4" s="404"/>
      <c r="D4" s="404"/>
      <c r="E4" s="404"/>
      <c r="F4" s="404"/>
      <c r="G4" s="404"/>
      <c r="H4" s="404"/>
      <c r="I4" s="403"/>
      <c r="J4" s="403"/>
      <c r="K4" s="403"/>
    </row>
    <row r="5" spans="1:13" ht="36" customHeight="1">
      <c r="B5" s="413" t="s">
        <v>839</v>
      </c>
      <c r="C5" s="413"/>
      <c r="D5" s="413"/>
      <c r="E5" s="413"/>
      <c r="F5" s="413"/>
      <c r="G5" s="413"/>
      <c r="H5" s="413"/>
      <c r="I5" s="413"/>
      <c r="J5" s="413"/>
      <c r="K5" s="413"/>
      <c r="M5" s="160" t="s">
        <v>198</v>
      </c>
    </row>
    <row r="6" spans="1:13">
      <c r="B6" s="161" t="s">
        <v>840</v>
      </c>
      <c r="C6" s="162"/>
      <c r="D6" s="163"/>
      <c r="E6" s="163"/>
      <c r="F6" s="164"/>
      <c r="G6" s="161"/>
      <c r="H6" s="165"/>
      <c r="I6" s="165"/>
    </row>
    <row r="7" spans="1:13" ht="16.5" thickBot="1">
      <c r="C7" s="167"/>
      <c r="D7" s="168"/>
      <c r="E7" s="168"/>
      <c r="F7" s="169"/>
      <c r="J7" s="414" t="s">
        <v>199</v>
      </c>
      <c r="K7" s="414"/>
    </row>
    <row r="8" spans="1:13" s="172" customFormat="1" ht="15.75" customHeight="1" thickBot="1">
      <c r="B8" s="415" t="s">
        <v>200</v>
      </c>
      <c r="C8" s="417" t="s">
        <v>201</v>
      </c>
      <c r="D8" s="419" t="s">
        <v>202</v>
      </c>
      <c r="E8" s="420" t="s">
        <v>203</v>
      </c>
      <c r="F8" s="422" t="s">
        <v>204</v>
      </c>
      <c r="G8" s="405" t="s">
        <v>205</v>
      </c>
      <c r="H8" s="407" t="s">
        <v>206</v>
      </c>
      <c r="I8" s="409" t="s">
        <v>6</v>
      </c>
      <c r="J8" s="411" t="s">
        <v>207</v>
      </c>
      <c r="K8" s="412"/>
    </row>
    <row r="9" spans="1:13" s="173" customFormat="1" ht="32.25" customHeight="1" thickBot="1">
      <c r="B9" s="416"/>
      <c r="C9" s="418"/>
      <c r="D9" s="418"/>
      <c r="E9" s="421"/>
      <c r="F9" s="423"/>
      <c r="G9" s="406"/>
      <c r="H9" s="408"/>
      <c r="I9" s="410"/>
      <c r="J9" s="174" t="s">
        <v>208</v>
      </c>
      <c r="K9" s="175" t="s">
        <v>209</v>
      </c>
    </row>
    <row r="10" spans="1:13" s="176" customFormat="1" ht="16.5" thickBot="1">
      <c r="B10" s="177">
        <v>1</v>
      </c>
      <c r="C10" s="178">
        <v>2</v>
      </c>
      <c r="D10" s="178">
        <v>3</v>
      </c>
      <c r="E10" s="179">
        <v>4</v>
      </c>
      <c r="F10" s="180">
        <v>5</v>
      </c>
      <c r="G10" s="181"/>
      <c r="H10" s="182" t="s">
        <v>210</v>
      </c>
      <c r="I10" s="183" t="s">
        <v>211</v>
      </c>
      <c r="J10" s="181" t="s">
        <v>212</v>
      </c>
      <c r="K10" s="183" t="s">
        <v>213</v>
      </c>
    </row>
    <row r="11" spans="1:13" s="184" customFormat="1" ht="64.5" thickBot="1">
      <c r="B11" s="185">
        <v>2000</v>
      </c>
      <c r="C11" s="186" t="s">
        <v>214</v>
      </c>
      <c r="D11" s="187" t="s">
        <v>14</v>
      </c>
      <c r="E11" s="188" t="s">
        <v>14</v>
      </c>
      <c r="F11" s="189" t="s">
        <v>841</v>
      </c>
      <c r="G11" s="190"/>
      <c r="H11" s="191">
        <f>H12+H48+H66+H92+H145+H165+H185+H214+H244+H275+H307</f>
        <v>1317566.7000000002</v>
      </c>
      <c r="I11" s="191">
        <f t="shared" ref="I11:K11" si="0">I12+I48+I66+I92+I145+I165+I185+I214+I244+I275+I307</f>
        <v>3347266.7</v>
      </c>
      <c r="J11" s="191">
        <f t="shared" si="0"/>
        <v>1342266.7000000002</v>
      </c>
      <c r="K11" s="191">
        <f t="shared" si="0"/>
        <v>2005000</v>
      </c>
      <c r="L11" s="192"/>
      <c r="M11" s="192"/>
    </row>
    <row r="12" spans="1:13" s="131" customFormat="1" ht="64.5" customHeight="1">
      <c r="B12" s="193">
        <v>2100</v>
      </c>
      <c r="C12" s="194" t="s">
        <v>215</v>
      </c>
      <c r="D12" s="195" t="s">
        <v>216</v>
      </c>
      <c r="E12" s="196" t="s">
        <v>216</v>
      </c>
      <c r="F12" s="197" t="s">
        <v>842</v>
      </c>
      <c r="G12" s="198" t="s">
        <v>217</v>
      </c>
      <c r="H12" s="199">
        <f>H14+H19+H23+H28+H31+H34+H37+H40</f>
        <v>252844.7</v>
      </c>
      <c r="I12" s="199">
        <f t="shared" ref="I12:K12" si="1">I14+I19+I23+I28+I31+I34+I37+I40</f>
        <v>254744.7</v>
      </c>
      <c r="J12" s="199">
        <f t="shared" si="1"/>
        <v>252744.7</v>
      </c>
      <c r="K12" s="199">
        <f t="shared" si="1"/>
        <v>2000</v>
      </c>
    </row>
    <row r="13" spans="1:13">
      <c r="B13" s="200"/>
      <c r="C13" s="194"/>
      <c r="D13" s="195"/>
      <c r="E13" s="196"/>
      <c r="F13" s="201" t="s">
        <v>7</v>
      </c>
      <c r="G13" s="202"/>
      <c r="H13" s="203"/>
      <c r="I13" s="204"/>
      <c r="J13" s="204"/>
      <c r="K13" s="205"/>
    </row>
    <row r="14" spans="1:13" s="206" customFormat="1" ht="70.5" customHeight="1">
      <c r="B14" s="207">
        <v>2110</v>
      </c>
      <c r="C14" s="194" t="s">
        <v>215</v>
      </c>
      <c r="D14" s="208" t="s">
        <v>218</v>
      </c>
      <c r="E14" s="209" t="s">
        <v>216</v>
      </c>
      <c r="F14" s="210" t="s">
        <v>219</v>
      </c>
      <c r="G14" s="211" t="s">
        <v>220</v>
      </c>
      <c r="H14" s="212">
        <f>H16</f>
        <v>228647.7</v>
      </c>
      <c r="I14" s="212">
        <f>I16</f>
        <v>230647.7</v>
      </c>
      <c r="J14" s="212">
        <f>J16</f>
        <v>228647.7</v>
      </c>
      <c r="K14" s="213">
        <f>2000</f>
        <v>2000</v>
      </c>
    </row>
    <row r="15" spans="1:13" s="206" customFormat="1" ht="14.25" customHeight="1">
      <c r="B15" s="207"/>
      <c r="C15" s="194"/>
      <c r="D15" s="208"/>
      <c r="E15" s="209"/>
      <c r="F15" s="201" t="s">
        <v>35</v>
      </c>
      <c r="G15" s="211"/>
      <c r="H15" s="214"/>
      <c r="I15" s="212"/>
      <c r="J15" s="212"/>
      <c r="K15" s="215"/>
    </row>
    <row r="16" spans="1:13" ht="30.75" customHeight="1">
      <c r="B16" s="207">
        <v>2111</v>
      </c>
      <c r="C16" s="216" t="s">
        <v>215</v>
      </c>
      <c r="D16" s="217" t="s">
        <v>218</v>
      </c>
      <c r="E16" s="218" t="s">
        <v>218</v>
      </c>
      <c r="F16" s="201" t="s">
        <v>221</v>
      </c>
      <c r="G16" s="219" t="s">
        <v>222</v>
      </c>
      <c r="H16" s="220">
        <f>+J16</f>
        <v>228647.7</v>
      </c>
      <c r="I16" s="221">
        <f>J16+K16</f>
        <v>230647.7</v>
      </c>
      <c r="J16" s="221">
        <f>220347.7+2300+6000</f>
        <v>228647.7</v>
      </c>
      <c r="K16" s="226">
        <v>2000</v>
      </c>
    </row>
    <row r="17" spans="2:11" ht="31.5" customHeight="1">
      <c r="B17" s="207">
        <v>2112</v>
      </c>
      <c r="C17" s="216" t="s">
        <v>215</v>
      </c>
      <c r="D17" s="217" t="s">
        <v>218</v>
      </c>
      <c r="E17" s="218" t="s">
        <v>223</v>
      </c>
      <c r="F17" s="201" t="s">
        <v>224</v>
      </c>
      <c r="G17" s="219" t="s">
        <v>225</v>
      </c>
      <c r="H17" s="220"/>
      <c r="I17" s="221"/>
      <c r="J17" s="221"/>
      <c r="K17" s="222"/>
    </row>
    <row r="18" spans="2:11" ht="18.75" customHeight="1">
      <c r="B18" s="207">
        <v>2113</v>
      </c>
      <c r="C18" s="216" t="s">
        <v>215</v>
      </c>
      <c r="D18" s="217" t="s">
        <v>218</v>
      </c>
      <c r="E18" s="218" t="s">
        <v>226</v>
      </c>
      <c r="F18" s="201" t="s">
        <v>227</v>
      </c>
      <c r="G18" s="219" t="s">
        <v>228</v>
      </c>
      <c r="H18" s="220"/>
      <c r="I18" s="221"/>
      <c r="J18" s="221"/>
      <c r="K18" s="222"/>
    </row>
    <row r="19" spans="2:11" ht="16.5" customHeight="1">
      <c r="B19" s="207">
        <v>2120</v>
      </c>
      <c r="C19" s="194" t="s">
        <v>215</v>
      </c>
      <c r="D19" s="208" t="s">
        <v>223</v>
      </c>
      <c r="E19" s="209" t="s">
        <v>216</v>
      </c>
      <c r="F19" s="210" t="s">
        <v>229</v>
      </c>
      <c r="G19" s="223" t="s">
        <v>230</v>
      </c>
      <c r="H19" s="220"/>
      <c r="I19" s="221"/>
      <c r="J19" s="221"/>
      <c r="K19" s="222"/>
    </row>
    <row r="20" spans="2:11" s="206" customFormat="1">
      <c r="B20" s="207"/>
      <c r="C20" s="194"/>
      <c r="D20" s="208"/>
      <c r="E20" s="209"/>
      <c r="F20" s="201" t="s">
        <v>35</v>
      </c>
      <c r="G20" s="211"/>
      <c r="H20" s="214"/>
      <c r="I20" s="212"/>
      <c r="J20" s="212"/>
      <c r="K20" s="215"/>
    </row>
    <row r="21" spans="2:11" ht="16.5" customHeight="1">
      <c r="B21" s="207">
        <v>2121</v>
      </c>
      <c r="C21" s="216" t="s">
        <v>215</v>
      </c>
      <c r="D21" s="217" t="s">
        <v>223</v>
      </c>
      <c r="E21" s="218" t="s">
        <v>218</v>
      </c>
      <c r="F21" s="224" t="s">
        <v>231</v>
      </c>
      <c r="G21" s="219" t="s">
        <v>232</v>
      </c>
      <c r="H21" s="220"/>
      <c r="I21" s="221"/>
      <c r="J21" s="221"/>
      <c r="K21" s="222"/>
    </row>
    <row r="22" spans="2:11" ht="42.75" customHeight="1">
      <c r="B22" s="207">
        <v>2122</v>
      </c>
      <c r="C22" s="216" t="s">
        <v>215</v>
      </c>
      <c r="D22" s="217" t="s">
        <v>223</v>
      </c>
      <c r="E22" s="218" t="s">
        <v>223</v>
      </c>
      <c r="F22" s="201" t="s">
        <v>233</v>
      </c>
      <c r="G22" s="219" t="s">
        <v>234</v>
      </c>
      <c r="H22" s="220"/>
      <c r="I22" s="221"/>
      <c r="J22" s="221"/>
      <c r="K22" s="222"/>
    </row>
    <row r="23" spans="2:11" ht="16.5" customHeight="1">
      <c r="B23" s="207">
        <v>2130</v>
      </c>
      <c r="C23" s="194" t="s">
        <v>215</v>
      </c>
      <c r="D23" s="208" t="s">
        <v>226</v>
      </c>
      <c r="E23" s="209" t="s">
        <v>216</v>
      </c>
      <c r="F23" s="210" t="s">
        <v>235</v>
      </c>
      <c r="G23" s="225" t="s">
        <v>236</v>
      </c>
      <c r="H23" s="220">
        <f>H25+H27</f>
        <v>1999</v>
      </c>
      <c r="I23" s="221">
        <f>I25+I27</f>
        <v>1999</v>
      </c>
      <c r="J23" s="221">
        <f>J25+J27</f>
        <v>1999</v>
      </c>
      <c r="K23" s="226">
        <f>K25+K27</f>
        <v>0</v>
      </c>
    </row>
    <row r="24" spans="2:11" s="206" customFormat="1">
      <c r="B24" s="207"/>
      <c r="C24" s="194"/>
      <c r="D24" s="208"/>
      <c r="E24" s="209"/>
      <c r="F24" s="201" t="s">
        <v>35</v>
      </c>
      <c r="G24" s="211"/>
      <c r="H24" s="214"/>
      <c r="I24" s="212"/>
      <c r="J24" s="212"/>
      <c r="K24" s="215"/>
    </row>
    <row r="25" spans="2:11" ht="30.75" customHeight="1">
      <c r="B25" s="207">
        <v>2131</v>
      </c>
      <c r="C25" s="216" t="s">
        <v>215</v>
      </c>
      <c r="D25" s="217" t="s">
        <v>226</v>
      </c>
      <c r="E25" s="218" t="s">
        <v>218</v>
      </c>
      <c r="F25" s="201" t="s">
        <v>237</v>
      </c>
      <c r="G25" s="219" t="s">
        <v>238</v>
      </c>
      <c r="H25" s="220"/>
      <c r="I25" s="221"/>
      <c r="J25" s="221"/>
      <c r="K25" s="222"/>
    </row>
    <row r="26" spans="2:11" ht="14.25" customHeight="1">
      <c r="B26" s="207">
        <v>2132</v>
      </c>
      <c r="C26" s="216" t="s">
        <v>215</v>
      </c>
      <c r="D26" s="217">
        <v>3</v>
      </c>
      <c r="E26" s="218">
        <v>2</v>
      </c>
      <c r="F26" s="201" t="s">
        <v>239</v>
      </c>
      <c r="G26" s="219" t="s">
        <v>240</v>
      </c>
      <c r="H26" s="220"/>
      <c r="I26" s="221"/>
      <c r="J26" s="221"/>
      <c r="K26" s="222"/>
    </row>
    <row r="27" spans="2:11" ht="18.75" customHeight="1">
      <c r="B27" s="207">
        <v>2133</v>
      </c>
      <c r="C27" s="216" t="s">
        <v>215</v>
      </c>
      <c r="D27" s="217">
        <v>3</v>
      </c>
      <c r="E27" s="218">
        <v>3</v>
      </c>
      <c r="F27" s="201" t="s">
        <v>241</v>
      </c>
      <c r="G27" s="219" t="s">
        <v>242</v>
      </c>
      <c r="H27" s="220">
        <f>+J27</f>
        <v>1999</v>
      </c>
      <c r="I27" s="221">
        <f>J27+K27</f>
        <v>1999</v>
      </c>
      <c r="J27" s="221">
        <f>+[2]ՔԿԱԳ!$C$9</f>
        <v>1999</v>
      </c>
      <c r="K27" s="222">
        <f>[1]sheet1!AU38</f>
        <v>0</v>
      </c>
    </row>
    <row r="28" spans="2:11" ht="12.75" customHeight="1">
      <c r="B28" s="207">
        <v>2140</v>
      </c>
      <c r="C28" s="194" t="s">
        <v>215</v>
      </c>
      <c r="D28" s="208">
        <v>4</v>
      </c>
      <c r="E28" s="209">
        <v>0</v>
      </c>
      <c r="F28" s="210" t="s">
        <v>243</v>
      </c>
      <c r="G28" s="211" t="s">
        <v>244</v>
      </c>
      <c r="H28" s="220"/>
      <c r="I28" s="221"/>
      <c r="J28" s="221"/>
      <c r="K28" s="222"/>
    </row>
    <row r="29" spans="2:11" s="206" customFormat="1">
      <c r="B29" s="207"/>
      <c r="C29" s="194"/>
      <c r="D29" s="208"/>
      <c r="E29" s="209"/>
      <c r="F29" s="201" t="s">
        <v>35</v>
      </c>
      <c r="G29" s="211"/>
      <c r="H29" s="214"/>
      <c r="I29" s="212"/>
      <c r="J29" s="212"/>
      <c r="K29" s="215"/>
    </row>
    <row r="30" spans="2:11" ht="28.5" customHeight="1">
      <c r="B30" s="207">
        <v>2141</v>
      </c>
      <c r="C30" s="216" t="s">
        <v>215</v>
      </c>
      <c r="D30" s="217">
        <v>4</v>
      </c>
      <c r="E30" s="218">
        <v>1</v>
      </c>
      <c r="F30" s="201" t="s">
        <v>245</v>
      </c>
      <c r="G30" s="227" t="s">
        <v>246</v>
      </c>
      <c r="H30" s="220"/>
      <c r="I30" s="221"/>
      <c r="J30" s="221"/>
      <c r="K30" s="222"/>
    </row>
    <row r="31" spans="2:11" ht="57" customHeight="1">
      <c r="B31" s="207">
        <v>2150</v>
      </c>
      <c r="C31" s="194" t="s">
        <v>215</v>
      </c>
      <c r="D31" s="208">
        <v>5</v>
      </c>
      <c r="E31" s="209">
        <v>0</v>
      </c>
      <c r="F31" s="210" t="s">
        <v>247</v>
      </c>
      <c r="G31" s="211" t="s">
        <v>248</v>
      </c>
      <c r="H31" s="220"/>
      <c r="I31" s="221"/>
      <c r="J31" s="221"/>
      <c r="K31" s="222"/>
    </row>
    <row r="32" spans="2:11" s="206" customFormat="1">
      <c r="B32" s="207"/>
      <c r="C32" s="194"/>
      <c r="D32" s="208"/>
      <c r="E32" s="209"/>
      <c r="F32" s="201" t="s">
        <v>35</v>
      </c>
      <c r="G32" s="211"/>
      <c r="H32" s="214"/>
      <c r="I32" s="212"/>
      <c r="J32" s="212"/>
      <c r="K32" s="215"/>
    </row>
    <row r="33" spans="2:11" ht="42" customHeight="1">
      <c r="B33" s="207">
        <v>2151</v>
      </c>
      <c r="C33" s="216" t="s">
        <v>215</v>
      </c>
      <c r="D33" s="217">
        <v>5</v>
      </c>
      <c r="E33" s="218">
        <v>1</v>
      </c>
      <c r="F33" s="201" t="s">
        <v>249</v>
      </c>
      <c r="G33" s="227" t="s">
        <v>250</v>
      </c>
      <c r="H33" s="220"/>
      <c r="I33" s="221"/>
      <c r="J33" s="221"/>
      <c r="K33" s="222"/>
    </row>
    <row r="34" spans="2:11" ht="42.75" customHeight="1">
      <c r="B34" s="207">
        <v>2160</v>
      </c>
      <c r="C34" s="194" t="s">
        <v>215</v>
      </c>
      <c r="D34" s="208">
        <v>6</v>
      </c>
      <c r="E34" s="209">
        <v>0</v>
      </c>
      <c r="F34" s="210" t="s">
        <v>251</v>
      </c>
      <c r="G34" s="211" t="s">
        <v>252</v>
      </c>
      <c r="H34" s="221">
        <f>H36</f>
        <v>22198</v>
      </c>
      <c r="I34" s="221">
        <f>I36</f>
        <v>22098</v>
      </c>
      <c r="J34" s="221">
        <f>J36</f>
        <v>22098</v>
      </c>
      <c r="K34" s="222">
        <f>K36</f>
        <v>0</v>
      </c>
    </row>
    <row r="35" spans="2:11" s="206" customFormat="1">
      <c r="B35" s="207"/>
      <c r="C35" s="194"/>
      <c r="D35" s="208"/>
      <c r="E35" s="209"/>
      <c r="F35" s="201" t="s">
        <v>35</v>
      </c>
      <c r="G35" s="211"/>
      <c r="H35" s="214"/>
      <c r="I35" s="212"/>
      <c r="J35" s="212"/>
      <c r="K35" s="215"/>
    </row>
    <row r="36" spans="2:11" ht="29.25" customHeight="1">
      <c r="B36" s="207">
        <v>2161</v>
      </c>
      <c r="C36" s="216" t="s">
        <v>215</v>
      </c>
      <c r="D36" s="217">
        <v>6</v>
      </c>
      <c r="E36" s="218">
        <v>1</v>
      </c>
      <c r="F36" s="201" t="s">
        <v>253</v>
      </c>
      <c r="G36" s="219" t="s">
        <v>254</v>
      </c>
      <c r="H36" s="220">
        <f>+J36+100</f>
        <v>22198</v>
      </c>
      <c r="I36" s="221">
        <f>J36+K36</f>
        <v>22098</v>
      </c>
      <c r="J36" s="221">
        <f>22198-100</f>
        <v>22098</v>
      </c>
      <c r="K36" s="222">
        <v>0</v>
      </c>
    </row>
    <row r="37" spans="2:11" ht="25.5">
      <c r="B37" s="207">
        <v>2170</v>
      </c>
      <c r="C37" s="194" t="s">
        <v>215</v>
      </c>
      <c r="D37" s="208">
        <v>7</v>
      </c>
      <c r="E37" s="209">
        <v>0</v>
      </c>
      <c r="F37" s="210" t="s">
        <v>255</v>
      </c>
      <c r="G37" s="219"/>
      <c r="H37" s="220"/>
      <c r="I37" s="221"/>
      <c r="J37" s="221"/>
      <c r="K37" s="222"/>
    </row>
    <row r="38" spans="2:11" s="206" customFormat="1">
      <c r="B38" s="207"/>
      <c r="C38" s="194"/>
      <c r="D38" s="208"/>
      <c r="E38" s="209"/>
      <c r="F38" s="201" t="s">
        <v>35</v>
      </c>
      <c r="G38" s="211"/>
      <c r="H38" s="214"/>
      <c r="I38" s="212"/>
      <c r="J38" s="212"/>
      <c r="K38" s="215"/>
    </row>
    <row r="39" spans="2:11" ht="25.5">
      <c r="B39" s="207">
        <v>2171</v>
      </c>
      <c r="C39" s="217" t="s">
        <v>215</v>
      </c>
      <c r="D39" s="217">
        <v>7</v>
      </c>
      <c r="E39" s="218">
        <v>1</v>
      </c>
      <c r="F39" s="201" t="s">
        <v>255</v>
      </c>
      <c r="G39" s="219"/>
      <c r="H39" s="220"/>
      <c r="I39" s="221"/>
      <c r="J39" s="221"/>
      <c r="K39" s="222"/>
    </row>
    <row r="40" spans="2:11" ht="29.25" customHeight="1">
      <c r="B40" s="207">
        <v>2180</v>
      </c>
      <c r="C40" s="194" t="s">
        <v>215</v>
      </c>
      <c r="D40" s="208">
        <v>8</v>
      </c>
      <c r="E40" s="209">
        <v>0</v>
      </c>
      <c r="F40" s="210" t="s">
        <v>256</v>
      </c>
      <c r="G40" s="211" t="s">
        <v>257</v>
      </c>
      <c r="H40" s="220"/>
      <c r="I40" s="221"/>
      <c r="J40" s="221"/>
      <c r="K40" s="222"/>
    </row>
    <row r="41" spans="2:11" s="206" customFormat="1">
      <c r="B41" s="207"/>
      <c r="C41" s="194"/>
      <c r="D41" s="208"/>
      <c r="E41" s="209"/>
      <c r="F41" s="201" t="s">
        <v>35</v>
      </c>
      <c r="G41" s="211"/>
      <c r="H41" s="214"/>
      <c r="I41" s="212"/>
      <c r="J41" s="212"/>
      <c r="K41" s="215"/>
    </row>
    <row r="42" spans="2:11" ht="40.5" customHeight="1">
      <c r="B42" s="207">
        <v>2181</v>
      </c>
      <c r="C42" s="216" t="s">
        <v>215</v>
      </c>
      <c r="D42" s="217">
        <v>8</v>
      </c>
      <c r="E42" s="218">
        <v>1</v>
      </c>
      <c r="F42" s="201" t="s">
        <v>256</v>
      </c>
      <c r="G42" s="227" t="s">
        <v>258</v>
      </c>
      <c r="H42" s="220"/>
      <c r="I42" s="221"/>
      <c r="J42" s="221"/>
      <c r="K42" s="222"/>
    </row>
    <row r="43" spans="2:11">
      <c r="B43" s="207"/>
      <c r="C43" s="216"/>
      <c r="D43" s="217"/>
      <c r="E43" s="218"/>
      <c r="F43" s="228" t="s">
        <v>35</v>
      </c>
      <c r="G43" s="227"/>
      <c r="H43" s="220"/>
      <c r="I43" s="221"/>
      <c r="J43" s="221"/>
      <c r="K43" s="222"/>
    </row>
    <row r="44" spans="2:11" ht="15.75" customHeight="1">
      <c r="B44" s="207">
        <v>2182</v>
      </c>
      <c r="C44" s="216" t="s">
        <v>215</v>
      </c>
      <c r="D44" s="217">
        <v>8</v>
      </c>
      <c r="E44" s="218">
        <v>1</v>
      </c>
      <c r="F44" s="228" t="s">
        <v>259</v>
      </c>
      <c r="G44" s="227"/>
      <c r="H44" s="220"/>
      <c r="I44" s="221"/>
      <c r="J44" s="221"/>
      <c r="K44" s="222"/>
    </row>
    <row r="45" spans="2:11" ht="27" customHeight="1">
      <c r="B45" s="207">
        <v>2183</v>
      </c>
      <c r="C45" s="216" t="s">
        <v>215</v>
      </c>
      <c r="D45" s="217">
        <v>8</v>
      </c>
      <c r="E45" s="218">
        <v>1</v>
      </c>
      <c r="F45" s="228" t="s">
        <v>260</v>
      </c>
      <c r="G45" s="227"/>
      <c r="H45" s="220"/>
      <c r="I45" s="221"/>
      <c r="J45" s="221"/>
      <c r="K45" s="222"/>
    </row>
    <row r="46" spans="2:11" ht="27.75" customHeight="1">
      <c r="B46" s="207">
        <v>2184</v>
      </c>
      <c r="C46" s="216" t="s">
        <v>215</v>
      </c>
      <c r="D46" s="217">
        <v>8</v>
      </c>
      <c r="E46" s="218">
        <v>1</v>
      </c>
      <c r="F46" s="228" t="s">
        <v>261</v>
      </c>
      <c r="G46" s="227"/>
      <c r="H46" s="220"/>
      <c r="I46" s="221"/>
      <c r="J46" s="221"/>
      <c r="K46" s="222"/>
    </row>
    <row r="47" spans="2:11">
      <c r="B47" s="207">
        <v>2185</v>
      </c>
      <c r="C47" s="216" t="s">
        <v>215</v>
      </c>
      <c r="D47" s="217">
        <v>8</v>
      </c>
      <c r="E47" s="218">
        <v>1</v>
      </c>
      <c r="F47" s="228"/>
      <c r="G47" s="227"/>
      <c r="H47" s="220"/>
      <c r="I47" s="221"/>
      <c r="J47" s="221"/>
      <c r="K47" s="222"/>
    </row>
    <row r="48" spans="2:11" s="131" customFormat="1" ht="33.75" customHeight="1">
      <c r="B48" s="229">
        <v>2200</v>
      </c>
      <c r="C48" s="194" t="s">
        <v>262</v>
      </c>
      <c r="D48" s="208">
        <v>0</v>
      </c>
      <c r="E48" s="209">
        <v>0</v>
      </c>
      <c r="F48" s="197" t="s">
        <v>843</v>
      </c>
      <c r="G48" s="230" t="s">
        <v>263</v>
      </c>
      <c r="H48" s="231"/>
      <c r="I48" s="232"/>
      <c r="J48" s="232"/>
      <c r="K48" s="233"/>
    </row>
    <row r="49" spans="2:11">
      <c r="B49" s="200"/>
      <c r="C49" s="194"/>
      <c r="D49" s="195"/>
      <c r="E49" s="196"/>
      <c r="F49" s="201" t="s">
        <v>7</v>
      </c>
      <c r="G49" s="202"/>
      <c r="H49" s="203"/>
      <c r="I49" s="204"/>
      <c r="J49" s="204"/>
      <c r="K49" s="205"/>
    </row>
    <row r="50" spans="2:11" ht="18.75" customHeight="1">
      <c r="B50" s="207">
        <v>2210</v>
      </c>
      <c r="C50" s="194" t="s">
        <v>262</v>
      </c>
      <c r="D50" s="217">
        <v>1</v>
      </c>
      <c r="E50" s="218">
        <v>0</v>
      </c>
      <c r="F50" s="210" t="s">
        <v>264</v>
      </c>
      <c r="G50" s="234" t="s">
        <v>265</v>
      </c>
      <c r="H50" s="220"/>
      <c r="I50" s="221"/>
      <c r="J50" s="221"/>
      <c r="K50" s="222"/>
    </row>
    <row r="51" spans="2:11" s="206" customFormat="1">
      <c r="B51" s="207"/>
      <c r="C51" s="194"/>
      <c r="D51" s="208"/>
      <c r="E51" s="209"/>
      <c r="F51" s="201" t="s">
        <v>35</v>
      </c>
      <c r="G51" s="211"/>
      <c r="H51" s="214"/>
      <c r="I51" s="212"/>
      <c r="J51" s="212"/>
      <c r="K51" s="215"/>
    </row>
    <row r="52" spans="2:11" ht="20.25" customHeight="1">
      <c r="B52" s="207">
        <v>2211</v>
      </c>
      <c r="C52" s="216" t="s">
        <v>262</v>
      </c>
      <c r="D52" s="217">
        <v>1</v>
      </c>
      <c r="E52" s="218">
        <v>1</v>
      </c>
      <c r="F52" s="201" t="s">
        <v>266</v>
      </c>
      <c r="G52" s="227" t="s">
        <v>267</v>
      </c>
      <c r="H52" s="220"/>
      <c r="I52" s="221"/>
      <c r="J52" s="221"/>
      <c r="K52" s="222"/>
    </row>
    <row r="53" spans="2:11" ht="19.5" customHeight="1">
      <c r="B53" s="207">
        <v>2220</v>
      </c>
      <c r="C53" s="194" t="s">
        <v>262</v>
      </c>
      <c r="D53" s="208">
        <v>2</v>
      </c>
      <c r="E53" s="209">
        <v>0</v>
      </c>
      <c r="F53" s="210" t="s">
        <v>268</v>
      </c>
      <c r="G53" s="234" t="s">
        <v>269</v>
      </c>
      <c r="H53" s="220"/>
      <c r="I53" s="221"/>
      <c r="J53" s="221"/>
      <c r="K53" s="222"/>
    </row>
    <row r="54" spans="2:11" s="206" customFormat="1">
      <c r="B54" s="207"/>
      <c r="C54" s="194"/>
      <c r="D54" s="208"/>
      <c r="E54" s="209"/>
      <c r="F54" s="201" t="s">
        <v>35</v>
      </c>
      <c r="G54" s="211"/>
      <c r="H54" s="214"/>
      <c r="I54" s="212"/>
      <c r="J54" s="212"/>
      <c r="K54" s="215"/>
    </row>
    <row r="55" spans="2:11" ht="18.75" customHeight="1">
      <c r="B55" s="207">
        <v>2221</v>
      </c>
      <c r="C55" s="216" t="s">
        <v>262</v>
      </c>
      <c r="D55" s="217">
        <v>2</v>
      </c>
      <c r="E55" s="218">
        <v>1</v>
      </c>
      <c r="F55" s="201" t="s">
        <v>270</v>
      </c>
      <c r="G55" s="227" t="s">
        <v>271</v>
      </c>
      <c r="H55" s="220"/>
      <c r="I55" s="221"/>
      <c r="J55" s="221"/>
      <c r="K55" s="222"/>
    </row>
    <row r="56" spans="2:11" ht="18" customHeight="1">
      <c r="B56" s="207">
        <v>2230</v>
      </c>
      <c r="C56" s="194" t="s">
        <v>262</v>
      </c>
      <c r="D56" s="217">
        <v>3</v>
      </c>
      <c r="E56" s="218">
        <v>0</v>
      </c>
      <c r="F56" s="210" t="s">
        <v>272</v>
      </c>
      <c r="G56" s="234" t="s">
        <v>273</v>
      </c>
      <c r="H56" s="220"/>
      <c r="I56" s="221"/>
      <c r="J56" s="221"/>
      <c r="K56" s="222"/>
    </row>
    <row r="57" spans="2:11" s="206" customFormat="1">
      <c r="B57" s="207"/>
      <c r="C57" s="194"/>
      <c r="D57" s="208"/>
      <c r="E57" s="209"/>
      <c r="F57" s="201" t="s">
        <v>35</v>
      </c>
      <c r="G57" s="211"/>
      <c r="H57" s="214"/>
      <c r="I57" s="212"/>
      <c r="J57" s="212"/>
      <c r="K57" s="215"/>
    </row>
    <row r="58" spans="2:11" ht="17.25" customHeight="1">
      <c r="B58" s="207">
        <v>2231</v>
      </c>
      <c r="C58" s="216" t="s">
        <v>262</v>
      </c>
      <c r="D58" s="217">
        <v>3</v>
      </c>
      <c r="E58" s="218">
        <v>1</v>
      </c>
      <c r="F58" s="201" t="s">
        <v>274</v>
      </c>
      <c r="G58" s="227" t="s">
        <v>275</v>
      </c>
      <c r="H58" s="220"/>
      <c r="I58" s="221"/>
      <c r="J58" s="221"/>
      <c r="K58" s="222"/>
    </row>
    <row r="59" spans="2:11" ht="42" customHeight="1">
      <c r="B59" s="207">
        <v>2240</v>
      </c>
      <c r="C59" s="194" t="s">
        <v>262</v>
      </c>
      <c r="D59" s="208">
        <v>4</v>
      </c>
      <c r="E59" s="209">
        <v>0</v>
      </c>
      <c r="F59" s="210" t="s">
        <v>276</v>
      </c>
      <c r="G59" s="211" t="s">
        <v>277</v>
      </c>
      <c r="H59" s="220"/>
      <c r="I59" s="221"/>
      <c r="J59" s="221"/>
      <c r="K59" s="222"/>
    </row>
    <row r="60" spans="2:11" s="206" customFormat="1">
      <c r="B60" s="207"/>
      <c r="C60" s="194"/>
      <c r="D60" s="208"/>
      <c r="E60" s="209"/>
      <c r="F60" s="201" t="s">
        <v>35</v>
      </c>
      <c r="G60" s="211"/>
      <c r="H60" s="214"/>
      <c r="I60" s="212"/>
      <c r="J60" s="212"/>
      <c r="K60" s="215"/>
    </row>
    <row r="61" spans="2:11" ht="30.75" customHeight="1">
      <c r="B61" s="207">
        <v>2241</v>
      </c>
      <c r="C61" s="216" t="s">
        <v>262</v>
      </c>
      <c r="D61" s="217">
        <v>4</v>
      </c>
      <c r="E61" s="218">
        <v>1</v>
      </c>
      <c r="F61" s="201" t="s">
        <v>276</v>
      </c>
      <c r="G61" s="227" t="s">
        <v>277</v>
      </c>
      <c r="H61" s="220"/>
      <c r="I61" s="221"/>
      <c r="J61" s="221"/>
      <c r="K61" s="222"/>
    </row>
    <row r="62" spans="2:11" s="206" customFormat="1">
      <c r="B62" s="207"/>
      <c r="C62" s="194"/>
      <c r="D62" s="208"/>
      <c r="E62" s="209"/>
      <c r="F62" s="201" t="s">
        <v>35</v>
      </c>
      <c r="G62" s="211"/>
      <c r="H62" s="214"/>
      <c r="I62" s="212"/>
      <c r="J62" s="212"/>
      <c r="K62" s="215"/>
    </row>
    <row r="63" spans="2:11" ht="29.25" customHeight="1">
      <c r="B63" s="207">
        <v>2250</v>
      </c>
      <c r="C63" s="194" t="s">
        <v>262</v>
      </c>
      <c r="D63" s="208">
        <v>5</v>
      </c>
      <c r="E63" s="209">
        <v>0</v>
      </c>
      <c r="F63" s="210" t="s">
        <v>278</v>
      </c>
      <c r="G63" s="211" t="s">
        <v>279</v>
      </c>
      <c r="H63" s="220"/>
      <c r="I63" s="221"/>
      <c r="J63" s="221"/>
      <c r="K63" s="222"/>
    </row>
    <row r="64" spans="2:11" s="206" customFormat="1">
      <c r="B64" s="207"/>
      <c r="C64" s="194"/>
      <c r="D64" s="208"/>
      <c r="E64" s="209"/>
      <c r="F64" s="201" t="s">
        <v>35</v>
      </c>
      <c r="G64" s="211"/>
      <c r="H64" s="214"/>
      <c r="I64" s="212"/>
      <c r="J64" s="212"/>
      <c r="K64" s="215"/>
    </row>
    <row r="65" spans="2:11" ht="28.5" customHeight="1">
      <c r="B65" s="207">
        <v>2251</v>
      </c>
      <c r="C65" s="216" t="s">
        <v>262</v>
      </c>
      <c r="D65" s="217">
        <v>5</v>
      </c>
      <c r="E65" s="218">
        <v>1</v>
      </c>
      <c r="F65" s="201" t="s">
        <v>278</v>
      </c>
      <c r="G65" s="227" t="s">
        <v>280</v>
      </c>
      <c r="H65" s="220"/>
      <c r="I65" s="221"/>
      <c r="J65" s="221"/>
      <c r="K65" s="222"/>
    </row>
    <row r="66" spans="2:11" s="131" customFormat="1" ht="60.75" customHeight="1">
      <c r="B66" s="229">
        <v>2300</v>
      </c>
      <c r="C66" s="235" t="s">
        <v>281</v>
      </c>
      <c r="D66" s="208">
        <v>0</v>
      </c>
      <c r="E66" s="209">
        <v>0</v>
      </c>
      <c r="F66" s="236" t="s">
        <v>844</v>
      </c>
      <c r="G66" s="230" t="s">
        <v>282</v>
      </c>
      <c r="H66" s="231">
        <f>+H68+H73+H76+H80+H83</f>
        <v>0</v>
      </c>
      <c r="I66" s="231">
        <f t="shared" ref="I66:K66" si="2">+I68+I73+I76+I80+I83</f>
        <v>0</v>
      </c>
      <c r="J66" s="231">
        <f t="shared" si="2"/>
        <v>0</v>
      </c>
      <c r="K66" s="231">
        <f t="shared" si="2"/>
        <v>0</v>
      </c>
    </row>
    <row r="67" spans="2:11">
      <c r="B67" s="200"/>
      <c r="C67" s="194"/>
      <c r="D67" s="195"/>
      <c r="E67" s="196"/>
      <c r="F67" s="201" t="s">
        <v>7</v>
      </c>
      <c r="G67" s="202"/>
      <c r="H67" s="203"/>
      <c r="I67" s="204"/>
      <c r="J67" s="204"/>
      <c r="K67" s="205"/>
    </row>
    <row r="68" spans="2:11" ht="27" customHeight="1">
      <c r="B68" s="207">
        <v>2310</v>
      </c>
      <c r="C68" s="235" t="s">
        <v>281</v>
      </c>
      <c r="D68" s="208">
        <v>1</v>
      </c>
      <c r="E68" s="209">
        <v>0</v>
      </c>
      <c r="F68" s="210" t="s">
        <v>283</v>
      </c>
      <c r="G68" s="211" t="s">
        <v>284</v>
      </c>
      <c r="H68" s="220"/>
      <c r="I68" s="221"/>
      <c r="J68" s="221"/>
      <c r="K68" s="222"/>
    </row>
    <row r="69" spans="2:11" s="206" customFormat="1">
      <c r="B69" s="207"/>
      <c r="C69" s="194"/>
      <c r="D69" s="208"/>
      <c r="E69" s="209"/>
      <c r="F69" s="201" t="s">
        <v>35</v>
      </c>
      <c r="G69" s="211"/>
      <c r="H69" s="214"/>
      <c r="I69" s="212"/>
      <c r="J69" s="212"/>
      <c r="K69" s="215"/>
    </row>
    <row r="70" spans="2:11" ht="16.5" customHeight="1">
      <c r="B70" s="207">
        <v>2311</v>
      </c>
      <c r="C70" s="237" t="s">
        <v>281</v>
      </c>
      <c r="D70" s="217">
        <v>1</v>
      </c>
      <c r="E70" s="218">
        <v>1</v>
      </c>
      <c r="F70" s="201" t="s">
        <v>285</v>
      </c>
      <c r="G70" s="227" t="s">
        <v>286</v>
      </c>
      <c r="H70" s="220"/>
      <c r="I70" s="221"/>
      <c r="J70" s="221"/>
      <c r="K70" s="222"/>
    </row>
    <row r="71" spans="2:11">
      <c r="B71" s="207">
        <v>2312</v>
      </c>
      <c r="C71" s="237" t="s">
        <v>281</v>
      </c>
      <c r="D71" s="217">
        <v>1</v>
      </c>
      <c r="E71" s="218">
        <v>2</v>
      </c>
      <c r="F71" s="201" t="s">
        <v>287</v>
      </c>
      <c r="G71" s="227"/>
      <c r="H71" s="220"/>
      <c r="I71" s="221"/>
      <c r="J71" s="221"/>
      <c r="K71" s="222"/>
    </row>
    <row r="72" spans="2:11">
      <c r="B72" s="207">
        <v>2313</v>
      </c>
      <c r="C72" s="237" t="s">
        <v>281</v>
      </c>
      <c r="D72" s="217">
        <v>1</v>
      </c>
      <c r="E72" s="218">
        <v>3</v>
      </c>
      <c r="F72" s="201" t="s">
        <v>288</v>
      </c>
      <c r="G72" s="227"/>
      <c r="H72" s="220"/>
      <c r="I72" s="221"/>
      <c r="J72" s="221"/>
      <c r="K72" s="222"/>
    </row>
    <row r="73" spans="2:11" ht="18.75" customHeight="1">
      <c r="B73" s="207">
        <v>2320</v>
      </c>
      <c r="C73" s="235" t="s">
        <v>281</v>
      </c>
      <c r="D73" s="208">
        <v>2</v>
      </c>
      <c r="E73" s="209">
        <v>0</v>
      </c>
      <c r="F73" s="210" t="s">
        <v>289</v>
      </c>
      <c r="G73" s="211" t="s">
        <v>290</v>
      </c>
      <c r="H73" s="220"/>
      <c r="I73" s="220"/>
      <c r="J73" s="221"/>
      <c r="K73" s="222"/>
    </row>
    <row r="74" spans="2:11" s="206" customFormat="1">
      <c r="B74" s="207"/>
      <c r="C74" s="194"/>
      <c r="D74" s="208"/>
      <c r="E74" s="209"/>
      <c r="F74" s="201" t="s">
        <v>35</v>
      </c>
      <c r="G74" s="211"/>
      <c r="H74" s="214"/>
      <c r="I74" s="212"/>
      <c r="J74" s="212"/>
      <c r="K74" s="215"/>
    </row>
    <row r="75" spans="2:11" ht="15.75" customHeight="1">
      <c r="B75" s="207">
        <v>2321</v>
      </c>
      <c r="C75" s="237" t="s">
        <v>281</v>
      </c>
      <c r="D75" s="217">
        <v>2</v>
      </c>
      <c r="E75" s="218">
        <v>1</v>
      </c>
      <c r="F75" s="201" t="s">
        <v>291</v>
      </c>
      <c r="G75" s="227" t="s">
        <v>292</v>
      </c>
      <c r="H75" s="220"/>
      <c r="I75" s="221"/>
      <c r="J75" s="221"/>
      <c r="K75" s="222"/>
    </row>
    <row r="76" spans="2:11" ht="30" customHeight="1">
      <c r="B76" s="207">
        <v>2330</v>
      </c>
      <c r="C76" s="235" t="s">
        <v>281</v>
      </c>
      <c r="D76" s="208">
        <v>3</v>
      </c>
      <c r="E76" s="209">
        <v>0</v>
      </c>
      <c r="F76" s="210" t="s">
        <v>293</v>
      </c>
      <c r="G76" s="211" t="s">
        <v>294</v>
      </c>
      <c r="H76" s="220"/>
      <c r="I76" s="221"/>
      <c r="J76" s="221"/>
      <c r="K76" s="222"/>
    </row>
    <row r="77" spans="2:11" s="206" customFormat="1">
      <c r="B77" s="207"/>
      <c r="C77" s="194"/>
      <c r="D77" s="208"/>
      <c r="E77" s="209"/>
      <c r="F77" s="201" t="s">
        <v>35</v>
      </c>
      <c r="G77" s="211"/>
      <c r="H77" s="214"/>
      <c r="I77" s="212"/>
      <c r="J77" s="212"/>
      <c r="K77" s="215"/>
    </row>
    <row r="78" spans="2:11" ht="15.75" customHeight="1">
      <c r="B78" s="207">
        <v>2331</v>
      </c>
      <c r="C78" s="237" t="s">
        <v>281</v>
      </c>
      <c r="D78" s="217">
        <v>3</v>
      </c>
      <c r="E78" s="218">
        <v>1</v>
      </c>
      <c r="F78" s="201" t="s">
        <v>295</v>
      </c>
      <c r="G78" s="227" t="s">
        <v>296</v>
      </c>
      <c r="H78" s="220"/>
      <c r="I78" s="221"/>
      <c r="J78" s="221"/>
      <c r="K78" s="222"/>
    </row>
    <row r="79" spans="2:11">
      <c r="B79" s="207">
        <v>2332</v>
      </c>
      <c r="C79" s="237" t="s">
        <v>281</v>
      </c>
      <c r="D79" s="217">
        <v>3</v>
      </c>
      <c r="E79" s="218">
        <v>2</v>
      </c>
      <c r="F79" s="201" t="s">
        <v>297</v>
      </c>
      <c r="G79" s="227"/>
      <c r="H79" s="220"/>
      <c r="I79" s="221"/>
      <c r="J79" s="221"/>
      <c r="K79" s="222"/>
    </row>
    <row r="80" spans="2:11">
      <c r="B80" s="207">
        <v>2340</v>
      </c>
      <c r="C80" s="235" t="s">
        <v>281</v>
      </c>
      <c r="D80" s="208">
        <v>4</v>
      </c>
      <c r="E80" s="209">
        <v>0</v>
      </c>
      <c r="F80" s="210" t="s">
        <v>298</v>
      </c>
      <c r="G80" s="227"/>
      <c r="H80" s="220"/>
      <c r="I80" s="221"/>
      <c r="J80" s="221"/>
      <c r="K80" s="222"/>
    </row>
    <row r="81" spans="2:11" s="206" customFormat="1">
      <c r="B81" s="207"/>
      <c r="C81" s="194"/>
      <c r="D81" s="208"/>
      <c r="E81" s="209"/>
      <c r="F81" s="201" t="s">
        <v>35</v>
      </c>
      <c r="G81" s="211"/>
      <c r="H81" s="214"/>
      <c r="I81" s="212"/>
      <c r="J81" s="212"/>
      <c r="K81" s="215"/>
    </row>
    <row r="82" spans="2:11">
      <c r="B82" s="207">
        <v>2341</v>
      </c>
      <c r="C82" s="237" t="s">
        <v>281</v>
      </c>
      <c r="D82" s="217">
        <v>4</v>
      </c>
      <c r="E82" s="218">
        <v>1</v>
      </c>
      <c r="F82" s="201" t="s">
        <v>298</v>
      </c>
      <c r="G82" s="227"/>
      <c r="H82" s="220"/>
      <c r="I82" s="221"/>
      <c r="J82" s="221"/>
      <c r="K82" s="222"/>
    </row>
    <row r="83" spans="2:11" ht="15.75" customHeight="1">
      <c r="B83" s="207">
        <v>2350</v>
      </c>
      <c r="C83" s="235" t="s">
        <v>281</v>
      </c>
      <c r="D83" s="208">
        <v>5</v>
      </c>
      <c r="E83" s="209">
        <v>0</v>
      </c>
      <c r="F83" s="210" t="s">
        <v>299</v>
      </c>
      <c r="G83" s="211" t="s">
        <v>300</v>
      </c>
      <c r="H83" s="220"/>
      <c r="I83" s="221"/>
      <c r="J83" s="221"/>
      <c r="K83" s="222"/>
    </row>
    <row r="84" spans="2:11" s="206" customFormat="1">
      <c r="B84" s="207"/>
      <c r="C84" s="194"/>
      <c r="D84" s="208"/>
      <c r="E84" s="209"/>
      <c r="F84" s="201" t="s">
        <v>35</v>
      </c>
      <c r="G84" s="211"/>
      <c r="H84" s="214"/>
      <c r="I84" s="212"/>
      <c r="J84" s="212"/>
      <c r="K84" s="215"/>
    </row>
    <row r="85" spans="2:11" ht="16.5" customHeight="1">
      <c r="B85" s="207">
        <v>2351</v>
      </c>
      <c r="C85" s="237" t="s">
        <v>281</v>
      </c>
      <c r="D85" s="217">
        <v>5</v>
      </c>
      <c r="E85" s="218">
        <v>1</v>
      </c>
      <c r="F85" s="201" t="s">
        <v>301</v>
      </c>
      <c r="G85" s="227" t="s">
        <v>300</v>
      </c>
      <c r="H85" s="220"/>
      <c r="I85" s="221"/>
      <c r="J85" s="221"/>
      <c r="K85" s="222"/>
    </row>
    <row r="86" spans="2:11" ht="42" customHeight="1">
      <c r="B86" s="207">
        <v>2360</v>
      </c>
      <c r="C86" s="235" t="s">
        <v>281</v>
      </c>
      <c r="D86" s="208">
        <v>6</v>
      </c>
      <c r="E86" s="209">
        <v>0</v>
      </c>
      <c r="F86" s="210" t="s">
        <v>302</v>
      </c>
      <c r="G86" s="211" t="s">
        <v>303</v>
      </c>
      <c r="H86" s="220"/>
      <c r="I86" s="221"/>
      <c r="J86" s="221"/>
      <c r="K86" s="222"/>
    </row>
    <row r="87" spans="2:11" s="206" customFormat="1">
      <c r="B87" s="207"/>
      <c r="C87" s="194"/>
      <c r="D87" s="208"/>
      <c r="E87" s="209"/>
      <c r="F87" s="201" t="s">
        <v>35</v>
      </c>
      <c r="G87" s="211"/>
      <c r="H87" s="214"/>
      <c r="I87" s="212"/>
      <c r="J87" s="212"/>
      <c r="K87" s="215"/>
    </row>
    <row r="88" spans="2:11" ht="40.5" customHeight="1">
      <c r="B88" s="207">
        <v>2361</v>
      </c>
      <c r="C88" s="237" t="s">
        <v>281</v>
      </c>
      <c r="D88" s="217">
        <v>6</v>
      </c>
      <c r="E88" s="218">
        <v>1</v>
      </c>
      <c r="F88" s="201" t="s">
        <v>302</v>
      </c>
      <c r="G88" s="227" t="s">
        <v>304</v>
      </c>
      <c r="H88" s="220"/>
      <c r="I88" s="221"/>
      <c r="J88" s="221"/>
      <c r="K88" s="222"/>
    </row>
    <row r="89" spans="2:11" ht="40.5" customHeight="1">
      <c r="B89" s="207">
        <v>2370</v>
      </c>
      <c r="C89" s="235" t="s">
        <v>281</v>
      </c>
      <c r="D89" s="208">
        <v>7</v>
      </c>
      <c r="E89" s="209">
        <v>0</v>
      </c>
      <c r="F89" s="210" t="s">
        <v>305</v>
      </c>
      <c r="G89" s="211" t="s">
        <v>306</v>
      </c>
      <c r="H89" s="220"/>
      <c r="I89" s="221"/>
      <c r="J89" s="221"/>
      <c r="K89" s="222"/>
    </row>
    <row r="90" spans="2:11" s="206" customFormat="1">
      <c r="B90" s="207"/>
      <c r="C90" s="194"/>
      <c r="D90" s="208"/>
      <c r="E90" s="209"/>
      <c r="F90" s="201" t="s">
        <v>35</v>
      </c>
      <c r="G90" s="211"/>
      <c r="H90" s="214"/>
      <c r="I90" s="212"/>
      <c r="J90" s="212"/>
      <c r="K90" s="215"/>
    </row>
    <row r="91" spans="2:11" ht="30.75" customHeight="1">
      <c r="B91" s="207">
        <v>2371</v>
      </c>
      <c r="C91" s="237" t="s">
        <v>281</v>
      </c>
      <c r="D91" s="217">
        <v>7</v>
      </c>
      <c r="E91" s="218">
        <v>1</v>
      </c>
      <c r="F91" s="201" t="s">
        <v>307</v>
      </c>
      <c r="G91" s="227" t="s">
        <v>308</v>
      </c>
      <c r="H91" s="220"/>
      <c r="I91" s="221"/>
      <c r="J91" s="221"/>
      <c r="K91" s="222"/>
    </row>
    <row r="92" spans="2:11" s="131" customFormat="1" ht="61.5" customHeight="1">
      <c r="B92" s="229">
        <v>2400</v>
      </c>
      <c r="C92" s="235" t="s">
        <v>309</v>
      </c>
      <c r="D92" s="208">
        <v>0</v>
      </c>
      <c r="E92" s="209">
        <v>0</v>
      </c>
      <c r="F92" s="236" t="s">
        <v>845</v>
      </c>
      <c r="G92" s="230" t="s">
        <v>310</v>
      </c>
      <c r="H92" s="238">
        <f>H94+H98+H104+H112+H117+H124+H127+H133+H142</f>
        <v>6450</v>
      </c>
      <c r="I92" s="238">
        <f>I94+I98+I104+I112+I117+I124+I127+I133+I142</f>
        <v>1501850</v>
      </c>
      <c r="J92" s="238">
        <f t="shared" ref="J92:K92" si="3">J94+J98+J104+J112+J117+J124+J127+J133+J142</f>
        <v>3850</v>
      </c>
      <c r="K92" s="238">
        <f t="shared" si="3"/>
        <v>1498000</v>
      </c>
    </row>
    <row r="93" spans="2:11">
      <c r="B93" s="200"/>
      <c r="C93" s="194"/>
      <c r="D93" s="195"/>
      <c r="E93" s="196"/>
      <c r="F93" s="201" t="s">
        <v>7</v>
      </c>
      <c r="G93" s="202"/>
      <c r="H93" s="203"/>
      <c r="I93" s="204"/>
      <c r="J93" s="204"/>
      <c r="K93" s="205"/>
    </row>
    <row r="94" spans="2:11" ht="40.5" customHeight="1">
      <c r="B94" s="207">
        <v>2410</v>
      </c>
      <c r="C94" s="235" t="s">
        <v>309</v>
      </c>
      <c r="D94" s="208">
        <v>1</v>
      </c>
      <c r="E94" s="209">
        <v>0</v>
      </c>
      <c r="F94" s="210" t="s">
        <v>311</v>
      </c>
      <c r="G94" s="211" t="s">
        <v>312</v>
      </c>
      <c r="H94" s="220"/>
      <c r="I94" s="221"/>
      <c r="J94" s="221"/>
      <c r="K94" s="222"/>
    </row>
    <row r="95" spans="2:11" s="206" customFormat="1">
      <c r="B95" s="207"/>
      <c r="C95" s="194"/>
      <c r="D95" s="208"/>
      <c r="E95" s="209"/>
      <c r="F95" s="201" t="s">
        <v>35</v>
      </c>
      <c r="G95" s="211"/>
      <c r="H95" s="214"/>
      <c r="I95" s="212"/>
      <c r="J95" s="212"/>
      <c r="K95" s="215"/>
    </row>
    <row r="96" spans="2:11" ht="29.25" customHeight="1">
      <c r="B96" s="207">
        <v>2411</v>
      </c>
      <c r="C96" s="237" t="s">
        <v>309</v>
      </c>
      <c r="D96" s="217">
        <v>1</v>
      </c>
      <c r="E96" s="218">
        <v>1</v>
      </c>
      <c r="F96" s="201" t="s">
        <v>313</v>
      </c>
      <c r="G96" s="219" t="s">
        <v>314</v>
      </c>
      <c r="H96" s="220"/>
      <c r="I96" s="221"/>
      <c r="J96" s="221"/>
      <c r="K96" s="222"/>
    </row>
    <row r="97" spans="2:11" ht="29.25" customHeight="1">
      <c r="B97" s="207">
        <v>2412</v>
      </c>
      <c r="C97" s="237" t="s">
        <v>309</v>
      </c>
      <c r="D97" s="217">
        <v>1</v>
      </c>
      <c r="E97" s="218">
        <v>2</v>
      </c>
      <c r="F97" s="201" t="s">
        <v>315</v>
      </c>
      <c r="G97" s="227" t="s">
        <v>316</v>
      </c>
      <c r="H97" s="220"/>
      <c r="I97" s="221"/>
      <c r="J97" s="221"/>
      <c r="K97" s="222"/>
    </row>
    <row r="98" spans="2:11" ht="42.75" customHeight="1">
      <c r="B98" s="207">
        <v>2420</v>
      </c>
      <c r="C98" s="235" t="s">
        <v>309</v>
      </c>
      <c r="D98" s="208">
        <v>2</v>
      </c>
      <c r="E98" s="209">
        <v>0</v>
      </c>
      <c r="F98" s="210" t="s">
        <v>317</v>
      </c>
      <c r="G98" s="211" t="s">
        <v>318</v>
      </c>
      <c r="H98" s="221">
        <f>H100+H103</f>
        <v>3450</v>
      </c>
      <c r="I98" s="221">
        <f>I100+I103</f>
        <v>1850</v>
      </c>
      <c r="J98" s="221">
        <f>J100+J103</f>
        <v>1850</v>
      </c>
      <c r="K98" s="222">
        <f>K100+K103</f>
        <v>0</v>
      </c>
    </row>
    <row r="99" spans="2:11" s="206" customFormat="1">
      <c r="B99" s="207"/>
      <c r="C99" s="194"/>
      <c r="D99" s="208"/>
      <c r="E99" s="209"/>
      <c r="F99" s="201" t="s">
        <v>35</v>
      </c>
      <c r="G99" s="211"/>
      <c r="H99" s="214"/>
      <c r="I99" s="212"/>
      <c r="J99" s="212"/>
      <c r="K99" s="215"/>
    </row>
    <row r="100" spans="2:11" ht="18" customHeight="1">
      <c r="B100" s="207">
        <v>2421</v>
      </c>
      <c r="C100" s="237" t="s">
        <v>309</v>
      </c>
      <c r="D100" s="217">
        <v>2</v>
      </c>
      <c r="E100" s="218">
        <v>1</v>
      </c>
      <c r="F100" s="201" t="s">
        <v>319</v>
      </c>
      <c r="G100" s="227" t="s">
        <v>320</v>
      </c>
      <c r="H100" s="220">
        <v>3450</v>
      </c>
      <c r="I100" s="221">
        <f>J100+K100</f>
        <v>1850</v>
      </c>
      <c r="J100" s="221">
        <f>+'[2]Գյուղ. ծրագրեր'!$C$11-1600</f>
        <v>1850</v>
      </c>
      <c r="K100" s="222">
        <f>[1]sheet1!AU48</f>
        <v>0</v>
      </c>
    </row>
    <row r="101" spans="2:11" ht="15" customHeight="1">
      <c r="B101" s="207">
        <v>2422</v>
      </c>
      <c r="C101" s="237" t="s">
        <v>309</v>
      </c>
      <c r="D101" s="217">
        <v>2</v>
      </c>
      <c r="E101" s="218">
        <v>2</v>
      </c>
      <c r="F101" s="201" t="s">
        <v>321</v>
      </c>
      <c r="G101" s="227" t="s">
        <v>322</v>
      </c>
      <c r="H101" s="220"/>
      <c r="I101" s="221"/>
      <c r="J101" s="221"/>
      <c r="K101" s="222"/>
    </row>
    <row r="102" spans="2:11" ht="15" customHeight="1">
      <c r="B102" s="207">
        <v>2423</v>
      </c>
      <c r="C102" s="237" t="s">
        <v>309</v>
      </c>
      <c r="D102" s="217">
        <v>2</v>
      </c>
      <c r="E102" s="218">
        <v>3</v>
      </c>
      <c r="F102" s="201" t="s">
        <v>323</v>
      </c>
      <c r="G102" s="227" t="s">
        <v>324</v>
      </c>
      <c r="H102" s="220"/>
      <c r="I102" s="221"/>
      <c r="J102" s="221"/>
      <c r="K102" s="222"/>
    </row>
    <row r="103" spans="2:11">
      <c r="B103" s="207">
        <v>2424</v>
      </c>
      <c r="C103" s="237" t="s">
        <v>309</v>
      </c>
      <c r="D103" s="217">
        <v>2</v>
      </c>
      <c r="E103" s="218">
        <v>4</v>
      </c>
      <c r="F103" s="201" t="s">
        <v>325</v>
      </c>
      <c r="G103" s="227"/>
      <c r="H103" s="220"/>
      <c r="I103" s="221"/>
      <c r="J103" s="221"/>
      <c r="K103" s="222"/>
    </row>
    <row r="104" spans="2:11" ht="18" customHeight="1">
      <c r="B104" s="207">
        <v>2430</v>
      </c>
      <c r="C104" s="235" t="s">
        <v>309</v>
      </c>
      <c r="D104" s="208">
        <v>3</v>
      </c>
      <c r="E104" s="209">
        <v>0</v>
      </c>
      <c r="F104" s="210" t="s">
        <v>326</v>
      </c>
      <c r="G104" s="211" t="s">
        <v>327</v>
      </c>
      <c r="H104" s="220"/>
      <c r="I104" s="221"/>
      <c r="J104" s="221"/>
      <c r="K104" s="222"/>
    </row>
    <row r="105" spans="2:11" s="206" customFormat="1" ht="15.75" customHeight="1">
      <c r="B105" s="207"/>
      <c r="C105" s="194"/>
      <c r="D105" s="208"/>
      <c r="E105" s="209"/>
      <c r="F105" s="201" t="s">
        <v>35</v>
      </c>
      <c r="G105" s="211"/>
      <c r="H105" s="214"/>
      <c r="I105" s="212"/>
      <c r="J105" s="212"/>
      <c r="K105" s="215"/>
    </row>
    <row r="106" spans="2:11" ht="15.75" customHeight="1">
      <c r="B106" s="207">
        <v>2431</v>
      </c>
      <c r="C106" s="237" t="s">
        <v>309</v>
      </c>
      <c r="D106" s="217">
        <v>3</v>
      </c>
      <c r="E106" s="218">
        <v>1</v>
      </c>
      <c r="F106" s="201" t="s">
        <v>328</v>
      </c>
      <c r="G106" s="227" t="s">
        <v>329</v>
      </c>
      <c r="H106" s="220"/>
      <c r="I106" s="221"/>
      <c r="J106" s="221"/>
      <c r="K106" s="222"/>
    </row>
    <row r="107" spans="2:11" ht="15.75" customHeight="1">
      <c r="B107" s="207">
        <v>2432</v>
      </c>
      <c r="C107" s="237" t="s">
        <v>309</v>
      </c>
      <c r="D107" s="217">
        <v>3</v>
      </c>
      <c r="E107" s="218">
        <v>2</v>
      </c>
      <c r="F107" s="201" t="s">
        <v>330</v>
      </c>
      <c r="G107" s="227" t="s">
        <v>331</v>
      </c>
      <c r="H107" s="220"/>
      <c r="I107" s="221"/>
      <c r="J107" s="221"/>
      <c r="K107" s="222"/>
    </row>
    <row r="108" spans="2:11" ht="15.75" customHeight="1">
      <c r="B108" s="207">
        <v>2433</v>
      </c>
      <c r="C108" s="237" t="s">
        <v>309</v>
      </c>
      <c r="D108" s="217">
        <v>3</v>
      </c>
      <c r="E108" s="218">
        <v>3</v>
      </c>
      <c r="F108" s="201" t="s">
        <v>332</v>
      </c>
      <c r="G108" s="227" t="s">
        <v>333</v>
      </c>
      <c r="H108" s="220"/>
      <c r="I108" s="221"/>
      <c r="J108" s="221"/>
      <c r="K108" s="222"/>
    </row>
    <row r="109" spans="2:11" ht="15.75" customHeight="1">
      <c r="B109" s="207">
        <v>2434</v>
      </c>
      <c r="C109" s="237" t="s">
        <v>309</v>
      </c>
      <c r="D109" s="217">
        <v>3</v>
      </c>
      <c r="E109" s="218">
        <v>4</v>
      </c>
      <c r="F109" s="201" t="s">
        <v>334</v>
      </c>
      <c r="G109" s="227" t="s">
        <v>335</v>
      </c>
      <c r="H109" s="220"/>
      <c r="I109" s="221"/>
      <c r="J109" s="221"/>
      <c r="K109" s="222"/>
    </row>
    <row r="110" spans="2:11" ht="15.75" customHeight="1">
      <c r="B110" s="207">
        <v>2435</v>
      </c>
      <c r="C110" s="237" t="s">
        <v>309</v>
      </c>
      <c r="D110" s="217">
        <v>3</v>
      </c>
      <c r="E110" s="218">
        <v>5</v>
      </c>
      <c r="F110" s="201" t="s">
        <v>336</v>
      </c>
      <c r="G110" s="227" t="s">
        <v>337</v>
      </c>
      <c r="H110" s="220"/>
      <c r="I110" s="221"/>
      <c r="J110" s="221"/>
      <c r="K110" s="222"/>
    </row>
    <row r="111" spans="2:11" ht="15.75" customHeight="1">
      <c r="B111" s="207">
        <v>2436</v>
      </c>
      <c r="C111" s="237" t="s">
        <v>309</v>
      </c>
      <c r="D111" s="217">
        <v>3</v>
      </c>
      <c r="E111" s="218">
        <v>6</v>
      </c>
      <c r="F111" s="201" t="s">
        <v>338</v>
      </c>
      <c r="G111" s="227" t="s">
        <v>339</v>
      </c>
      <c r="H111" s="220"/>
      <c r="I111" s="221"/>
      <c r="J111" s="221"/>
      <c r="K111" s="222"/>
    </row>
    <row r="112" spans="2:11" ht="27" customHeight="1">
      <c r="B112" s="207">
        <v>2440</v>
      </c>
      <c r="C112" s="235" t="s">
        <v>309</v>
      </c>
      <c r="D112" s="208">
        <v>4</v>
      </c>
      <c r="E112" s="209">
        <v>0</v>
      </c>
      <c r="F112" s="210" t="s">
        <v>340</v>
      </c>
      <c r="G112" s="211" t="s">
        <v>341</v>
      </c>
      <c r="H112" s="220"/>
      <c r="I112" s="221"/>
      <c r="J112" s="221"/>
      <c r="K112" s="222"/>
    </row>
    <row r="113" spans="2:11" s="206" customFormat="1">
      <c r="B113" s="207"/>
      <c r="C113" s="194"/>
      <c r="D113" s="208"/>
      <c r="E113" s="209"/>
      <c r="F113" s="201" t="s">
        <v>35</v>
      </c>
      <c r="G113" s="211"/>
      <c r="H113" s="214"/>
      <c r="I113" s="212"/>
      <c r="J113" s="212"/>
      <c r="K113" s="215"/>
    </row>
    <row r="114" spans="2:11" ht="30.75" customHeight="1">
      <c r="B114" s="207">
        <v>2441</v>
      </c>
      <c r="C114" s="237" t="s">
        <v>309</v>
      </c>
      <c r="D114" s="217">
        <v>4</v>
      </c>
      <c r="E114" s="218">
        <v>1</v>
      </c>
      <c r="F114" s="201" t="s">
        <v>342</v>
      </c>
      <c r="G114" s="227" t="s">
        <v>343</v>
      </c>
      <c r="H114" s="220"/>
      <c r="I114" s="221"/>
      <c r="J114" s="221"/>
      <c r="K114" s="222"/>
    </row>
    <row r="115" spans="2:11" ht="17.25" customHeight="1">
      <c r="B115" s="207">
        <v>2442</v>
      </c>
      <c r="C115" s="237" t="s">
        <v>309</v>
      </c>
      <c r="D115" s="217">
        <v>4</v>
      </c>
      <c r="E115" s="218">
        <v>2</v>
      </c>
      <c r="F115" s="201" t="s">
        <v>344</v>
      </c>
      <c r="G115" s="227" t="s">
        <v>345</v>
      </c>
      <c r="H115" s="220"/>
      <c r="I115" s="221"/>
      <c r="J115" s="221"/>
      <c r="K115" s="222"/>
    </row>
    <row r="116" spans="2:11" ht="18" customHeight="1">
      <c r="B116" s="207">
        <v>2443</v>
      </c>
      <c r="C116" s="237" t="s">
        <v>309</v>
      </c>
      <c r="D116" s="217">
        <v>4</v>
      </c>
      <c r="E116" s="218">
        <v>3</v>
      </c>
      <c r="F116" s="201" t="s">
        <v>346</v>
      </c>
      <c r="G116" s="227" t="s">
        <v>347</v>
      </c>
      <c r="H116" s="220"/>
      <c r="I116" s="221"/>
      <c r="J116" s="221"/>
      <c r="K116" s="222"/>
    </row>
    <row r="117" spans="2:11" ht="17.25" customHeight="1">
      <c r="B117" s="207">
        <v>2450</v>
      </c>
      <c r="C117" s="235" t="s">
        <v>309</v>
      </c>
      <c r="D117" s="208">
        <v>5</v>
      </c>
      <c r="E117" s="209">
        <v>0</v>
      </c>
      <c r="F117" s="210" t="s">
        <v>348</v>
      </c>
      <c r="G117" s="234" t="s">
        <v>349</v>
      </c>
      <c r="H117" s="221">
        <f>H119</f>
        <v>3000</v>
      </c>
      <c r="I117" s="221">
        <f>I119</f>
        <v>1500000</v>
      </c>
      <c r="J117" s="221">
        <f t="shared" ref="J117:K117" si="4">J119</f>
        <v>2000</v>
      </c>
      <c r="K117" s="221">
        <f t="shared" si="4"/>
        <v>1498000</v>
      </c>
    </row>
    <row r="118" spans="2:11" s="206" customFormat="1" ht="15.75" customHeight="1">
      <c r="B118" s="207"/>
      <c r="C118" s="194"/>
      <c r="D118" s="208"/>
      <c r="E118" s="209"/>
      <c r="F118" s="201" t="s">
        <v>35</v>
      </c>
      <c r="G118" s="211"/>
      <c r="H118" s="214"/>
      <c r="I118" s="212"/>
      <c r="J118" s="212"/>
      <c r="K118" s="215"/>
    </row>
    <row r="119" spans="2:11" ht="15.75" customHeight="1">
      <c r="B119" s="207">
        <v>2451</v>
      </c>
      <c r="C119" s="237" t="s">
        <v>309</v>
      </c>
      <c r="D119" s="217">
        <v>5</v>
      </c>
      <c r="E119" s="218">
        <v>1</v>
      </c>
      <c r="F119" s="201" t="s">
        <v>350</v>
      </c>
      <c r="G119" s="227" t="s">
        <v>351</v>
      </c>
      <c r="H119" s="220">
        <v>3000</v>
      </c>
      <c r="I119" s="221">
        <f>J119+K119</f>
        <v>1500000</v>
      </c>
      <c r="J119" s="221">
        <f>+'[2]Ճանապարհ. տրանսպ.'!$C$8-1000</f>
        <v>2000</v>
      </c>
      <c r="K119" s="221">
        <v>1498000</v>
      </c>
    </row>
    <row r="120" spans="2:11" ht="15.75" customHeight="1">
      <c r="B120" s="207">
        <v>2452</v>
      </c>
      <c r="C120" s="237" t="s">
        <v>309</v>
      </c>
      <c r="D120" s="217">
        <v>5</v>
      </c>
      <c r="E120" s="218">
        <v>2</v>
      </c>
      <c r="F120" s="201" t="s">
        <v>352</v>
      </c>
      <c r="G120" s="227" t="s">
        <v>353</v>
      </c>
      <c r="H120" s="220"/>
      <c r="I120" s="221"/>
      <c r="J120" s="221"/>
      <c r="K120" s="222"/>
    </row>
    <row r="121" spans="2:11" ht="15.75" customHeight="1">
      <c r="B121" s="207">
        <v>2453</v>
      </c>
      <c r="C121" s="237" t="s">
        <v>309</v>
      </c>
      <c r="D121" s="217">
        <v>5</v>
      </c>
      <c r="E121" s="218">
        <v>3</v>
      </c>
      <c r="F121" s="201" t="s">
        <v>354</v>
      </c>
      <c r="G121" s="227" t="s">
        <v>355</v>
      </c>
      <c r="H121" s="220"/>
      <c r="I121" s="221"/>
      <c r="J121" s="221"/>
      <c r="K121" s="222"/>
    </row>
    <row r="122" spans="2:11" ht="15.75" customHeight="1">
      <c r="B122" s="207">
        <v>2454</v>
      </c>
      <c r="C122" s="237" t="s">
        <v>309</v>
      </c>
      <c r="D122" s="217">
        <v>5</v>
      </c>
      <c r="E122" s="218">
        <v>4</v>
      </c>
      <c r="F122" s="201" t="s">
        <v>356</v>
      </c>
      <c r="G122" s="227" t="s">
        <v>357</v>
      </c>
      <c r="H122" s="220"/>
      <c r="I122" s="221"/>
      <c r="J122" s="221"/>
      <c r="K122" s="222"/>
    </row>
    <row r="123" spans="2:11" ht="15.75" customHeight="1">
      <c r="B123" s="207">
        <v>2455</v>
      </c>
      <c r="C123" s="237" t="s">
        <v>309</v>
      </c>
      <c r="D123" s="217">
        <v>5</v>
      </c>
      <c r="E123" s="218">
        <v>5</v>
      </c>
      <c r="F123" s="201" t="s">
        <v>358</v>
      </c>
      <c r="G123" s="227" t="s">
        <v>359</v>
      </c>
      <c r="H123" s="220"/>
      <c r="I123" s="221"/>
      <c r="J123" s="221"/>
      <c r="K123" s="222"/>
    </row>
    <row r="124" spans="2:11" ht="16.5" customHeight="1">
      <c r="B124" s="207">
        <v>2460</v>
      </c>
      <c r="C124" s="235" t="s">
        <v>309</v>
      </c>
      <c r="D124" s="208">
        <v>6</v>
      </c>
      <c r="E124" s="209">
        <v>0</v>
      </c>
      <c r="F124" s="210" t="s">
        <v>360</v>
      </c>
      <c r="G124" s="211" t="s">
        <v>361</v>
      </c>
      <c r="H124" s="220"/>
      <c r="I124" s="221"/>
      <c r="J124" s="221"/>
      <c r="K124" s="222"/>
    </row>
    <row r="125" spans="2:11" s="206" customFormat="1">
      <c r="B125" s="207"/>
      <c r="C125" s="194"/>
      <c r="D125" s="208"/>
      <c r="E125" s="209"/>
      <c r="F125" s="201" t="s">
        <v>35</v>
      </c>
      <c r="G125" s="211"/>
      <c r="H125" s="214"/>
      <c r="I125" s="212"/>
      <c r="J125" s="212"/>
      <c r="K125" s="215"/>
    </row>
    <row r="126" spans="2:11" ht="17.25" customHeight="1">
      <c r="B126" s="207">
        <v>2461</v>
      </c>
      <c r="C126" s="237" t="s">
        <v>309</v>
      </c>
      <c r="D126" s="217">
        <v>6</v>
      </c>
      <c r="E126" s="218">
        <v>1</v>
      </c>
      <c r="F126" s="201" t="s">
        <v>362</v>
      </c>
      <c r="G126" s="227" t="s">
        <v>361</v>
      </c>
      <c r="H126" s="220"/>
      <c r="I126" s="221"/>
      <c r="J126" s="221"/>
      <c r="K126" s="222"/>
    </row>
    <row r="127" spans="2:11" ht="18.75" customHeight="1">
      <c r="B127" s="207">
        <v>2470</v>
      </c>
      <c r="C127" s="235" t="s">
        <v>309</v>
      </c>
      <c r="D127" s="208">
        <v>7</v>
      </c>
      <c r="E127" s="209">
        <v>0</v>
      </c>
      <c r="F127" s="210" t="s">
        <v>363</v>
      </c>
      <c r="G127" s="234" t="s">
        <v>364</v>
      </c>
      <c r="H127" s="220"/>
      <c r="I127" s="221"/>
      <c r="J127" s="221"/>
      <c r="K127" s="222"/>
    </row>
    <row r="128" spans="2:11" s="206" customFormat="1">
      <c r="B128" s="207"/>
      <c r="C128" s="194"/>
      <c r="D128" s="208"/>
      <c r="E128" s="209"/>
      <c r="F128" s="201" t="s">
        <v>35</v>
      </c>
      <c r="G128" s="211"/>
      <c r="H128" s="214"/>
      <c r="I128" s="212"/>
      <c r="J128" s="212"/>
      <c r="K128" s="215"/>
    </row>
    <row r="129" spans="2:11" ht="28.5" customHeight="1">
      <c r="B129" s="207">
        <v>2471</v>
      </c>
      <c r="C129" s="237" t="s">
        <v>309</v>
      </c>
      <c r="D129" s="217">
        <v>7</v>
      </c>
      <c r="E129" s="218">
        <v>1</v>
      </c>
      <c r="F129" s="201" t="s">
        <v>365</v>
      </c>
      <c r="G129" s="227" t="s">
        <v>366</v>
      </c>
      <c r="H129" s="220"/>
      <c r="I129" s="221"/>
      <c r="J129" s="221"/>
      <c r="K129" s="222"/>
    </row>
    <row r="130" spans="2:11" ht="30" customHeight="1">
      <c r="B130" s="207">
        <v>2472</v>
      </c>
      <c r="C130" s="237" t="s">
        <v>309</v>
      </c>
      <c r="D130" s="217">
        <v>7</v>
      </c>
      <c r="E130" s="218">
        <v>2</v>
      </c>
      <c r="F130" s="201" t="s">
        <v>367</v>
      </c>
      <c r="G130" s="239" t="s">
        <v>368</v>
      </c>
      <c r="H130" s="220"/>
      <c r="I130" s="221"/>
      <c r="J130" s="221"/>
      <c r="K130" s="222"/>
    </row>
    <row r="131" spans="2:11" ht="16.5" customHeight="1">
      <c r="B131" s="207">
        <v>2473</v>
      </c>
      <c r="C131" s="237" t="s">
        <v>309</v>
      </c>
      <c r="D131" s="217">
        <v>7</v>
      </c>
      <c r="E131" s="218">
        <v>3</v>
      </c>
      <c r="F131" s="201" t="s">
        <v>369</v>
      </c>
      <c r="G131" s="227" t="s">
        <v>370</v>
      </c>
      <c r="H131" s="220"/>
      <c r="I131" s="221"/>
      <c r="J131" s="221"/>
      <c r="K131" s="222"/>
    </row>
    <row r="132" spans="2:11" ht="18.75" customHeight="1">
      <c r="B132" s="207">
        <v>2474</v>
      </c>
      <c r="C132" s="237" t="s">
        <v>309</v>
      </c>
      <c r="D132" s="217">
        <v>7</v>
      </c>
      <c r="E132" s="218">
        <v>4</v>
      </c>
      <c r="F132" s="201" t="s">
        <v>371</v>
      </c>
      <c r="G132" s="219" t="s">
        <v>372</v>
      </c>
      <c r="H132" s="220"/>
      <c r="I132" s="221"/>
      <c r="J132" s="221"/>
      <c r="K132" s="222"/>
    </row>
    <row r="133" spans="2:11" ht="29.25" customHeight="1">
      <c r="B133" s="207">
        <v>2480</v>
      </c>
      <c r="C133" s="235" t="s">
        <v>309</v>
      </c>
      <c r="D133" s="208">
        <v>8</v>
      </c>
      <c r="E133" s="209">
        <v>0</v>
      </c>
      <c r="F133" s="210" t="s">
        <v>373</v>
      </c>
      <c r="G133" s="211" t="s">
        <v>374</v>
      </c>
      <c r="H133" s="220"/>
      <c r="I133" s="221"/>
      <c r="J133" s="221"/>
      <c r="K133" s="222"/>
    </row>
    <row r="134" spans="2:11" s="206" customFormat="1">
      <c r="B134" s="207"/>
      <c r="C134" s="194"/>
      <c r="D134" s="208"/>
      <c r="E134" s="209"/>
      <c r="F134" s="201" t="s">
        <v>35</v>
      </c>
      <c r="G134" s="211"/>
      <c r="H134" s="214"/>
      <c r="I134" s="212"/>
      <c r="J134" s="212"/>
      <c r="K134" s="215"/>
    </row>
    <row r="135" spans="2:11" ht="54.75" customHeight="1">
      <c r="B135" s="207">
        <v>2481</v>
      </c>
      <c r="C135" s="237" t="s">
        <v>309</v>
      </c>
      <c r="D135" s="217">
        <v>8</v>
      </c>
      <c r="E135" s="218">
        <v>1</v>
      </c>
      <c r="F135" s="201" t="s">
        <v>375</v>
      </c>
      <c r="G135" s="227" t="s">
        <v>376</v>
      </c>
      <c r="H135" s="220"/>
      <c r="I135" s="221"/>
      <c r="J135" s="221"/>
      <c r="K135" s="222"/>
    </row>
    <row r="136" spans="2:11" ht="54.75" customHeight="1">
      <c r="B136" s="207">
        <v>2482</v>
      </c>
      <c r="C136" s="237" t="s">
        <v>309</v>
      </c>
      <c r="D136" s="217">
        <v>8</v>
      </c>
      <c r="E136" s="218">
        <v>2</v>
      </c>
      <c r="F136" s="201" t="s">
        <v>377</v>
      </c>
      <c r="G136" s="227" t="s">
        <v>378</v>
      </c>
      <c r="H136" s="220"/>
      <c r="I136" s="221"/>
      <c r="J136" s="221"/>
      <c r="K136" s="222"/>
    </row>
    <row r="137" spans="2:11" ht="41.25" customHeight="1">
      <c r="B137" s="207">
        <v>2483</v>
      </c>
      <c r="C137" s="237" t="s">
        <v>309</v>
      </c>
      <c r="D137" s="217">
        <v>8</v>
      </c>
      <c r="E137" s="218">
        <v>3</v>
      </c>
      <c r="F137" s="201" t="s">
        <v>379</v>
      </c>
      <c r="G137" s="227" t="s">
        <v>380</v>
      </c>
      <c r="H137" s="220"/>
      <c r="I137" s="221"/>
      <c r="J137" s="221"/>
      <c r="K137" s="222"/>
    </row>
    <row r="138" spans="2:11" ht="37.5" customHeight="1">
      <c r="B138" s="207">
        <v>2484</v>
      </c>
      <c r="C138" s="237" t="s">
        <v>309</v>
      </c>
      <c r="D138" s="217">
        <v>8</v>
      </c>
      <c r="E138" s="218">
        <v>4</v>
      </c>
      <c r="F138" s="201" t="s">
        <v>381</v>
      </c>
      <c r="G138" s="227" t="s">
        <v>382</v>
      </c>
      <c r="H138" s="220"/>
      <c r="I138" s="221"/>
      <c r="J138" s="221"/>
      <c r="K138" s="222"/>
    </row>
    <row r="139" spans="2:11" ht="30" customHeight="1">
      <c r="B139" s="207">
        <v>2485</v>
      </c>
      <c r="C139" s="237" t="s">
        <v>309</v>
      </c>
      <c r="D139" s="217">
        <v>8</v>
      </c>
      <c r="E139" s="218">
        <v>5</v>
      </c>
      <c r="F139" s="201" t="s">
        <v>383</v>
      </c>
      <c r="G139" s="227" t="s">
        <v>384</v>
      </c>
      <c r="H139" s="220"/>
      <c r="I139" s="221"/>
      <c r="J139" s="221"/>
      <c r="K139" s="222"/>
    </row>
    <row r="140" spans="2:11" ht="30" customHeight="1">
      <c r="B140" s="207">
        <v>2486</v>
      </c>
      <c r="C140" s="237" t="s">
        <v>309</v>
      </c>
      <c r="D140" s="217">
        <v>8</v>
      </c>
      <c r="E140" s="218">
        <v>6</v>
      </c>
      <c r="F140" s="201" t="s">
        <v>385</v>
      </c>
      <c r="G140" s="227" t="s">
        <v>386</v>
      </c>
      <c r="H140" s="220"/>
      <c r="I140" s="221"/>
      <c r="J140" s="221"/>
      <c r="K140" s="222"/>
    </row>
    <row r="141" spans="2:11" ht="27.75" customHeight="1">
      <c r="B141" s="207">
        <v>2487</v>
      </c>
      <c r="C141" s="237" t="s">
        <v>309</v>
      </c>
      <c r="D141" s="217">
        <v>8</v>
      </c>
      <c r="E141" s="218">
        <v>7</v>
      </c>
      <c r="F141" s="201" t="s">
        <v>387</v>
      </c>
      <c r="G141" s="227" t="s">
        <v>388</v>
      </c>
      <c r="H141" s="220"/>
      <c r="I141" s="221"/>
      <c r="J141" s="221"/>
      <c r="K141" s="222"/>
    </row>
    <row r="142" spans="2:11" ht="29.25" customHeight="1">
      <c r="B142" s="207">
        <v>2490</v>
      </c>
      <c r="C142" s="235" t="s">
        <v>309</v>
      </c>
      <c r="D142" s="208">
        <v>9</v>
      </c>
      <c r="E142" s="209">
        <v>0</v>
      </c>
      <c r="F142" s="210" t="s">
        <v>389</v>
      </c>
      <c r="G142" s="211" t="s">
        <v>390</v>
      </c>
      <c r="H142" s="220"/>
      <c r="I142" s="221"/>
      <c r="J142" s="221"/>
      <c r="K142" s="222"/>
    </row>
    <row r="143" spans="2:11" s="206" customFormat="1">
      <c r="B143" s="207"/>
      <c r="C143" s="194"/>
      <c r="D143" s="208"/>
      <c r="E143" s="209"/>
      <c r="F143" s="201" t="s">
        <v>35</v>
      </c>
      <c r="G143" s="211"/>
      <c r="H143" s="214"/>
      <c r="I143" s="212"/>
      <c r="J143" s="212"/>
      <c r="K143" s="215"/>
    </row>
    <row r="144" spans="2:11" ht="30" customHeight="1">
      <c r="B144" s="207">
        <v>2491</v>
      </c>
      <c r="C144" s="237" t="s">
        <v>309</v>
      </c>
      <c r="D144" s="217">
        <v>9</v>
      </c>
      <c r="E144" s="218">
        <v>1</v>
      </c>
      <c r="F144" s="201" t="s">
        <v>389</v>
      </c>
      <c r="G144" s="227" t="s">
        <v>391</v>
      </c>
      <c r="H144" s="220"/>
      <c r="I144" s="221"/>
      <c r="J144" s="221"/>
      <c r="K144" s="222"/>
    </row>
    <row r="145" spans="2:11" s="131" customFormat="1" ht="54.75" customHeight="1">
      <c r="B145" s="229">
        <v>2500</v>
      </c>
      <c r="C145" s="235" t="s">
        <v>392</v>
      </c>
      <c r="D145" s="208">
        <v>0</v>
      </c>
      <c r="E145" s="209">
        <v>0</v>
      </c>
      <c r="F145" s="236" t="s">
        <v>846</v>
      </c>
      <c r="G145" s="230" t="s">
        <v>393</v>
      </c>
      <c r="H145" s="231">
        <f>H147+H150+H153+H156+H159+H162</f>
        <v>168600</v>
      </c>
      <c r="I145" s="232">
        <f>I147+I150+I153+I156+I159+I162</f>
        <v>225600</v>
      </c>
      <c r="J145" s="232">
        <f t="shared" ref="J145:K145" si="5">J147+J150+J153+J156+J159+J162</f>
        <v>200600</v>
      </c>
      <c r="K145" s="232">
        <f t="shared" si="5"/>
        <v>25000</v>
      </c>
    </row>
    <row r="146" spans="2:11">
      <c r="B146" s="200"/>
      <c r="C146" s="194"/>
      <c r="D146" s="195"/>
      <c r="E146" s="196"/>
      <c r="F146" s="201" t="s">
        <v>7</v>
      </c>
      <c r="G146" s="202"/>
      <c r="H146" s="203"/>
      <c r="I146" s="204"/>
      <c r="J146" s="204"/>
      <c r="K146" s="205"/>
    </row>
    <row r="147" spans="2:11" ht="17.25" customHeight="1">
      <c r="B147" s="207">
        <v>2510</v>
      </c>
      <c r="C147" s="235" t="s">
        <v>392</v>
      </c>
      <c r="D147" s="208">
        <v>1</v>
      </c>
      <c r="E147" s="209">
        <v>0</v>
      </c>
      <c r="F147" s="210" t="s">
        <v>394</v>
      </c>
      <c r="G147" s="211" t="s">
        <v>395</v>
      </c>
      <c r="H147" s="220">
        <v>78600</v>
      </c>
      <c r="I147" s="221">
        <f>J147+K147</f>
        <v>86600</v>
      </c>
      <c r="J147" s="221">
        <f>+[2]Աղբահանություն!$C$7+8000</f>
        <v>86600</v>
      </c>
      <c r="K147" s="222"/>
    </row>
    <row r="148" spans="2:11" s="206" customFormat="1">
      <c r="B148" s="207"/>
      <c r="C148" s="194"/>
      <c r="D148" s="208"/>
      <c r="E148" s="209"/>
      <c r="F148" s="201" t="s">
        <v>35</v>
      </c>
      <c r="G148" s="211"/>
      <c r="H148" s="214"/>
      <c r="I148" s="212"/>
      <c r="J148" s="212"/>
      <c r="K148" s="215"/>
    </row>
    <row r="149" spans="2:11" ht="17.25" customHeight="1">
      <c r="B149" s="207">
        <v>2511</v>
      </c>
      <c r="C149" s="237" t="s">
        <v>392</v>
      </c>
      <c r="D149" s="217">
        <v>1</v>
      </c>
      <c r="E149" s="218">
        <v>1</v>
      </c>
      <c r="F149" s="201" t="s">
        <v>394</v>
      </c>
      <c r="G149" s="227" t="s">
        <v>396</v>
      </c>
      <c r="H149" s="220"/>
      <c r="I149" s="221"/>
      <c r="J149" s="221"/>
      <c r="K149" s="222"/>
    </row>
    <row r="150" spans="2:11" ht="15" customHeight="1">
      <c r="B150" s="207">
        <v>2520</v>
      </c>
      <c r="C150" s="235" t="s">
        <v>392</v>
      </c>
      <c r="D150" s="208">
        <v>2</v>
      </c>
      <c r="E150" s="209">
        <v>0</v>
      </c>
      <c r="F150" s="210" t="s">
        <v>397</v>
      </c>
      <c r="G150" s="211" t="s">
        <v>398</v>
      </c>
      <c r="H150" s="220"/>
      <c r="I150" s="221"/>
      <c r="J150" s="221"/>
      <c r="K150" s="222"/>
    </row>
    <row r="151" spans="2:11" s="206" customFormat="1">
      <c r="B151" s="207"/>
      <c r="C151" s="194"/>
      <c r="D151" s="208"/>
      <c r="E151" s="209"/>
      <c r="F151" s="201" t="s">
        <v>35</v>
      </c>
      <c r="G151" s="211"/>
      <c r="H151" s="214"/>
      <c r="I151" s="212"/>
      <c r="J151" s="212"/>
      <c r="K151" s="215"/>
    </row>
    <row r="152" spans="2:11" ht="16.5" customHeight="1">
      <c r="B152" s="207">
        <v>2521</v>
      </c>
      <c r="C152" s="237" t="s">
        <v>392</v>
      </c>
      <c r="D152" s="217">
        <v>2</v>
      </c>
      <c r="E152" s="218">
        <v>1</v>
      </c>
      <c r="F152" s="201" t="s">
        <v>399</v>
      </c>
      <c r="G152" s="227" t="s">
        <v>400</v>
      </c>
      <c r="H152" s="220"/>
      <c r="I152" s="221"/>
      <c r="J152" s="221"/>
      <c r="K152" s="222"/>
    </row>
    <row r="153" spans="2:11" ht="30.75" customHeight="1">
      <c r="B153" s="207">
        <v>2530</v>
      </c>
      <c r="C153" s="235" t="s">
        <v>392</v>
      </c>
      <c r="D153" s="208">
        <v>3</v>
      </c>
      <c r="E153" s="209">
        <v>0</v>
      </c>
      <c r="F153" s="210" t="s">
        <v>401</v>
      </c>
      <c r="G153" s="211" t="s">
        <v>402</v>
      </c>
      <c r="H153" s="220"/>
      <c r="I153" s="221"/>
      <c r="J153" s="221"/>
      <c r="K153" s="222"/>
    </row>
    <row r="154" spans="2:11" s="206" customFormat="1">
      <c r="B154" s="207"/>
      <c r="C154" s="194"/>
      <c r="D154" s="208"/>
      <c r="E154" s="209"/>
      <c r="F154" s="201" t="s">
        <v>35</v>
      </c>
      <c r="G154" s="211"/>
      <c r="H154" s="214"/>
      <c r="I154" s="212"/>
      <c r="J154" s="212"/>
      <c r="K154" s="215"/>
    </row>
    <row r="155" spans="2:11" ht="15" customHeight="1">
      <c r="B155" s="207">
        <v>2531</v>
      </c>
      <c r="C155" s="237" t="s">
        <v>392</v>
      </c>
      <c r="D155" s="217">
        <v>3</v>
      </c>
      <c r="E155" s="218">
        <v>1</v>
      </c>
      <c r="F155" s="201" t="s">
        <v>401</v>
      </c>
      <c r="G155" s="227" t="s">
        <v>403</v>
      </c>
      <c r="H155" s="220"/>
      <c r="I155" s="221"/>
      <c r="J155" s="221"/>
      <c r="K155" s="222"/>
    </row>
    <row r="156" spans="2:11" ht="29.25" customHeight="1">
      <c r="B156" s="207">
        <v>2540</v>
      </c>
      <c r="C156" s="235" t="s">
        <v>392</v>
      </c>
      <c r="D156" s="208">
        <v>4</v>
      </c>
      <c r="E156" s="209">
        <v>0</v>
      </c>
      <c r="F156" s="210" t="s">
        <v>404</v>
      </c>
      <c r="G156" s="211" t="s">
        <v>405</v>
      </c>
      <c r="H156" s="220"/>
      <c r="I156" s="221"/>
      <c r="J156" s="221"/>
      <c r="K156" s="222"/>
    </row>
    <row r="157" spans="2:11" s="206" customFormat="1">
      <c r="B157" s="207"/>
      <c r="C157" s="194"/>
      <c r="D157" s="208"/>
      <c r="E157" s="209"/>
      <c r="F157" s="201" t="s">
        <v>35</v>
      </c>
      <c r="G157" s="211"/>
      <c r="H157" s="214"/>
      <c r="I157" s="212"/>
      <c r="J157" s="212"/>
      <c r="K157" s="215"/>
    </row>
    <row r="158" spans="2:11" ht="17.25" customHeight="1">
      <c r="B158" s="207">
        <v>2541</v>
      </c>
      <c r="C158" s="237" t="s">
        <v>392</v>
      </c>
      <c r="D158" s="217">
        <v>4</v>
      </c>
      <c r="E158" s="218">
        <v>1</v>
      </c>
      <c r="F158" s="201" t="s">
        <v>404</v>
      </c>
      <c r="G158" s="227" t="s">
        <v>406</v>
      </c>
      <c r="H158" s="220"/>
      <c r="I158" s="221"/>
      <c r="J158" s="221"/>
      <c r="K158" s="222"/>
    </row>
    <row r="159" spans="2:11" ht="27" customHeight="1">
      <c r="B159" s="207">
        <v>2550</v>
      </c>
      <c r="C159" s="235" t="s">
        <v>392</v>
      </c>
      <c r="D159" s="208">
        <v>5</v>
      </c>
      <c r="E159" s="209">
        <v>0</v>
      </c>
      <c r="F159" s="210" t="s">
        <v>407</v>
      </c>
      <c r="G159" s="211" t="s">
        <v>408</v>
      </c>
      <c r="H159" s="220"/>
      <c r="I159" s="221"/>
      <c r="J159" s="221"/>
      <c r="K159" s="222"/>
    </row>
    <row r="160" spans="2:11" s="206" customFormat="1">
      <c r="B160" s="207"/>
      <c r="C160" s="194"/>
      <c r="D160" s="208"/>
      <c r="E160" s="209"/>
      <c r="F160" s="201" t="s">
        <v>35</v>
      </c>
      <c r="G160" s="211"/>
      <c r="H160" s="214"/>
      <c r="I160" s="212"/>
      <c r="J160" s="212"/>
      <c r="K160" s="215"/>
    </row>
    <row r="161" spans="2:11" ht="40.5" customHeight="1">
      <c r="B161" s="207">
        <v>2551</v>
      </c>
      <c r="C161" s="237" t="s">
        <v>392</v>
      </c>
      <c r="D161" s="217">
        <v>5</v>
      </c>
      <c r="E161" s="218">
        <v>1</v>
      </c>
      <c r="F161" s="201" t="s">
        <v>407</v>
      </c>
      <c r="G161" s="227" t="s">
        <v>409</v>
      </c>
      <c r="H161" s="220"/>
      <c r="I161" s="221"/>
      <c r="J161" s="221"/>
      <c r="K161" s="222"/>
    </row>
    <row r="162" spans="2:11" ht="31.5" customHeight="1">
      <c r="B162" s="207">
        <v>2560</v>
      </c>
      <c r="C162" s="235" t="s">
        <v>392</v>
      </c>
      <c r="D162" s="208">
        <v>6</v>
      </c>
      <c r="E162" s="209">
        <v>0</v>
      </c>
      <c r="F162" s="210" t="s">
        <v>410</v>
      </c>
      <c r="G162" s="211" t="s">
        <v>411</v>
      </c>
      <c r="H162" s="221">
        <f>H164</f>
        <v>90000</v>
      </c>
      <c r="I162" s="221">
        <f>I164</f>
        <v>139000</v>
      </c>
      <c r="J162" s="221">
        <f>J164</f>
        <v>114000</v>
      </c>
      <c r="K162" s="226">
        <f>K164</f>
        <v>25000</v>
      </c>
    </row>
    <row r="163" spans="2:11" s="206" customFormat="1">
      <c r="B163" s="207"/>
      <c r="C163" s="194"/>
      <c r="D163" s="208"/>
      <c r="E163" s="209"/>
      <c r="F163" s="201" t="s">
        <v>35</v>
      </c>
      <c r="G163" s="211"/>
      <c r="H163" s="214"/>
      <c r="I163" s="212"/>
      <c r="J163" s="212"/>
      <c r="K163" s="215"/>
    </row>
    <row r="164" spans="2:11" ht="30.75" customHeight="1">
      <c r="B164" s="207">
        <v>2561</v>
      </c>
      <c r="C164" s="237" t="s">
        <v>392</v>
      </c>
      <c r="D164" s="217">
        <v>6</v>
      </c>
      <c r="E164" s="218">
        <v>1</v>
      </c>
      <c r="F164" s="201" t="s">
        <v>410</v>
      </c>
      <c r="G164" s="227" t="s">
        <v>412</v>
      </c>
      <c r="H164" s="220">
        <v>90000</v>
      </c>
      <c r="I164" s="221">
        <f>J164+K164</f>
        <v>139000</v>
      </c>
      <c r="J164" s="221">
        <f>+'[2]Շրջակա միջ.'!$C$8+12000+12000</f>
        <v>114000</v>
      </c>
      <c r="K164" s="226">
        <v>25000</v>
      </c>
    </row>
    <row r="165" spans="2:11" s="131" customFormat="1" ht="60" customHeight="1">
      <c r="B165" s="229">
        <v>2600</v>
      </c>
      <c r="C165" s="235" t="s">
        <v>413</v>
      </c>
      <c r="D165" s="208">
        <v>0</v>
      </c>
      <c r="E165" s="209">
        <v>0</v>
      </c>
      <c r="F165" s="236" t="s">
        <v>847</v>
      </c>
      <c r="G165" s="230" t="s">
        <v>414</v>
      </c>
      <c r="H165" s="232">
        <f>H167+H170+H173+H176+H179+H182</f>
        <v>107152.4</v>
      </c>
      <c r="I165" s="232">
        <f>I167+I170+I173+I176+I179+I182</f>
        <v>281752.40000000002</v>
      </c>
      <c r="J165" s="232">
        <f t="shared" ref="J165:K165" si="6">J167+J170+J173+J176+J179+J182</f>
        <v>101752.4</v>
      </c>
      <c r="K165" s="232">
        <f t="shared" si="6"/>
        <v>180000</v>
      </c>
    </row>
    <row r="166" spans="2:11">
      <c r="B166" s="200"/>
      <c r="C166" s="194"/>
      <c r="D166" s="195"/>
      <c r="E166" s="196"/>
      <c r="F166" s="201" t="s">
        <v>7</v>
      </c>
      <c r="G166" s="202"/>
      <c r="H166" s="203"/>
      <c r="I166" s="204"/>
      <c r="J166" s="204"/>
      <c r="K166" s="205"/>
    </row>
    <row r="167" spans="2:11" ht="15.75" customHeight="1">
      <c r="B167" s="207">
        <v>2610</v>
      </c>
      <c r="C167" s="235" t="s">
        <v>413</v>
      </c>
      <c r="D167" s="208">
        <v>1</v>
      </c>
      <c r="E167" s="209">
        <v>0</v>
      </c>
      <c r="F167" s="210" t="s">
        <v>415</v>
      </c>
      <c r="G167" s="211" t="s">
        <v>416</v>
      </c>
      <c r="H167" s="220"/>
      <c r="I167" s="221"/>
      <c r="J167" s="221"/>
      <c r="K167" s="222">
        <f>K169</f>
        <v>0</v>
      </c>
    </row>
    <row r="168" spans="2:11" s="206" customFormat="1">
      <c r="B168" s="207"/>
      <c r="C168" s="194"/>
      <c r="D168" s="208"/>
      <c r="E168" s="209"/>
      <c r="F168" s="201" t="s">
        <v>35</v>
      </c>
      <c r="G168" s="211"/>
      <c r="H168" s="214"/>
      <c r="I168" s="212"/>
      <c r="J168" s="212"/>
      <c r="K168" s="215"/>
    </row>
    <row r="169" spans="2:11" ht="15.75" customHeight="1">
      <c r="B169" s="207">
        <v>2611</v>
      </c>
      <c r="C169" s="237" t="s">
        <v>413</v>
      </c>
      <c r="D169" s="217">
        <v>1</v>
      </c>
      <c r="E169" s="218">
        <v>1</v>
      </c>
      <c r="F169" s="201" t="s">
        <v>417</v>
      </c>
      <c r="G169" s="227" t="s">
        <v>418</v>
      </c>
      <c r="H169" s="220"/>
      <c r="I169" s="221"/>
      <c r="J169" s="221"/>
      <c r="K169" s="222"/>
    </row>
    <row r="170" spans="2:11" ht="15" customHeight="1">
      <c r="B170" s="207">
        <v>2620</v>
      </c>
      <c r="C170" s="235" t="s">
        <v>413</v>
      </c>
      <c r="D170" s="208">
        <v>2</v>
      </c>
      <c r="E170" s="209">
        <v>0</v>
      </c>
      <c r="F170" s="210" t="s">
        <v>419</v>
      </c>
      <c r="G170" s="211" t="s">
        <v>420</v>
      </c>
      <c r="H170" s="220"/>
      <c r="I170" s="204"/>
      <c r="J170" s="221"/>
      <c r="K170" s="222"/>
    </row>
    <row r="171" spans="2:11" s="206" customFormat="1">
      <c r="B171" s="207"/>
      <c r="C171" s="194"/>
      <c r="D171" s="208"/>
      <c r="E171" s="209"/>
      <c r="F171" s="201" t="s">
        <v>35</v>
      </c>
      <c r="G171" s="211"/>
      <c r="H171" s="214"/>
      <c r="I171" s="212"/>
      <c r="J171" s="212"/>
      <c r="K171" s="215"/>
    </row>
    <row r="172" spans="2:11" ht="15.75" customHeight="1">
      <c r="B172" s="207">
        <v>2621</v>
      </c>
      <c r="C172" s="237" t="s">
        <v>413</v>
      </c>
      <c r="D172" s="217">
        <v>2</v>
      </c>
      <c r="E172" s="218">
        <v>1</v>
      </c>
      <c r="F172" s="201" t="s">
        <v>419</v>
      </c>
      <c r="G172" s="227" t="s">
        <v>421</v>
      </c>
      <c r="H172" s="220"/>
      <c r="I172" s="221"/>
      <c r="J172" s="221"/>
      <c r="K172" s="222"/>
    </row>
    <row r="173" spans="2:11" ht="17.25" customHeight="1">
      <c r="B173" s="207">
        <v>2630</v>
      </c>
      <c r="C173" s="235" t="s">
        <v>413</v>
      </c>
      <c r="D173" s="208">
        <v>3</v>
      </c>
      <c r="E173" s="209">
        <v>0</v>
      </c>
      <c r="F173" s="210" t="s">
        <v>422</v>
      </c>
      <c r="G173" s="211" t="s">
        <v>423</v>
      </c>
      <c r="H173" s="221">
        <f>H175</f>
        <v>20200</v>
      </c>
      <c r="I173" s="221">
        <f>I175</f>
        <v>168100</v>
      </c>
      <c r="J173" s="221">
        <f>J175</f>
        <v>18100</v>
      </c>
      <c r="K173" s="226">
        <f>K175</f>
        <v>150000</v>
      </c>
    </row>
    <row r="174" spans="2:11" s="206" customFormat="1">
      <c r="B174" s="207"/>
      <c r="C174" s="194"/>
      <c r="D174" s="208"/>
      <c r="E174" s="209"/>
      <c r="F174" s="201" t="s">
        <v>35</v>
      </c>
      <c r="G174" s="211"/>
      <c r="H174" s="214"/>
      <c r="I174" s="212"/>
      <c r="J174" s="212"/>
      <c r="K174" s="215"/>
    </row>
    <row r="175" spans="2:11" ht="15.75" customHeight="1">
      <c r="B175" s="207">
        <v>2631</v>
      </c>
      <c r="C175" s="237" t="s">
        <v>413</v>
      </c>
      <c r="D175" s="217">
        <v>3</v>
      </c>
      <c r="E175" s="218">
        <v>1</v>
      </c>
      <c r="F175" s="201" t="s">
        <v>424</v>
      </c>
      <c r="G175" s="240" t="s">
        <v>425</v>
      </c>
      <c r="H175" s="220">
        <f>+J175+2100</f>
        <v>20200</v>
      </c>
      <c r="I175" s="221">
        <f>J175+K175</f>
        <v>168100</v>
      </c>
      <c r="J175" s="221">
        <f>+[2]Ջրամատակար.!$C$12-2100</f>
        <v>18100</v>
      </c>
      <c r="K175" s="226">
        <v>150000</v>
      </c>
    </row>
    <row r="176" spans="2:11" ht="16.5" customHeight="1">
      <c r="B176" s="207">
        <v>2640</v>
      </c>
      <c r="C176" s="235" t="s">
        <v>413</v>
      </c>
      <c r="D176" s="208">
        <v>4</v>
      </c>
      <c r="E176" s="209">
        <v>0</v>
      </c>
      <c r="F176" s="210" t="s">
        <v>426</v>
      </c>
      <c r="G176" s="211" t="s">
        <v>427</v>
      </c>
      <c r="H176" s="221">
        <f>H178</f>
        <v>60952.4</v>
      </c>
      <c r="I176" s="221">
        <f>I178</f>
        <v>58652.4</v>
      </c>
      <c r="J176" s="221">
        <f>J178</f>
        <v>58652.4</v>
      </c>
      <c r="K176" s="222">
        <v>0</v>
      </c>
    </row>
    <row r="177" spans="2:11" s="206" customFormat="1">
      <c r="B177" s="207"/>
      <c r="C177" s="194"/>
      <c r="D177" s="208"/>
      <c r="E177" s="209"/>
      <c r="F177" s="201" t="s">
        <v>35</v>
      </c>
      <c r="G177" s="211"/>
      <c r="H177" s="214"/>
      <c r="I177" s="212"/>
      <c r="J177" s="212"/>
      <c r="K177" s="215"/>
    </row>
    <row r="178" spans="2:11" ht="15.75" customHeight="1">
      <c r="B178" s="207">
        <v>2641</v>
      </c>
      <c r="C178" s="237" t="s">
        <v>413</v>
      </c>
      <c r="D178" s="217">
        <v>4</v>
      </c>
      <c r="E178" s="218">
        <v>1</v>
      </c>
      <c r="F178" s="201" t="s">
        <v>428</v>
      </c>
      <c r="G178" s="227" t="s">
        <v>429</v>
      </c>
      <c r="H178" s="220">
        <v>60952.4</v>
      </c>
      <c r="I178" s="221">
        <f>J178+K178</f>
        <v>58652.4</v>
      </c>
      <c r="J178" s="221">
        <f>60952.4-2300</f>
        <v>58652.4</v>
      </c>
      <c r="K178" s="222">
        <v>0</v>
      </c>
    </row>
    <row r="179" spans="2:11" ht="54" customHeight="1">
      <c r="B179" s="207">
        <v>2650</v>
      </c>
      <c r="C179" s="235" t="s">
        <v>413</v>
      </c>
      <c r="D179" s="208">
        <v>5</v>
      </c>
      <c r="E179" s="209">
        <v>0</v>
      </c>
      <c r="F179" s="210" t="s">
        <v>430</v>
      </c>
      <c r="G179" s="211" t="s">
        <v>431</v>
      </c>
      <c r="H179" s="220"/>
      <c r="I179" s="221"/>
      <c r="J179" s="221"/>
      <c r="K179" s="222"/>
    </row>
    <row r="180" spans="2:11" s="206" customFormat="1">
      <c r="B180" s="207"/>
      <c r="C180" s="194"/>
      <c r="D180" s="208"/>
      <c r="E180" s="209"/>
      <c r="F180" s="201" t="s">
        <v>35</v>
      </c>
      <c r="G180" s="211"/>
      <c r="H180" s="214"/>
      <c r="I180" s="212"/>
      <c r="J180" s="212"/>
      <c r="K180" s="215"/>
    </row>
    <row r="181" spans="2:11" ht="42.75" customHeight="1">
      <c r="B181" s="207">
        <v>2651</v>
      </c>
      <c r="C181" s="237" t="s">
        <v>413</v>
      </c>
      <c r="D181" s="217">
        <v>5</v>
      </c>
      <c r="E181" s="218">
        <v>1</v>
      </c>
      <c r="F181" s="201" t="s">
        <v>430</v>
      </c>
      <c r="G181" s="227" t="s">
        <v>432</v>
      </c>
      <c r="H181" s="220"/>
      <c r="I181" s="221"/>
      <c r="J181" s="221"/>
      <c r="K181" s="222"/>
    </row>
    <row r="182" spans="2:11" ht="41.25" customHeight="1">
      <c r="B182" s="207">
        <v>2660</v>
      </c>
      <c r="C182" s="235" t="s">
        <v>413</v>
      </c>
      <c r="D182" s="208">
        <v>6</v>
      </c>
      <c r="E182" s="209">
        <v>0</v>
      </c>
      <c r="F182" s="210" t="s">
        <v>433</v>
      </c>
      <c r="G182" s="234" t="s">
        <v>434</v>
      </c>
      <c r="H182" s="221">
        <f>H184</f>
        <v>26000</v>
      </c>
      <c r="I182" s="221">
        <f>I184</f>
        <v>55000</v>
      </c>
      <c r="J182" s="221">
        <f>J184</f>
        <v>25000</v>
      </c>
      <c r="K182" s="226">
        <v>30000</v>
      </c>
    </row>
    <row r="183" spans="2:11" s="206" customFormat="1" ht="14.25" customHeight="1">
      <c r="B183" s="207"/>
      <c r="C183" s="194"/>
      <c r="D183" s="208"/>
      <c r="E183" s="209"/>
      <c r="F183" s="201" t="s">
        <v>35</v>
      </c>
      <c r="G183" s="211"/>
      <c r="H183" s="214"/>
      <c r="I183" s="212"/>
      <c r="J183" s="212"/>
      <c r="K183" s="215"/>
    </row>
    <row r="184" spans="2:11" ht="30.75" customHeight="1">
      <c r="B184" s="207">
        <v>2661</v>
      </c>
      <c r="C184" s="237" t="s">
        <v>413</v>
      </c>
      <c r="D184" s="217">
        <v>6</v>
      </c>
      <c r="E184" s="218">
        <v>1</v>
      </c>
      <c r="F184" s="201" t="s">
        <v>433</v>
      </c>
      <c r="G184" s="227" t="s">
        <v>435</v>
      </c>
      <c r="H184" s="220">
        <v>26000</v>
      </c>
      <c r="I184" s="221">
        <f>J184+K184</f>
        <v>55000</v>
      </c>
      <c r="J184" s="221">
        <f>+'[2]Բնակարան. տնտես.'!$C$8-1000</f>
        <v>25000</v>
      </c>
      <c r="K184" s="226">
        <v>30000</v>
      </c>
    </row>
    <row r="185" spans="2:11" s="131" customFormat="1" ht="48.75" customHeight="1">
      <c r="B185" s="229">
        <v>2700</v>
      </c>
      <c r="C185" s="235" t="s">
        <v>436</v>
      </c>
      <c r="D185" s="208">
        <v>0</v>
      </c>
      <c r="E185" s="209">
        <v>0</v>
      </c>
      <c r="F185" s="236" t="s">
        <v>848</v>
      </c>
      <c r="G185" s="230" t="s">
        <v>437</v>
      </c>
      <c r="H185" s="231"/>
      <c r="I185" s="232"/>
      <c r="J185" s="232"/>
      <c r="K185" s="233"/>
    </row>
    <row r="186" spans="2:11">
      <c r="B186" s="200"/>
      <c r="C186" s="194"/>
      <c r="D186" s="195"/>
      <c r="E186" s="196"/>
      <c r="F186" s="201" t="s">
        <v>7</v>
      </c>
      <c r="G186" s="202"/>
      <c r="H186" s="203"/>
      <c r="I186" s="204"/>
      <c r="J186" s="204"/>
      <c r="K186" s="205"/>
    </row>
    <row r="187" spans="2:11" ht="29.25" customHeight="1">
      <c r="B187" s="207">
        <v>2710</v>
      </c>
      <c r="C187" s="235" t="s">
        <v>436</v>
      </c>
      <c r="D187" s="208">
        <v>1</v>
      </c>
      <c r="E187" s="209">
        <v>0</v>
      </c>
      <c r="F187" s="210" t="s">
        <v>438</v>
      </c>
      <c r="G187" s="211" t="s">
        <v>439</v>
      </c>
      <c r="H187" s="220"/>
      <c r="I187" s="221"/>
      <c r="J187" s="221"/>
      <c r="K187" s="222"/>
    </row>
    <row r="188" spans="2:11" s="206" customFormat="1">
      <c r="B188" s="207"/>
      <c r="C188" s="194"/>
      <c r="D188" s="208"/>
      <c r="E188" s="209"/>
      <c r="F188" s="201" t="s">
        <v>35</v>
      </c>
      <c r="G188" s="211"/>
      <c r="H188" s="214"/>
      <c r="I188" s="212"/>
      <c r="J188" s="212"/>
      <c r="K188" s="215"/>
    </row>
    <row r="189" spans="2:11" ht="16.5" customHeight="1">
      <c r="B189" s="207">
        <v>2711</v>
      </c>
      <c r="C189" s="237" t="s">
        <v>436</v>
      </c>
      <c r="D189" s="217">
        <v>1</v>
      </c>
      <c r="E189" s="218">
        <v>1</v>
      </c>
      <c r="F189" s="201" t="s">
        <v>440</v>
      </c>
      <c r="G189" s="227" t="s">
        <v>441</v>
      </c>
      <c r="H189" s="220"/>
      <c r="I189" s="221"/>
      <c r="J189" s="221"/>
      <c r="K189" s="222"/>
    </row>
    <row r="190" spans="2:11" ht="17.25" customHeight="1">
      <c r="B190" s="207">
        <v>2712</v>
      </c>
      <c r="C190" s="237" t="s">
        <v>436</v>
      </c>
      <c r="D190" s="217">
        <v>1</v>
      </c>
      <c r="E190" s="218">
        <v>2</v>
      </c>
      <c r="F190" s="201" t="s">
        <v>442</v>
      </c>
      <c r="G190" s="227" t="s">
        <v>443</v>
      </c>
      <c r="H190" s="220"/>
      <c r="I190" s="221"/>
      <c r="J190" s="221"/>
      <c r="K190" s="222"/>
    </row>
    <row r="191" spans="2:11" ht="17.25" customHeight="1">
      <c r="B191" s="207">
        <v>2713</v>
      </c>
      <c r="C191" s="237" t="s">
        <v>436</v>
      </c>
      <c r="D191" s="217">
        <v>1</v>
      </c>
      <c r="E191" s="218">
        <v>3</v>
      </c>
      <c r="F191" s="201" t="s">
        <v>444</v>
      </c>
      <c r="G191" s="227" t="s">
        <v>445</v>
      </c>
      <c r="H191" s="220"/>
      <c r="I191" s="221"/>
      <c r="J191" s="221"/>
      <c r="K191" s="222"/>
    </row>
    <row r="192" spans="2:11" ht="27.75" customHeight="1">
      <c r="B192" s="207">
        <v>2720</v>
      </c>
      <c r="C192" s="235" t="s">
        <v>436</v>
      </c>
      <c r="D192" s="208">
        <v>2</v>
      </c>
      <c r="E192" s="209">
        <v>0</v>
      </c>
      <c r="F192" s="210" t="s">
        <v>446</v>
      </c>
      <c r="G192" s="211" t="s">
        <v>447</v>
      </c>
      <c r="H192" s="220"/>
      <c r="I192" s="221"/>
      <c r="J192" s="221"/>
      <c r="K192" s="222"/>
    </row>
    <row r="193" spans="2:11" s="206" customFormat="1">
      <c r="B193" s="207"/>
      <c r="C193" s="194"/>
      <c r="D193" s="208"/>
      <c r="E193" s="209"/>
      <c r="F193" s="201" t="s">
        <v>35</v>
      </c>
      <c r="G193" s="211"/>
      <c r="H193" s="214"/>
      <c r="I193" s="212"/>
      <c r="J193" s="212"/>
      <c r="K193" s="215"/>
    </row>
    <row r="194" spans="2:11" ht="17.25" customHeight="1">
      <c r="B194" s="207">
        <v>2721</v>
      </c>
      <c r="C194" s="237" t="s">
        <v>436</v>
      </c>
      <c r="D194" s="217">
        <v>2</v>
      </c>
      <c r="E194" s="218">
        <v>1</v>
      </c>
      <c r="F194" s="201" t="s">
        <v>448</v>
      </c>
      <c r="G194" s="227" t="s">
        <v>449</v>
      </c>
      <c r="H194" s="220"/>
      <c r="I194" s="221"/>
      <c r="J194" s="221"/>
      <c r="K194" s="222"/>
    </row>
    <row r="195" spans="2:11" ht="28.5" customHeight="1">
      <c r="B195" s="207">
        <v>2722</v>
      </c>
      <c r="C195" s="237" t="s">
        <v>436</v>
      </c>
      <c r="D195" s="217">
        <v>2</v>
      </c>
      <c r="E195" s="218">
        <v>2</v>
      </c>
      <c r="F195" s="201" t="s">
        <v>450</v>
      </c>
      <c r="G195" s="227" t="s">
        <v>451</v>
      </c>
      <c r="H195" s="220"/>
      <c r="I195" s="221"/>
      <c r="J195" s="221"/>
      <c r="K195" s="222"/>
    </row>
    <row r="196" spans="2:11" ht="17.25" customHeight="1">
      <c r="B196" s="207">
        <v>2723</v>
      </c>
      <c r="C196" s="237" t="s">
        <v>436</v>
      </c>
      <c r="D196" s="217">
        <v>2</v>
      </c>
      <c r="E196" s="218">
        <v>3</v>
      </c>
      <c r="F196" s="201" t="s">
        <v>452</v>
      </c>
      <c r="G196" s="227" t="s">
        <v>453</v>
      </c>
      <c r="H196" s="220"/>
      <c r="I196" s="221"/>
      <c r="J196" s="221"/>
      <c r="K196" s="222"/>
    </row>
    <row r="197" spans="2:11" ht="17.25" customHeight="1">
      <c r="B197" s="207">
        <v>2724</v>
      </c>
      <c r="C197" s="237" t="s">
        <v>436</v>
      </c>
      <c r="D197" s="217">
        <v>2</v>
      </c>
      <c r="E197" s="218">
        <v>4</v>
      </c>
      <c r="F197" s="201" t="s">
        <v>454</v>
      </c>
      <c r="G197" s="227" t="s">
        <v>455</v>
      </c>
      <c r="H197" s="220"/>
      <c r="I197" s="221"/>
      <c r="J197" s="221"/>
      <c r="K197" s="222"/>
    </row>
    <row r="198" spans="2:11" ht="18" customHeight="1">
      <c r="B198" s="207">
        <v>2730</v>
      </c>
      <c r="C198" s="235" t="s">
        <v>436</v>
      </c>
      <c r="D198" s="208">
        <v>3</v>
      </c>
      <c r="E198" s="209">
        <v>0</v>
      </c>
      <c r="F198" s="210" t="s">
        <v>456</v>
      </c>
      <c r="G198" s="211" t="s">
        <v>457</v>
      </c>
      <c r="H198" s="220"/>
      <c r="I198" s="221"/>
      <c r="J198" s="221"/>
      <c r="K198" s="222"/>
    </row>
    <row r="199" spans="2:11" s="206" customFormat="1">
      <c r="B199" s="207"/>
      <c r="C199" s="194"/>
      <c r="D199" s="208"/>
      <c r="E199" s="209"/>
      <c r="F199" s="201" t="s">
        <v>35</v>
      </c>
      <c r="G199" s="211"/>
      <c r="H199" s="214"/>
      <c r="I199" s="212"/>
      <c r="J199" s="212"/>
      <c r="K199" s="215"/>
    </row>
    <row r="200" spans="2:11" ht="15" customHeight="1">
      <c r="B200" s="207">
        <v>2731</v>
      </c>
      <c r="C200" s="237" t="s">
        <v>436</v>
      </c>
      <c r="D200" s="217">
        <v>3</v>
      </c>
      <c r="E200" s="218">
        <v>1</v>
      </c>
      <c r="F200" s="201" t="s">
        <v>458</v>
      </c>
      <c r="G200" s="219" t="s">
        <v>459</v>
      </c>
      <c r="H200" s="220"/>
      <c r="I200" s="221"/>
      <c r="J200" s="221"/>
      <c r="K200" s="222"/>
    </row>
    <row r="201" spans="2:11" ht="18" customHeight="1">
      <c r="B201" s="207">
        <v>2732</v>
      </c>
      <c r="C201" s="237" t="s">
        <v>436</v>
      </c>
      <c r="D201" s="217">
        <v>3</v>
      </c>
      <c r="E201" s="218">
        <v>2</v>
      </c>
      <c r="F201" s="201" t="s">
        <v>460</v>
      </c>
      <c r="G201" s="219" t="s">
        <v>461</v>
      </c>
      <c r="H201" s="220"/>
      <c r="I201" s="221"/>
      <c r="J201" s="221"/>
      <c r="K201" s="222"/>
    </row>
    <row r="202" spans="2:11" ht="16.5" customHeight="1">
      <c r="B202" s="207">
        <v>2733</v>
      </c>
      <c r="C202" s="237" t="s">
        <v>436</v>
      </c>
      <c r="D202" s="217">
        <v>3</v>
      </c>
      <c r="E202" s="218">
        <v>3</v>
      </c>
      <c r="F202" s="201" t="s">
        <v>462</v>
      </c>
      <c r="G202" s="219" t="s">
        <v>463</v>
      </c>
      <c r="H202" s="220"/>
      <c r="I202" s="221"/>
      <c r="J202" s="221"/>
      <c r="K202" s="222"/>
    </row>
    <row r="203" spans="2:11" ht="30" customHeight="1">
      <c r="B203" s="207">
        <v>2734</v>
      </c>
      <c r="C203" s="237" t="s">
        <v>436</v>
      </c>
      <c r="D203" s="217">
        <v>3</v>
      </c>
      <c r="E203" s="218">
        <v>4</v>
      </c>
      <c r="F203" s="201" t="s">
        <v>464</v>
      </c>
      <c r="G203" s="219" t="s">
        <v>465</v>
      </c>
      <c r="H203" s="220"/>
      <c r="I203" s="221"/>
      <c r="J203" s="221"/>
      <c r="K203" s="222"/>
    </row>
    <row r="204" spans="2:11" ht="29.25" customHeight="1">
      <c r="B204" s="207">
        <v>2740</v>
      </c>
      <c r="C204" s="235" t="s">
        <v>436</v>
      </c>
      <c r="D204" s="208">
        <v>4</v>
      </c>
      <c r="E204" s="209">
        <v>0</v>
      </c>
      <c r="F204" s="210" t="s">
        <v>466</v>
      </c>
      <c r="G204" s="211" t="s">
        <v>467</v>
      </c>
      <c r="H204" s="220"/>
      <c r="I204" s="221"/>
      <c r="J204" s="221"/>
      <c r="K204" s="222"/>
    </row>
    <row r="205" spans="2:11" s="206" customFormat="1">
      <c r="B205" s="207"/>
      <c r="C205" s="194"/>
      <c r="D205" s="208"/>
      <c r="E205" s="209"/>
      <c r="F205" s="201" t="s">
        <v>35</v>
      </c>
      <c r="G205" s="211"/>
      <c r="H205" s="214"/>
      <c r="I205" s="212"/>
      <c r="J205" s="212"/>
      <c r="K205" s="215"/>
    </row>
    <row r="206" spans="2:11" ht="26.25" customHeight="1">
      <c r="B206" s="207">
        <v>2741</v>
      </c>
      <c r="C206" s="237" t="s">
        <v>436</v>
      </c>
      <c r="D206" s="217">
        <v>4</v>
      </c>
      <c r="E206" s="218">
        <v>1</v>
      </c>
      <c r="F206" s="201" t="s">
        <v>466</v>
      </c>
      <c r="G206" s="227" t="s">
        <v>468</v>
      </c>
      <c r="H206" s="220"/>
      <c r="I206" s="221"/>
      <c r="J206" s="221"/>
      <c r="K206" s="222"/>
    </row>
    <row r="207" spans="2:11" ht="40.5" customHeight="1">
      <c r="B207" s="207">
        <v>2750</v>
      </c>
      <c r="C207" s="235" t="s">
        <v>436</v>
      </c>
      <c r="D207" s="208">
        <v>5</v>
      </c>
      <c r="E207" s="209">
        <v>0</v>
      </c>
      <c r="F207" s="210" t="s">
        <v>469</v>
      </c>
      <c r="G207" s="211" t="s">
        <v>470</v>
      </c>
      <c r="H207" s="220"/>
      <c r="I207" s="221"/>
      <c r="J207" s="221"/>
      <c r="K207" s="222"/>
    </row>
    <row r="208" spans="2:11" s="206" customFormat="1">
      <c r="B208" s="207"/>
      <c r="C208" s="194"/>
      <c r="D208" s="208"/>
      <c r="E208" s="209"/>
      <c r="F208" s="201" t="s">
        <v>35</v>
      </c>
      <c r="G208" s="211"/>
      <c r="H208" s="214"/>
      <c r="I208" s="212"/>
      <c r="J208" s="212"/>
      <c r="K208" s="215"/>
    </row>
    <row r="209" spans="2:11" ht="30" customHeight="1">
      <c r="B209" s="207">
        <v>2751</v>
      </c>
      <c r="C209" s="237" t="s">
        <v>436</v>
      </c>
      <c r="D209" s="217">
        <v>5</v>
      </c>
      <c r="E209" s="218">
        <v>1</v>
      </c>
      <c r="F209" s="201" t="s">
        <v>469</v>
      </c>
      <c r="G209" s="227" t="s">
        <v>470</v>
      </c>
      <c r="H209" s="220"/>
      <c r="I209" s="221"/>
      <c r="J209" s="221"/>
      <c r="K209" s="222"/>
    </row>
    <row r="210" spans="2:11" ht="30" customHeight="1">
      <c r="B210" s="207">
        <v>2760</v>
      </c>
      <c r="C210" s="235" t="s">
        <v>436</v>
      </c>
      <c r="D210" s="208">
        <v>6</v>
      </c>
      <c r="E210" s="209">
        <v>0</v>
      </c>
      <c r="F210" s="210" t="s">
        <v>471</v>
      </c>
      <c r="G210" s="211" t="s">
        <v>472</v>
      </c>
      <c r="H210" s="220"/>
      <c r="I210" s="221"/>
      <c r="J210" s="221"/>
      <c r="K210" s="222"/>
    </row>
    <row r="211" spans="2:11" s="206" customFormat="1">
      <c r="B211" s="207"/>
      <c r="C211" s="194"/>
      <c r="D211" s="208"/>
      <c r="E211" s="209"/>
      <c r="F211" s="201" t="s">
        <v>35</v>
      </c>
      <c r="G211" s="211"/>
      <c r="H211" s="214"/>
      <c r="I211" s="212"/>
      <c r="J211" s="212"/>
      <c r="K211" s="215"/>
    </row>
    <row r="212" spans="2:11" ht="25.5">
      <c r="B212" s="207">
        <v>2761</v>
      </c>
      <c r="C212" s="237" t="s">
        <v>436</v>
      </c>
      <c r="D212" s="217">
        <v>6</v>
      </c>
      <c r="E212" s="218">
        <v>1</v>
      </c>
      <c r="F212" s="201" t="s">
        <v>473</v>
      </c>
      <c r="G212" s="211"/>
      <c r="H212" s="220"/>
      <c r="I212" s="221"/>
      <c r="J212" s="221"/>
      <c r="K212" s="222"/>
    </row>
    <row r="213" spans="2:11" ht="28.5" customHeight="1">
      <c r="B213" s="207">
        <v>2762</v>
      </c>
      <c r="C213" s="237" t="s">
        <v>436</v>
      </c>
      <c r="D213" s="217">
        <v>6</v>
      </c>
      <c r="E213" s="218">
        <v>2</v>
      </c>
      <c r="F213" s="201" t="s">
        <v>471</v>
      </c>
      <c r="G213" s="227" t="s">
        <v>474</v>
      </c>
      <c r="H213" s="220"/>
      <c r="I213" s="221"/>
      <c r="J213" s="221"/>
      <c r="K213" s="222"/>
    </row>
    <row r="214" spans="2:11" s="131" customFormat="1" ht="47.25" customHeight="1">
      <c r="B214" s="229">
        <v>2800</v>
      </c>
      <c r="C214" s="235" t="s">
        <v>475</v>
      </c>
      <c r="D214" s="208">
        <v>0</v>
      </c>
      <c r="E214" s="209">
        <v>0</v>
      </c>
      <c r="F214" s="236" t="s">
        <v>849</v>
      </c>
      <c r="G214" s="230" t="s">
        <v>476</v>
      </c>
      <c r="H214" s="241">
        <f>H216+H219+H228+H233+H238+H241</f>
        <v>83845</v>
      </c>
      <c r="I214" s="232">
        <f>I216+I219+I228+I233+I238+I241</f>
        <v>88645</v>
      </c>
      <c r="J214" s="232">
        <f>J216+J219+J228+J233+J238+J241</f>
        <v>88645</v>
      </c>
      <c r="K214" s="233">
        <f>K216+K219+K228+K233+K238+K241</f>
        <v>0</v>
      </c>
    </row>
    <row r="215" spans="2:11">
      <c r="B215" s="200"/>
      <c r="C215" s="194"/>
      <c r="D215" s="195"/>
      <c r="E215" s="196"/>
      <c r="F215" s="201" t="s">
        <v>7</v>
      </c>
      <c r="G215" s="202"/>
      <c r="H215" s="203"/>
      <c r="I215" s="204"/>
      <c r="J215" s="204"/>
      <c r="K215" s="205"/>
    </row>
    <row r="216" spans="2:11" ht="17.25" customHeight="1">
      <c r="B216" s="207">
        <v>2810</v>
      </c>
      <c r="C216" s="237" t="s">
        <v>475</v>
      </c>
      <c r="D216" s="217">
        <v>1</v>
      </c>
      <c r="E216" s="218">
        <v>0</v>
      </c>
      <c r="F216" s="210" t="s">
        <v>477</v>
      </c>
      <c r="G216" s="211" t="s">
        <v>478</v>
      </c>
      <c r="H216" s="220"/>
      <c r="I216" s="221"/>
      <c r="J216" s="221"/>
      <c r="K216" s="222"/>
    </row>
    <row r="217" spans="2:11" s="206" customFormat="1">
      <c r="B217" s="207"/>
      <c r="C217" s="194"/>
      <c r="D217" s="208"/>
      <c r="E217" s="209"/>
      <c r="F217" s="201" t="s">
        <v>35</v>
      </c>
      <c r="G217" s="211"/>
      <c r="H217" s="214"/>
      <c r="I217" s="212"/>
      <c r="J217" s="212"/>
      <c r="K217" s="215"/>
    </row>
    <row r="218" spans="2:11" ht="16.5" customHeight="1">
      <c r="B218" s="207">
        <v>2811</v>
      </c>
      <c r="C218" s="237" t="s">
        <v>475</v>
      </c>
      <c r="D218" s="217">
        <v>1</v>
      </c>
      <c r="E218" s="218">
        <v>1</v>
      </c>
      <c r="F218" s="201" t="s">
        <v>477</v>
      </c>
      <c r="G218" s="227" t="s">
        <v>479</v>
      </c>
      <c r="H218" s="220"/>
      <c r="I218" s="221"/>
      <c r="J218" s="221"/>
      <c r="K218" s="222"/>
    </row>
    <row r="219" spans="2:11" ht="15.75" customHeight="1">
      <c r="B219" s="207">
        <v>2820</v>
      </c>
      <c r="C219" s="235" t="s">
        <v>475</v>
      </c>
      <c r="D219" s="208">
        <v>2</v>
      </c>
      <c r="E219" s="209">
        <v>0</v>
      </c>
      <c r="F219" s="210" t="s">
        <v>480</v>
      </c>
      <c r="G219" s="211" t="s">
        <v>481</v>
      </c>
      <c r="H219" s="242">
        <f>H223+H224+H222</f>
        <v>83845</v>
      </c>
      <c r="I219" s="221">
        <f>I223+I224+I222</f>
        <v>88645</v>
      </c>
      <c r="J219" s="221">
        <f>J223+J224+J222</f>
        <v>88645</v>
      </c>
      <c r="K219" s="222">
        <f>K223+K224+K222</f>
        <v>0</v>
      </c>
    </row>
    <row r="220" spans="2:11" s="206" customFormat="1">
      <c r="B220" s="207"/>
      <c r="C220" s="194"/>
      <c r="D220" s="208"/>
      <c r="E220" s="209"/>
      <c r="F220" s="201" t="s">
        <v>35</v>
      </c>
      <c r="G220" s="211"/>
      <c r="H220" s="214"/>
      <c r="I220" s="212"/>
      <c r="J220" s="212"/>
      <c r="K220" s="215"/>
    </row>
    <row r="221" spans="2:11">
      <c r="B221" s="207">
        <v>2821</v>
      </c>
      <c r="C221" s="237" t="s">
        <v>475</v>
      </c>
      <c r="D221" s="217">
        <v>2</v>
      </c>
      <c r="E221" s="218">
        <v>1</v>
      </c>
      <c r="F221" s="201" t="s">
        <v>482</v>
      </c>
      <c r="G221" s="211"/>
      <c r="H221" s="220"/>
      <c r="I221" s="221"/>
      <c r="J221" s="221"/>
      <c r="K221" s="222"/>
    </row>
    <row r="222" spans="2:11">
      <c r="B222" s="207">
        <v>2822</v>
      </c>
      <c r="C222" s="237" t="s">
        <v>475</v>
      </c>
      <c r="D222" s="217">
        <v>2</v>
      </c>
      <c r="E222" s="218">
        <v>2</v>
      </c>
      <c r="F222" s="201" t="s">
        <v>483</v>
      </c>
      <c r="G222" s="211"/>
      <c r="H222" s="220"/>
      <c r="I222" s="221"/>
      <c r="J222" s="221"/>
      <c r="K222" s="222"/>
    </row>
    <row r="223" spans="2:11" ht="16.5" customHeight="1">
      <c r="B223" s="207">
        <v>2823</v>
      </c>
      <c r="C223" s="237" t="s">
        <v>475</v>
      </c>
      <c r="D223" s="217">
        <v>2</v>
      </c>
      <c r="E223" s="218">
        <v>3</v>
      </c>
      <c r="F223" s="201" t="s">
        <v>484</v>
      </c>
      <c r="G223" s="227" t="s">
        <v>485</v>
      </c>
      <c r="H223" s="220">
        <v>72000</v>
      </c>
      <c r="I223" s="221">
        <f>J223+K223</f>
        <v>71000</v>
      </c>
      <c r="J223" s="221">
        <f>+'[2]Մշակ. տուն'!$C$8-3000+2000</f>
        <v>71000</v>
      </c>
      <c r="K223" s="222">
        <f>[1]sheet1!AU23</f>
        <v>0</v>
      </c>
    </row>
    <row r="224" spans="2:11">
      <c r="B224" s="207">
        <v>2824</v>
      </c>
      <c r="C224" s="237" t="s">
        <v>475</v>
      </c>
      <c r="D224" s="217">
        <v>2</v>
      </c>
      <c r="E224" s="218">
        <v>4</v>
      </c>
      <c r="F224" s="201" t="s">
        <v>486</v>
      </c>
      <c r="G224" s="227"/>
      <c r="H224" s="220">
        <v>11845</v>
      </c>
      <c r="I224" s="221">
        <f>J224+K224</f>
        <v>17645</v>
      </c>
      <c r="J224" s="221">
        <f>11845+5800</f>
        <v>17645</v>
      </c>
      <c r="K224" s="222">
        <f>[1]sheet1!AU26</f>
        <v>0</v>
      </c>
    </row>
    <row r="225" spans="2:11">
      <c r="B225" s="207">
        <v>2825</v>
      </c>
      <c r="C225" s="237" t="s">
        <v>475</v>
      </c>
      <c r="D225" s="217">
        <v>2</v>
      </c>
      <c r="E225" s="218">
        <v>5</v>
      </c>
      <c r="F225" s="201" t="s">
        <v>487</v>
      </c>
      <c r="G225" s="227"/>
      <c r="H225" s="220"/>
      <c r="I225" s="221"/>
      <c r="J225" s="221"/>
      <c r="K225" s="222"/>
    </row>
    <row r="226" spans="2:11">
      <c r="B226" s="207">
        <v>2826</v>
      </c>
      <c r="C226" s="237" t="s">
        <v>475</v>
      </c>
      <c r="D226" s="217">
        <v>2</v>
      </c>
      <c r="E226" s="218">
        <v>6</v>
      </c>
      <c r="F226" s="201" t="s">
        <v>488</v>
      </c>
      <c r="G226" s="227"/>
      <c r="H226" s="220"/>
      <c r="I226" s="221"/>
      <c r="J226" s="221"/>
      <c r="K226" s="222"/>
    </row>
    <row r="227" spans="2:11" ht="29.25" customHeight="1">
      <c r="B227" s="207">
        <v>2827</v>
      </c>
      <c r="C227" s="237" t="s">
        <v>475</v>
      </c>
      <c r="D227" s="217">
        <v>2</v>
      </c>
      <c r="E227" s="218">
        <v>7</v>
      </c>
      <c r="F227" s="201" t="s">
        <v>489</v>
      </c>
      <c r="G227" s="227"/>
      <c r="H227" s="220"/>
      <c r="I227" s="221"/>
      <c r="J227" s="221"/>
      <c r="K227" s="222"/>
    </row>
    <row r="228" spans="2:11" ht="29.25" customHeight="1">
      <c r="B228" s="207">
        <v>2830</v>
      </c>
      <c r="C228" s="235" t="s">
        <v>475</v>
      </c>
      <c r="D228" s="208">
        <v>3</v>
      </c>
      <c r="E228" s="209">
        <v>0</v>
      </c>
      <c r="F228" s="210" t="s">
        <v>490</v>
      </c>
      <c r="G228" s="234" t="s">
        <v>491</v>
      </c>
      <c r="H228" s="220"/>
      <c r="I228" s="221"/>
      <c r="J228" s="221"/>
      <c r="K228" s="222"/>
    </row>
    <row r="229" spans="2:11" s="206" customFormat="1">
      <c r="B229" s="207"/>
      <c r="C229" s="194"/>
      <c r="D229" s="208"/>
      <c r="E229" s="209"/>
      <c r="F229" s="201" t="s">
        <v>35</v>
      </c>
      <c r="G229" s="211"/>
      <c r="H229" s="214"/>
      <c r="I229" s="212"/>
      <c r="J229" s="212"/>
      <c r="K229" s="215"/>
    </row>
    <row r="230" spans="2:11">
      <c r="B230" s="207">
        <v>2831</v>
      </c>
      <c r="C230" s="237" t="s">
        <v>475</v>
      </c>
      <c r="D230" s="217">
        <v>3</v>
      </c>
      <c r="E230" s="218">
        <v>1</v>
      </c>
      <c r="F230" s="201" t="s">
        <v>492</v>
      </c>
      <c r="G230" s="234"/>
      <c r="H230" s="220"/>
      <c r="I230" s="221"/>
      <c r="J230" s="221"/>
      <c r="K230" s="222"/>
    </row>
    <row r="231" spans="2:11" ht="15.75" customHeight="1">
      <c r="B231" s="207">
        <v>2832</v>
      </c>
      <c r="C231" s="237" t="s">
        <v>475</v>
      </c>
      <c r="D231" s="217">
        <v>3</v>
      </c>
      <c r="E231" s="218">
        <v>2</v>
      </c>
      <c r="F231" s="201" t="s">
        <v>493</v>
      </c>
      <c r="G231" s="234"/>
      <c r="H231" s="220"/>
      <c r="I231" s="221"/>
      <c r="J231" s="221"/>
      <c r="K231" s="222"/>
    </row>
    <row r="232" spans="2:11" ht="15.75" customHeight="1">
      <c r="B232" s="207">
        <v>2833</v>
      </c>
      <c r="C232" s="237" t="s">
        <v>475</v>
      </c>
      <c r="D232" s="217">
        <v>3</v>
      </c>
      <c r="E232" s="218">
        <v>3</v>
      </c>
      <c r="F232" s="201" t="s">
        <v>494</v>
      </c>
      <c r="G232" s="227" t="s">
        <v>495</v>
      </c>
      <c r="H232" s="220"/>
      <c r="I232" s="221"/>
      <c r="J232" s="221"/>
      <c r="K232" s="222"/>
    </row>
    <row r="233" spans="2:11" ht="14.25" customHeight="1">
      <c r="B233" s="207">
        <v>2840</v>
      </c>
      <c r="C233" s="235" t="s">
        <v>475</v>
      </c>
      <c r="D233" s="208">
        <v>4</v>
      </c>
      <c r="E233" s="209">
        <v>0</v>
      </c>
      <c r="F233" s="210" t="s">
        <v>496</v>
      </c>
      <c r="G233" s="234" t="s">
        <v>497</v>
      </c>
      <c r="H233" s="220"/>
      <c r="I233" s="221"/>
      <c r="J233" s="221"/>
      <c r="K233" s="222"/>
    </row>
    <row r="234" spans="2:11" s="206" customFormat="1">
      <c r="B234" s="207"/>
      <c r="C234" s="194"/>
      <c r="D234" s="208"/>
      <c r="E234" s="209"/>
      <c r="F234" s="201" t="s">
        <v>35</v>
      </c>
      <c r="G234" s="211"/>
      <c r="H234" s="214"/>
      <c r="I234" s="212"/>
      <c r="J234" s="212"/>
      <c r="K234" s="215"/>
    </row>
    <row r="235" spans="2:11" ht="14.25" customHeight="1">
      <c r="B235" s="207">
        <v>2841</v>
      </c>
      <c r="C235" s="237" t="s">
        <v>475</v>
      </c>
      <c r="D235" s="217">
        <v>4</v>
      </c>
      <c r="E235" s="218">
        <v>1</v>
      </c>
      <c r="F235" s="201" t="s">
        <v>498</v>
      </c>
      <c r="G235" s="234"/>
      <c r="H235" s="220"/>
      <c r="I235" s="221"/>
      <c r="J235" s="221"/>
      <c r="K235" s="222"/>
    </row>
    <row r="236" spans="2:11" ht="29.25" customHeight="1">
      <c r="B236" s="207">
        <v>2842</v>
      </c>
      <c r="C236" s="237" t="s">
        <v>475</v>
      </c>
      <c r="D236" s="217">
        <v>4</v>
      </c>
      <c r="E236" s="218">
        <v>2</v>
      </c>
      <c r="F236" s="201" t="s">
        <v>499</v>
      </c>
      <c r="G236" s="234"/>
      <c r="H236" s="220"/>
      <c r="I236" s="221"/>
      <c r="J236" s="221"/>
      <c r="K236" s="222"/>
    </row>
    <row r="237" spans="2:11" ht="30" customHeight="1">
      <c r="B237" s="207">
        <v>2843</v>
      </c>
      <c r="C237" s="237" t="s">
        <v>475</v>
      </c>
      <c r="D237" s="217">
        <v>4</v>
      </c>
      <c r="E237" s="218">
        <v>3</v>
      </c>
      <c r="F237" s="201" t="s">
        <v>496</v>
      </c>
      <c r="G237" s="227" t="s">
        <v>500</v>
      </c>
      <c r="H237" s="220"/>
      <c r="I237" s="221"/>
      <c r="J237" s="221"/>
      <c r="K237" s="222"/>
    </row>
    <row r="238" spans="2:11" ht="26.25" customHeight="1">
      <c r="B238" s="207">
        <v>2850</v>
      </c>
      <c r="C238" s="235" t="s">
        <v>475</v>
      </c>
      <c r="D238" s="208">
        <v>5</v>
      </c>
      <c r="E238" s="209">
        <v>0</v>
      </c>
      <c r="F238" s="243" t="s">
        <v>501</v>
      </c>
      <c r="G238" s="234" t="s">
        <v>502</v>
      </c>
      <c r="H238" s="220"/>
      <c r="I238" s="221"/>
      <c r="J238" s="221"/>
      <c r="K238" s="222"/>
    </row>
    <row r="239" spans="2:11" s="206" customFormat="1">
      <c r="B239" s="207"/>
      <c r="C239" s="194"/>
      <c r="D239" s="208"/>
      <c r="E239" s="209"/>
      <c r="F239" s="201" t="s">
        <v>35</v>
      </c>
      <c r="G239" s="211"/>
      <c r="H239" s="214"/>
      <c r="I239" s="212"/>
      <c r="J239" s="212"/>
      <c r="K239" s="215"/>
    </row>
    <row r="240" spans="2:11" ht="43.5" customHeight="1">
      <c r="B240" s="207">
        <v>2851</v>
      </c>
      <c r="C240" s="235" t="s">
        <v>475</v>
      </c>
      <c r="D240" s="208">
        <v>5</v>
      </c>
      <c r="E240" s="209">
        <v>1</v>
      </c>
      <c r="F240" s="244" t="s">
        <v>501</v>
      </c>
      <c r="G240" s="227" t="s">
        <v>503</v>
      </c>
      <c r="H240" s="220"/>
      <c r="I240" s="221"/>
      <c r="J240" s="221"/>
      <c r="K240" s="222"/>
    </row>
    <row r="241" spans="2:11" ht="27" customHeight="1">
      <c r="B241" s="207">
        <v>2860</v>
      </c>
      <c r="C241" s="235" t="s">
        <v>475</v>
      </c>
      <c r="D241" s="208">
        <v>6</v>
      </c>
      <c r="E241" s="209">
        <v>0</v>
      </c>
      <c r="F241" s="243" t="s">
        <v>504</v>
      </c>
      <c r="G241" s="234" t="s">
        <v>505</v>
      </c>
      <c r="H241" s="220"/>
      <c r="I241" s="221"/>
      <c r="J241" s="221"/>
      <c r="K241" s="222"/>
    </row>
    <row r="242" spans="2:11" s="206" customFormat="1">
      <c r="B242" s="207"/>
      <c r="C242" s="194"/>
      <c r="D242" s="208"/>
      <c r="E242" s="209"/>
      <c r="F242" s="201" t="s">
        <v>35</v>
      </c>
      <c r="G242" s="211"/>
      <c r="H242" s="214"/>
      <c r="I242" s="212"/>
      <c r="J242" s="212"/>
      <c r="K242" s="215"/>
    </row>
    <row r="243" spans="2:11" ht="30" customHeight="1">
      <c r="B243" s="207">
        <v>2861</v>
      </c>
      <c r="C243" s="237" t="s">
        <v>475</v>
      </c>
      <c r="D243" s="217">
        <v>6</v>
      </c>
      <c r="E243" s="218">
        <v>1</v>
      </c>
      <c r="F243" s="244" t="s">
        <v>504</v>
      </c>
      <c r="G243" s="227" t="s">
        <v>506</v>
      </c>
      <c r="H243" s="220"/>
      <c r="I243" s="221"/>
      <c r="J243" s="221"/>
      <c r="K243" s="222"/>
    </row>
    <row r="244" spans="2:11" s="131" customFormat="1" ht="48" customHeight="1">
      <c r="B244" s="229">
        <v>2900</v>
      </c>
      <c r="C244" s="235" t="s">
        <v>507</v>
      </c>
      <c r="D244" s="208">
        <v>0</v>
      </c>
      <c r="E244" s="209">
        <v>0</v>
      </c>
      <c r="F244" s="236" t="s">
        <v>850</v>
      </c>
      <c r="G244" s="230" t="s">
        <v>508</v>
      </c>
      <c r="H244" s="231">
        <f>H246+H250+H254+H258+H262+H266+H269+H272</f>
        <v>469000</v>
      </c>
      <c r="I244" s="232">
        <f>I246+I250+I254+I258+I262+I266+I269+I272</f>
        <v>765000</v>
      </c>
      <c r="J244" s="232">
        <f t="shared" ref="J244:K244" si="7">J246+J250+J254+J258+J262+J266+J269+J272</f>
        <v>465000</v>
      </c>
      <c r="K244" s="232">
        <f t="shared" si="7"/>
        <v>300000</v>
      </c>
    </row>
    <row r="245" spans="2:11">
      <c r="B245" s="200"/>
      <c r="C245" s="194"/>
      <c r="D245" s="195"/>
      <c r="E245" s="196"/>
      <c r="F245" s="201" t="s">
        <v>7</v>
      </c>
      <c r="G245" s="202"/>
      <c r="H245" s="203"/>
      <c r="I245" s="204"/>
      <c r="J245" s="204"/>
      <c r="K245" s="205"/>
    </row>
    <row r="246" spans="2:11" ht="30.75" customHeight="1">
      <c r="B246" s="207">
        <v>2910</v>
      </c>
      <c r="C246" s="235" t="s">
        <v>507</v>
      </c>
      <c r="D246" s="208">
        <v>1</v>
      </c>
      <c r="E246" s="209">
        <v>0</v>
      </c>
      <c r="F246" s="210" t="s">
        <v>509</v>
      </c>
      <c r="G246" s="211" t="s">
        <v>510</v>
      </c>
      <c r="H246" s="220">
        <f>H248+H249</f>
        <v>329000</v>
      </c>
      <c r="I246" s="221">
        <f>I248+I249</f>
        <v>625000</v>
      </c>
      <c r="J246" s="221">
        <f t="shared" ref="J246:K246" si="8">J248+J249</f>
        <v>325000</v>
      </c>
      <c r="K246" s="221">
        <f t="shared" si="8"/>
        <v>300000</v>
      </c>
    </row>
    <row r="247" spans="2:11" s="206" customFormat="1">
      <c r="B247" s="207"/>
      <c r="C247" s="194"/>
      <c r="D247" s="208"/>
      <c r="E247" s="209"/>
      <c r="F247" s="201" t="s">
        <v>35</v>
      </c>
      <c r="G247" s="211"/>
      <c r="H247" s="214"/>
      <c r="I247" s="212"/>
      <c r="J247" s="212"/>
      <c r="K247" s="215"/>
    </row>
    <row r="248" spans="2:11" ht="17.25" customHeight="1">
      <c r="B248" s="207">
        <v>2911</v>
      </c>
      <c r="C248" s="237" t="s">
        <v>507</v>
      </c>
      <c r="D248" s="217">
        <v>1</v>
      </c>
      <c r="E248" s="218">
        <v>1</v>
      </c>
      <c r="F248" s="201" t="s">
        <v>511</v>
      </c>
      <c r="G248" s="227" t="s">
        <v>512</v>
      </c>
      <c r="H248" s="220">
        <v>329000</v>
      </c>
      <c r="I248" s="221">
        <f>J248+K248</f>
        <v>625000</v>
      </c>
      <c r="J248" s="221">
        <f>+[2]Նախադպրոց.!$C$7-9000+5000</f>
        <v>325000</v>
      </c>
      <c r="K248" s="226">
        <v>300000</v>
      </c>
    </row>
    <row r="249" spans="2:11" ht="17.25" customHeight="1">
      <c r="B249" s="207">
        <v>2912</v>
      </c>
      <c r="C249" s="237" t="s">
        <v>507</v>
      </c>
      <c r="D249" s="217">
        <v>1</v>
      </c>
      <c r="E249" s="218">
        <v>2</v>
      </c>
      <c r="F249" s="201" t="s">
        <v>513</v>
      </c>
      <c r="G249" s="227" t="s">
        <v>514</v>
      </c>
      <c r="H249" s="220"/>
      <c r="I249" s="221"/>
      <c r="J249" s="221"/>
      <c r="K249" s="222"/>
    </row>
    <row r="250" spans="2:11" ht="17.25" customHeight="1">
      <c r="B250" s="207">
        <v>2920</v>
      </c>
      <c r="C250" s="235" t="s">
        <v>507</v>
      </c>
      <c r="D250" s="208">
        <v>2</v>
      </c>
      <c r="E250" s="209">
        <v>0</v>
      </c>
      <c r="F250" s="210" t="s">
        <v>515</v>
      </c>
      <c r="G250" s="211" t="s">
        <v>516</v>
      </c>
      <c r="H250" s="220"/>
      <c r="I250" s="221"/>
      <c r="J250" s="221"/>
      <c r="K250" s="222"/>
    </row>
    <row r="251" spans="2:11" s="206" customFormat="1">
      <c r="B251" s="207"/>
      <c r="C251" s="194"/>
      <c r="D251" s="208"/>
      <c r="E251" s="209"/>
      <c r="F251" s="201" t="s">
        <v>35</v>
      </c>
      <c r="G251" s="211"/>
      <c r="H251" s="214"/>
      <c r="I251" s="212"/>
      <c r="J251" s="212"/>
      <c r="K251" s="215"/>
    </row>
    <row r="252" spans="2:11" ht="16.5" customHeight="1">
      <c r="B252" s="207">
        <v>2921</v>
      </c>
      <c r="C252" s="237" t="s">
        <v>507</v>
      </c>
      <c r="D252" s="217">
        <v>2</v>
      </c>
      <c r="E252" s="218">
        <v>1</v>
      </c>
      <c r="F252" s="201" t="s">
        <v>517</v>
      </c>
      <c r="G252" s="227" t="s">
        <v>518</v>
      </c>
      <c r="H252" s="220"/>
      <c r="I252" s="221"/>
      <c r="J252" s="221"/>
      <c r="K252" s="222"/>
    </row>
    <row r="253" spans="2:11" ht="16.5" customHeight="1">
      <c r="B253" s="207">
        <v>2922</v>
      </c>
      <c r="C253" s="237" t="s">
        <v>507</v>
      </c>
      <c r="D253" s="217">
        <v>2</v>
      </c>
      <c r="E253" s="218">
        <v>2</v>
      </c>
      <c r="F253" s="201" t="s">
        <v>519</v>
      </c>
      <c r="G253" s="227" t="s">
        <v>520</v>
      </c>
      <c r="H253" s="220"/>
      <c r="I253" s="221"/>
      <c r="J253" s="221"/>
      <c r="K253" s="222"/>
    </row>
    <row r="254" spans="2:11" ht="41.25" customHeight="1">
      <c r="B254" s="207">
        <v>2930</v>
      </c>
      <c r="C254" s="235" t="s">
        <v>507</v>
      </c>
      <c r="D254" s="208">
        <v>3</v>
      </c>
      <c r="E254" s="209">
        <v>0</v>
      </c>
      <c r="F254" s="210" t="s">
        <v>521</v>
      </c>
      <c r="G254" s="211" t="s">
        <v>522</v>
      </c>
      <c r="H254" s="220"/>
      <c r="I254" s="221"/>
      <c r="J254" s="221"/>
      <c r="K254" s="222"/>
    </row>
    <row r="255" spans="2:11" s="206" customFormat="1">
      <c r="B255" s="207"/>
      <c r="C255" s="194"/>
      <c r="D255" s="208"/>
      <c r="E255" s="209"/>
      <c r="F255" s="201" t="s">
        <v>35</v>
      </c>
      <c r="G255" s="211"/>
      <c r="H255" s="214"/>
      <c r="I255" s="212"/>
      <c r="J255" s="212"/>
      <c r="K255" s="215"/>
    </row>
    <row r="256" spans="2:11" ht="29.25" customHeight="1">
      <c r="B256" s="207">
        <v>2931</v>
      </c>
      <c r="C256" s="237" t="s">
        <v>507</v>
      </c>
      <c r="D256" s="217">
        <v>3</v>
      </c>
      <c r="E256" s="218">
        <v>1</v>
      </c>
      <c r="F256" s="201" t="s">
        <v>523</v>
      </c>
      <c r="G256" s="227" t="s">
        <v>524</v>
      </c>
      <c r="H256" s="220"/>
      <c r="I256" s="221"/>
      <c r="J256" s="221"/>
      <c r="K256" s="222"/>
    </row>
    <row r="257" spans="2:11">
      <c r="B257" s="207">
        <v>2932</v>
      </c>
      <c r="C257" s="237" t="s">
        <v>507</v>
      </c>
      <c r="D257" s="217">
        <v>3</v>
      </c>
      <c r="E257" s="218">
        <v>2</v>
      </c>
      <c r="F257" s="201" t="s">
        <v>525</v>
      </c>
      <c r="G257" s="227"/>
      <c r="H257" s="220"/>
      <c r="I257" s="221"/>
      <c r="J257" s="221"/>
      <c r="K257" s="222"/>
    </row>
    <row r="258" spans="2:11" ht="15.75" customHeight="1">
      <c r="B258" s="207">
        <v>2940</v>
      </c>
      <c r="C258" s="235" t="s">
        <v>507</v>
      </c>
      <c r="D258" s="208">
        <v>4</v>
      </c>
      <c r="E258" s="209">
        <v>0</v>
      </c>
      <c r="F258" s="210" t="s">
        <v>526</v>
      </c>
      <c r="G258" s="211" t="s">
        <v>527</v>
      </c>
      <c r="H258" s="220"/>
      <c r="I258" s="221"/>
      <c r="J258" s="221"/>
      <c r="K258" s="222"/>
    </row>
    <row r="259" spans="2:11" s="206" customFormat="1">
      <c r="B259" s="207"/>
      <c r="C259" s="194"/>
      <c r="D259" s="208"/>
      <c r="E259" s="209"/>
      <c r="F259" s="201" t="s">
        <v>35</v>
      </c>
      <c r="G259" s="211"/>
      <c r="H259" s="214"/>
      <c r="I259" s="212"/>
      <c r="J259" s="212"/>
      <c r="K259" s="215"/>
    </row>
    <row r="260" spans="2:11" ht="17.25" customHeight="1">
      <c r="B260" s="207">
        <v>2941</v>
      </c>
      <c r="C260" s="237" t="s">
        <v>507</v>
      </c>
      <c r="D260" s="217">
        <v>4</v>
      </c>
      <c r="E260" s="218">
        <v>1</v>
      </c>
      <c r="F260" s="201" t="s">
        <v>528</v>
      </c>
      <c r="G260" s="227" t="s">
        <v>529</v>
      </c>
      <c r="H260" s="220"/>
      <c r="I260" s="221"/>
      <c r="J260" s="221"/>
      <c r="K260" s="222"/>
    </row>
    <row r="261" spans="2:11" ht="18" customHeight="1">
      <c r="B261" s="207">
        <v>2942</v>
      </c>
      <c r="C261" s="237" t="s">
        <v>507</v>
      </c>
      <c r="D261" s="217">
        <v>4</v>
      </c>
      <c r="E261" s="218">
        <v>2</v>
      </c>
      <c r="F261" s="201" t="s">
        <v>530</v>
      </c>
      <c r="G261" s="227" t="s">
        <v>531</v>
      </c>
      <c r="H261" s="220"/>
      <c r="I261" s="221"/>
      <c r="J261" s="221"/>
      <c r="K261" s="222"/>
    </row>
    <row r="262" spans="2:11" ht="31.5" customHeight="1">
      <c r="B262" s="207">
        <v>2950</v>
      </c>
      <c r="C262" s="235" t="s">
        <v>507</v>
      </c>
      <c r="D262" s="208">
        <v>5</v>
      </c>
      <c r="E262" s="209">
        <v>0</v>
      </c>
      <c r="F262" s="210" t="s">
        <v>532</v>
      </c>
      <c r="G262" s="211" t="s">
        <v>533</v>
      </c>
      <c r="H262" s="220">
        <f>H264</f>
        <v>140000</v>
      </c>
      <c r="I262" s="221">
        <f>I264</f>
        <v>140000</v>
      </c>
      <c r="J262" s="221">
        <f>J264</f>
        <v>140000</v>
      </c>
      <c r="K262" s="222">
        <f>K264</f>
        <v>0</v>
      </c>
    </row>
    <row r="263" spans="2:11" s="206" customFormat="1">
      <c r="B263" s="207"/>
      <c r="C263" s="194"/>
      <c r="D263" s="208"/>
      <c r="E263" s="209"/>
      <c r="F263" s="201" t="s">
        <v>35</v>
      </c>
      <c r="G263" s="211"/>
      <c r="H263" s="214"/>
      <c r="I263" s="212"/>
      <c r="J263" s="212"/>
      <c r="K263" s="215"/>
    </row>
    <row r="264" spans="2:11">
      <c r="B264" s="207">
        <v>2951</v>
      </c>
      <c r="C264" s="237" t="s">
        <v>507</v>
      </c>
      <c r="D264" s="217">
        <v>5</v>
      </c>
      <c r="E264" s="218">
        <v>1</v>
      </c>
      <c r="F264" s="201" t="s">
        <v>534</v>
      </c>
      <c r="G264" s="211"/>
      <c r="H264" s="220">
        <f>+J264</f>
        <v>140000</v>
      </c>
      <c r="I264" s="221">
        <f>J264+K264</f>
        <v>140000</v>
      </c>
      <c r="J264" s="221">
        <f>+[2]Արտադպ.!$C$7</f>
        <v>140000</v>
      </c>
      <c r="K264" s="222">
        <f>[1]sheet1!AU21</f>
        <v>0</v>
      </c>
    </row>
    <row r="265" spans="2:11" ht="17.25" customHeight="1">
      <c r="B265" s="207">
        <v>2952</v>
      </c>
      <c r="C265" s="237" t="s">
        <v>507</v>
      </c>
      <c r="D265" s="217">
        <v>5</v>
      </c>
      <c r="E265" s="218">
        <v>2</v>
      </c>
      <c r="F265" s="201" t="s">
        <v>535</v>
      </c>
      <c r="G265" s="227" t="s">
        <v>536</v>
      </c>
      <c r="H265" s="220"/>
      <c r="I265" s="221"/>
      <c r="J265" s="221"/>
      <c r="K265" s="222"/>
    </row>
    <row r="266" spans="2:11" ht="29.25" customHeight="1">
      <c r="B266" s="207">
        <v>2960</v>
      </c>
      <c r="C266" s="235" t="s">
        <v>507</v>
      </c>
      <c r="D266" s="208">
        <v>6</v>
      </c>
      <c r="E266" s="209">
        <v>0</v>
      </c>
      <c r="F266" s="210" t="s">
        <v>537</v>
      </c>
      <c r="G266" s="211" t="s">
        <v>538</v>
      </c>
      <c r="H266" s="220"/>
      <c r="I266" s="221"/>
      <c r="J266" s="221"/>
      <c r="K266" s="222"/>
    </row>
    <row r="267" spans="2:11" s="206" customFormat="1">
      <c r="B267" s="207"/>
      <c r="C267" s="194"/>
      <c r="D267" s="208"/>
      <c r="E267" s="209"/>
      <c r="F267" s="201" t="s">
        <v>35</v>
      </c>
      <c r="G267" s="211"/>
      <c r="H267" s="214"/>
      <c r="I267" s="212"/>
      <c r="J267" s="212"/>
      <c r="K267" s="215"/>
    </row>
    <row r="268" spans="2:11" ht="28.5" customHeight="1">
      <c r="B268" s="207">
        <v>2961</v>
      </c>
      <c r="C268" s="237" t="s">
        <v>507</v>
      </c>
      <c r="D268" s="217">
        <v>6</v>
      </c>
      <c r="E268" s="218">
        <v>1</v>
      </c>
      <c r="F268" s="201" t="s">
        <v>537</v>
      </c>
      <c r="G268" s="227" t="s">
        <v>539</v>
      </c>
      <c r="H268" s="220"/>
      <c r="I268" s="221"/>
      <c r="J268" s="221"/>
      <c r="K268" s="222"/>
    </row>
    <row r="269" spans="2:11" ht="29.25" customHeight="1">
      <c r="B269" s="207">
        <v>2970</v>
      </c>
      <c r="C269" s="235" t="s">
        <v>507</v>
      </c>
      <c r="D269" s="208">
        <v>7</v>
      </c>
      <c r="E269" s="209">
        <v>0</v>
      </c>
      <c r="F269" s="210" t="s">
        <v>540</v>
      </c>
      <c r="G269" s="211" t="s">
        <v>541</v>
      </c>
      <c r="H269" s="220"/>
      <c r="I269" s="221"/>
      <c r="J269" s="221"/>
      <c r="K269" s="222"/>
    </row>
    <row r="270" spans="2:11" s="206" customFormat="1">
      <c r="B270" s="207"/>
      <c r="C270" s="194"/>
      <c r="D270" s="208"/>
      <c r="E270" s="209"/>
      <c r="F270" s="201" t="s">
        <v>35</v>
      </c>
      <c r="G270" s="211"/>
      <c r="H270" s="214"/>
      <c r="I270" s="212"/>
      <c r="J270" s="212"/>
      <c r="K270" s="215"/>
    </row>
    <row r="271" spans="2:11" ht="27.75" customHeight="1">
      <c r="B271" s="207">
        <v>2971</v>
      </c>
      <c r="C271" s="237" t="s">
        <v>507</v>
      </c>
      <c r="D271" s="217">
        <v>7</v>
      </c>
      <c r="E271" s="218">
        <v>1</v>
      </c>
      <c r="F271" s="201" t="s">
        <v>540</v>
      </c>
      <c r="G271" s="227" t="s">
        <v>541</v>
      </c>
      <c r="H271" s="220"/>
      <c r="I271" s="221"/>
      <c r="J271" s="221"/>
      <c r="K271" s="222"/>
    </row>
    <row r="272" spans="2:11" ht="18.75" customHeight="1">
      <c r="B272" s="207">
        <v>2980</v>
      </c>
      <c r="C272" s="235" t="s">
        <v>507</v>
      </c>
      <c r="D272" s="208">
        <v>8</v>
      </c>
      <c r="E272" s="209">
        <v>0</v>
      </c>
      <c r="F272" s="210" t="s">
        <v>542</v>
      </c>
      <c r="G272" s="211" t="s">
        <v>543</v>
      </c>
      <c r="H272" s="220"/>
      <c r="I272" s="221"/>
      <c r="J272" s="221"/>
      <c r="K272" s="222"/>
    </row>
    <row r="273" spans="2:11" s="206" customFormat="1">
      <c r="B273" s="207"/>
      <c r="C273" s="194"/>
      <c r="D273" s="208"/>
      <c r="E273" s="209"/>
      <c r="F273" s="201" t="s">
        <v>35</v>
      </c>
      <c r="G273" s="211"/>
      <c r="H273" s="214"/>
      <c r="I273" s="212"/>
      <c r="J273" s="212"/>
      <c r="K273" s="215"/>
    </row>
    <row r="274" spans="2:11" ht="16.5" customHeight="1">
      <c r="B274" s="207">
        <v>2981</v>
      </c>
      <c r="C274" s="237" t="s">
        <v>507</v>
      </c>
      <c r="D274" s="217">
        <v>8</v>
      </c>
      <c r="E274" s="218">
        <v>1</v>
      </c>
      <c r="F274" s="201" t="s">
        <v>542</v>
      </c>
      <c r="G274" s="227" t="s">
        <v>544</v>
      </c>
      <c r="H274" s="220"/>
      <c r="I274" s="221"/>
      <c r="J274" s="221"/>
      <c r="K274" s="222"/>
    </row>
    <row r="275" spans="2:11" s="131" customFormat="1" ht="65.25" customHeight="1">
      <c r="B275" s="229">
        <v>3000</v>
      </c>
      <c r="C275" s="235" t="s">
        <v>545</v>
      </c>
      <c r="D275" s="208">
        <v>0</v>
      </c>
      <c r="E275" s="209">
        <v>0</v>
      </c>
      <c r="F275" s="236" t="s">
        <v>851</v>
      </c>
      <c r="G275" s="230" t="s">
        <v>546</v>
      </c>
      <c r="H275" s="232">
        <f>H277+H281+H284+H287+H290+H293+H296+H299+H303</f>
        <v>171846.6</v>
      </c>
      <c r="I275" s="232">
        <f>I277+I281+I284+I287+I290+I293+I296+I299+I303</f>
        <v>171846.6</v>
      </c>
      <c r="J275" s="232">
        <f>J277+J281+J284+J287+J290+J293+J296+J299+J303</f>
        <v>171846.6</v>
      </c>
      <c r="K275" s="233">
        <f>K277+K281+K284+K287+K290+K293+K296+K299+K303</f>
        <v>0</v>
      </c>
    </row>
    <row r="276" spans="2:11">
      <c r="B276" s="200"/>
      <c r="C276" s="194"/>
      <c r="D276" s="195"/>
      <c r="E276" s="196"/>
      <c r="F276" s="201" t="s">
        <v>7</v>
      </c>
      <c r="G276" s="202"/>
      <c r="H276" s="203"/>
      <c r="I276" s="204"/>
      <c r="J276" s="204"/>
      <c r="K276" s="205"/>
    </row>
    <row r="277" spans="2:11" ht="30.75" customHeight="1">
      <c r="B277" s="207">
        <v>3010</v>
      </c>
      <c r="C277" s="235" t="s">
        <v>545</v>
      </c>
      <c r="D277" s="208">
        <v>1</v>
      </c>
      <c r="E277" s="209">
        <v>0</v>
      </c>
      <c r="F277" s="210" t="s">
        <v>547</v>
      </c>
      <c r="G277" s="211" t="s">
        <v>548</v>
      </c>
      <c r="H277" s="220"/>
      <c r="I277" s="221"/>
      <c r="J277" s="221"/>
      <c r="K277" s="222"/>
    </row>
    <row r="278" spans="2:11" s="206" customFormat="1">
      <c r="B278" s="207"/>
      <c r="C278" s="194"/>
      <c r="D278" s="208"/>
      <c r="E278" s="209"/>
      <c r="F278" s="201" t="s">
        <v>35</v>
      </c>
      <c r="G278" s="211"/>
      <c r="H278" s="214"/>
      <c r="I278" s="212"/>
      <c r="J278" s="212"/>
      <c r="K278" s="215"/>
    </row>
    <row r="279" spans="2:11" ht="15.75" customHeight="1">
      <c r="B279" s="207">
        <v>3011</v>
      </c>
      <c r="C279" s="237" t="s">
        <v>545</v>
      </c>
      <c r="D279" s="217">
        <v>1</v>
      </c>
      <c r="E279" s="218">
        <v>1</v>
      </c>
      <c r="F279" s="201" t="s">
        <v>549</v>
      </c>
      <c r="G279" s="227" t="s">
        <v>550</v>
      </c>
      <c r="H279" s="220"/>
      <c r="I279" s="221"/>
      <c r="J279" s="221"/>
      <c r="K279" s="222"/>
    </row>
    <row r="280" spans="2:11" ht="15.75" customHeight="1">
      <c r="B280" s="207">
        <v>3012</v>
      </c>
      <c r="C280" s="237" t="s">
        <v>545</v>
      </c>
      <c r="D280" s="217">
        <v>1</v>
      </c>
      <c r="E280" s="218">
        <v>2</v>
      </c>
      <c r="F280" s="201" t="s">
        <v>551</v>
      </c>
      <c r="G280" s="227" t="s">
        <v>552</v>
      </c>
      <c r="H280" s="220"/>
      <c r="I280" s="221"/>
      <c r="J280" s="221"/>
      <c r="K280" s="222"/>
    </row>
    <row r="281" spans="2:11" ht="15.75" customHeight="1">
      <c r="B281" s="207">
        <v>3020</v>
      </c>
      <c r="C281" s="235" t="s">
        <v>545</v>
      </c>
      <c r="D281" s="208">
        <v>2</v>
      </c>
      <c r="E281" s="209">
        <v>0</v>
      </c>
      <c r="F281" s="210" t="s">
        <v>553</v>
      </c>
      <c r="G281" s="211" t="s">
        <v>554</v>
      </c>
      <c r="H281" s="220"/>
      <c r="I281" s="221"/>
      <c r="J281" s="221"/>
      <c r="K281" s="222"/>
    </row>
    <row r="282" spans="2:11" s="206" customFormat="1" ht="15.75" customHeight="1">
      <c r="B282" s="207"/>
      <c r="C282" s="194"/>
      <c r="D282" s="208"/>
      <c r="E282" s="209"/>
      <c r="F282" s="201" t="s">
        <v>35</v>
      </c>
      <c r="G282" s="211"/>
      <c r="H282" s="214"/>
      <c r="I282" s="212"/>
      <c r="J282" s="212"/>
      <c r="K282" s="215"/>
    </row>
    <row r="283" spans="2:11" ht="15.75" customHeight="1">
      <c r="B283" s="207">
        <v>3021</v>
      </c>
      <c r="C283" s="237" t="s">
        <v>545</v>
      </c>
      <c r="D283" s="217">
        <v>2</v>
      </c>
      <c r="E283" s="218">
        <v>1</v>
      </c>
      <c r="F283" s="201" t="s">
        <v>553</v>
      </c>
      <c r="G283" s="227" t="s">
        <v>555</v>
      </c>
      <c r="H283" s="220"/>
      <c r="I283" s="221"/>
      <c r="J283" s="221"/>
      <c r="K283" s="222"/>
    </row>
    <row r="284" spans="2:11" ht="17.25" customHeight="1">
      <c r="B284" s="207">
        <v>3030</v>
      </c>
      <c r="C284" s="235" t="s">
        <v>545</v>
      </c>
      <c r="D284" s="208">
        <v>3</v>
      </c>
      <c r="E284" s="209">
        <v>0</v>
      </c>
      <c r="F284" s="210" t="s">
        <v>556</v>
      </c>
      <c r="G284" s="211" t="s">
        <v>557</v>
      </c>
      <c r="H284" s="220"/>
      <c r="I284" s="221"/>
      <c r="J284" s="221"/>
      <c r="K284" s="222"/>
    </row>
    <row r="285" spans="2:11" s="206" customFormat="1">
      <c r="B285" s="207"/>
      <c r="C285" s="194"/>
      <c r="D285" s="208"/>
      <c r="E285" s="209"/>
      <c r="F285" s="201" t="s">
        <v>35</v>
      </c>
      <c r="G285" s="211"/>
      <c r="H285" s="214"/>
      <c r="I285" s="212"/>
      <c r="J285" s="212"/>
      <c r="K285" s="215"/>
    </row>
    <row r="286" spans="2:11" s="206" customFormat="1">
      <c r="B286" s="207">
        <v>3031</v>
      </c>
      <c r="C286" s="237" t="s">
        <v>545</v>
      </c>
      <c r="D286" s="217">
        <v>3</v>
      </c>
      <c r="E286" s="218" t="s">
        <v>218</v>
      </c>
      <c r="F286" s="201" t="s">
        <v>556</v>
      </c>
      <c r="G286" s="211"/>
      <c r="H286" s="214"/>
      <c r="I286" s="212"/>
      <c r="J286" s="212"/>
      <c r="K286" s="215"/>
    </row>
    <row r="287" spans="2:11" ht="17.25" customHeight="1">
      <c r="B287" s="207">
        <v>3040</v>
      </c>
      <c r="C287" s="235" t="s">
        <v>545</v>
      </c>
      <c r="D287" s="208">
        <v>4</v>
      </c>
      <c r="E287" s="209">
        <v>0</v>
      </c>
      <c r="F287" s="210" t="s">
        <v>558</v>
      </c>
      <c r="G287" s="211" t="s">
        <v>559</v>
      </c>
      <c r="H287" s="220"/>
      <c r="I287" s="221"/>
      <c r="J287" s="221"/>
      <c r="K287" s="222"/>
    </row>
    <row r="288" spans="2:11" s="206" customFormat="1">
      <c r="B288" s="207"/>
      <c r="C288" s="194"/>
      <c r="D288" s="208"/>
      <c r="E288" s="209"/>
      <c r="F288" s="201" t="s">
        <v>35</v>
      </c>
      <c r="G288" s="211"/>
      <c r="H288" s="214"/>
      <c r="I288" s="212"/>
      <c r="J288" s="212"/>
      <c r="K288" s="215"/>
    </row>
    <row r="289" spans="2:11" ht="18" customHeight="1">
      <c r="B289" s="207">
        <v>3041</v>
      </c>
      <c r="C289" s="237" t="s">
        <v>545</v>
      </c>
      <c r="D289" s="217">
        <v>4</v>
      </c>
      <c r="E289" s="218">
        <v>1</v>
      </c>
      <c r="F289" s="201" t="s">
        <v>558</v>
      </c>
      <c r="G289" s="227" t="s">
        <v>560</v>
      </c>
      <c r="H289" s="220"/>
      <c r="I289" s="221"/>
      <c r="J289" s="221"/>
      <c r="K289" s="222"/>
    </row>
    <row r="290" spans="2:11" ht="18" customHeight="1">
      <c r="B290" s="207">
        <v>3050</v>
      </c>
      <c r="C290" s="235" t="s">
        <v>545</v>
      </c>
      <c r="D290" s="208">
        <v>5</v>
      </c>
      <c r="E290" s="209">
        <v>0</v>
      </c>
      <c r="F290" s="210" t="s">
        <v>561</v>
      </c>
      <c r="G290" s="211" t="s">
        <v>562</v>
      </c>
      <c r="H290" s="220"/>
      <c r="I290" s="221"/>
      <c r="J290" s="221"/>
      <c r="K290" s="222"/>
    </row>
    <row r="291" spans="2:11" s="206" customFormat="1">
      <c r="B291" s="207"/>
      <c r="C291" s="194"/>
      <c r="D291" s="208"/>
      <c r="E291" s="209"/>
      <c r="F291" s="201" t="s">
        <v>35</v>
      </c>
      <c r="G291" s="211"/>
      <c r="H291" s="214"/>
      <c r="I291" s="212"/>
      <c r="J291" s="212"/>
      <c r="K291" s="215"/>
    </row>
    <row r="292" spans="2:11" ht="15.75" customHeight="1">
      <c r="B292" s="207">
        <v>3051</v>
      </c>
      <c r="C292" s="237" t="s">
        <v>545</v>
      </c>
      <c r="D292" s="217">
        <v>5</v>
      </c>
      <c r="E292" s="218">
        <v>1</v>
      </c>
      <c r="F292" s="201" t="s">
        <v>561</v>
      </c>
      <c r="G292" s="227" t="s">
        <v>562</v>
      </c>
      <c r="H292" s="220"/>
      <c r="I292" s="221"/>
      <c r="J292" s="221"/>
      <c r="K292" s="222"/>
    </row>
    <row r="293" spans="2:11" ht="15.75" customHeight="1">
      <c r="B293" s="207">
        <v>3060</v>
      </c>
      <c r="C293" s="235" t="s">
        <v>545</v>
      </c>
      <c r="D293" s="208">
        <v>6</v>
      </c>
      <c r="E293" s="209">
        <v>0</v>
      </c>
      <c r="F293" s="210" t="s">
        <v>563</v>
      </c>
      <c r="G293" s="211" t="s">
        <v>564</v>
      </c>
      <c r="H293" s="220"/>
      <c r="I293" s="221"/>
      <c r="J293" s="221"/>
      <c r="K293" s="222"/>
    </row>
    <row r="294" spans="2:11" s="206" customFormat="1">
      <c r="B294" s="207"/>
      <c r="C294" s="194"/>
      <c r="D294" s="208"/>
      <c r="E294" s="209"/>
      <c r="F294" s="201" t="s">
        <v>35</v>
      </c>
      <c r="G294" s="211"/>
      <c r="H294" s="214"/>
      <c r="I294" s="212"/>
      <c r="J294" s="212"/>
      <c r="K294" s="215"/>
    </row>
    <row r="295" spans="2:11" ht="17.25" customHeight="1">
      <c r="B295" s="207">
        <v>3061</v>
      </c>
      <c r="C295" s="237" t="s">
        <v>545</v>
      </c>
      <c r="D295" s="217">
        <v>6</v>
      </c>
      <c r="E295" s="218">
        <v>1</v>
      </c>
      <c r="F295" s="201" t="s">
        <v>563</v>
      </c>
      <c r="G295" s="227" t="s">
        <v>564</v>
      </c>
      <c r="H295" s="220"/>
      <c r="I295" s="221"/>
      <c r="J295" s="221"/>
      <c r="K295" s="222"/>
    </row>
    <row r="296" spans="2:11" ht="42.75" customHeight="1">
      <c r="B296" s="207">
        <v>3070</v>
      </c>
      <c r="C296" s="235" t="s">
        <v>545</v>
      </c>
      <c r="D296" s="208">
        <v>7</v>
      </c>
      <c r="E296" s="209">
        <v>0</v>
      </c>
      <c r="F296" s="210" t="s">
        <v>565</v>
      </c>
      <c r="G296" s="211" t="s">
        <v>566</v>
      </c>
      <c r="H296" s="221">
        <f>H298</f>
        <v>171846.6</v>
      </c>
      <c r="I296" s="221">
        <f>I298</f>
        <v>171846.6</v>
      </c>
      <c r="J296" s="221">
        <f>J298</f>
        <v>171846.6</v>
      </c>
      <c r="K296" s="222">
        <f>K298</f>
        <v>0</v>
      </c>
    </row>
    <row r="297" spans="2:11" s="206" customFormat="1">
      <c r="B297" s="207"/>
      <c r="C297" s="194"/>
      <c r="D297" s="208"/>
      <c r="E297" s="209"/>
      <c r="F297" s="201" t="s">
        <v>35</v>
      </c>
      <c r="G297" s="211"/>
      <c r="H297" s="214"/>
      <c r="I297" s="212"/>
      <c r="J297" s="212"/>
      <c r="K297" s="215"/>
    </row>
    <row r="298" spans="2:11" ht="29.25" customHeight="1">
      <c r="B298" s="207">
        <v>3071</v>
      </c>
      <c r="C298" s="237" t="s">
        <v>545</v>
      </c>
      <c r="D298" s="217">
        <v>7</v>
      </c>
      <c r="E298" s="218">
        <v>1</v>
      </c>
      <c r="F298" s="201" t="s">
        <v>565</v>
      </c>
      <c r="G298" s="227" t="s">
        <v>567</v>
      </c>
      <c r="H298" s="245">
        <f>+J298</f>
        <v>171846.6</v>
      </c>
      <c r="I298" s="246">
        <f>J298+K298</f>
        <v>171846.6</v>
      </c>
      <c r="J298" s="246">
        <f>+'[2]Սոց ծրագիր'!$C$8+154046.6</f>
        <v>171846.6</v>
      </c>
      <c r="K298" s="222">
        <f>[1]sheet1!AU42</f>
        <v>0</v>
      </c>
    </row>
    <row r="299" spans="2:11" ht="39.75" customHeight="1">
      <c r="B299" s="207">
        <v>3080</v>
      </c>
      <c r="C299" s="235" t="s">
        <v>545</v>
      </c>
      <c r="D299" s="208">
        <v>8</v>
      </c>
      <c r="E299" s="209">
        <v>0</v>
      </c>
      <c r="F299" s="210" t="s">
        <v>568</v>
      </c>
      <c r="G299" s="211" t="s">
        <v>569</v>
      </c>
      <c r="H299" s="220"/>
      <c r="I299" s="221"/>
      <c r="J299" s="221"/>
      <c r="K299" s="222"/>
    </row>
    <row r="300" spans="2:11" s="206" customFormat="1">
      <c r="B300" s="207"/>
      <c r="C300" s="194"/>
      <c r="D300" s="208"/>
      <c r="E300" s="209"/>
      <c r="F300" s="201" t="s">
        <v>35</v>
      </c>
      <c r="G300" s="211"/>
      <c r="H300" s="214"/>
      <c r="I300" s="212"/>
      <c r="J300" s="212"/>
      <c r="K300" s="215"/>
    </row>
    <row r="301" spans="2:11" ht="29.25" customHeight="1">
      <c r="B301" s="207">
        <v>3081</v>
      </c>
      <c r="C301" s="237" t="s">
        <v>545</v>
      </c>
      <c r="D301" s="217">
        <v>8</v>
      </c>
      <c r="E301" s="218">
        <v>1</v>
      </c>
      <c r="F301" s="201" t="s">
        <v>568</v>
      </c>
      <c r="G301" s="227" t="s">
        <v>570</v>
      </c>
      <c r="H301" s="220"/>
      <c r="I301" s="221"/>
      <c r="J301" s="221"/>
      <c r="K301" s="222"/>
    </row>
    <row r="302" spans="2:11" s="206" customFormat="1">
      <c r="B302" s="207"/>
      <c r="C302" s="194"/>
      <c r="D302" s="208"/>
      <c r="E302" s="209"/>
      <c r="F302" s="201" t="s">
        <v>35</v>
      </c>
      <c r="G302" s="211"/>
      <c r="H302" s="214"/>
      <c r="I302" s="212"/>
      <c r="J302" s="212"/>
      <c r="K302" s="215"/>
    </row>
    <row r="303" spans="2:11" ht="30" customHeight="1">
      <c r="B303" s="207">
        <v>3090</v>
      </c>
      <c r="C303" s="235" t="s">
        <v>545</v>
      </c>
      <c r="D303" s="208">
        <v>9</v>
      </c>
      <c r="E303" s="209">
        <v>0</v>
      </c>
      <c r="F303" s="210" t="s">
        <v>571</v>
      </c>
      <c r="G303" s="211" t="s">
        <v>572</v>
      </c>
      <c r="H303" s="220"/>
      <c r="I303" s="221"/>
      <c r="J303" s="221"/>
      <c r="K303" s="222"/>
    </row>
    <row r="304" spans="2:11" s="206" customFormat="1">
      <c r="B304" s="207"/>
      <c r="C304" s="194"/>
      <c r="D304" s="208"/>
      <c r="E304" s="209"/>
      <c r="F304" s="201" t="s">
        <v>35</v>
      </c>
      <c r="G304" s="211"/>
      <c r="H304" s="214"/>
      <c r="I304" s="212"/>
      <c r="J304" s="212"/>
      <c r="K304" s="215"/>
    </row>
    <row r="305" spans="2:11" ht="30.75" customHeight="1">
      <c r="B305" s="247">
        <v>3091</v>
      </c>
      <c r="C305" s="237" t="s">
        <v>545</v>
      </c>
      <c r="D305" s="248">
        <v>9</v>
      </c>
      <c r="E305" s="249">
        <v>1</v>
      </c>
      <c r="F305" s="250" t="s">
        <v>571</v>
      </c>
      <c r="G305" s="251" t="s">
        <v>573</v>
      </c>
      <c r="H305" s="245"/>
      <c r="I305" s="246"/>
      <c r="J305" s="246"/>
      <c r="K305" s="252"/>
    </row>
    <row r="306" spans="2:11" ht="41.25" customHeight="1">
      <c r="B306" s="247">
        <v>3092</v>
      </c>
      <c r="C306" s="237" t="s">
        <v>545</v>
      </c>
      <c r="D306" s="248">
        <v>9</v>
      </c>
      <c r="E306" s="249">
        <v>2</v>
      </c>
      <c r="F306" s="250" t="s">
        <v>574</v>
      </c>
      <c r="G306" s="251"/>
      <c r="H306" s="245"/>
      <c r="I306" s="246"/>
      <c r="J306" s="246"/>
      <c r="K306" s="252"/>
    </row>
    <row r="307" spans="2:11" s="131" customFormat="1" ht="25.5">
      <c r="B307" s="253">
        <v>3100</v>
      </c>
      <c r="C307" s="208" t="s">
        <v>575</v>
      </c>
      <c r="D307" s="208">
        <v>0</v>
      </c>
      <c r="E307" s="209">
        <v>0</v>
      </c>
      <c r="F307" s="254" t="s">
        <v>852</v>
      </c>
      <c r="G307" s="255"/>
      <c r="H307" s="232">
        <f>H309</f>
        <v>57828</v>
      </c>
      <c r="I307" s="232">
        <f>I309</f>
        <v>57828</v>
      </c>
      <c r="J307" s="232">
        <f>J309</f>
        <v>57828</v>
      </c>
      <c r="K307" s="233">
        <f>K309</f>
        <v>0</v>
      </c>
    </row>
    <row r="308" spans="2:11">
      <c r="B308" s="247"/>
      <c r="C308" s="194"/>
      <c r="D308" s="195"/>
      <c r="E308" s="196"/>
      <c r="F308" s="201" t="s">
        <v>7</v>
      </c>
      <c r="G308" s="202"/>
      <c r="H308" s="203"/>
      <c r="I308" s="204"/>
      <c r="J308" s="204"/>
      <c r="K308" s="205"/>
    </row>
    <row r="309" spans="2:11" ht="25.5">
      <c r="B309" s="247">
        <v>3110</v>
      </c>
      <c r="C309" s="256" t="s">
        <v>575</v>
      </c>
      <c r="D309" s="256">
        <v>1</v>
      </c>
      <c r="E309" s="257">
        <v>0</v>
      </c>
      <c r="F309" s="243" t="s">
        <v>576</v>
      </c>
      <c r="G309" s="227"/>
      <c r="H309" s="221">
        <f>H311</f>
        <v>57828</v>
      </c>
      <c r="I309" s="221">
        <f>I311</f>
        <v>57828</v>
      </c>
      <c r="J309" s="221">
        <f>J311</f>
        <v>57828</v>
      </c>
      <c r="K309" s="222">
        <f>K311</f>
        <v>0</v>
      </c>
    </row>
    <row r="310" spans="2:11" s="206" customFormat="1">
      <c r="B310" s="247"/>
      <c r="C310" s="194"/>
      <c r="D310" s="208"/>
      <c r="E310" s="209"/>
      <c r="F310" s="201" t="s">
        <v>35</v>
      </c>
      <c r="G310" s="211"/>
      <c r="H310" s="214"/>
      <c r="I310" s="212"/>
      <c r="J310" s="212"/>
      <c r="K310" s="258"/>
    </row>
    <row r="311" spans="2:11" ht="16.5" thickBot="1">
      <c r="B311" s="259">
        <v>3112</v>
      </c>
      <c r="C311" s="260" t="s">
        <v>575</v>
      </c>
      <c r="D311" s="260">
        <v>1</v>
      </c>
      <c r="E311" s="261">
        <v>2</v>
      </c>
      <c r="F311" s="262" t="s">
        <v>577</v>
      </c>
      <c r="G311" s="263"/>
      <c r="H311" s="264">
        <f>+I311</f>
        <v>57828</v>
      </c>
      <c r="I311" s="264">
        <f>+J311</f>
        <v>57828</v>
      </c>
      <c r="J311" s="264">
        <f>+[2]Տնտես.!$D$34</f>
        <v>57828</v>
      </c>
      <c r="K311" s="265">
        <v>0</v>
      </c>
    </row>
    <row r="312" spans="2:11">
      <c r="C312" s="266"/>
      <c r="D312" s="267"/>
      <c r="E312" s="268"/>
    </row>
    <row r="313" spans="2:11">
      <c r="C313" s="270"/>
      <c r="D313" s="267"/>
      <c r="E313" s="268"/>
    </row>
    <row r="314" spans="2:11">
      <c r="C314" s="270"/>
      <c r="D314" s="267"/>
      <c r="E314" s="268"/>
      <c r="F314" s="161"/>
    </row>
    <row r="315" spans="2:11">
      <c r="C315" s="270"/>
      <c r="D315" s="271"/>
      <c r="E315" s="272"/>
    </row>
  </sheetData>
  <mergeCells count="13">
    <mergeCell ref="I1:K4"/>
    <mergeCell ref="A1:H4"/>
    <mergeCell ref="G8:G9"/>
    <mergeCell ref="H8:H9"/>
    <mergeCell ref="I8:I9"/>
    <mergeCell ref="J8:K8"/>
    <mergeCell ref="B5:K5"/>
    <mergeCell ref="J7:K7"/>
    <mergeCell ref="B8:B9"/>
    <mergeCell ref="C8:C9"/>
    <mergeCell ref="D8:D9"/>
    <mergeCell ref="E8:E9"/>
    <mergeCell ref="F8:F9"/>
  </mergeCells>
  <pageMargins left="0.19685039370078741" right="0.19685039370078741" top="0.19685039370078741" bottom="0.19685039370078741" header="0.31496062992125984" footer="0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7"/>
  <sheetViews>
    <sheetView view="pageBreakPreview" zoomScale="110" zoomScaleSheetLayoutView="110" workbookViewId="0">
      <selection activeCell="F7" sqref="F7:F8"/>
    </sheetView>
  </sheetViews>
  <sheetFormatPr defaultColWidth="9.140625" defaultRowHeight="15"/>
  <cols>
    <col min="1" max="1" width="3" style="1" customWidth="1"/>
    <col min="2" max="2" width="8.140625" style="1" customWidth="1"/>
    <col min="3" max="3" width="55.140625" style="1" customWidth="1"/>
    <col min="4" max="4" width="7.140625" style="20" customWidth="1"/>
    <col min="5" max="5" width="12.42578125" style="15" customWidth="1"/>
    <col min="6" max="6" width="12.42578125" style="13" customWidth="1"/>
    <col min="7" max="7" width="12.28515625" style="15" customWidth="1"/>
    <col min="8" max="8" width="12.5703125" style="15" customWidth="1"/>
    <col min="9" max="16384" width="9.140625" style="1"/>
  </cols>
  <sheetData>
    <row r="1" spans="1:11" ht="15" customHeight="1">
      <c r="A1" s="425"/>
      <c r="B1" s="425"/>
      <c r="C1" s="425"/>
      <c r="D1" s="425"/>
      <c r="E1" s="424" t="s">
        <v>861</v>
      </c>
      <c r="F1" s="424"/>
      <c r="G1" s="424"/>
      <c r="H1" s="424"/>
    </row>
    <row r="2" spans="1:11" ht="15" customHeight="1">
      <c r="A2" s="425"/>
      <c r="B2" s="425"/>
      <c r="C2" s="425"/>
      <c r="D2" s="425"/>
      <c r="E2" s="424"/>
      <c r="F2" s="424"/>
      <c r="G2" s="424"/>
      <c r="H2" s="424"/>
    </row>
    <row r="3" spans="1:11" ht="15" customHeight="1">
      <c r="A3" s="425"/>
      <c r="B3" s="425"/>
      <c r="C3" s="425"/>
      <c r="D3" s="425"/>
      <c r="E3" s="424"/>
      <c r="F3" s="424"/>
      <c r="G3" s="424"/>
      <c r="H3" s="424"/>
    </row>
    <row r="4" spans="1:11" ht="18" customHeight="1">
      <c r="A4" s="425"/>
      <c r="B4" s="425"/>
      <c r="C4" s="425"/>
      <c r="D4" s="425"/>
      <c r="E4" s="424"/>
      <c r="F4" s="424"/>
      <c r="G4" s="424"/>
      <c r="H4" s="424"/>
    </row>
    <row r="5" spans="1:11" ht="40.5" customHeight="1">
      <c r="B5" s="426" t="s">
        <v>578</v>
      </c>
      <c r="C5" s="426"/>
      <c r="D5" s="426"/>
      <c r="E5" s="426"/>
      <c r="F5" s="426"/>
      <c r="G5" s="426"/>
      <c r="H5" s="426"/>
    </row>
    <row r="6" spans="1:11" ht="24">
      <c r="C6"/>
      <c r="D6" s="13"/>
      <c r="E6" s="16"/>
      <c r="G6" s="13"/>
      <c r="H6" s="27" t="s">
        <v>579</v>
      </c>
    </row>
    <row r="7" spans="1:11" ht="30" customHeight="1">
      <c r="B7" s="429" t="s">
        <v>580</v>
      </c>
      <c r="C7" s="437" t="s">
        <v>581</v>
      </c>
      <c r="D7" s="438"/>
      <c r="E7" s="439" t="s">
        <v>582</v>
      </c>
      <c r="F7" s="436" t="s">
        <v>583</v>
      </c>
      <c r="G7" s="436" t="s">
        <v>759</v>
      </c>
      <c r="H7" s="436" t="s">
        <v>584</v>
      </c>
      <c r="I7" s="3"/>
      <c r="J7" s="3"/>
      <c r="K7" s="4"/>
    </row>
    <row r="8" spans="1:11">
      <c r="B8" s="430"/>
      <c r="C8" s="5" t="s">
        <v>585</v>
      </c>
      <c r="D8" s="17" t="s">
        <v>586</v>
      </c>
      <c r="E8" s="439"/>
      <c r="F8" s="436"/>
      <c r="G8" s="436"/>
      <c r="H8" s="436"/>
    </row>
    <row r="9" spans="1:11">
      <c r="B9" s="5">
        <v>1</v>
      </c>
      <c r="C9" s="5">
        <v>2</v>
      </c>
      <c r="D9" s="18">
        <v>3</v>
      </c>
      <c r="E9" s="19">
        <v>4</v>
      </c>
      <c r="F9" s="14">
        <v>5</v>
      </c>
      <c r="G9" s="14">
        <v>6</v>
      </c>
      <c r="H9" s="14">
        <v>7</v>
      </c>
    </row>
    <row r="10" spans="1:11">
      <c r="B10" s="429">
        <v>4000</v>
      </c>
      <c r="C10" s="6" t="s">
        <v>587</v>
      </c>
      <c r="D10" s="431"/>
      <c r="E10" s="433">
        <f>E13+E177+E213</f>
        <v>1155220.1000000001</v>
      </c>
      <c r="F10" s="433">
        <f t="shared" ref="F10:G10" si="0">F13+F177+F213</f>
        <v>3347266.7</v>
      </c>
      <c r="G10" s="433">
        <f t="shared" si="0"/>
        <v>1342266.7000000002</v>
      </c>
      <c r="H10" s="433">
        <f>H13+H177+H213</f>
        <v>2005000</v>
      </c>
      <c r="I10" s="25"/>
    </row>
    <row r="11" spans="1:11">
      <c r="B11" s="430"/>
      <c r="C11" s="7" t="s">
        <v>588</v>
      </c>
      <c r="D11" s="432"/>
      <c r="E11" s="433"/>
      <c r="F11" s="433"/>
      <c r="G11" s="433"/>
      <c r="H11" s="433"/>
      <c r="I11" s="25"/>
    </row>
    <row r="12" spans="1:11">
      <c r="B12" s="5"/>
      <c r="C12" s="8" t="s">
        <v>589</v>
      </c>
      <c r="D12" s="17"/>
      <c r="E12" s="26"/>
      <c r="F12" s="28"/>
      <c r="G12" s="26"/>
      <c r="H12" s="22"/>
    </row>
    <row r="13" spans="1:11" ht="30">
      <c r="B13" s="5">
        <v>4050</v>
      </c>
      <c r="C13" s="5" t="s">
        <v>590</v>
      </c>
      <c r="D13" s="17" t="s">
        <v>591</v>
      </c>
      <c r="E13" s="26">
        <f>E15+E28+E73+E88+E98+E133+E148</f>
        <v>1155220.1000000001</v>
      </c>
      <c r="F13" s="26">
        <f>F15+F28+F73+F88+F98+F133+F148</f>
        <v>1342266.7000000002</v>
      </c>
      <c r="G13" s="26">
        <f>G15+G28+G73+G88+G98+G133+G148+G176</f>
        <v>1342266.7000000002</v>
      </c>
      <c r="H13" s="22"/>
    </row>
    <row r="14" spans="1:11">
      <c r="B14" s="5"/>
      <c r="C14" s="8" t="s">
        <v>589</v>
      </c>
      <c r="D14" s="17"/>
      <c r="E14" s="26"/>
      <c r="F14" s="28"/>
      <c r="G14" s="26"/>
      <c r="H14" s="22"/>
    </row>
    <row r="15" spans="1:11" ht="30">
      <c r="B15" s="5">
        <v>4100</v>
      </c>
      <c r="C15" s="8" t="s">
        <v>592</v>
      </c>
      <c r="D15" s="17" t="s">
        <v>591</v>
      </c>
      <c r="E15" s="26">
        <f>E17+E22+E25</f>
        <v>185794</v>
      </c>
      <c r="F15" s="26">
        <f>F17+F22+F25</f>
        <v>185794</v>
      </c>
      <c r="G15" s="26">
        <f>F15</f>
        <v>185794</v>
      </c>
      <c r="H15" s="22"/>
    </row>
    <row r="16" spans="1:11">
      <c r="B16" s="5"/>
      <c r="C16" s="8" t="s">
        <v>589</v>
      </c>
      <c r="D16" s="17"/>
      <c r="E16" s="26"/>
      <c r="F16" s="28"/>
      <c r="G16" s="26"/>
      <c r="H16" s="22"/>
    </row>
    <row r="17" spans="2:8" ht="30">
      <c r="B17" s="5">
        <v>4110</v>
      </c>
      <c r="C17" s="9" t="s">
        <v>593</v>
      </c>
      <c r="D17" s="17" t="s">
        <v>591</v>
      </c>
      <c r="E17" s="26">
        <f>E19+E20+E21</f>
        <v>185794</v>
      </c>
      <c r="F17" s="26">
        <f>F19+F20+F21</f>
        <v>185794</v>
      </c>
      <c r="G17" s="26">
        <f>F17</f>
        <v>185794</v>
      </c>
      <c r="H17" s="22"/>
    </row>
    <row r="18" spans="2:8">
      <c r="B18" s="5"/>
      <c r="C18" s="8" t="s">
        <v>594</v>
      </c>
      <c r="D18" s="17"/>
      <c r="E18" s="26"/>
      <c r="F18" s="28"/>
      <c r="G18" s="26"/>
      <c r="H18" s="22"/>
    </row>
    <row r="19" spans="2:8">
      <c r="B19" s="5">
        <v>4111</v>
      </c>
      <c r="C19" s="8" t="s">
        <v>595</v>
      </c>
      <c r="D19" s="17">
        <v>4111</v>
      </c>
      <c r="E19" s="26">
        <f>+F19</f>
        <v>185794</v>
      </c>
      <c r="F19" s="26">
        <f>+G19</f>
        <v>185794</v>
      </c>
      <c r="G19" s="26">
        <f>+[2]Տնտես.!$E$3</f>
        <v>185794</v>
      </c>
      <c r="H19" s="22"/>
    </row>
    <row r="20" spans="2:8" ht="30">
      <c r="B20" s="5">
        <v>4112</v>
      </c>
      <c r="C20" s="8" t="s">
        <v>596</v>
      </c>
      <c r="D20" s="17">
        <v>4112</v>
      </c>
      <c r="E20" s="26"/>
      <c r="F20" s="28"/>
      <c r="G20" s="26"/>
      <c r="H20" s="22"/>
    </row>
    <row r="21" spans="2:8">
      <c r="B21" s="5">
        <v>4114</v>
      </c>
      <c r="C21" s="8" t="s">
        <v>597</v>
      </c>
      <c r="D21" s="17">
        <v>4115</v>
      </c>
      <c r="E21" s="26"/>
      <c r="F21" s="28"/>
      <c r="G21" s="26"/>
      <c r="H21" s="22"/>
    </row>
    <row r="22" spans="2:8" ht="30">
      <c r="B22" s="5">
        <v>4120</v>
      </c>
      <c r="C22" s="9" t="s">
        <v>598</v>
      </c>
      <c r="D22" s="17" t="s">
        <v>591</v>
      </c>
      <c r="E22" s="26"/>
      <c r="F22" s="26"/>
      <c r="G22" s="26"/>
      <c r="H22" s="22"/>
    </row>
    <row r="23" spans="2:8">
      <c r="B23" s="5"/>
      <c r="C23" s="8" t="s">
        <v>594</v>
      </c>
      <c r="D23" s="17"/>
      <c r="E23" s="26"/>
      <c r="F23" s="28"/>
      <c r="G23" s="26"/>
      <c r="H23" s="22"/>
    </row>
    <row r="24" spans="2:8">
      <c r="B24" s="5">
        <v>4121</v>
      </c>
      <c r="C24" s="8" t="s">
        <v>599</v>
      </c>
      <c r="D24" s="17">
        <v>4121</v>
      </c>
      <c r="E24" s="26"/>
      <c r="F24" s="28"/>
      <c r="G24" s="26"/>
      <c r="H24" s="22"/>
    </row>
    <row r="25" spans="2:8" ht="30">
      <c r="B25" s="5">
        <v>4130</v>
      </c>
      <c r="C25" s="9" t="s">
        <v>600</v>
      </c>
      <c r="D25" s="17" t="s">
        <v>591</v>
      </c>
      <c r="E25" s="26">
        <f>E27</f>
        <v>0</v>
      </c>
      <c r="F25" s="366">
        <f t="shared" ref="F25:H25" si="1">F27</f>
        <v>0</v>
      </c>
      <c r="G25" s="366">
        <f t="shared" si="1"/>
        <v>0</v>
      </c>
      <c r="H25" s="366">
        <f t="shared" si="1"/>
        <v>0</v>
      </c>
    </row>
    <row r="26" spans="2:8">
      <c r="B26" s="5"/>
      <c r="C26" s="8" t="s">
        <v>594</v>
      </c>
      <c r="D26" s="17"/>
      <c r="E26" s="26"/>
      <c r="F26" s="28"/>
      <c r="G26" s="26"/>
      <c r="H26" s="22"/>
    </row>
    <row r="27" spans="2:8">
      <c r="B27" s="5">
        <v>4131</v>
      </c>
      <c r="C27" s="9" t="s">
        <v>601</v>
      </c>
      <c r="D27" s="17">
        <v>4131</v>
      </c>
      <c r="E27" s="26"/>
      <c r="F27" s="28"/>
      <c r="G27" s="26"/>
      <c r="H27" s="22"/>
    </row>
    <row r="28" spans="2:8" ht="45">
      <c r="B28" s="5">
        <v>4200</v>
      </c>
      <c r="C28" s="8" t="s">
        <v>602</v>
      </c>
      <c r="D28" s="17" t="s">
        <v>591</v>
      </c>
      <c r="E28" s="26">
        <f>E30+E39+E44+E54+E58+E62</f>
        <v>108518.1</v>
      </c>
      <c r="F28" s="26">
        <f>F30+F39+F44+F54+F58+F62</f>
        <v>110718.1</v>
      </c>
      <c r="G28" s="366">
        <f t="shared" ref="G28:H28" si="2">G30+G39+G44+G54+G58+G62</f>
        <v>110718.1</v>
      </c>
      <c r="H28" s="366">
        <f t="shared" si="2"/>
        <v>0</v>
      </c>
    </row>
    <row r="29" spans="2:8">
      <c r="B29" s="5"/>
      <c r="C29" s="8" t="s">
        <v>589</v>
      </c>
      <c r="D29" s="17"/>
      <c r="E29" s="26"/>
      <c r="F29" s="28"/>
      <c r="G29" s="26"/>
      <c r="H29" s="22"/>
    </row>
    <row r="30" spans="2:8" ht="30">
      <c r="B30" s="5">
        <v>4210</v>
      </c>
      <c r="C30" s="9" t="s">
        <v>603</v>
      </c>
      <c r="D30" s="17" t="s">
        <v>591</v>
      </c>
      <c r="E30" s="26">
        <f>E32+E33+E34+E35+E36+E37+E38</f>
        <v>39130.1</v>
      </c>
      <c r="F30" s="26">
        <f>F32+F33+F34+F35+F36+F37+F38</f>
        <v>39730.1</v>
      </c>
      <c r="G30" s="366">
        <f t="shared" ref="G30:H30" si="3">G32+G33+G34+G35+G36+G37+G38</f>
        <v>39730.1</v>
      </c>
      <c r="H30" s="366">
        <f t="shared" si="3"/>
        <v>0</v>
      </c>
    </row>
    <row r="31" spans="2:8">
      <c r="B31" s="5"/>
      <c r="C31" s="8" t="s">
        <v>594</v>
      </c>
      <c r="D31" s="17"/>
      <c r="E31" s="26"/>
      <c r="F31" s="28"/>
      <c r="G31" s="26"/>
      <c r="H31" s="22"/>
    </row>
    <row r="32" spans="2:8" ht="22.5" customHeight="1">
      <c r="B32" s="5">
        <v>4211</v>
      </c>
      <c r="C32" s="8" t="s">
        <v>604</v>
      </c>
      <c r="D32" s="17">
        <v>4211</v>
      </c>
      <c r="E32" s="26"/>
      <c r="F32" s="28"/>
      <c r="G32" s="26"/>
      <c r="H32" s="22"/>
    </row>
    <row r="33" spans="2:8">
      <c r="B33" s="5">
        <v>4212</v>
      </c>
      <c r="C33" s="9" t="s">
        <v>605</v>
      </c>
      <c r="D33" s="17">
        <v>4212</v>
      </c>
      <c r="E33" s="26">
        <f t="shared" ref="E33:F33" si="4">+F33</f>
        <v>31331.200000000001</v>
      </c>
      <c r="F33" s="26">
        <f t="shared" si="4"/>
        <v>31331.200000000001</v>
      </c>
      <c r="G33" s="26">
        <v>31331.200000000001</v>
      </c>
      <c r="H33" s="22"/>
    </row>
    <row r="34" spans="2:8">
      <c r="B34" s="5">
        <v>4213</v>
      </c>
      <c r="C34" s="8" t="s">
        <v>606</v>
      </c>
      <c r="D34" s="17">
        <v>4213</v>
      </c>
      <c r="E34" s="26">
        <f t="shared" ref="E34:F34" si="5">+F34</f>
        <v>1842.2</v>
      </c>
      <c r="F34" s="26">
        <f t="shared" si="5"/>
        <v>1842.2</v>
      </c>
      <c r="G34" s="26">
        <v>1842.2</v>
      </c>
      <c r="H34" s="22"/>
    </row>
    <row r="35" spans="2:8">
      <c r="B35" s="5">
        <v>4214</v>
      </c>
      <c r="C35" s="8" t="s">
        <v>607</v>
      </c>
      <c r="D35" s="17">
        <v>4214</v>
      </c>
      <c r="E35" s="26">
        <v>3056.7</v>
      </c>
      <c r="F35" s="26">
        <f t="shared" ref="F35:F37" si="6">+G35</f>
        <v>4556.7</v>
      </c>
      <c r="G35" s="26">
        <f>3056.7+1500</f>
        <v>4556.7</v>
      </c>
      <c r="H35" s="22"/>
    </row>
    <row r="36" spans="2:8">
      <c r="B36" s="5">
        <v>4215</v>
      </c>
      <c r="C36" s="8" t="s">
        <v>608</v>
      </c>
      <c r="D36" s="17">
        <v>4215</v>
      </c>
      <c r="E36" s="26">
        <v>600</v>
      </c>
      <c r="F36" s="26">
        <f t="shared" si="6"/>
        <v>900</v>
      </c>
      <c r="G36" s="26">
        <f>+[2]Տնտես.!$E$7+300</f>
        <v>900</v>
      </c>
      <c r="H36" s="22"/>
    </row>
    <row r="37" spans="2:8">
      <c r="B37" s="5">
        <v>4216</v>
      </c>
      <c r="C37" s="8" t="s">
        <v>609</v>
      </c>
      <c r="D37" s="17">
        <v>4216</v>
      </c>
      <c r="E37" s="26">
        <v>2300</v>
      </c>
      <c r="F37" s="26">
        <f t="shared" si="6"/>
        <v>1100</v>
      </c>
      <c r="G37" s="26">
        <f>+[2]Տնտես.!$E$8-1200</f>
        <v>1100</v>
      </c>
      <c r="H37" s="22"/>
    </row>
    <row r="38" spans="2:8">
      <c r="B38" s="5">
        <v>4217</v>
      </c>
      <c r="C38" s="8" t="s">
        <v>610</v>
      </c>
      <c r="D38" s="17">
        <v>4217</v>
      </c>
      <c r="E38" s="26"/>
      <c r="F38" s="28"/>
      <c r="G38" s="26"/>
      <c r="H38" s="22"/>
    </row>
    <row r="39" spans="2:8" ht="38.25" customHeight="1">
      <c r="B39" s="5">
        <v>4220</v>
      </c>
      <c r="C39" s="9" t="s">
        <v>611</v>
      </c>
      <c r="D39" s="17" t="s">
        <v>591</v>
      </c>
      <c r="E39" s="26">
        <f>E41+E42+E43</f>
        <v>2700</v>
      </c>
      <c r="F39" s="26">
        <f>F41+F42+F43</f>
        <v>8700</v>
      </c>
      <c r="G39" s="26">
        <f>F39</f>
        <v>8700</v>
      </c>
      <c r="H39" s="22"/>
    </row>
    <row r="40" spans="2:8">
      <c r="B40" s="5"/>
      <c r="C40" s="8" t="s">
        <v>594</v>
      </c>
      <c r="D40" s="17"/>
      <c r="E40" s="26"/>
      <c r="F40" s="28"/>
      <c r="G40" s="26"/>
      <c r="H40" s="22"/>
    </row>
    <row r="41" spans="2:8">
      <c r="B41" s="5">
        <v>4221</v>
      </c>
      <c r="C41" s="8" t="s">
        <v>612</v>
      </c>
      <c r="D41" s="17">
        <v>4221</v>
      </c>
      <c r="E41" s="26">
        <f t="shared" ref="E41:F42" si="7">+F41</f>
        <v>1500</v>
      </c>
      <c r="F41" s="26">
        <f t="shared" si="7"/>
        <v>1500</v>
      </c>
      <c r="G41" s="26">
        <f>+[2]Տնտես.!$E$9</f>
        <v>1500</v>
      </c>
      <c r="H41" s="22"/>
    </row>
    <row r="42" spans="2:8">
      <c r="B42" s="5">
        <v>4222</v>
      </c>
      <c r="C42" s="8" t="s">
        <v>613</v>
      </c>
      <c r="D42" s="17">
        <v>4222</v>
      </c>
      <c r="E42" s="26">
        <v>1200</v>
      </c>
      <c r="F42" s="26">
        <f t="shared" si="7"/>
        <v>7200</v>
      </c>
      <c r="G42" s="26">
        <f>+[2]Տնտես.!$E$10+6000</f>
        <v>7200</v>
      </c>
      <c r="H42" s="22"/>
    </row>
    <row r="43" spans="2:8">
      <c r="B43" s="5">
        <v>4223</v>
      </c>
      <c r="C43" s="8" t="s">
        <v>614</v>
      </c>
      <c r="D43" s="17">
        <v>4229</v>
      </c>
      <c r="E43" s="26"/>
      <c r="F43" s="28"/>
      <c r="G43" s="26"/>
      <c r="H43" s="22"/>
    </row>
    <row r="44" spans="2:8" ht="45">
      <c r="B44" s="5">
        <v>4230</v>
      </c>
      <c r="C44" s="9" t="s">
        <v>615</v>
      </c>
      <c r="D44" s="17" t="s">
        <v>591</v>
      </c>
      <c r="E44" s="26">
        <f>E46+E47+E48+E49+E50+E51+E52+E53</f>
        <v>25350</v>
      </c>
      <c r="F44" s="26">
        <f>F46+F47+F48+F49+F50+F51+F52+F53</f>
        <v>28550</v>
      </c>
      <c r="G44" s="366">
        <f t="shared" ref="G44:H44" si="8">G46+G47+G48+G49+G50+G51+G52+G53</f>
        <v>28550</v>
      </c>
      <c r="H44" s="366">
        <f t="shared" si="8"/>
        <v>0</v>
      </c>
    </row>
    <row r="45" spans="2:8">
      <c r="B45" s="5"/>
      <c r="C45" s="8" t="s">
        <v>594</v>
      </c>
      <c r="D45" s="17"/>
      <c r="E45" s="26"/>
      <c r="F45" s="28"/>
      <c r="G45" s="26"/>
      <c r="H45" s="22"/>
    </row>
    <row r="46" spans="2:8">
      <c r="B46" s="5">
        <v>4231</v>
      </c>
      <c r="C46" s="8" t="s">
        <v>616</v>
      </c>
      <c r="D46" s="17">
        <v>4231</v>
      </c>
      <c r="E46" s="26"/>
      <c r="F46" s="28"/>
      <c r="G46" s="26"/>
      <c r="H46" s="22"/>
    </row>
    <row r="47" spans="2:8">
      <c r="B47" s="5">
        <v>4232</v>
      </c>
      <c r="C47" s="8" t="s">
        <v>617</v>
      </c>
      <c r="D47" s="17">
        <v>4232</v>
      </c>
      <c r="E47" s="26">
        <v>1500</v>
      </c>
      <c r="F47" s="26">
        <f t="shared" ref="E47:F51" si="9">+G47</f>
        <v>2950</v>
      </c>
      <c r="G47" s="26">
        <f>+[2]Տնտես.!$E$11+1450</f>
        <v>2950</v>
      </c>
      <c r="H47" s="22"/>
    </row>
    <row r="48" spans="2:8" ht="30">
      <c r="B48" s="5">
        <v>4233</v>
      </c>
      <c r="C48" s="8" t="s">
        <v>618</v>
      </c>
      <c r="D48" s="17">
        <v>4233</v>
      </c>
      <c r="E48" s="26"/>
      <c r="F48" s="28"/>
      <c r="G48" s="26"/>
      <c r="H48" s="22"/>
    </row>
    <row r="49" spans="2:8">
      <c r="B49" s="5">
        <v>4234</v>
      </c>
      <c r="C49" s="8" t="s">
        <v>619</v>
      </c>
      <c r="D49" s="17">
        <v>4234</v>
      </c>
      <c r="E49" s="26">
        <f t="shared" si="9"/>
        <v>800</v>
      </c>
      <c r="F49" s="26">
        <f t="shared" si="9"/>
        <v>800</v>
      </c>
      <c r="G49" s="26">
        <f>+[2]Տնտես.!$E$12</f>
        <v>800</v>
      </c>
      <c r="H49" s="22"/>
    </row>
    <row r="50" spans="2:8">
      <c r="B50" s="5">
        <v>4235</v>
      </c>
      <c r="C50" s="8" t="s">
        <v>620</v>
      </c>
      <c r="D50" s="17">
        <v>4235</v>
      </c>
      <c r="E50" s="26"/>
      <c r="F50" s="28"/>
      <c r="G50" s="26"/>
      <c r="H50" s="22"/>
    </row>
    <row r="51" spans="2:8">
      <c r="B51" s="5">
        <v>4236</v>
      </c>
      <c r="C51" s="8" t="s">
        <v>621</v>
      </c>
      <c r="D51" s="17">
        <v>4236</v>
      </c>
      <c r="E51" s="26">
        <v>2450</v>
      </c>
      <c r="F51" s="26">
        <f t="shared" si="9"/>
        <v>6600</v>
      </c>
      <c r="G51" s="26">
        <f>+[2]Տնտես.!$E$13+4150</f>
        <v>6600</v>
      </c>
      <c r="H51" s="22"/>
    </row>
    <row r="52" spans="2:8">
      <c r="B52" s="5">
        <v>4237</v>
      </c>
      <c r="C52" s="8" t="s">
        <v>622</v>
      </c>
      <c r="D52" s="17">
        <v>4237</v>
      </c>
      <c r="E52" s="26">
        <v>3700</v>
      </c>
      <c r="F52" s="26">
        <f t="shared" ref="F52" si="10">+G52</f>
        <v>2200</v>
      </c>
      <c r="G52" s="26">
        <f>+[2]Տնտես.!$E$14-1000-500</f>
        <v>2200</v>
      </c>
      <c r="H52" s="22"/>
    </row>
    <row r="53" spans="2:8">
      <c r="B53" s="5">
        <v>4238</v>
      </c>
      <c r="C53" s="8" t="s">
        <v>623</v>
      </c>
      <c r="D53" s="17">
        <v>4239</v>
      </c>
      <c r="E53" s="26">
        <v>16900</v>
      </c>
      <c r="F53" s="26">
        <f>+G53</f>
        <v>16000</v>
      </c>
      <c r="G53" s="26">
        <f>+[2]Տնտես.!$E$15-1400+500</f>
        <v>16000</v>
      </c>
      <c r="H53" s="22"/>
    </row>
    <row r="54" spans="2:8" ht="30">
      <c r="B54" s="429">
        <v>4240</v>
      </c>
      <c r="C54" s="10" t="s">
        <v>624</v>
      </c>
      <c r="D54" s="431" t="s">
        <v>591</v>
      </c>
      <c r="E54" s="433">
        <f>E57</f>
        <v>3000</v>
      </c>
      <c r="F54" s="433">
        <f>F57</f>
        <v>2500</v>
      </c>
      <c r="G54" s="433">
        <f t="shared" ref="G54:H54" si="11">G57</f>
        <v>2500</v>
      </c>
      <c r="H54" s="433">
        <f t="shared" si="11"/>
        <v>0</v>
      </c>
    </row>
    <row r="55" spans="2:8">
      <c r="B55" s="430"/>
      <c r="C55" s="11" t="s">
        <v>625</v>
      </c>
      <c r="D55" s="432"/>
      <c r="E55" s="433"/>
      <c r="F55" s="433"/>
      <c r="G55" s="433"/>
      <c r="H55" s="433"/>
    </row>
    <row r="56" spans="2:8">
      <c r="B56" s="5"/>
      <c r="C56" s="8" t="s">
        <v>594</v>
      </c>
      <c r="D56" s="17"/>
      <c r="E56" s="26"/>
      <c r="F56" s="28"/>
      <c r="G56" s="26"/>
      <c r="H56" s="22"/>
    </row>
    <row r="57" spans="2:8">
      <c r="B57" s="5">
        <v>4241</v>
      </c>
      <c r="C57" s="8" t="s">
        <v>626</v>
      </c>
      <c r="D57" s="17">
        <v>4241</v>
      </c>
      <c r="E57" s="26">
        <v>3000</v>
      </c>
      <c r="F57" s="26">
        <f>+G57</f>
        <v>2500</v>
      </c>
      <c r="G57" s="26">
        <f>+[2]Տնտես.!$E$16-500</f>
        <v>2500</v>
      </c>
      <c r="H57" s="22"/>
    </row>
    <row r="58" spans="2:8" ht="30">
      <c r="B58" s="5">
        <v>4250</v>
      </c>
      <c r="C58" s="9" t="s">
        <v>627</v>
      </c>
      <c r="D58" s="17" t="s">
        <v>591</v>
      </c>
      <c r="E58" s="26">
        <f>E60+E61</f>
        <v>3300</v>
      </c>
      <c r="F58" s="26">
        <f>F60+F61</f>
        <v>1300</v>
      </c>
      <c r="G58" s="366">
        <f t="shared" ref="G58:H58" si="12">G60+G61</f>
        <v>1300</v>
      </c>
      <c r="H58" s="366">
        <f t="shared" si="12"/>
        <v>0</v>
      </c>
    </row>
    <row r="59" spans="2:8">
      <c r="B59" s="5"/>
      <c r="C59" s="8" t="s">
        <v>594</v>
      </c>
      <c r="D59" s="17"/>
      <c r="E59" s="26"/>
      <c r="F59" s="28"/>
      <c r="G59" s="26"/>
      <c r="H59" s="22"/>
    </row>
    <row r="60" spans="2:8" ht="30">
      <c r="B60" s="5">
        <v>4251</v>
      </c>
      <c r="C60" s="8" t="s">
        <v>628</v>
      </c>
      <c r="D60" s="17">
        <v>4251</v>
      </c>
      <c r="E60" s="26">
        <v>2400</v>
      </c>
      <c r="F60" s="26">
        <f>+G60</f>
        <v>0</v>
      </c>
      <c r="G60" s="26">
        <f>+[2]Տնտես.!$E$17-2400</f>
        <v>0</v>
      </c>
      <c r="H60" s="22"/>
    </row>
    <row r="61" spans="2:8" ht="30">
      <c r="B61" s="5">
        <v>4252</v>
      </c>
      <c r="C61" s="8" t="s">
        <v>629</v>
      </c>
      <c r="D61" s="17">
        <v>4252</v>
      </c>
      <c r="E61" s="26">
        <v>900</v>
      </c>
      <c r="F61" s="26">
        <f>+G61</f>
        <v>1300</v>
      </c>
      <c r="G61" s="26">
        <f>+[2]Տնտես.!$E$18+400</f>
        <v>1300</v>
      </c>
      <c r="H61" s="22"/>
    </row>
    <row r="62" spans="2:8" ht="30">
      <c r="B62" s="429">
        <v>4260</v>
      </c>
      <c r="C62" s="10" t="s">
        <v>630</v>
      </c>
      <c r="D62" s="431" t="s">
        <v>591</v>
      </c>
      <c r="E62" s="433">
        <f>E65+E66+E67+E68+E69+E70+E71+E72</f>
        <v>35038</v>
      </c>
      <c r="F62" s="433">
        <f>F65+F66+F67+F68+F69+F70+F71+F72</f>
        <v>29938</v>
      </c>
      <c r="G62" s="433">
        <f t="shared" ref="G62:H62" si="13">G65+G66+G67+G68+G69+G70+G71+G72</f>
        <v>29938</v>
      </c>
      <c r="H62" s="433">
        <f t="shared" si="13"/>
        <v>0</v>
      </c>
    </row>
    <row r="63" spans="2:8">
      <c r="B63" s="430"/>
      <c r="C63" s="11" t="s">
        <v>631</v>
      </c>
      <c r="D63" s="432"/>
      <c r="E63" s="433"/>
      <c r="F63" s="433"/>
      <c r="G63" s="433"/>
      <c r="H63" s="433"/>
    </row>
    <row r="64" spans="2:8">
      <c r="B64" s="5"/>
      <c r="C64" s="8" t="s">
        <v>594</v>
      </c>
      <c r="D64" s="17"/>
      <c r="E64" s="26"/>
      <c r="F64" s="28"/>
      <c r="G64" s="26"/>
      <c r="H64" s="22"/>
    </row>
    <row r="65" spans="2:8">
      <c r="B65" s="5">
        <v>4261</v>
      </c>
      <c r="C65" s="8" t="s">
        <v>632</v>
      </c>
      <c r="D65" s="17">
        <v>4261</v>
      </c>
      <c r="E65" s="26">
        <f>+F65</f>
        <v>5670</v>
      </c>
      <c r="F65" s="26">
        <f>+G65</f>
        <v>5670</v>
      </c>
      <c r="G65" s="26">
        <v>5670</v>
      </c>
      <c r="H65" s="22"/>
    </row>
    <row r="66" spans="2:8">
      <c r="B66" s="5">
        <v>4262</v>
      </c>
      <c r="C66" s="8" t="s">
        <v>633</v>
      </c>
      <c r="D66" s="17">
        <v>4262</v>
      </c>
      <c r="E66" s="26"/>
      <c r="F66" s="28"/>
      <c r="G66" s="26"/>
      <c r="H66" s="22"/>
    </row>
    <row r="67" spans="2:8" ht="30">
      <c r="B67" s="5">
        <v>4263</v>
      </c>
      <c r="C67" s="8" t="s">
        <v>634</v>
      </c>
      <c r="D67" s="17">
        <v>4263</v>
      </c>
      <c r="E67" s="26"/>
      <c r="F67" s="28"/>
      <c r="G67" s="26"/>
      <c r="H67" s="22"/>
    </row>
    <row r="68" spans="2:8">
      <c r="B68" s="5">
        <v>4264</v>
      </c>
      <c r="C68" s="8" t="s">
        <v>635</v>
      </c>
      <c r="D68" s="17">
        <v>4264</v>
      </c>
      <c r="E68" s="26">
        <f>+F68</f>
        <v>7000</v>
      </c>
      <c r="F68" s="26">
        <f>+G68</f>
        <v>7000</v>
      </c>
      <c r="G68" s="26">
        <f>+[2]Տնտես.!$E$20</f>
        <v>7000</v>
      </c>
      <c r="H68" s="22"/>
    </row>
    <row r="69" spans="2:8" ht="18.75" customHeight="1">
      <c r="B69" s="5">
        <v>4265</v>
      </c>
      <c r="C69" s="8" t="s">
        <v>636</v>
      </c>
      <c r="D69" s="17">
        <v>4265</v>
      </c>
      <c r="E69" s="26"/>
      <c r="F69" s="28"/>
      <c r="G69" s="26"/>
      <c r="H69" s="22"/>
    </row>
    <row r="70" spans="2:8">
      <c r="B70" s="5">
        <v>4266</v>
      </c>
      <c r="C70" s="8" t="s">
        <v>637</v>
      </c>
      <c r="D70" s="17">
        <v>4266</v>
      </c>
      <c r="E70" s="26"/>
      <c r="F70" s="28"/>
      <c r="G70" s="26"/>
      <c r="H70" s="22"/>
    </row>
    <row r="71" spans="2:8">
      <c r="B71" s="5">
        <v>4267</v>
      </c>
      <c r="C71" s="8" t="s">
        <v>638</v>
      </c>
      <c r="D71" s="17">
        <v>4267</v>
      </c>
      <c r="E71" s="26">
        <v>1600</v>
      </c>
      <c r="F71" s="26">
        <f>+G71</f>
        <v>1900</v>
      </c>
      <c r="G71" s="26">
        <f>+[2]Տնտես.!$E$21+300</f>
        <v>1900</v>
      </c>
      <c r="H71" s="22"/>
    </row>
    <row r="72" spans="2:8">
      <c r="B72" s="5">
        <v>4268</v>
      </c>
      <c r="C72" s="8" t="s">
        <v>639</v>
      </c>
      <c r="D72" s="17">
        <v>4269</v>
      </c>
      <c r="E72" s="26">
        <v>20768</v>
      </c>
      <c r="F72" s="26">
        <f>+G72</f>
        <v>15368</v>
      </c>
      <c r="G72" s="26">
        <f>20768-5400</f>
        <v>15368</v>
      </c>
      <c r="H72" s="22"/>
    </row>
    <row r="73" spans="2:8" ht="30">
      <c r="B73" s="5">
        <v>4300</v>
      </c>
      <c r="C73" s="8" t="s">
        <v>640</v>
      </c>
      <c r="D73" s="17" t="s">
        <v>591</v>
      </c>
      <c r="E73" s="26">
        <f>E75+E79+E83</f>
        <v>0</v>
      </c>
      <c r="F73" s="366">
        <f t="shared" ref="F73:H73" si="14">F75+F79+F83</f>
        <v>0</v>
      </c>
      <c r="G73" s="366">
        <f t="shared" si="14"/>
        <v>0</v>
      </c>
      <c r="H73" s="366">
        <f t="shared" si="14"/>
        <v>0</v>
      </c>
    </row>
    <row r="74" spans="2:8">
      <c r="B74" s="5"/>
      <c r="C74" s="8" t="s">
        <v>589</v>
      </c>
      <c r="D74" s="17"/>
      <c r="E74" s="26"/>
      <c r="F74" s="28"/>
      <c r="G74" s="26"/>
      <c r="H74" s="22"/>
    </row>
    <row r="75" spans="2:8">
      <c r="B75" s="5">
        <v>4310</v>
      </c>
      <c r="C75" s="9" t="s">
        <v>641</v>
      </c>
      <c r="D75" s="17" t="s">
        <v>591</v>
      </c>
      <c r="E75" s="26">
        <f>E77+E78</f>
        <v>0</v>
      </c>
      <c r="F75" s="366">
        <f t="shared" ref="F75:H75" si="15">F77+F78</f>
        <v>0</v>
      </c>
      <c r="G75" s="366">
        <f t="shared" si="15"/>
        <v>0</v>
      </c>
      <c r="H75" s="366">
        <f t="shared" si="15"/>
        <v>0</v>
      </c>
    </row>
    <row r="76" spans="2:8">
      <c r="B76" s="5"/>
      <c r="C76" s="8" t="s">
        <v>594</v>
      </c>
      <c r="D76" s="17"/>
      <c r="E76" s="26"/>
      <c r="F76" s="28"/>
      <c r="G76" s="26"/>
      <c r="H76" s="22"/>
    </row>
    <row r="77" spans="2:8">
      <c r="B77" s="5">
        <v>4311</v>
      </c>
      <c r="C77" s="8" t="s">
        <v>642</v>
      </c>
      <c r="D77" s="17">
        <v>4411</v>
      </c>
      <c r="E77" s="26"/>
      <c r="F77" s="28"/>
      <c r="G77" s="26"/>
      <c r="H77" s="22"/>
    </row>
    <row r="78" spans="2:8">
      <c r="B78" s="5">
        <v>4312</v>
      </c>
      <c r="C78" s="8" t="s">
        <v>643</v>
      </c>
      <c r="D78" s="17">
        <v>4412</v>
      </c>
      <c r="E78" s="26"/>
      <c r="F78" s="28"/>
      <c r="G78" s="26"/>
      <c r="H78" s="22"/>
    </row>
    <row r="79" spans="2:8">
      <c r="B79" s="5">
        <v>4320</v>
      </c>
      <c r="C79" s="9" t="s">
        <v>644</v>
      </c>
      <c r="D79" s="17" t="s">
        <v>591</v>
      </c>
      <c r="E79" s="26">
        <f>E81+E82</f>
        <v>0</v>
      </c>
      <c r="F79" s="366">
        <f t="shared" ref="F79:H79" si="16">F81+F82</f>
        <v>0</v>
      </c>
      <c r="G79" s="366">
        <f t="shared" si="16"/>
        <v>0</v>
      </c>
      <c r="H79" s="366">
        <f t="shared" si="16"/>
        <v>0</v>
      </c>
    </row>
    <row r="80" spans="2:8">
      <c r="B80" s="5"/>
      <c r="C80" s="8" t="s">
        <v>594</v>
      </c>
      <c r="D80" s="17"/>
      <c r="E80" s="26"/>
      <c r="F80" s="28"/>
      <c r="G80" s="26"/>
      <c r="H80" s="22"/>
    </row>
    <row r="81" spans="2:8">
      <c r="B81" s="5">
        <v>4321</v>
      </c>
      <c r="C81" s="8" t="s">
        <v>645</v>
      </c>
      <c r="D81" s="17">
        <v>4421</v>
      </c>
      <c r="E81" s="26"/>
      <c r="F81" s="28"/>
      <c r="G81" s="26"/>
      <c r="H81" s="22"/>
    </row>
    <row r="82" spans="2:8">
      <c r="B82" s="5">
        <v>4322</v>
      </c>
      <c r="C82" s="8" t="s">
        <v>646</v>
      </c>
      <c r="D82" s="17">
        <v>4422</v>
      </c>
      <c r="E82" s="26"/>
      <c r="F82" s="28"/>
      <c r="G82" s="26"/>
      <c r="H82" s="22"/>
    </row>
    <row r="83" spans="2:8" ht="30">
      <c r="B83" s="5">
        <v>4330</v>
      </c>
      <c r="C83" s="9" t="s">
        <v>647</v>
      </c>
      <c r="D83" s="17" t="s">
        <v>591</v>
      </c>
      <c r="E83" s="26">
        <f>E85+E86+E87</f>
        <v>0</v>
      </c>
      <c r="F83" s="366">
        <f t="shared" ref="F83:H83" si="17">F85+F86+F87</f>
        <v>0</v>
      </c>
      <c r="G83" s="366">
        <f t="shared" si="17"/>
        <v>0</v>
      </c>
      <c r="H83" s="366">
        <f t="shared" si="17"/>
        <v>0</v>
      </c>
    </row>
    <row r="84" spans="2:8">
      <c r="B84" s="5"/>
      <c r="C84" s="8" t="s">
        <v>594</v>
      </c>
      <c r="D84" s="17"/>
      <c r="E84" s="26"/>
      <c r="F84" s="28"/>
      <c r="G84" s="26"/>
      <c r="H84" s="22"/>
    </row>
    <row r="85" spans="2:8" ht="16.5" customHeight="1">
      <c r="B85" s="5">
        <v>4331</v>
      </c>
      <c r="C85" s="8" t="s">
        <v>648</v>
      </c>
      <c r="D85" s="17">
        <v>4431</v>
      </c>
      <c r="E85" s="26"/>
      <c r="F85" s="28"/>
      <c r="G85" s="26"/>
      <c r="H85" s="22"/>
    </row>
    <row r="86" spans="2:8">
      <c r="B86" s="5">
        <v>4332</v>
      </c>
      <c r="C86" s="8" t="s">
        <v>649</v>
      </c>
      <c r="D86" s="17">
        <v>4432</v>
      </c>
      <c r="E86" s="26"/>
      <c r="F86" s="28"/>
      <c r="G86" s="26"/>
      <c r="H86" s="22"/>
    </row>
    <row r="87" spans="2:8">
      <c r="B87" s="5">
        <v>4333</v>
      </c>
      <c r="C87" s="8" t="s">
        <v>650</v>
      </c>
      <c r="D87" s="17">
        <v>4433</v>
      </c>
      <c r="E87" s="26"/>
      <c r="F87" s="28"/>
      <c r="G87" s="26"/>
      <c r="H87" s="22"/>
    </row>
    <row r="88" spans="2:8">
      <c r="B88" s="5">
        <v>4400</v>
      </c>
      <c r="C88" s="8" t="s">
        <v>651</v>
      </c>
      <c r="D88" s="17" t="s">
        <v>591</v>
      </c>
      <c r="E88" s="26">
        <f>E90+E94</f>
        <v>785600</v>
      </c>
      <c r="F88" s="26">
        <f>F90+F94</f>
        <v>815600</v>
      </c>
      <c r="G88" s="26">
        <f>F88</f>
        <v>815600</v>
      </c>
      <c r="H88" s="22"/>
    </row>
    <row r="89" spans="2:8">
      <c r="B89" s="5"/>
      <c r="C89" s="8" t="s">
        <v>589</v>
      </c>
      <c r="D89" s="17"/>
      <c r="E89" s="26"/>
      <c r="F89" s="28"/>
      <c r="G89" s="26"/>
      <c r="H89" s="22"/>
    </row>
    <row r="90" spans="2:8" ht="45">
      <c r="B90" s="5">
        <v>4410</v>
      </c>
      <c r="C90" s="9" t="s">
        <v>652</v>
      </c>
      <c r="D90" s="17" t="s">
        <v>591</v>
      </c>
      <c r="E90" s="26">
        <f>E92+E93</f>
        <v>785600</v>
      </c>
      <c r="F90" s="366">
        <f t="shared" ref="F90:H90" si="18">F92+F93</f>
        <v>815600</v>
      </c>
      <c r="G90" s="366">
        <f t="shared" si="18"/>
        <v>815600</v>
      </c>
      <c r="H90" s="366">
        <f t="shared" si="18"/>
        <v>0</v>
      </c>
    </row>
    <row r="91" spans="2:8">
      <c r="B91" s="5"/>
      <c r="C91" s="8" t="s">
        <v>594</v>
      </c>
      <c r="D91" s="17"/>
      <c r="E91" s="26"/>
      <c r="F91" s="28"/>
      <c r="G91" s="26"/>
      <c r="H91" s="22"/>
    </row>
    <row r="92" spans="2:8" ht="30">
      <c r="B92" s="5">
        <v>4411</v>
      </c>
      <c r="C92" s="8" t="s">
        <v>653</v>
      </c>
      <c r="D92" s="17">
        <v>4511</v>
      </c>
      <c r="E92" s="26">
        <v>785600</v>
      </c>
      <c r="F92" s="26">
        <f>+G92</f>
        <v>815600</v>
      </c>
      <c r="G92" s="26">
        <f>+[2]Տնտես.!$E$23+3000+27000</f>
        <v>815600</v>
      </c>
      <c r="H92" s="22"/>
    </row>
    <row r="93" spans="2:8" ht="30">
      <c r="B93" s="5">
        <v>4412</v>
      </c>
      <c r="C93" s="8" t="s">
        <v>654</v>
      </c>
      <c r="D93" s="17">
        <v>4512</v>
      </c>
      <c r="E93" s="26"/>
      <c r="F93" s="28"/>
      <c r="G93" s="26"/>
      <c r="H93" s="22"/>
    </row>
    <row r="94" spans="2:8" ht="48.75" customHeight="1">
      <c r="B94" s="5">
        <v>4420</v>
      </c>
      <c r="C94" s="9" t="s">
        <v>655</v>
      </c>
      <c r="D94" s="17" t="s">
        <v>591</v>
      </c>
      <c r="E94" s="26">
        <f>E96+E97</f>
        <v>0</v>
      </c>
      <c r="F94" s="366">
        <f t="shared" ref="F94:H94" si="19">F96+F97</f>
        <v>0</v>
      </c>
      <c r="G94" s="366">
        <f t="shared" si="19"/>
        <v>0</v>
      </c>
      <c r="H94" s="366">
        <f t="shared" si="19"/>
        <v>0</v>
      </c>
    </row>
    <row r="95" spans="2:8">
      <c r="B95" s="5"/>
      <c r="C95" s="8" t="s">
        <v>594</v>
      </c>
      <c r="D95" s="17"/>
      <c r="E95" s="26"/>
      <c r="F95" s="28"/>
      <c r="G95" s="26"/>
      <c r="H95" s="22"/>
    </row>
    <row r="96" spans="2:8" ht="30">
      <c r="B96" s="5">
        <v>4421</v>
      </c>
      <c r="C96" s="8" t="s">
        <v>656</v>
      </c>
      <c r="D96" s="17">
        <v>4521</v>
      </c>
      <c r="E96" s="26"/>
      <c r="F96" s="28"/>
      <c r="G96" s="26"/>
      <c r="H96" s="22"/>
    </row>
    <row r="97" spans="2:8" ht="30">
      <c r="B97" s="5">
        <v>4422</v>
      </c>
      <c r="C97" s="8" t="s">
        <v>657</v>
      </c>
      <c r="D97" s="17">
        <v>4522</v>
      </c>
      <c r="E97" s="26"/>
      <c r="F97" s="28"/>
      <c r="G97" s="26"/>
      <c r="H97" s="22"/>
    </row>
    <row r="98" spans="2:8" ht="30">
      <c r="B98" s="5">
        <v>4500</v>
      </c>
      <c r="C98" s="8" t="s">
        <v>658</v>
      </c>
      <c r="D98" s="17" t="s">
        <v>591</v>
      </c>
      <c r="E98" s="26">
        <f>E100+E104+E108+E120</f>
        <v>0</v>
      </c>
      <c r="F98" s="366">
        <f t="shared" ref="F98:H98" si="20">F100+F104+F108+F120</f>
        <v>0</v>
      </c>
      <c r="G98" s="366">
        <f t="shared" si="20"/>
        <v>0</v>
      </c>
      <c r="H98" s="366">
        <f t="shared" si="20"/>
        <v>0</v>
      </c>
    </row>
    <row r="99" spans="2:8">
      <c r="B99" s="5"/>
      <c r="C99" s="8" t="s">
        <v>589</v>
      </c>
      <c r="D99" s="17"/>
      <c r="E99" s="26"/>
      <c r="F99" s="28"/>
      <c r="G99" s="26"/>
      <c r="H99" s="22"/>
    </row>
    <row r="100" spans="2:8" ht="30">
      <c r="B100" s="5">
        <v>4510</v>
      </c>
      <c r="C100" s="9" t="s">
        <v>659</v>
      </c>
      <c r="D100" s="17" t="s">
        <v>591</v>
      </c>
      <c r="E100" s="26"/>
      <c r="F100" s="26"/>
      <c r="G100" s="26"/>
      <c r="H100" s="22"/>
    </row>
    <row r="101" spans="2:8">
      <c r="B101" s="5"/>
      <c r="C101" s="8" t="s">
        <v>594</v>
      </c>
      <c r="D101" s="17"/>
      <c r="E101" s="26"/>
      <c r="F101" s="28"/>
      <c r="G101" s="26"/>
      <c r="H101" s="22"/>
    </row>
    <row r="102" spans="2:8" ht="30">
      <c r="B102" s="5">
        <v>4511</v>
      </c>
      <c r="C102" s="8" t="s">
        <v>660</v>
      </c>
      <c r="D102" s="17">
        <v>4611</v>
      </c>
      <c r="E102" s="26"/>
      <c r="F102" s="28"/>
      <c r="G102" s="26"/>
      <c r="H102" s="22"/>
    </row>
    <row r="103" spans="2:8" ht="30">
      <c r="B103" s="5">
        <v>4512</v>
      </c>
      <c r="C103" s="8" t="s">
        <v>661</v>
      </c>
      <c r="D103" s="17">
        <v>4612</v>
      </c>
      <c r="E103" s="26"/>
      <c r="F103" s="28"/>
      <c r="G103" s="26"/>
      <c r="H103" s="22"/>
    </row>
    <row r="104" spans="2:8" ht="35.25" customHeight="1">
      <c r="B104" s="5">
        <v>4520</v>
      </c>
      <c r="C104" s="9" t="s">
        <v>662</v>
      </c>
      <c r="D104" s="17" t="s">
        <v>591</v>
      </c>
      <c r="E104" s="26">
        <f>E106+E107</f>
        <v>0</v>
      </c>
      <c r="F104" s="366">
        <f t="shared" ref="F104:H104" si="21">F106+F107</f>
        <v>0</v>
      </c>
      <c r="G104" s="366">
        <f t="shared" si="21"/>
        <v>0</v>
      </c>
      <c r="H104" s="366">
        <f t="shared" si="21"/>
        <v>0</v>
      </c>
    </row>
    <row r="105" spans="2:8">
      <c r="B105" s="5"/>
      <c r="C105" s="8" t="s">
        <v>594</v>
      </c>
      <c r="D105" s="17"/>
      <c r="E105" s="26"/>
      <c r="F105" s="28"/>
      <c r="G105" s="26"/>
      <c r="H105" s="22"/>
    </row>
    <row r="106" spans="2:8" ht="30">
      <c r="B106" s="5">
        <v>4521</v>
      </c>
      <c r="C106" s="8" t="s">
        <v>663</v>
      </c>
      <c r="D106" s="17">
        <v>4621</v>
      </c>
      <c r="E106" s="26"/>
      <c r="F106" s="28"/>
      <c r="G106" s="26"/>
      <c r="H106" s="22"/>
    </row>
    <row r="107" spans="2:8" ht="30">
      <c r="B107" s="5">
        <v>4522</v>
      </c>
      <c r="C107" s="8" t="s">
        <v>664</v>
      </c>
      <c r="D107" s="17">
        <v>4622</v>
      </c>
      <c r="E107" s="26"/>
      <c r="F107" s="28"/>
      <c r="G107" s="26"/>
      <c r="H107" s="22"/>
    </row>
    <row r="108" spans="2:8" ht="45">
      <c r="B108" s="5">
        <v>4530</v>
      </c>
      <c r="C108" s="9" t="s">
        <v>665</v>
      </c>
      <c r="D108" s="17" t="s">
        <v>591</v>
      </c>
      <c r="E108" s="26">
        <f>E110+E111+E112</f>
        <v>0</v>
      </c>
      <c r="F108" s="366">
        <f t="shared" ref="F108:H108" si="22">F110+F111+F112</f>
        <v>0</v>
      </c>
      <c r="G108" s="366">
        <f t="shared" si="22"/>
        <v>0</v>
      </c>
      <c r="H108" s="366">
        <f t="shared" si="22"/>
        <v>0</v>
      </c>
    </row>
    <row r="109" spans="2:8">
      <c r="B109" s="5"/>
      <c r="C109" s="8" t="s">
        <v>594</v>
      </c>
      <c r="D109" s="17"/>
      <c r="E109" s="29"/>
      <c r="F109" s="28"/>
      <c r="G109" s="26"/>
      <c r="H109" s="22"/>
    </row>
    <row r="110" spans="2:8" ht="30">
      <c r="B110" s="5">
        <v>4531</v>
      </c>
      <c r="C110" s="8" t="s">
        <v>666</v>
      </c>
      <c r="D110" s="17">
        <v>4637</v>
      </c>
      <c r="E110" s="26"/>
      <c r="F110" s="28"/>
      <c r="G110" s="26"/>
      <c r="H110" s="22"/>
    </row>
    <row r="111" spans="2:8" ht="30">
      <c r="B111" s="5">
        <v>4532</v>
      </c>
      <c r="C111" s="8" t="s">
        <v>667</v>
      </c>
      <c r="D111" s="17">
        <v>4638</v>
      </c>
      <c r="E111" s="26"/>
      <c r="F111" s="28"/>
      <c r="G111" s="26"/>
      <c r="H111" s="22"/>
    </row>
    <row r="112" spans="2:8" ht="30">
      <c r="B112" s="5">
        <v>4533</v>
      </c>
      <c r="C112" s="8" t="s">
        <v>668</v>
      </c>
      <c r="D112" s="17">
        <v>4639</v>
      </c>
      <c r="E112" s="26"/>
      <c r="F112" s="26"/>
      <c r="G112" s="26"/>
      <c r="H112" s="22"/>
    </row>
    <row r="113" spans="2:8">
      <c r="B113" s="5"/>
      <c r="C113" s="8" t="s">
        <v>589</v>
      </c>
      <c r="D113" s="17"/>
      <c r="E113" s="26"/>
      <c r="F113" s="28"/>
      <c r="G113" s="26"/>
      <c r="H113" s="22"/>
    </row>
    <row r="114" spans="2:8" ht="30">
      <c r="B114" s="5">
        <v>4534</v>
      </c>
      <c r="C114" s="8" t="s">
        <v>669</v>
      </c>
      <c r="D114" s="17"/>
      <c r="E114" s="26">
        <f>E116+E117</f>
        <v>0</v>
      </c>
      <c r="F114" s="366">
        <f t="shared" ref="F114:H114" si="23">F116+F117</f>
        <v>0</v>
      </c>
      <c r="G114" s="366">
        <f t="shared" si="23"/>
        <v>0</v>
      </c>
      <c r="H114" s="366">
        <f t="shared" si="23"/>
        <v>0</v>
      </c>
    </row>
    <row r="115" spans="2:8">
      <c r="B115" s="5"/>
      <c r="C115" s="8" t="s">
        <v>594</v>
      </c>
      <c r="D115" s="17"/>
      <c r="E115" s="26"/>
      <c r="F115" s="28"/>
      <c r="G115" s="26"/>
      <c r="H115" s="22"/>
    </row>
    <row r="116" spans="2:8" ht="30">
      <c r="B116" s="5">
        <v>4535</v>
      </c>
      <c r="C116" s="8" t="s">
        <v>670</v>
      </c>
      <c r="D116" s="17"/>
      <c r="E116" s="26"/>
      <c r="F116" s="28"/>
      <c r="G116" s="26"/>
      <c r="H116" s="22"/>
    </row>
    <row r="117" spans="2:8">
      <c r="B117" s="5">
        <v>4536</v>
      </c>
      <c r="C117" s="8" t="s">
        <v>671</v>
      </c>
      <c r="D117" s="17"/>
      <c r="E117" s="26"/>
      <c r="F117" s="28"/>
      <c r="G117" s="26"/>
      <c r="H117" s="22"/>
    </row>
    <row r="118" spans="2:8">
      <c r="B118" s="5">
        <v>4537</v>
      </c>
      <c r="C118" s="8" t="s">
        <v>672</v>
      </c>
      <c r="D118" s="17"/>
      <c r="E118" s="26"/>
      <c r="F118" s="28"/>
      <c r="G118" s="26"/>
      <c r="H118" s="22"/>
    </row>
    <row r="119" spans="2:8">
      <c r="B119" s="5">
        <v>4538</v>
      </c>
      <c r="C119" s="8" t="s">
        <v>673</v>
      </c>
      <c r="D119" s="17"/>
      <c r="E119" s="26"/>
      <c r="F119" s="28"/>
      <c r="G119" s="26"/>
      <c r="H119" s="22"/>
    </row>
    <row r="120" spans="2:8" ht="45">
      <c r="B120" s="5">
        <v>4540</v>
      </c>
      <c r="C120" s="9" t="s">
        <v>674</v>
      </c>
      <c r="D120" s="17" t="s">
        <v>591</v>
      </c>
      <c r="E120" s="26">
        <f>E122+E123+E124</f>
        <v>0</v>
      </c>
      <c r="F120" s="366">
        <f t="shared" ref="F120:H120" si="24">F122+F123+F124</f>
        <v>0</v>
      </c>
      <c r="G120" s="366">
        <f t="shared" si="24"/>
        <v>0</v>
      </c>
      <c r="H120" s="366">
        <f t="shared" si="24"/>
        <v>0</v>
      </c>
    </row>
    <row r="121" spans="2:8">
      <c r="B121" s="5"/>
      <c r="C121" s="8" t="s">
        <v>594</v>
      </c>
      <c r="D121" s="17"/>
      <c r="E121" s="26"/>
      <c r="F121" s="28"/>
      <c r="G121" s="26"/>
      <c r="H121" s="22"/>
    </row>
    <row r="122" spans="2:8" ht="39" customHeight="1">
      <c r="B122" s="5">
        <v>4541</v>
      </c>
      <c r="C122" s="8" t="s">
        <v>675</v>
      </c>
      <c r="D122" s="17">
        <v>4655</v>
      </c>
      <c r="E122" s="26"/>
      <c r="F122" s="28"/>
      <c r="G122" s="26"/>
      <c r="H122" s="22"/>
    </row>
    <row r="123" spans="2:8" ht="30">
      <c r="B123" s="5">
        <v>4542</v>
      </c>
      <c r="C123" s="8" t="s">
        <v>676</v>
      </c>
      <c r="D123" s="17">
        <v>4656</v>
      </c>
      <c r="E123" s="26"/>
      <c r="F123" s="28"/>
      <c r="G123" s="26"/>
      <c r="H123" s="22"/>
    </row>
    <row r="124" spans="2:8">
      <c r="B124" s="429">
        <v>4543</v>
      </c>
      <c r="C124" s="12" t="s">
        <v>677</v>
      </c>
      <c r="D124" s="431">
        <v>4657</v>
      </c>
      <c r="E124" s="433"/>
      <c r="F124" s="433"/>
      <c r="G124" s="433"/>
      <c r="H124" s="434"/>
    </row>
    <row r="125" spans="2:8">
      <c r="B125" s="430"/>
      <c r="C125" s="11" t="s">
        <v>678</v>
      </c>
      <c r="D125" s="432"/>
      <c r="E125" s="433"/>
      <c r="F125" s="433"/>
      <c r="G125" s="433"/>
      <c r="H125" s="435"/>
    </row>
    <row r="126" spans="2:8">
      <c r="B126" s="5"/>
      <c r="C126" s="8" t="s">
        <v>589</v>
      </c>
      <c r="D126" s="17"/>
      <c r="E126" s="26"/>
      <c r="F126" s="28"/>
      <c r="G126" s="26"/>
      <c r="H126" s="22"/>
    </row>
    <row r="127" spans="2:8" ht="30">
      <c r="B127" s="5">
        <v>4544</v>
      </c>
      <c r="C127" s="8" t="s">
        <v>679</v>
      </c>
      <c r="D127" s="17"/>
      <c r="E127" s="26">
        <f>E129+E130</f>
        <v>0</v>
      </c>
      <c r="F127" s="26">
        <f>F129+F130</f>
        <v>0</v>
      </c>
      <c r="G127" s="26">
        <f>F127</f>
        <v>0</v>
      </c>
      <c r="H127" s="22"/>
    </row>
    <row r="128" spans="2:8">
      <c r="B128" s="5"/>
      <c r="C128" s="8" t="s">
        <v>594</v>
      </c>
      <c r="D128" s="17"/>
      <c r="E128" s="26"/>
      <c r="F128" s="28"/>
      <c r="G128" s="26"/>
      <c r="H128" s="22"/>
    </row>
    <row r="129" spans="2:8" ht="30">
      <c r="B129" s="5">
        <v>4545</v>
      </c>
      <c r="C129" s="8" t="s">
        <v>670</v>
      </c>
      <c r="D129" s="17"/>
      <c r="E129" s="26"/>
      <c r="F129" s="28"/>
      <c r="G129" s="26"/>
      <c r="H129" s="22"/>
    </row>
    <row r="130" spans="2:8">
      <c r="B130" s="5">
        <v>4546</v>
      </c>
      <c r="C130" s="8" t="s">
        <v>680</v>
      </c>
      <c r="D130" s="17"/>
      <c r="E130" s="26"/>
      <c r="F130" s="28"/>
      <c r="G130" s="26"/>
      <c r="H130" s="22"/>
    </row>
    <row r="131" spans="2:8">
      <c r="B131" s="5">
        <v>4547</v>
      </c>
      <c r="C131" s="8" t="s">
        <v>672</v>
      </c>
      <c r="D131" s="17"/>
      <c r="E131" s="26"/>
      <c r="F131" s="28"/>
      <c r="G131" s="26"/>
      <c r="H131" s="22"/>
    </row>
    <row r="132" spans="2:8">
      <c r="B132" s="5">
        <v>4548</v>
      </c>
      <c r="C132" s="8" t="s">
        <v>673</v>
      </c>
      <c r="D132" s="17"/>
      <c r="E132" s="26"/>
      <c r="F132" s="28"/>
      <c r="G132" s="26"/>
      <c r="H132" s="22"/>
    </row>
    <row r="133" spans="2:8" ht="30">
      <c r="B133" s="5">
        <v>4600</v>
      </c>
      <c r="C133" s="9" t="s">
        <v>681</v>
      </c>
      <c r="D133" s="17" t="s">
        <v>591</v>
      </c>
      <c r="E133" s="26">
        <f>E137+E139+E145</f>
        <v>15000</v>
      </c>
      <c r="F133" s="366">
        <f t="shared" ref="F133:H133" si="25">F137+F139+F145</f>
        <v>169046.6</v>
      </c>
      <c r="G133" s="366">
        <f t="shared" si="25"/>
        <v>169046.6</v>
      </c>
      <c r="H133" s="366">
        <f t="shared" si="25"/>
        <v>0</v>
      </c>
    </row>
    <row r="134" spans="2:8">
      <c r="B134" s="5"/>
      <c r="C134" s="8" t="s">
        <v>589</v>
      </c>
      <c r="D134" s="17"/>
      <c r="E134" s="26"/>
      <c r="F134" s="28"/>
      <c r="G134" s="26"/>
      <c r="H134" s="22"/>
    </row>
    <row r="135" spans="2:8">
      <c r="B135" s="5">
        <v>4610</v>
      </c>
      <c r="C135" s="9" t="s">
        <v>682</v>
      </c>
      <c r="D135" s="17"/>
      <c r="E135" s="26"/>
      <c r="F135" s="28"/>
      <c r="G135" s="26"/>
      <c r="H135" s="22"/>
    </row>
    <row r="136" spans="2:8">
      <c r="B136" s="5"/>
      <c r="C136" s="8" t="s">
        <v>589</v>
      </c>
      <c r="D136" s="17"/>
      <c r="E136" s="26"/>
      <c r="F136" s="28"/>
      <c r="G136" s="26"/>
      <c r="H136" s="22"/>
    </row>
    <row r="137" spans="2:8" ht="30">
      <c r="B137" s="5">
        <v>4610</v>
      </c>
      <c r="C137" s="8" t="s">
        <v>683</v>
      </c>
      <c r="D137" s="17">
        <v>4711</v>
      </c>
      <c r="E137" s="26"/>
      <c r="F137" s="28"/>
      <c r="G137" s="26"/>
      <c r="H137" s="22"/>
    </row>
    <row r="138" spans="2:8" ht="30">
      <c r="B138" s="5">
        <v>4620</v>
      </c>
      <c r="C138" s="8" t="s">
        <v>684</v>
      </c>
      <c r="D138" s="17">
        <v>4712</v>
      </c>
      <c r="E138" s="26"/>
      <c r="F138" s="28"/>
      <c r="G138" s="26"/>
      <c r="H138" s="22"/>
    </row>
    <row r="139" spans="2:8" ht="48.75" customHeight="1">
      <c r="B139" s="5">
        <v>4630</v>
      </c>
      <c r="C139" s="9" t="s">
        <v>685</v>
      </c>
      <c r="D139" s="17" t="s">
        <v>591</v>
      </c>
      <c r="E139" s="26">
        <f>E141+E142+E143+E144</f>
        <v>15000</v>
      </c>
      <c r="F139" s="366">
        <f t="shared" ref="F139:H139" si="26">F141+F142+F143+F144</f>
        <v>169046.6</v>
      </c>
      <c r="G139" s="366">
        <f t="shared" si="26"/>
        <v>169046.6</v>
      </c>
      <c r="H139" s="366">
        <f t="shared" si="26"/>
        <v>0</v>
      </c>
    </row>
    <row r="140" spans="2:8">
      <c r="B140" s="5"/>
      <c r="C140" s="8" t="s">
        <v>594</v>
      </c>
      <c r="D140" s="17"/>
      <c r="E140" s="26"/>
      <c r="F140" s="28"/>
      <c r="G140" s="26"/>
      <c r="H140" s="22"/>
    </row>
    <row r="141" spans="2:8">
      <c r="B141" s="5">
        <v>4631</v>
      </c>
      <c r="C141" s="8" t="s">
        <v>686</v>
      </c>
      <c r="D141" s="17">
        <v>4726</v>
      </c>
      <c r="E141" s="26"/>
      <c r="F141" s="28"/>
      <c r="G141" s="26"/>
      <c r="H141" s="22"/>
    </row>
    <row r="142" spans="2:8" ht="30">
      <c r="B142" s="5">
        <v>4632</v>
      </c>
      <c r="C142" s="8" t="s">
        <v>687</v>
      </c>
      <c r="D142" s="17">
        <v>4727</v>
      </c>
      <c r="E142" s="26"/>
      <c r="F142" s="28"/>
      <c r="G142" s="26"/>
      <c r="H142" s="22"/>
    </row>
    <row r="143" spans="2:8">
      <c r="B143" s="5">
        <v>4633</v>
      </c>
      <c r="C143" s="8" t="s">
        <v>688</v>
      </c>
      <c r="D143" s="17">
        <v>4728</v>
      </c>
      <c r="E143" s="26"/>
      <c r="F143" s="28"/>
      <c r="G143" s="26"/>
      <c r="H143" s="22"/>
    </row>
    <row r="144" spans="2:8">
      <c r="B144" s="5">
        <v>4634</v>
      </c>
      <c r="C144" s="8" t="s">
        <v>689</v>
      </c>
      <c r="D144" s="21">
        <v>4729</v>
      </c>
      <c r="E144" s="26">
        <v>15000</v>
      </c>
      <c r="F144" s="26">
        <f>+G144</f>
        <v>169046.6</v>
      </c>
      <c r="G144" s="26">
        <f>+[2]Տնտես.!$E$24+154046.6</f>
        <v>169046.6</v>
      </c>
      <c r="H144" s="22"/>
    </row>
    <row r="145" spans="2:8">
      <c r="B145" s="5">
        <v>4640</v>
      </c>
      <c r="C145" s="9" t="s">
        <v>690</v>
      </c>
      <c r="D145" s="17" t="s">
        <v>591</v>
      </c>
      <c r="E145" s="26"/>
      <c r="F145" s="26"/>
      <c r="G145" s="26"/>
      <c r="H145" s="22"/>
    </row>
    <row r="146" spans="2:8">
      <c r="B146" s="5"/>
      <c r="C146" s="8" t="s">
        <v>594</v>
      </c>
      <c r="D146" s="17"/>
      <c r="E146" s="26"/>
      <c r="F146" s="28"/>
      <c r="G146" s="26"/>
      <c r="H146" s="22"/>
    </row>
    <row r="147" spans="2:8">
      <c r="B147" s="5">
        <v>4641</v>
      </c>
      <c r="C147" s="8" t="s">
        <v>691</v>
      </c>
      <c r="D147" s="17">
        <v>4741</v>
      </c>
      <c r="E147" s="26"/>
      <c r="F147" s="28"/>
      <c r="G147" s="26"/>
      <c r="H147" s="22"/>
    </row>
    <row r="148" spans="2:8" ht="30">
      <c r="B148" s="5">
        <v>4700</v>
      </c>
      <c r="C148" s="9" t="s">
        <v>692</v>
      </c>
      <c r="D148" s="17" t="s">
        <v>591</v>
      </c>
      <c r="E148" s="26">
        <f>E150+E154+E160+E163+E167+E170+E173</f>
        <v>60308</v>
      </c>
      <c r="F148" s="366">
        <f t="shared" ref="F148:H148" si="27">F150+F154+F160+F163+F167+F170+F173</f>
        <v>61108</v>
      </c>
      <c r="G148" s="366">
        <f t="shared" si="27"/>
        <v>61108</v>
      </c>
      <c r="H148" s="366">
        <f t="shared" si="27"/>
        <v>0</v>
      </c>
    </row>
    <row r="149" spans="2:8">
      <c r="B149" s="5"/>
      <c r="C149" s="8" t="s">
        <v>589</v>
      </c>
      <c r="D149" s="17"/>
      <c r="E149" s="26"/>
      <c r="F149" s="28"/>
      <c r="G149" s="26"/>
      <c r="H149" s="22"/>
    </row>
    <row r="150" spans="2:8" ht="60">
      <c r="B150" s="5">
        <v>4710</v>
      </c>
      <c r="C150" s="9" t="s">
        <v>693</v>
      </c>
      <c r="D150" s="17" t="s">
        <v>591</v>
      </c>
      <c r="E150" s="26">
        <f>E152+E153</f>
        <v>1500</v>
      </c>
      <c r="F150" s="366">
        <f t="shared" ref="F150:H150" si="28">F152+F153</f>
        <v>2100</v>
      </c>
      <c r="G150" s="366">
        <f t="shared" si="28"/>
        <v>2100</v>
      </c>
      <c r="H150" s="366">
        <f t="shared" si="28"/>
        <v>0</v>
      </c>
    </row>
    <row r="151" spans="2:8">
      <c r="B151" s="5"/>
      <c r="C151" s="8" t="s">
        <v>594</v>
      </c>
      <c r="D151" s="17"/>
      <c r="E151" s="26"/>
      <c r="F151" s="28"/>
      <c r="G151" s="26"/>
      <c r="H151" s="22"/>
    </row>
    <row r="152" spans="2:8" ht="45">
      <c r="B152" s="5">
        <v>4711</v>
      </c>
      <c r="C152" s="8" t="s">
        <v>694</v>
      </c>
      <c r="D152" s="17">
        <v>4811</v>
      </c>
      <c r="E152" s="26"/>
      <c r="F152" s="28"/>
      <c r="G152" s="26"/>
      <c r="H152" s="22"/>
    </row>
    <row r="153" spans="2:8" ht="30">
      <c r="B153" s="5">
        <v>4712</v>
      </c>
      <c r="C153" s="8" t="s">
        <v>695</v>
      </c>
      <c r="D153" s="17">
        <v>4819</v>
      </c>
      <c r="E153" s="26">
        <v>1500</v>
      </c>
      <c r="F153" s="26">
        <f>+G153</f>
        <v>2100</v>
      </c>
      <c r="G153" s="26">
        <f>+[2]Տնտես.!$E$25+600</f>
        <v>2100</v>
      </c>
      <c r="H153" s="22"/>
    </row>
    <row r="154" spans="2:8" ht="75">
      <c r="B154" s="5">
        <v>4720</v>
      </c>
      <c r="C154" s="9" t="s">
        <v>696</v>
      </c>
      <c r="D154" s="17" t="s">
        <v>591</v>
      </c>
      <c r="E154" s="26">
        <f>E156+E157+E158+E159</f>
        <v>980</v>
      </c>
      <c r="F154" s="366">
        <f t="shared" ref="F154:H154" si="29">F156+F157+F158+F159</f>
        <v>1180</v>
      </c>
      <c r="G154" s="366">
        <f t="shared" si="29"/>
        <v>1180</v>
      </c>
      <c r="H154" s="366">
        <f t="shared" si="29"/>
        <v>0</v>
      </c>
    </row>
    <row r="155" spans="2:8">
      <c r="B155" s="5"/>
      <c r="C155" s="8" t="s">
        <v>594</v>
      </c>
      <c r="D155" s="17"/>
      <c r="E155" s="26"/>
      <c r="F155" s="28"/>
      <c r="G155" s="26"/>
      <c r="H155" s="22"/>
    </row>
    <row r="156" spans="2:8">
      <c r="B156" s="5">
        <v>4721</v>
      </c>
      <c r="C156" s="8" t="s">
        <v>697</v>
      </c>
      <c r="D156" s="17">
        <v>4821</v>
      </c>
      <c r="E156" s="26"/>
      <c r="F156" s="28"/>
      <c r="G156" s="26"/>
      <c r="H156" s="22"/>
    </row>
    <row r="157" spans="2:8">
      <c r="B157" s="5">
        <v>4722</v>
      </c>
      <c r="C157" s="8" t="s">
        <v>698</v>
      </c>
      <c r="D157" s="17">
        <v>4822</v>
      </c>
      <c r="E157" s="26">
        <f>+F157</f>
        <v>250</v>
      </c>
      <c r="F157" s="26">
        <f>+G157</f>
        <v>250</v>
      </c>
      <c r="G157" s="26">
        <f>+[2]Տնտես.!$E$26</f>
        <v>250</v>
      </c>
      <c r="H157" s="22"/>
    </row>
    <row r="158" spans="2:8">
      <c r="B158" s="5">
        <v>4723</v>
      </c>
      <c r="C158" s="8" t="s">
        <v>699</v>
      </c>
      <c r="D158" s="17">
        <v>4823</v>
      </c>
      <c r="E158" s="26">
        <v>730</v>
      </c>
      <c r="F158" s="26">
        <f>+G158</f>
        <v>930</v>
      </c>
      <c r="G158" s="26">
        <f>+[2]Տնտես.!$E$27+200</f>
        <v>930</v>
      </c>
      <c r="H158" s="22"/>
    </row>
    <row r="159" spans="2:8" ht="30">
      <c r="B159" s="5">
        <v>4724</v>
      </c>
      <c r="C159" s="8" t="s">
        <v>700</v>
      </c>
      <c r="D159" s="17">
        <v>4824</v>
      </c>
      <c r="E159" s="26"/>
      <c r="F159" s="28"/>
      <c r="G159" s="26"/>
      <c r="H159" s="22"/>
    </row>
    <row r="160" spans="2:8" ht="30">
      <c r="B160" s="5">
        <v>4730</v>
      </c>
      <c r="C160" s="9" t="s">
        <v>701</v>
      </c>
      <c r="D160" s="17" t="s">
        <v>591</v>
      </c>
      <c r="E160" s="26">
        <f>E162</f>
        <v>0</v>
      </c>
      <c r="F160" s="366">
        <f t="shared" ref="F160:H160" si="30">F162</f>
        <v>0</v>
      </c>
      <c r="G160" s="366">
        <f t="shared" si="30"/>
        <v>0</v>
      </c>
      <c r="H160" s="366">
        <f t="shared" si="30"/>
        <v>0</v>
      </c>
    </row>
    <row r="161" spans="2:8">
      <c r="B161" s="5"/>
      <c r="C161" s="8" t="s">
        <v>594</v>
      </c>
      <c r="D161" s="17"/>
      <c r="E161" s="26"/>
      <c r="F161" s="28"/>
      <c r="G161" s="26"/>
      <c r="H161" s="22"/>
    </row>
    <row r="162" spans="2:8" ht="30">
      <c r="B162" s="5">
        <v>4731</v>
      </c>
      <c r="C162" s="8" t="s">
        <v>702</v>
      </c>
      <c r="D162" s="17">
        <v>4831</v>
      </c>
      <c r="E162" s="26"/>
      <c r="F162" s="28"/>
      <c r="G162" s="26"/>
      <c r="H162" s="22"/>
    </row>
    <row r="163" spans="2:8" ht="60">
      <c r="B163" s="5">
        <v>4740</v>
      </c>
      <c r="C163" s="9" t="s">
        <v>703</v>
      </c>
      <c r="D163" s="17" t="s">
        <v>591</v>
      </c>
      <c r="E163" s="26">
        <f>E165+E166</f>
        <v>0</v>
      </c>
      <c r="F163" s="366">
        <f t="shared" ref="F163:H163" si="31">F165+F166</f>
        <v>0</v>
      </c>
      <c r="G163" s="366">
        <f t="shared" si="31"/>
        <v>0</v>
      </c>
      <c r="H163" s="366">
        <f t="shared" si="31"/>
        <v>0</v>
      </c>
    </row>
    <row r="164" spans="2:8">
      <c r="B164" s="5"/>
      <c r="C164" s="8" t="s">
        <v>594</v>
      </c>
      <c r="D164" s="17"/>
      <c r="E164" s="26"/>
      <c r="F164" s="28"/>
      <c r="G164" s="26"/>
      <c r="H164" s="22"/>
    </row>
    <row r="165" spans="2:8" ht="30">
      <c r="B165" s="5">
        <v>4741</v>
      </c>
      <c r="C165" s="8" t="s">
        <v>704</v>
      </c>
      <c r="D165" s="17">
        <v>4841</v>
      </c>
      <c r="E165" s="26"/>
      <c r="F165" s="28"/>
      <c r="G165" s="26"/>
      <c r="H165" s="22"/>
    </row>
    <row r="166" spans="2:8" ht="30">
      <c r="B166" s="5">
        <v>4742</v>
      </c>
      <c r="C166" s="8" t="s">
        <v>705</v>
      </c>
      <c r="D166" s="17">
        <v>4842</v>
      </c>
      <c r="E166" s="26"/>
      <c r="F166" s="28"/>
      <c r="G166" s="26"/>
      <c r="H166" s="22"/>
    </row>
    <row r="167" spans="2:8" ht="60">
      <c r="B167" s="5">
        <v>4750</v>
      </c>
      <c r="C167" s="9" t="s">
        <v>706</v>
      </c>
      <c r="D167" s="17" t="s">
        <v>591</v>
      </c>
      <c r="E167" s="26">
        <f>E169</f>
        <v>0</v>
      </c>
      <c r="F167" s="366">
        <f t="shared" ref="F167:H167" si="32">F169</f>
        <v>0</v>
      </c>
      <c r="G167" s="366">
        <f t="shared" si="32"/>
        <v>0</v>
      </c>
      <c r="H167" s="366">
        <f t="shared" si="32"/>
        <v>0</v>
      </c>
    </row>
    <row r="168" spans="2:8">
      <c r="B168" s="5"/>
      <c r="C168" s="8" t="s">
        <v>594</v>
      </c>
      <c r="D168" s="17"/>
      <c r="E168" s="26"/>
      <c r="F168" s="28"/>
      <c r="G168" s="26"/>
      <c r="H168" s="22"/>
    </row>
    <row r="169" spans="2:8" ht="30">
      <c r="B169" s="5">
        <v>4751</v>
      </c>
      <c r="C169" s="8" t="s">
        <v>707</v>
      </c>
      <c r="D169" s="17">
        <v>4851</v>
      </c>
      <c r="E169" s="26"/>
      <c r="F169" s="28"/>
      <c r="G169" s="26"/>
      <c r="H169" s="22"/>
    </row>
    <row r="170" spans="2:8">
      <c r="B170" s="5">
        <v>4760</v>
      </c>
      <c r="C170" s="9" t="s">
        <v>708</v>
      </c>
      <c r="D170" s="17" t="s">
        <v>591</v>
      </c>
      <c r="E170" s="26">
        <f>E172</f>
        <v>0</v>
      </c>
      <c r="F170" s="26">
        <f>F172</f>
        <v>0</v>
      </c>
      <c r="G170" s="26">
        <f>F170</f>
        <v>0</v>
      </c>
      <c r="H170" s="22"/>
    </row>
    <row r="171" spans="2:8">
      <c r="B171" s="5"/>
      <c r="C171" s="8" t="s">
        <v>594</v>
      </c>
      <c r="D171" s="17"/>
      <c r="E171" s="26"/>
      <c r="F171" s="28"/>
      <c r="G171" s="26"/>
      <c r="H171" s="22"/>
    </row>
    <row r="172" spans="2:8">
      <c r="B172" s="5">
        <v>4761</v>
      </c>
      <c r="C172" s="8" t="s">
        <v>709</v>
      </c>
      <c r="D172" s="17">
        <v>4861</v>
      </c>
      <c r="E172" s="26"/>
      <c r="F172" s="28"/>
      <c r="G172" s="26"/>
      <c r="H172" s="22"/>
    </row>
    <row r="173" spans="2:8">
      <c r="B173" s="5">
        <v>4770</v>
      </c>
      <c r="C173" s="9" t="s">
        <v>710</v>
      </c>
      <c r="D173" s="17" t="s">
        <v>591</v>
      </c>
      <c r="E173" s="26">
        <f>E175</f>
        <v>57828</v>
      </c>
      <c r="F173" s="26">
        <f>F175</f>
        <v>57828</v>
      </c>
      <c r="G173" s="26">
        <f>G175</f>
        <v>57828</v>
      </c>
      <c r="H173" s="22"/>
    </row>
    <row r="174" spans="2:8">
      <c r="B174" s="5"/>
      <c r="C174" s="8" t="s">
        <v>594</v>
      </c>
      <c r="D174" s="17"/>
      <c r="E174" s="26"/>
      <c r="F174" s="28"/>
      <c r="G174" s="26"/>
      <c r="H174" s="22"/>
    </row>
    <row r="175" spans="2:8">
      <c r="B175" s="5">
        <v>4771</v>
      </c>
      <c r="C175" s="8" t="s">
        <v>711</v>
      </c>
      <c r="D175" s="17">
        <v>4891</v>
      </c>
      <c r="E175" s="26">
        <f>+F175</f>
        <v>57828</v>
      </c>
      <c r="F175" s="26">
        <f>+G175</f>
        <v>57828</v>
      </c>
      <c r="G175" s="26">
        <f>+Лист2!J311</f>
        <v>57828</v>
      </c>
      <c r="H175" s="22"/>
    </row>
    <row r="176" spans="2:8" ht="45">
      <c r="B176" s="5">
        <v>4772</v>
      </c>
      <c r="C176" s="8" t="s">
        <v>712</v>
      </c>
      <c r="D176" s="21" t="s">
        <v>591</v>
      </c>
      <c r="E176" s="26"/>
      <c r="F176" s="28"/>
      <c r="G176" s="26"/>
      <c r="H176" s="22"/>
    </row>
    <row r="177" spans="2:8" ht="30">
      <c r="B177" s="5">
        <v>5000</v>
      </c>
      <c r="C177" s="5" t="s">
        <v>713</v>
      </c>
      <c r="D177" s="17" t="s">
        <v>591</v>
      </c>
      <c r="E177" s="26">
        <f>E179+E197+E203+E206</f>
        <v>0</v>
      </c>
      <c r="F177" s="366">
        <f t="shared" ref="F177:H177" si="33">F179+F197+F203+F206</f>
        <v>2005000</v>
      </c>
      <c r="G177" s="366">
        <f t="shared" si="33"/>
        <v>0</v>
      </c>
      <c r="H177" s="366">
        <f t="shared" si="33"/>
        <v>2005000</v>
      </c>
    </row>
    <row r="178" spans="2:8">
      <c r="B178" s="5"/>
      <c r="C178" s="8" t="s">
        <v>589</v>
      </c>
      <c r="D178" s="17"/>
      <c r="E178" s="26"/>
      <c r="F178" s="28"/>
      <c r="G178" s="26"/>
      <c r="H178" s="22"/>
    </row>
    <row r="179" spans="2:8" ht="30">
      <c r="B179" s="5">
        <v>5100</v>
      </c>
      <c r="C179" s="8" t="s">
        <v>714</v>
      </c>
      <c r="D179" s="17" t="s">
        <v>591</v>
      </c>
      <c r="E179" s="26">
        <f>E181+E186+E191</f>
        <v>0</v>
      </c>
      <c r="F179" s="366">
        <f t="shared" ref="F179:H179" si="34">F181+F186+F191</f>
        <v>2005000</v>
      </c>
      <c r="G179" s="366">
        <f t="shared" si="34"/>
        <v>0</v>
      </c>
      <c r="H179" s="366">
        <f t="shared" si="34"/>
        <v>2005000</v>
      </c>
    </row>
    <row r="180" spans="2:8">
      <c r="B180" s="5"/>
      <c r="C180" s="8" t="s">
        <v>589</v>
      </c>
      <c r="D180" s="17"/>
      <c r="E180" s="26"/>
      <c r="F180" s="28"/>
      <c r="G180" s="26"/>
      <c r="H180" s="22"/>
    </row>
    <row r="181" spans="2:8" ht="30">
      <c r="B181" s="5">
        <v>5110</v>
      </c>
      <c r="C181" s="9" t="s">
        <v>715</v>
      </c>
      <c r="D181" s="17" t="s">
        <v>591</v>
      </c>
      <c r="E181" s="26">
        <f>E183+E184+E185</f>
        <v>0</v>
      </c>
      <c r="F181" s="366">
        <f t="shared" ref="F181:H181" si="35">F183+F184+F185</f>
        <v>1903700</v>
      </c>
      <c r="G181" s="366">
        <f t="shared" si="35"/>
        <v>0</v>
      </c>
      <c r="H181" s="366">
        <f t="shared" si="35"/>
        <v>1903700</v>
      </c>
    </row>
    <row r="182" spans="2:8">
      <c r="B182" s="5"/>
      <c r="C182" s="8" t="s">
        <v>594</v>
      </c>
      <c r="D182" s="17"/>
      <c r="E182" s="26"/>
      <c r="F182" s="28"/>
      <c r="G182" s="26"/>
      <c r="H182" s="22"/>
    </row>
    <row r="183" spans="2:8">
      <c r="B183" s="5">
        <v>5111</v>
      </c>
      <c r="C183" s="8" t="s">
        <v>716</v>
      </c>
      <c r="D183" s="17">
        <v>5111</v>
      </c>
      <c r="E183" s="26"/>
      <c r="F183" s="28"/>
      <c r="G183" s="26"/>
      <c r="H183" s="22"/>
    </row>
    <row r="184" spans="2:8">
      <c r="B184" s="5">
        <v>5112</v>
      </c>
      <c r="C184" s="8" t="s">
        <v>717</v>
      </c>
      <c r="D184" s="17">
        <v>5112</v>
      </c>
      <c r="E184" s="26"/>
      <c r="F184" s="28"/>
      <c r="G184" s="26"/>
      <c r="H184" s="22"/>
    </row>
    <row r="185" spans="2:8">
      <c r="B185" s="5">
        <v>5113</v>
      </c>
      <c r="C185" s="8" t="s">
        <v>718</v>
      </c>
      <c r="D185" s="17">
        <v>5113</v>
      </c>
      <c r="E185" s="26"/>
      <c r="F185" s="28">
        <f>+G185+H185</f>
        <v>1903700</v>
      </c>
      <c r="G185" s="26"/>
      <c r="H185" s="366">
        <v>1903700</v>
      </c>
    </row>
    <row r="186" spans="2:8" ht="30">
      <c r="B186" s="5">
        <v>5120</v>
      </c>
      <c r="C186" s="9" t="s">
        <v>719</v>
      </c>
      <c r="D186" s="17" t="s">
        <v>591</v>
      </c>
      <c r="E186" s="26">
        <f>E188+E189+E190</f>
        <v>0</v>
      </c>
      <c r="F186" s="366">
        <f>F188+F189+F190</f>
        <v>2000</v>
      </c>
      <c r="G186" s="366">
        <f t="shared" ref="G186:H186" si="36">G188+G189+G190</f>
        <v>0</v>
      </c>
      <c r="H186" s="366">
        <f t="shared" si="36"/>
        <v>2000</v>
      </c>
    </row>
    <row r="187" spans="2:8">
      <c r="B187" s="5"/>
      <c r="C187" s="8" t="s">
        <v>594</v>
      </c>
      <c r="D187" s="17"/>
      <c r="E187" s="26"/>
      <c r="F187" s="28"/>
      <c r="G187" s="26"/>
      <c r="H187" s="22"/>
    </row>
    <row r="188" spans="2:8">
      <c r="B188" s="5">
        <v>5121</v>
      </c>
      <c r="C188" s="8" t="s">
        <v>720</v>
      </c>
      <c r="D188" s="17">
        <v>5121</v>
      </c>
      <c r="E188" s="26"/>
      <c r="F188" s="28"/>
      <c r="G188" s="26"/>
      <c r="H188" s="22"/>
    </row>
    <row r="189" spans="2:8">
      <c r="B189" s="5">
        <v>5122</v>
      </c>
      <c r="C189" s="8" t="s">
        <v>721</v>
      </c>
      <c r="D189" s="17">
        <v>5122</v>
      </c>
      <c r="E189" s="26"/>
      <c r="F189" s="28">
        <f>+G189+H189</f>
        <v>1000</v>
      </c>
      <c r="G189" s="26"/>
      <c r="H189" s="366">
        <v>1000</v>
      </c>
    </row>
    <row r="190" spans="2:8">
      <c r="B190" s="5">
        <v>5123</v>
      </c>
      <c r="C190" s="8" t="s">
        <v>722</v>
      </c>
      <c r="D190" s="17">
        <v>5129</v>
      </c>
      <c r="E190" s="26"/>
      <c r="F190" s="28">
        <f>+G190+H190</f>
        <v>1000</v>
      </c>
      <c r="G190" s="26"/>
      <c r="H190" s="366">
        <v>1000</v>
      </c>
    </row>
    <row r="191" spans="2:8" ht="30">
      <c r="B191" s="5">
        <v>5130</v>
      </c>
      <c r="C191" s="9" t="s">
        <v>723</v>
      </c>
      <c r="D191" s="17" t="s">
        <v>591</v>
      </c>
      <c r="E191" s="366">
        <f>+E193+E194+E195+E196</f>
        <v>0</v>
      </c>
      <c r="F191" s="26">
        <f>+F193+F194+F195+F196</f>
        <v>99300</v>
      </c>
      <c r="G191" s="366">
        <f t="shared" ref="G191:H191" si="37">+G193+G194+G195+G196</f>
        <v>0</v>
      </c>
      <c r="H191" s="366">
        <f t="shared" si="37"/>
        <v>99300</v>
      </c>
    </row>
    <row r="192" spans="2:8">
      <c r="B192" s="5"/>
      <c r="C192" s="8" t="s">
        <v>594</v>
      </c>
      <c r="D192" s="17"/>
      <c r="E192" s="26"/>
      <c r="F192" s="28"/>
      <c r="G192" s="26"/>
      <c r="H192" s="22"/>
    </row>
    <row r="193" spans="2:8">
      <c r="B193" s="5">
        <v>5131</v>
      </c>
      <c r="C193" s="8" t="s">
        <v>724</v>
      </c>
      <c r="D193" s="17">
        <v>5131</v>
      </c>
      <c r="E193" s="26">
        <f>[1]sheet1!AO53</f>
        <v>0</v>
      </c>
      <c r="F193" s="28">
        <f>[1]sheet1!AO55</f>
        <v>0</v>
      </c>
      <c r="G193" s="26">
        <v>0</v>
      </c>
      <c r="H193" s="22"/>
    </row>
    <row r="194" spans="2:8">
      <c r="B194" s="5">
        <v>5132</v>
      </c>
      <c r="C194" s="8" t="s">
        <v>725</v>
      </c>
      <c r="D194" s="17">
        <v>5132</v>
      </c>
      <c r="E194" s="26"/>
      <c r="F194" s="28"/>
      <c r="G194" s="26"/>
      <c r="H194" s="22"/>
    </row>
    <row r="195" spans="2:8">
      <c r="B195" s="5">
        <v>5133</v>
      </c>
      <c r="C195" s="8" t="s">
        <v>726</v>
      </c>
      <c r="D195" s="17">
        <v>5133</v>
      </c>
      <c r="E195" s="26"/>
      <c r="F195" s="28"/>
      <c r="G195" s="26"/>
      <c r="H195" s="22"/>
    </row>
    <row r="196" spans="2:8">
      <c r="B196" s="5">
        <v>5134</v>
      </c>
      <c r="C196" s="8" t="s">
        <v>727</v>
      </c>
      <c r="D196" s="17">
        <v>5134</v>
      </c>
      <c r="E196" s="26"/>
      <c r="F196" s="28">
        <f>+G196+H196</f>
        <v>99300</v>
      </c>
      <c r="G196" s="26"/>
      <c r="H196" s="22">
        <v>99300</v>
      </c>
    </row>
    <row r="197" spans="2:8" ht="30">
      <c r="B197" s="5">
        <v>5200</v>
      </c>
      <c r="C197" s="9" t="s">
        <v>728</v>
      </c>
      <c r="D197" s="17" t="s">
        <v>591</v>
      </c>
      <c r="E197" s="26">
        <f>E199+E200+E201+E202</f>
        <v>0</v>
      </c>
      <c r="F197" s="366">
        <f t="shared" ref="F197:H197" si="38">F199+F200+F201+F202</f>
        <v>0</v>
      </c>
      <c r="G197" s="366">
        <f t="shared" si="38"/>
        <v>0</v>
      </c>
      <c r="H197" s="366">
        <f t="shared" si="38"/>
        <v>0</v>
      </c>
    </row>
    <row r="198" spans="2:8">
      <c r="B198" s="5"/>
      <c r="C198" s="8" t="s">
        <v>589</v>
      </c>
      <c r="D198" s="17"/>
      <c r="E198" s="26"/>
      <c r="F198" s="28"/>
      <c r="G198" s="26"/>
      <c r="H198" s="22"/>
    </row>
    <row r="199" spans="2:8" ht="30">
      <c r="B199" s="5">
        <v>5211</v>
      </c>
      <c r="C199" s="8" t="s">
        <v>729</v>
      </c>
      <c r="D199" s="17">
        <v>5211</v>
      </c>
      <c r="E199" s="26"/>
      <c r="F199" s="28"/>
      <c r="G199" s="26"/>
      <c r="H199" s="22"/>
    </row>
    <row r="200" spans="2:8">
      <c r="B200" s="5">
        <v>5221</v>
      </c>
      <c r="C200" s="8" t="s">
        <v>730</v>
      </c>
      <c r="D200" s="17">
        <v>5221</v>
      </c>
      <c r="E200" s="26"/>
      <c r="F200" s="28"/>
      <c r="G200" s="26"/>
      <c r="H200" s="22"/>
    </row>
    <row r="201" spans="2:8">
      <c r="B201" s="5">
        <v>5231</v>
      </c>
      <c r="C201" s="8" t="s">
        <v>731</v>
      </c>
      <c r="D201" s="17">
        <v>5231</v>
      </c>
      <c r="E201" s="26"/>
      <c r="F201" s="28"/>
      <c r="G201" s="26"/>
      <c r="H201" s="22"/>
    </row>
    <row r="202" spans="2:8">
      <c r="B202" s="5">
        <v>5241</v>
      </c>
      <c r="C202" s="8" t="s">
        <v>732</v>
      </c>
      <c r="D202" s="17">
        <v>5241</v>
      </c>
      <c r="E202" s="26"/>
      <c r="F202" s="28"/>
      <c r="G202" s="26"/>
      <c r="H202" s="22"/>
    </row>
    <row r="203" spans="2:8">
      <c r="B203" s="5">
        <v>5300</v>
      </c>
      <c r="C203" s="9" t="s">
        <v>733</v>
      </c>
      <c r="D203" s="17" t="s">
        <v>591</v>
      </c>
      <c r="E203" s="26">
        <f>E205</f>
        <v>0</v>
      </c>
      <c r="F203" s="26">
        <f>F205</f>
        <v>0</v>
      </c>
      <c r="G203" s="366">
        <f t="shared" ref="G203:H203" si="39">G205</f>
        <v>0</v>
      </c>
      <c r="H203" s="366">
        <f t="shared" si="39"/>
        <v>0</v>
      </c>
    </row>
    <row r="204" spans="2:8">
      <c r="B204" s="5"/>
      <c r="C204" s="8" t="s">
        <v>589</v>
      </c>
      <c r="D204" s="17"/>
      <c r="E204" s="26"/>
      <c r="F204" s="28"/>
      <c r="G204" s="26"/>
      <c r="H204" s="22"/>
    </row>
    <row r="205" spans="2:8">
      <c r="B205" s="5">
        <v>5311</v>
      </c>
      <c r="C205" s="8" t="s">
        <v>734</v>
      </c>
      <c r="D205" s="17">
        <v>5311</v>
      </c>
      <c r="E205" s="26"/>
      <c r="F205" s="28"/>
      <c r="G205" s="26"/>
      <c r="H205" s="22"/>
    </row>
    <row r="206" spans="2:8">
      <c r="B206" s="429">
        <v>5400</v>
      </c>
      <c r="C206" s="10" t="s">
        <v>735</v>
      </c>
      <c r="D206" s="431" t="s">
        <v>591</v>
      </c>
      <c r="E206" s="433">
        <f>E209+E210+E211+E212</f>
        <v>0</v>
      </c>
      <c r="F206" s="427">
        <f>F209+F210+F211+F212</f>
        <v>0</v>
      </c>
      <c r="G206" s="427">
        <f t="shared" ref="G206:H206" si="40">G209+G210+G211+G212</f>
        <v>0</v>
      </c>
      <c r="H206" s="427">
        <f t="shared" si="40"/>
        <v>0</v>
      </c>
    </row>
    <row r="207" spans="2:8">
      <c r="B207" s="430"/>
      <c r="C207" s="11" t="s">
        <v>736</v>
      </c>
      <c r="D207" s="432"/>
      <c r="E207" s="433"/>
      <c r="F207" s="428"/>
      <c r="G207" s="428"/>
      <c r="H207" s="428"/>
    </row>
    <row r="208" spans="2:8">
      <c r="B208" s="5"/>
      <c r="C208" s="8" t="s">
        <v>589</v>
      </c>
      <c r="D208" s="17"/>
      <c r="E208" s="26"/>
      <c r="F208" s="28"/>
      <c r="G208" s="26"/>
      <c r="H208" s="22"/>
    </row>
    <row r="209" spans="2:8">
      <c r="B209" s="5">
        <v>5411</v>
      </c>
      <c r="C209" s="8" t="s">
        <v>737</v>
      </c>
      <c r="D209" s="17">
        <v>5411</v>
      </c>
      <c r="E209" s="26"/>
      <c r="F209" s="28"/>
      <c r="G209" s="26"/>
      <c r="H209" s="22"/>
    </row>
    <row r="210" spans="2:8">
      <c r="B210" s="5">
        <v>5421</v>
      </c>
      <c r="C210" s="8" t="s">
        <v>738</v>
      </c>
      <c r="D210" s="17">
        <v>5421</v>
      </c>
      <c r="E210" s="26"/>
      <c r="F210" s="28"/>
      <c r="G210" s="26"/>
      <c r="H210" s="22"/>
    </row>
    <row r="211" spans="2:8">
      <c r="B211" s="5">
        <v>5431</v>
      </c>
      <c r="C211" s="8" t="s">
        <v>739</v>
      </c>
      <c r="D211" s="17">
        <v>5431</v>
      </c>
      <c r="E211" s="26"/>
      <c r="F211" s="28"/>
      <c r="G211" s="26"/>
      <c r="H211" s="22"/>
    </row>
    <row r="212" spans="2:8">
      <c r="B212" s="5">
        <v>5441</v>
      </c>
      <c r="C212" s="8" t="s">
        <v>740</v>
      </c>
      <c r="D212" s="17">
        <v>5441</v>
      </c>
      <c r="E212" s="26"/>
      <c r="F212" s="28"/>
      <c r="G212" s="26"/>
      <c r="H212" s="22"/>
    </row>
    <row r="213" spans="2:8" ht="30">
      <c r="B213" s="5">
        <v>6000</v>
      </c>
      <c r="C213" s="8" t="s">
        <v>741</v>
      </c>
      <c r="D213" s="17" t="s">
        <v>591</v>
      </c>
      <c r="E213" s="26">
        <f>+E215+E220+E228+E231</f>
        <v>0</v>
      </c>
      <c r="F213" s="366">
        <f t="shared" ref="F213:H213" si="41">+F215+F220+F228+F231</f>
        <v>0</v>
      </c>
      <c r="G213" s="366">
        <f t="shared" si="41"/>
        <v>0</v>
      </c>
      <c r="H213" s="366">
        <f t="shared" si="41"/>
        <v>0</v>
      </c>
    </row>
    <row r="214" spans="2:8">
      <c r="B214" s="5"/>
      <c r="C214" s="8" t="s">
        <v>589</v>
      </c>
      <c r="D214" s="17"/>
      <c r="E214" s="26"/>
      <c r="F214" s="28"/>
      <c r="G214" s="26"/>
      <c r="H214" s="22"/>
    </row>
    <row r="215" spans="2:8" ht="30">
      <c r="B215" s="5">
        <v>6100</v>
      </c>
      <c r="C215" s="8" t="s">
        <v>742</v>
      </c>
      <c r="D215" s="17" t="s">
        <v>591</v>
      </c>
      <c r="E215" s="26">
        <f>E217+E218+E219</f>
        <v>0</v>
      </c>
      <c r="F215" s="26">
        <f>F217+F218+F219</f>
        <v>0</v>
      </c>
      <c r="G215" s="366">
        <f t="shared" ref="G215:H215" si="42">G217+G218+G219</f>
        <v>0</v>
      </c>
      <c r="H215" s="366">
        <f t="shared" si="42"/>
        <v>0</v>
      </c>
    </row>
    <row r="216" spans="2:8">
      <c r="B216" s="5"/>
      <c r="C216" s="8" t="s">
        <v>589</v>
      </c>
      <c r="D216" s="17"/>
      <c r="E216" s="26"/>
      <c r="F216" s="28"/>
      <c r="G216" s="26"/>
      <c r="H216" s="24"/>
    </row>
    <row r="217" spans="2:8">
      <c r="B217" s="5">
        <v>6110</v>
      </c>
      <c r="C217" s="9" t="s">
        <v>743</v>
      </c>
      <c r="D217" s="17">
        <v>8111</v>
      </c>
      <c r="E217" s="26"/>
      <c r="F217" s="28"/>
      <c r="G217" s="26"/>
      <c r="H217" s="22"/>
    </row>
    <row r="218" spans="2:8">
      <c r="B218" s="5">
        <v>6120</v>
      </c>
      <c r="C218" s="9" t="s">
        <v>744</v>
      </c>
      <c r="D218" s="17">
        <v>8121</v>
      </c>
      <c r="E218" s="26"/>
      <c r="F218" s="28"/>
      <c r="G218" s="26"/>
      <c r="H218" s="22"/>
    </row>
    <row r="219" spans="2:8" ht="30">
      <c r="B219" s="5">
        <v>6130</v>
      </c>
      <c r="C219" s="9" t="s">
        <v>745</v>
      </c>
      <c r="D219" s="17">
        <v>8131</v>
      </c>
      <c r="E219" s="26"/>
      <c r="F219" s="28"/>
      <c r="G219" s="26"/>
      <c r="H219" s="22"/>
    </row>
    <row r="220" spans="2:8" ht="30">
      <c r="B220" s="5">
        <v>6200</v>
      </c>
      <c r="C220" s="8" t="s">
        <v>746</v>
      </c>
      <c r="D220" s="17" t="s">
        <v>591</v>
      </c>
      <c r="E220" s="26">
        <f>E222+E223</f>
        <v>0</v>
      </c>
      <c r="F220" s="26">
        <f>F222+F223</f>
        <v>0</v>
      </c>
      <c r="G220" s="366">
        <f t="shared" ref="G220:H220" si="43">G222+G223</f>
        <v>0</v>
      </c>
      <c r="H220" s="366">
        <f t="shared" si="43"/>
        <v>0</v>
      </c>
    </row>
    <row r="221" spans="2:8">
      <c r="B221" s="5"/>
      <c r="C221" s="8" t="s">
        <v>589</v>
      </c>
      <c r="D221" s="17"/>
      <c r="E221" s="26"/>
      <c r="F221" s="28"/>
      <c r="G221" s="26"/>
      <c r="H221" s="22"/>
    </row>
    <row r="222" spans="2:8" ht="30">
      <c r="B222" s="5">
        <v>6210</v>
      </c>
      <c r="C222" s="9" t="s">
        <v>747</v>
      </c>
      <c r="D222" s="17">
        <v>8211</v>
      </c>
      <c r="E222" s="26"/>
      <c r="F222" s="28"/>
      <c r="G222" s="26"/>
      <c r="H222" s="22"/>
    </row>
    <row r="223" spans="2:8" ht="30">
      <c r="B223" s="5">
        <v>6220</v>
      </c>
      <c r="C223" s="9" t="s">
        <v>748</v>
      </c>
      <c r="D223" s="17" t="s">
        <v>591</v>
      </c>
      <c r="E223" s="26">
        <f>E225+E226+E227</f>
        <v>0</v>
      </c>
      <c r="F223" s="26">
        <f>F225+F226+F227</f>
        <v>0</v>
      </c>
      <c r="G223" s="366">
        <f t="shared" ref="G223:H223" si="44">G225+G226+G227</f>
        <v>0</v>
      </c>
      <c r="H223" s="366">
        <f t="shared" si="44"/>
        <v>0</v>
      </c>
    </row>
    <row r="224" spans="2:8">
      <c r="B224" s="5"/>
      <c r="C224" s="8" t="s">
        <v>594</v>
      </c>
      <c r="D224" s="17"/>
      <c r="E224" s="26"/>
      <c r="F224" s="28"/>
      <c r="G224" s="26"/>
      <c r="H224" s="22"/>
    </row>
    <row r="225" spans="2:8">
      <c r="B225" s="5">
        <v>6221</v>
      </c>
      <c r="C225" s="8" t="s">
        <v>749</v>
      </c>
      <c r="D225" s="17">
        <v>8221</v>
      </c>
      <c r="E225" s="26"/>
      <c r="F225" s="28"/>
      <c r="G225" s="26"/>
      <c r="H225" s="22"/>
    </row>
    <row r="226" spans="2:8" ht="30">
      <c r="B226" s="5">
        <v>6222</v>
      </c>
      <c r="C226" s="8" t="s">
        <v>750</v>
      </c>
      <c r="D226" s="17">
        <v>8222</v>
      </c>
      <c r="E226" s="26"/>
      <c r="F226" s="28"/>
      <c r="G226" s="26"/>
      <c r="H226" s="22"/>
    </row>
    <row r="227" spans="2:8" ht="30">
      <c r="B227" s="5">
        <v>6223</v>
      </c>
      <c r="C227" s="8" t="s">
        <v>751</v>
      </c>
      <c r="D227" s="17">
        <v>8223</v>
      </c>
      <c r="E227" s="26"/>
      <c r="F227" s="28"/>
      <c r="G227" s="26"/>
      <c r="H227" s="22"/>
    </row>
    <row r="228" spans="2:8" ht="30">
      <c r="B228" s="5">
        <v>6300</v>
      </c>
      <c r="C228" s="8" t="s">
        <v>752</v>
      </c>
      <c r="D228" s="17" t="s">
        <v>591</v>
      </c>
      <c r="E228" s="26">
        <f>E230</f>
        <v>0</v>
      </c>
      <c r="F228" s="26">
        <f>F230</f>
        <v>0</v>
      </c>
      <c r="G228" s="366">
        <f t="shared" ref="G228:H228" si="45">G230</f>
        <v>0</v>
      </c>
      <c r="H228" s="366">
        <f t="shared" si="45"/>
        <v>0</v>
      </c>
    </row>
    <row r="229" spans="2:8">
      <c r="B229" s="5"/>
      <c r="C229" s="8" t="s">
        <v>589</v>
      </c>
      <c r="D229" s="17"/>
      <c r="E229" s="26"/>
      <c r="F229" s="28"/>
      <c r="G229" s="26"/>
      <c r="H229" s="22"/>
    </row>
    <row r="230" spans="2:8" ht="30">
      <c r="B230" s="5">
        <v>6310</v>
      </c>
      <c r="C230" s="9" t="s">
        <v>753</v>
      </c>
      <c r="D230" s="17">
        <v>8311</v>
      </c>
      <c r="E230" s="26"/>
      <c r="F230" s="28"/>
      <c r="G230" s="26"/>
      <c r="H230" s="22"/>
    </row>
    <row r="231" spans="2:8" ht="30">
      <c r="B231" s="5">
        <v>6400</v>
      </c>
      <c r="C231" s="8" t="s">
        <v>754</v>
      </c>
      <c r="D231" s="17" t="s">
        <v>591</v>
      </c>
      <c r="E231" s="26"/>
      <c r="F231" s="26">
        <f>+F233+F234+F235+F236</f>
        <v>0</v>
      </c>
      <c r="G231" s="366">
        <f t="shared" ref="G231:H231" si="46">+G233+G234+G235+G236</f>
        <v>0</v>
      </c>
      <c r="H231" s="366">
        <f t="shared" si="46"/>
        <v>0</v>
      </c>
    </row>
    <row r="232" spans="2:8">
      <c r="B232" s="5"/>
      <c r="C232" s="8" t="s">
        <v>589</v>
      </c>
      <c r="D232" s="17"/>
      <c r="E232" s="26"/>
      <c r="F232" s="28"/>
      <c r="G232" s="26"/>
      <c r="H232" s="22"/>
    </row>
    <row r="233" spans="2:8">
      <c r="B233" s="5">
        <v>6410</v>
      </c>
      <c r="C233" s="9" t="s">
        <v>755</v>
      </c>
      <c r="D233" s="17">
        <v>8411</v>
      </c>
      <c r="E233" s="26"/>
      <c r="F233" s="28"/>
      <c r="G233" s="26"/>
      <c r="H233" s="23"/>
    </row>
    <row r="234" spans="2:8">
      <c r="B234" s="5">
        <v>6420</v>
      </c>
      <c r="C234" s="9" t="s">
        <v>756</v>
      </c>
      <c r="D234" s="17">
        <v>8412</v>
      </c>
      <c r="E234" s="26"/>
      <c r="F234" s="28"/>
      <c r="G234" s="26"/>
      <c r="H234" s="22"/>
    </row>
    <row r="235" spans="2:8" ht="30">
      <c r="B235" s="5">
        <v>6430</v>
      </c>
      <c r="C235" s="9" t="s">
        <v>757</v>
      </c>
      <c r="D235" s="17">
        <v>8413</v>
      </c>
      <c r="E235" s="26"/>
      <c r="F235" s="28"/>
      <c r="G235" s="26"/>
      <c r="H235" s="22"/>
    </row>
    <row r="236" spans="2:8" ht="30">
      <c r="B236" s="5">
        <v>6440</v>
      </c>
      <c r="C236" s="9" t="s">
        <v>758</v>
      </c>
      <c r="D236" s="17">
        <v>8414</v>
      </c>
      <c r="E236" s="26"/>
      <c r="F236" s="28"/>
      <c r="G236" s="26"/>
      <c r="H236" s="22"/>
    </row>
    <row r="237" spans="2:8" ht="18.75">
      <c r="B237" s="2"/>
      <c r="C237"/>
      <c r="D237" s="13"/>
      <c r="E237" s="16"/>
      <c r="G237" s="13"/>
      <c r="H237" s="13"/>
    </row>
  </sheetData>
  <mergeCells count="39">
    <mergeCell ref="H54:H55"/>
    <mergeCell ref="H62:H63"/>
    <mergeCell ref="H124:H125"/>
    <mergeCell ref="H7:H8"/>
    <mergeCell ref="B10:B11"/>
    <mergeCell ref="D10:D11"/>
    <mergeCell ref="E10:E11"/>
    <mergeCell ref="F10:F11"/>
    <mergeCell ref="G10:G11"/>
    <mergeCell ref="H10:H11"/>
    <mergeCell ref="B7:B8"/>
    <mergeCell ref="C7:D7"/>
    <mergeCell ref="E7:E8"/>
    <mergeCell ref="F7:F8"/>
    <mergeCell ref="G7:G8"/>
    <mergeCell ref="B62:B63"/>
    <mergeCell ref="F62:F63"/>
    <mergeCell ref="G62:G63"/>
    <mergeCell ref="B54:B55"/>
    <mergeCell ref="D54:D55"/>
    <mergeCell ref="E54:E55"/>
    <mergeCell ref="F54:F55"/>
    <mergeCell ref="G54:G55"/>
    <mergeCell ref="E1:H4"/>
    <mergeCell ref="A1:D4"/>
    <mergeCell ref="B5:H5"/>
    <mergeCell ref="H206:H207"/>
    <mergeCell ref="B124:B125"/>
    <mergeCell ref="D124:D125"/>
    <mergeCell ref="E124:E125"/>
    <mergeCell ref="F124:F125"/>
    <mergeCell ref="G124:G125"/>
    <mergeCell ref="B206:B207"/>
    <mergeCell ref="D206:D207"/>
    <mergeCell ref="E206:E207"/>
    <mergeCell ref="F206:F207"/>
    <mergeCell ref="G206:G207"/>
    <mergeCell ref="D62:D63"/>
    <mergeCell ref="E62:E63"/>
  </mergeCells>
  <pageMargins left="0.19685039370078741" right="0" top="0.19685039370078741" bottom="0.19685039370078741" header="0.31496062992125984" footer="0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9"/>
  <sheetViews>
    <sheetView view="pageBreakPreview" zoomScaleSheetLayoutView="100" workbookViewId="0">
      <selection activeCell="F6" sqref="F6"/>
    </sheetView>
  </sheetViews>
  <sheetFormatPr defaultRowHeight="12.75"/>
  <cols>
    <col min="1" max="1" width="4.85546875" style="1" customWidth="1"/>
    <col min="2" max="2" width="5.5703125" style="1" customWidth="1"/>
    <col min="3" max="3" width="39" style="1" customWidth="1"/>
    <col min="4" max="4" width="12.42578125" style="1" customWidth="1"/>
    <col min="5" max="5" width="11.85546875" style="1" customWidth="1"/>
    <col min="6" max="6" width="14.7109375" style="1" customWidth="1"/>
    <col min="7" max="7" width="15.42578125" style="1" bestFit="1" customWidth="1"/>
    <col min="8" max="257" width="8.85546875" style="1"/>
    <col min="258" max="258" width="5.5703125" style="1" customWidth="1"/>
    <col min="259" max="259" width="39" style="1" customWidth="1"/>
    <col min="260" max="260" width="14.140625" style="1" customWidth="1"/>
    <col min="261" max="261" width="13" style="1" customWidth="1"/>
    <col min="262" max="262" width="13.42578125" style="1" customWidth="1"/>
    <col min="263" max="263" width="11.140625" style="1" customWidth="1"/>
    <col min="264" max="513" width="8.85546875" style="1"/>
    <col min="514" max="514" width="5.5703125" style="1" customWidth="1"/>
    <col min="515" max="515" width="39" style="1" customWidth="1"/>
    <col min="516" max="516" width="14.140625" style="1" customWidth="1"/>
    <col min="517" max="517" width="13" style="1" customWidth="1"/>
    <col min="518" max="518" width="13.42578125" style="1" customWidth="1"/>
    <col min="519" max="519" width="11.140625" style="1" customWidth="1"/>
    <col min="520" max="769" width="8.85546875" style="1"/>
    <col min="770" max="770" width="5.5703125" style="1" customWidth="1"/>
    <col min="771" max="771" width="39" style="1" customWidth="1"/>
    <col min="772" max="772" width="14.140625" style="1" customWidth="1"/>
    <col min="773" max="773" width="13" style="1" customWidth="1"/>
    <col min="774" max="774" width="13.42578125" style="1" customWidth="1"/>
    <col min="775" max="775" width="11.140625" style="1" customWidth="1"/>
    <col min="776" max="1025" width="8.85546875" style="1"/>
    <col min="1026" max="1026" width="5.5703125" style="1" customWidth="1"/>
    <col min="1027" max="1027" width="39" style="1" customWidth="1"/>
    <col min="1028" max="1028" width="14.140625" style="1" customWidth="1"/>
    <col min="1029" max="1029" width="13" style="1" customWidth="1"/>
    <col min="1030" max="1030" width="13.42578125" style="1" customWidth="1"/>
    <col min="1031" max="1031" width="11.140625" style="1" customWidth="1"/>
    <col min="1032" max="1281" width="8.85546875" style="1"/>
    <col min="1282" max="1282" width="5.5703125" style="1" customWidth="1"/>
    <col min="1283" max="1283" width="39" style="1" customWidth="1"/>
    <col min="1284" max="1284" width="14.140625" style="1" customWidth="1"/>
    <col min="1285" max="1285" width="13" style="1" customWidth="1"/>
    <col min="1286" max="1286" width="13.42578125" style="1" customWidth="1"/>
    <col min="1287" max="1287" width="11.140625" style="1" customWidth="1"/>
    <col min="1288" max="1537" width="8.85546875" style="1"/>
    <col min="1538" max="1538" width="5.5703125" style="1" customWidth="1"/>
    <col min="1539" max="1539" width="39" style="1" customWidth="1"/>
    <col min="1540" max="1540" width="14.140625" style="1" customWidth="1"/>
    <col min="1541" max="1541" width="13" style="1" customWidth="1"/>
    <col min="1542" max="1542" width="13.42578125" style="1" customWidth="1"/>
    <col min="1543" max="1543" width="11.140625" style="1" customWidth="1"/>
    <col min="1544" max="1793" width="8.85546875" style="1"/>
    <col min="1794" max="1794" width="5.5703125" style="1" customWidth="1"/>
    <col min="1795" max="1795" width="39" style="1" customWidth="1"/>
    <col min="1796" max="1796" width="14.140625" style="1" customWidth="1"/>
    <col min="1797" max="1797" width="13" style="1" customWidth="1"/>
    <col min="1798" max="1798" width="13.42578125" style="1" customWidth="1"/>
    <col min="1799" max="1799" width="11.140625" style="1" customWidth="1"/>
    <col min="1800" max="2049" width="8.85546875" style="1"/>
    <col min="2050" max="2050" width="5.5703125" style="1" customWidth="1"/>
    <col min="2051" max="2051" width="39" style="1" customWidth="1"/>
    <col min="2052" max="2052" width="14.140625" style="1" customWidth="1"/>
    <col min="2053" max="2053" width="13" style="1" customWidth="1"/>
    <col min="2054" max="2054" width="13.42578125" style="1" customWidth="1"/>
    <col min="2055" max="2055" width="11.140625" style="1" customWidth="1"/>
    <col min="2056" max="2305" width="8.85546875" style="1"/>
    <col min="2306" max="2306" width="5.5703125" style="1" customWidth="1"/>
    <col min="2307" max="2307" width="39" style="1" customWidth="1"/>
    <col min="2308" max="2308" width="14.140625" style="1" customWidth="1"/>
    <col min="2309" max="2309" width="13" style="1" customWidth="1"/>
    <col min="2310" max="2310" width="13.42578125" style="1" customWidth="1"/>
    <col min="2311" max="2311" width="11.140625" style="1" customWidth="1"/>
    <col min="2312" max="2561" width="8.85546875" style="1"/>
    <col min="2562" max="2562" width="5.5703125" style="1" customWidth="1"/>
    <col min="2563" max="2563" width="39" style="1" customWidth="1"/>
    <col min="2564" max="2564" width="14.140625" style="1" customWidth="1"/>
    <col min="2565" max="2565" width="13" style="1" customWidth="1"/>
    <col min="2566" max="2566" width="13.42578125" style="1" customWidth="1"/>
    <col min="2567" max="2567" width="11.140625" style="1" customWidth="1"/>
    <col min="2568" max="2817" width="8.85546875" style="1"/>
    <col min="2818" max="2818" width="5.5703125" style="1" customWidth="1"/>
    <col min="2819" max="2819" width="39" style="1" customWidth="1"/>
    <col min="2820" max="2820" width="14.140625" style="1" customWidth="1"/>
    <col min="2821" max="2821" width="13" style="1" customWidth="1"/>
    <col min="2822" max="2822" width="13.42578125" style="1" customWidth="1"/>
    <col min="2823" max="2823" width="11.140625" style="1" customWidth="1"/>
    <col min="2824" max="3073" width="8.85546875" style="1"/>
    <col min="3074" max="3074" width="5.5703125" style="1" customWidth="1"/>
    <col min="3075" max="3075" width="39" style="1" customWidth="1"/>
    <col min="3076" max="3076" width="14.140625" style="1" customWidth="1"/>
    <col min="3077" max="3077" width="13" style="1" customWidth="1"/>
    <col min="3078" max="3078" width="13.42578125" style="1" customWidth="1"/>
    <col min="3079" max="3079" width="11.140625" style="1" customWidth="1"/>
    <col min="3080" max="3329" width="8.85546875" style="1"/>
    <col min="3330" max="3330" width="5.5703125" style="1" customWidth="1"/>
    <col min="3331" max="3331" width="39" style="1" customWidth="1"/>
    <col min="3332" max="3332" width="14.140625" style="1" customWidth="1"/>
    <col min="3333" max="3333" width="13" style="1" customWidth="1"/>
    <col min="3334" max="3334" width="13.42578125" style="1" customWidth="1"/>
    <col min="3335" max="3335" width="11.140625" style="1" customWidth="1"/>
    <col min="3336" max="3585" width="8.85546875" style="1"/>
    <col min="3586" max="3586" width="5.5703125" style="1" customWidth="1"/>
    <col min="3587" max="3587" width="39" style="1" customWidth="1"/>
    <col min="3588" max="3588" width="14.140625" style="1" customWidth="1"/>
    <col min="3589" max="3589" width="13" style="1" customWidth="1"/>
    <col min="3590" max="3590" width="13.42578125" style="1" customWidth="1"/>
    <col min="3591" max="3591" width="11.140625" style="1" customWidth="1"/>
    <col min="3592" max="3841" width="8.85546875" style="1"/>
    <col min="3842" max="3842" width="5.5703125" style="1" customWidth="1"/>
    <col min="3843" max="3843" width="39" style="1" customWidth="1"/>
    <col min="3844" max="3844" width="14.140625" style="1" customWidth="1"/>
    <col min="3845" max="3845" width="13" style="1" customWidth="1"/>
    <col min="3846" max="3846" width="13.42578125" style="1" customWidth="1"/>
    <col min="3847" max="3847" width="11.140625" style="1" customWidth="1"/>
    <col min="3848" max="4097" width="8.85546875" style="1"/>
    <col min="4098" max="4098" width="5.5703125" style="1" customWidth="1"/>
    <col min="4099" max="4099" width="39" style="1" customWidth="1"/>
    <col min="4100" max="4100" width="14.140625" style="1" customWidth="1"/>
    <col min="4101" max="4101" width="13" style="1" customWidth="1"/>
    <col min="4102" max="4102" width="13.42578125" style="1" customWidth="1"/>
    <col min="4103" max="4103" width="11.140625" style="1" customWidth="1"/>
    <col min="4104" max="4353" width="8.85546875" style="1"/>
    <col min="4354" max="4354" width="5.5703125" style="1" customWidth="1"/>
    <col min="4355" max="4355" width="39" style="1" customWidth="1"/>
    <col min="4356" max="4356" width="14.140625" style="1" customWidth="1"/>
    <col min="4357" max="4357" width="13" style="1" customWidth="1"/>
    <col min="4358" max="4358" width="13.42578125" style="1" customWidth="1"/>
    <col min="4359" max="4359" width="11.140625" style="1" customWidth="1"/>
    <col min="4360" max="4609" width="8.85546875" style="1"/>
    <col min="4610" max="4610" width="5.5703125" style="1" customWidth="1"/>
    <col min="4611" max="4611" width="39" style="1" customWidth="1"/>
    <col min="4612" max="4612" width="14.140625" style="1" customWidth="1"/>
    <col min="4613" max="4613" width="13" style="1" customWidth="1"/>
    <col min="4614" max="4614" width="13.42578125" style="1" customWidth="1"/>
    <col min="4615" max="4615" width="11.140625" style="1" customWidth="1"/>
    <col min="4616" max="4865" width="8.85546875" style="1"/>
    <col min="4866" max="4866" width="5.5703125" style="1" customWidth="1"/>
    <col min="4867" max="4867" width="39" style="1" customWidth="1"/>
    <col min="4868" max="4868" width="14.140625" style="1" customWidth="1"/>
    <col min="4869" max="4869" width="13" style="1" customWidth="1"/>
    <col min="4870" max="4870" width="13.42578125" style="1" customWidth="1"/>
    <col min="4871" max="4871" width="11.140625" style="1" customWidth="1"/>
    <col min="4872" max="5121" width="8.85546875" style="1"/>
    <col min="5122" max="5122" width="5.5703125" style="1" customWidth="1"/>
    <col min="5123" max="5123" width="39" style="1" customWidth="1"/>
    <col min="5124" max="5124" width="14.140625" style="1" customWidth="1"/>
    <col min="5125" max="5125" width="13" style="1" customWidth="1"/>
    <col min="5126" max="5126" width="13.42578125" style="1" customWidth="1"/>
    <col min="5127" max="5127" width="11.140625" style="1" customWidth="1"/>
    <col min="5128" max="5377" width="8.85546875" style="1"/>
    <col min="5378" max="5378" width="5.5703125" style="1" customWidth="1"/>
    <col min="5379" max="5379" width="39" style="1" customWidth="1"/>
    <col min="5380" max="5380" width="14.140625" style="1" customWidth="1"/>
    <col min="5381" max="5381" width="13" style="1" customWidth="1"/>
    <col min="5382" max="5382" width="13.42578125" style="1" customWidth="1"/>
    <col min="5383" max="5383" width="11.140625" style="1" customWidth="1"/>
    <col min="5384" max="5633" width="8.85546875" style="1"/>
    <col min="5634" max="5634" width="5.5703125" style="1" customWidth="1"/>
    <col min="5635" max="5635" width="39" style="1" customWidth="1"/>
    <col min="5636" max="5636" width="14.140625" style="1" customWidth="1"/>
    <col min="5637" max="5637" width="13" style="1" customWidth="1"/>
    <col min="5638" max="5638" width="13.42578125" style="1" customWidth="1"/>
    <col min="5639" max="5639" width="11.140625" style="1" customWidth="1"/>
    <col min="5640" max="5889" width="8.85546875" style="1"/>
    <col min="5890" max="5890" width="5.5703125" style="1" customWidth="1"/>
    <col min="5891" max="5891" width="39" style="1" customWidth="1"/>
    <col min="5892" max="5892" width="14.140625" style="1" customWidth="1"/>
    <col min="5893" max="5893" width="13" style="1" customWidth="1"/>
    <col min="5894" max="5894" width="13.42578125" style="1" customWidth="1"/>
    <col min="5895" max="5895" width="11.140625" style="1" customWidth="1"/>
    <col min="5896" max="6145" width="8.85546875" style="1"/>
    <col min="6146" max="6146" width="5.5703125" style="1" customWidth="1"/>
    <col min="6147" max="6147" width="39" style="1" customWidth="1"/>
    <col min="6148" max="6148" width="14.140625" style="1" customWidth="1"/>
    <col min="6149" max="6149" width="13" style="1" customWidth="1"/>
    <col min="6150" max="6150" width="13.42578125" style="1" customWidth="1"/>
    <col min="6151" max="6151" width="11.140625" style="1" customWidth="1"/>
    <col min="6152" max="6401" width="8.85546875" style="1"/>
    <col min="6402" max="6402" width="5.5703125" style="1" customWidth="1"/>
    <col min="6403" max="6403" width="39" style="1" customWidth="1"/>
    <col min="6404" max="6404" width="14.140625" style="1" customWidth="1"/>
    <col min="6405" max="6405" width="13" style="1" customWidth="1"/>
    <col min="6406" max="6406" width="13.42578125" style="1" customWidth="1"/>
    <col min="6407" max="6407" width="11.140625" style="1" customWidth="1"/>
    <col min="6408" max="6657" width="8.85546875" style="1"/>
    <col min="6658" max="6658" width="5.5703125" style="1" customWidth="1"/>
    <col min="6659" max="6659" width="39" style="1" customWidth="1"/>
    <col min="6660" max="6660" width="14.140625" style="1" customWidth="1"/>
    <col min="6661" max="6661" width="13" style="1" customWidth="1"/>
    <col min="6662" max="6662" width="13.42578125" style="1" customWidth="1"/>
    <col min="6663" max="6663" width="11.140625" style="1" customWidth="1"/>
    <col min="6664" max="6913" width="8.85546875" style="1"/>
    <col min="6914" max="6914" width="5.5703125" style="1" customWidth="1"/>
    <col min="6915" max="6915" width="39" style="1" customWidth="1"/>
    <col min="6916" max="6916" width="14.140625" style="1" customWidth="1"/>
    <col min="6917" max="6917" width="13" style="1" customWidth="1"/>
    <col min="6918" max="6918" width="13.42578125" style="1" customWidth="1"/>
    <col min="6919" max="6919" width="11.140625" style="1" customWidth="1"/>
    <col min="6920" max="7169" width="8.85546875" style="1"/>
    <col min="7170" max="7170" width="5.5703125" style="1" customWidth="1"/>
    <col min="7171" max="7171" width="39" style="1" customWidth="1"/>
    <col min="7172" max="7172" width="14.140625" style="1" customWidth="1"/>
    <col min="7173" max="7173" width="13" style="1" customWidth="1"/>
    <col min="7174" max="7174" width="13.42578125" style="1" customWidth="1"/>
    <col min="7175" max="7175" width="11.140625" style="1" customWidth="1"/>
    <col min="7176" max="7425" width="8.85546875" style="1"/>
    <col min="7426" max="7426" width="5.5703125" style="1" customWidth="1"/>
    <col min="7427" max="7427" width="39" style="1" customWidth="1"/>
    <col min="7428" max="7428" width="14.140625" style="1" customWidth="1"/>
    <col min="7429" max="7429" width="13" style="1" customWidth="1"/>
    <col min="7430" max="7430" width="13.42578125" style="1" customWidth="1"/>
    <col min="7431" max="7431" width="11.140625" style="1" customWidth="1"/>
    <col min="7432" max="7681" width="8.85546875" style="1"/>
    <col min="7682" max="7682" width="5.5703125" style="1" customWidth="1"/>
    <col min="7683" max="7683" width="39" style="1" customWidth="1"/>
    <col min="7684" max="7684" width="14.140625" style="1" customWidth="1"/>
    <col min="7685" max="7685" width="13" style="1" customWidth="1"/>
    <col min="7686" max="7686" width="13.42578125" style="1" customWidth="1"/>
    <col min="7687" max="7687" width="11.140625" style="1" customWidth="1"/>
    <col min="7688" max="7937" width="8.85546875" style="1"/>
    <col min="7938" max="7938" width="5.5703125" style="1" customWidth="1"/>
    <col min="7939" max="7939" width="39" style="1" customWidth="1"/>
    <col min="7940" max="7940" width="14.140625" style="1" customWidth="1"/>
    <col min="7941" max="7941" width="13" style="1" customWidth="1"/>
    <col min="7942" max="7942" width="13.42578125" style="1" customWidth="1"/>
    <col min="7943" max="7943" width="11.140625" style="1" customWidth="1"/>
    <col min="7944" max="8193" width="8.85546875" style="1"/>
    <col min="8194" max="8194" width="5.5703125" style="1" customWidth="1"/>
    <col min="8195" max="8195" width="39" style="1" customWidth="1"/>
    <col min="8196" max="8196" width="14.140625" style="1" customWidth="1"/>
    <col min="8197" max="8197" width="13" style="1" customWidth="1"/>
    <col min="8198" max="8198" width="13.42578125" style="1" customWidth="1"/>
    <col min="8199" max="8199" width="11.140625" style="1" customWidth="1"/>
    <col min="8200" max="8449" width="8.85546875" style="1"/>
    <col min="8450" max="8450" width="5.5703125" style="1" customWidth="1"/>
    <col min="8451" max="8451" width="39" style="1" customWidth="1"/>
    <col min="8452" max="8452" width="14.140625" style="1" customWidth="1"/>
    <col min="8453" max="8453" width="13" style="1" customWidth="1"/>
    <col min="8454" max="8454" width="13.42578125" style="1" customWidth="1"/>
    <col min="8455" max="8455" width="11.140625" style="1" customWidth="1"/>
    <col min="8456" max="8705" width="8.85546875" style="1"/>
    <col min="8706" max="8706" width="5.5703125" style="1" customWidth="1"/>
    <col min="8707" max="8707" width="39" style="1" customWidth="1"/>
    <col min="8708" max="8708" width="14.140625" style="1" customWidth="1"/>
    <col min="8709" max="8709" width="13" style="1" customWidth="1"/>
    <col min="8710" max="8710" width="13.42578125" style="1" customWidth="1"/>
    <col min="8711" max="8711" width="11.140625" style="1" customWidth="1"/>
    <col min="8712" max="8961" width="8.85546875" style="1"/>
    <col min="8962" max="8962" width="5.5703125" style="1" customWidth="1"/>
    <col min="8963" max="8963" width="39" style="1" customWidth="1"/>
    <col min="8964" max="8964" width="14.140625" style="1" customWidth="1"/>
    <col min="8965" max="8965" width="13" style="1" customWidth="1"/>
    <col min="8966" max="8966" width="13.42578125" style="1" customWidth="1"/>
    <col min="8967" max="8967" width="11.140625" style="1" customWidth="1"/>
    <col min="8968" max="9217" width="8.85546875" style="1"/>
    <col min="9218" max="9218" width="5.5703125" style="1" customWidth="1"/>
    <col min="9219" max="9219" width="39" style="1" customWidth="1"/>
    <col min="9220" max="9220" width="14.140625" style="1" customWidth="1"/>
    <col min="9221" max="9221" width="13" style="1" customWidth="1"/>
    <col min="9222" max="9222" width="13.42578125" style="1" customWidth="1"/>
    <col min="9223" max="9223" width="11.140625" style="1" customWidth="1"/>
    <col min="9224" max="9473" width="8.85546875" style="1"/>
    <col min="9474" max="9474" width="5.5703125" style="1" customWidth="1"/>
    <col min="9475" max="9475" width="39" style="1" customWidth="1"/>
    <col min="9476" max="9476" width="14.140625" style="1" customWidth="1"/>
    <col min="9477" max="9477" width="13" style="1" customWidth="1"/>
    <col min="9478" max="9478" width="13.42578125" style="1" customWidth="1"/>
    <col min="9479" max="9479" width="11.140625" style="1" customWidth="1"/>
    <col min="9480" max="9729" width="8.85546875" style="1"/>
    <col min="9730" max="9730" width="5.5703125" style="1" customWidth="1"/>
    <col min="9731" max="9731" width="39" style="1" customWidth="1"/>
    <col min="9732" max="9732" width="14.140625" style="1" customWidth="1"/>
    <col min="9733" max="9733" width="13" style="1" customWidth="1"/>
    <col min="9734" max="9734" width="13.42578125" style="1" customWidth="1"/>
    <col min="9735" max="9735" width="11.140625" style="1" customWidth="1"/>
    <col min="9736" max="9985" width="8.85546875" style="1"/>
    <col min="9986" max="9986" width="5.5703125" style="1" customWidth="1"/>
    <col min="9987" max="9987" width="39" style="1" customWidth="1"/>
    <col min="9988" max="9988" width="14.140625" style="1" customWidth="1"/>
    <col min="9989" max="9989" width="13" style="1" customWidth="1"/>
    <col min="9990" max="9990" width="13.42578125" style="1" customWidth="1"/>
    <col min="9991" max="9991" width="11.140625" style="1" customWidth="1"/>
    <col min="9992" max="10241" width="8.85546875" style="1"/>
    <col min="10242" max="10242" width="5.5703125" style="1" customWidth="1"/>
    <col min="10243" max="10243" width="39" style="1" customWidth="1"/>
    <col min="10244" max="10244" width="14.140625" style="1" customWidth="1"/>
    <col min="10245" max="10245" width="13" style="1" customWidth="1"/>
    <col min="10246" max="10246" width="13.42578125" style="1" customWidth="1"/>
    <col min="10247" max="10247" width="11.140625" style="1" customWidth="1"/>
    <col min="10248" max="10497" width="8.85546875" style="1"/>
    <col min="10498" max="10498" width="5.5703125" style="1" customWidth="1"/>
    <col min="10499" max="10499" width="39" style="1" customWidth="1"/>
    <col min="10500" max="10500" width="14.140625" style="1" customWidth="1"/>
    <col min="10501" max="10501" width="13" style="1" customWidth="1"/>
    <col min="10502" max="10502" width="13.42578125" style="1" customWidth="1"/>
    <col min="10503" max="10503" width="11.140625" style="1" customWidth="1"/>
    <col min="10504" max="10753" width="8.85546875" style="1"/>
    <col min="10754" max="10754" width="5.5703125" style="1" customWidth="1"/>
    <col min="10755" max="10755" width="39" style="1" customWidth="1"/>
    <col min="10756" max="10756" width="14.140625" style="1" customWidth="1"/>
    <col min="10757" max="10757" width="13" style="1" customWidth="1"/>
    <col min="10758" max="10758" width="13.42578125" style="1" customWidth="1"/>
    <col min="10759" max="10759" width="11.140625" style="1" customWidth="1"/>
    <col min="10760" max="11009" width="8.85546875" style="1"/>
    <col min="11010" max="11010" width="5.5703125" style="1" customWidth="1"/>
    <col min="11011" max="11011" width="39" style="1" customWidth="1"/>
    <col min="11012" max="11012" width="14.140625" style="1" customWidth="1"/>
    <col min="11013" max="11013" width="13" style="1" customWidth="1"/>
    <col min="11014" max="11014" width="13.42578125" style="1" customWidth="1"/>
    <col min="11015" max="11015" width="11.140625" style="1" customWidth="1"/>
    <col min="11016" max="11265" width="8.85546875" style="1"/>
    <col min="11266" max="11266" width="5.5703125" style="1" customWidth="1"/>
    <col min="11267" max="11267" width="39" style="1" customWidth="1"/>
    <col min="11268" max="11268" width="14.140625" style="1" customWidth="1"/>
    <col min="11269" max="11269" width="13" style="1" customWidth="1"/>
    <col min="11270" max="11270" width="13.42578125" style="1" customWidth="1"/>
    <col min="11271" max="11271" width="11.140625" style="1" customWidth="1"/>
    <col min="11272" max="11521" width="8.85546875" style="1"/>
    <col min="11522" max="11522" width="5.5703125" style="1" customWidth="1"/>
    <col min="11523" max="11523" width="39" style="1" customWidth="1"/>
    <col min="11524" max="11524" width="14.140625" style="1" customWidth="1"/>
    <col min="11525" max="11525" width="13" style="1" customWidth="1"/>
    <col min="11526" max="11526" width="13.42578125" style="1" customWidth="1"/>
    <col min="11527" max="11527" width="11.140625" style="1" customWidth="1"/>
    <col min="11528" max="11777" width="8.85546875" style="1"/>
    <col min="11778" max="11778" width="5.5703125" style="1" customWidth="1"/>
    <col min="11779" max="11779" width="39" style="1" customWidth="1"/>
    <col min="11780" max="11780" width="14.140625" style="1" customWidth="1"/>
    <col min="11781" max="11781" width="13" style="1" customWidth="1"/>
    <col min="11782" max="11782" width="13.42578125" style="1" customWidth="1"/>
    <col min="11783" max="11783" width="11.140625" style="1" customWidth="1"/>
    <col min="11784" max="12033" width="8.85546875" style="1"/>
    <col min="12034" max="12034" width="5.5703125" style="1" customWidth="1"/>
    <col min="12035" max="12035" width="39" style="1" customWidth="1"/>
    <col min="12036" max="12036" width="14.140625" style="1" customWidth="1"/>
    <col min="12037" max="12037" width="13" style="1" customWidth="1"/>
    <col min="12038" max="12038" width="13.42578125" style="1" customWidth="1"/>
    <col min="12039" max="12039" width="11.140625" style="1" customWidth="1"/>
    <col min="12040" max="12289" width="8.85546875" style="1"/>
    <col min="12290" max="12290" width="5.5703125" style="1" customWidth="1"/>
    <col min="12291" max="12291" width="39" style="1" customWidth="1"/>
    <col min="12292" max="12292" width="14.140625" style="1" customWidth="1"/>
    <col min="12293" max="12293" width="13" style="1" customWidth="1"/>
    <col min="12294" max="12294" width="13.42578125" style="1" customWidth="1"/>
    <col min="12295" max="12295" width="11.140625" style="1" customWidth="1"/>
    <col min="12296" max="12545" width="8.85546875" style="1"/>
    <col min="12546" max="12546" width="5.5703125" style="1" customWidth="1"/>
    <col min="12547" max="12547" width="39" style="1" customWidth="1"/>
    <col min="12548" max="12548" width="14.140625" style="1" customWidth="1"/>
    <col min="12549" max="12549" width="13" style="1" customWidth="1"/>
    <col min="12550" max="12550" width="13.42578125" style="1" customWidth="1"/>
    <col min="12551" max="12551" width="11.140625" style="1" customWidth="1"/>
    <col min="12552" max="12801" width="8.85546875" style="1"/>
    <col min="12802" max="12802" width="5.5703125" style="1" customWidth="1"/>
    <col min="12803" max="12803" width="39" style="1" customWidth="1"/>
    <col min="12804" max="12804" width="14.140625" style="1" customWidth="1"/>
    <col min="12805" max="12805" width="13" style="1" customWidth="1"/>
    <col min="12806" max="12806" width="13.42578125" style="1" customWidth="1"/>
    <col min="12807" max="12807" width="11.140625" style="1" customWidth="1"/>
    <col min="12808" max="13057" width="8.85546875" style="1"/>
    <col min="13058" max="13058" width="5.5703125" style="1" customWidth="1"/>
    <col min="13059" max="13059" width="39" style="1" customWidth="1"/>
    <col min="13060" max="13060" width="14.140625" style="1" customWidth="1"/>
    <col min="13061" max="13061" width="13" style="1" customWidth="1"/>
    <col min="13062" max="13062" width="13.42578125" style="1" customWidth="1"/>
    <col min="13063" max="13063" width="11.140625" style="1" customWidth="1"/>
    <col min="13064" max="13313" width="8.85546875" style="1"/>
    <col min="13314" max="13314" width="5.5703125" style="1" customWidth="1"/>
    <col min="13315" max="13315" width="39" style="1" customWidth="1"/>
    <col min="13316" max="13316" width="14.140625" style="1" customWidth="1"/>
    <col min="13317" max="13317" width="13" style="1" customWidth="1"/>
    <col min="13318" max="13318" width="13.42578125" style="1" customWidth="1"/>
    <col min="13319" max="13319" width="11.140625" style="1" customWidth="1"/>
    <col min="13320" max="13569" width="8.85546875" style="1"/>
    <col min="13570" max="13570" width="5.5703125" style="1" customWidth="1"/>
    <col min="13571" max="13571" width="39" style="1" customWidth="1"/>
    <col min="13572" max="13572" width="14.140625" style="1" customWidth="1"/>
    <col min="13573" max="13573" width="13" style="1" customWidth="1"/>
    <col min="13574" max="13574" width="13.42578125" style="1" customWidth="1"/>
    <col min="13575" max="13575" width="11.140625" style="1" customWidth="1"/>
    <col min="13576" max="13825" width="8.85546875" style="1"/>
    <col min="13826" max="13826" width="5.5703125" style="1" customWidth="1"/>
    <col min="13827" max="13827" width="39" style="1" customWidth="1"/>
    <col min="13828" max="13828" width="14.140625" style="1" customWidth="1"/>
    <col min="13829" max="13829" width="13" style="1" customWidth="1"/>
    <col min="13830" max="13830" width="13.42578125" style="1" customWidth="1"/>
    <col min="13831" max="13831" width="11.140625" style="1" customWidth="1"/>
    <col min="13832" max="14081" width="8.85546875" style="1"/>
    <col min="14082" max="14082" width="5.5703125" style="1" customWidth="1"/>
    <col min="14083" max="14083" width="39" style="1" customWidth="1"/>
    <col min="14084" max="14084" width="14.140625" style="1" customWidth="1"/>
    <col min="14085" max="14085" width="13" style="1" customWidth="1"/>
    <col min="14086" max="14086" width="13.42578125" style="1" customWidth="1"/>
    <col min="14087" max="14087" width="11.140625" style="1" customWidth="1"/>
    <col min="14088" max="14337" width="8.85546875" style="1"/>
    <col min="14338" max="14338" width="5.5703125" style="1" customWidth="1"/>
    <col min="14339" max="14339" width="39" style="1" customWidth="1"/>
    <col min="14340" max="14340" width="14.140625" style="1" customWidth="1"/>
    <col min="14341" max="14341" width="13" style="1" customWidth="1"/>
    <col min="14342" max="14342" width="13.42578125" style="1" customWidth="1"/>
    <col min="14343" max="14343" width="11.140625" style="1" customWidth="1"/>
    <col min="14344" max="14593" width="8.85546875" style="1"/>
    <col min="14594" max="14594" width="5.5703125" style="1" customWidth="1"/>
    <col min="14595" max="14595" width="39" style="1" customWidth="1"/>
    <col min="14596" max="14596" width="14.140625" style="1" customWidth="1"/>
    <col min="14597" max="14597" width="13" style="1" customWidth="1"/>
    <col min="14598" max="14598" width="13.42578125" style="1" customWidth="1"/>
    <col min="14599" max="14599" width="11.140625" style="1" customWidth="1"/>
    <col min="14600" max="14849" width="8.85546875" style="1"/>
    <col min="14850" max="14850" width="5.5703125" style="1" customWidth="1"/>
    <col min="14851" max="14851" width="39" style="1" customWidth="1"/>
    <col min="14852" max="14852" width="14.140625" style="1" customWidth="1"/>
    <col min="14853" max="14853" width="13" style="1" customWidth="1"/>
    <col min="14854" max="14854" width="13.42578125" style="1" customWidth="1"/>
    <col min="14855" max="14855" width="11.140625" style="1" customWidth="1"/>
    <col min="14856" max="15105" width="8.85546875" style="1"/>
    <col min="15106" max="15106" width="5.5703125" style="1" customWidth="1"/>
    <col min="15107" max="15107" width="39" style="1" customWidth="1"/>
    <col min="15108" max="15108" width="14.140625" style="1" customWidth="1"/>
    <col min="15109" max="15109" width="13" style="1" customWidth="1"/>
    <col min="15110" max="15110" width="13.42578125" style="1" customWidth="1"/>
    <col min="15111" max="15111" width="11.140625" style="1" customWidth="1"/>
    <col min="15112" max="15361" width="8.85546875" style="1"/>
    <col min="15362" max="15362" width="5.5703125" style="1" customWidth="1"/>
    <col min="15363" max="15363" width="39" style="1" customWidth="1"/>
    <col min="15364" max="15364" width="14.140625" style="1" customWidth="1"/>
    <col min="15365" max="15365" width="13" style="1" customWidth="1"/>
    <col min="15366" max="15366" width="13.42578125" style="1" customWidth="1"/>
    <col min="15367" max="15367" width="11.140625" style="1" customWidth="1"/>
    <col min="15368" max="15617" width="8.85546875" style="1"/>
    <col min="15618" max="15618" width="5.5703125" style="1" customWidth="1"/>
    <col min="15619" max="15619" width="39" style="1" customWidth="1"/>
    <col min="15620" max="15620" width="14.140625" style="1" customWidth="1"/>
    <col min="15621" max="15621" width="13" style="1" customWidth="1"/>
    <col min="15622" max="15622" width="13.42578125" style="1" customWidth="1"/>
    <col min="15623" max="15623" width="11.140625" style="1" customWidth="1"/>
    <col min="15624" max="15873" width="8.85546875" style="1"/>
    <col min="15874" max="15874" width="5.5703125" style="1" customWidth="1"/>
    <col min="15875" max="15875" width="39" style="1" customWidth="1"/>
    <col min="15876" max="15876" width="14.140625" style="1" customWidth="1"/>
    <col min="15877" max="15877" width="13" style="1" customWidth="1"/>
    <col min="15878" max="15878" width="13.42578125" style="1" customWidth="1"/>
    <col min="15879" max="15879" width="11.140625" style="1" customWidth="1"/>
    <col min="15880" max="16129" width="8.85546875" style="1"/>
    <col min="16130" max="16130" width="5.5703125" style="1" customWidth="1"/>
    <col min="16131" max="16131" width="39" style="1" customWidth="1"/>
    <col min="16132" max="16132" width="14.140625" style="1" customWidth="1"/>
    <col min="16133" max="16133" width="13" style="1" customWidth="1"/>
    <col min="16134" max="16134" width="13.42578125" style="1" customWidth="1"/>
    <col min="16135" max="16135" width="11.140625" style="1" customWidth="1"/>
    <col min="16136" max="16384" width="8.85546875" style="1"/>
  </cols>
  <sheetData>
    <row r="1" spans="2:7" ht="66.75" customHeight="1">
      <c r="E1" s="444" t="s">
        <v>862</v>
      </c>
      <c r="F1" s="444"/>
      <c r="G1" s="444"/>
    </row>
    <row r="2" spans="2:7" ht="15.75" customHeight="1">
      <c r="B2" s="440" t="s">
        <v>763</v>
      </c>
      <c r="C2" s="440"/>
      <c r="D2" s="440"/>
      <c r="E2" s="440"/>
      <c r="F2" s="440"/>
      <c r="G2" s="440"/>
    </row>
    <row r="3" spans="2:7" ht="7.5" customHeight="1"/>
    <row r="4" spans="2:7" ht="28.5" customHeight="1">
      <c r="B4" s="441" t="s">
        <v>764</v>
      </c>
      <c r="C4" s="441"/>
      <c r="D4" s="441"/>
      <c r="E4" s="441"/>
      <c r="F4" s="441"/>
      <c r="G4" s="441"/>
    </row>
    <row r="5" spans="2:7" hidden="1">
      <c r="B5" s="30" t="s">
        <v>765</v>
      </c>
      <c r="C5" s="30"/>
      <c r="D5" s="30"/>
      <c r="E5" s="30"/>
    </row>
    <row r="6" spans="2:7" ht="14.25" customHeight="1" thickBot="1">
      <c r="F6" s="31" t="s">
        <v>1</v>
      </c>
    </row>
    <row r="7" spans="2:7" ht="13.5" thickBot="1">
      <c r="B7" s="445" t="s">
        <v>766</v>
      </c>
      <c r="C7" s="445"/>
      <c r="D7" s="447" t="s">
        <v>767</v>
      </c>
      <c r="E7" s="449" t="s">
        <v>7</v>
      </c>
      <c r="F7" s="450"/>
    </row>
    <row r="8" spans="2:7" ht="26.25" thickBot="1">
      <c r="B8" s="446"/>
      <c r="C8" s="446"/>
      <c r="D8" s="448"/>
      <c r="E8" s="32" t="s">
        <v>768</v>
      </c>
      <c r="F8" s="32" t="s">
        <v>769</v>
      </c>
    </row>
    <row r="9" spans="2:7" ht="13.5" thickBot="1">
      <c r="B9" s="33">
        <v>1</v>
      </c>
      <c r="C9" s="33">
        <v>2</v>
      </c>
      <c r="D9" s="33">
        <v>3</v>
      </c>
      <c r="E9" s="33">
        <v>4</v>
      </c>
      <c r="F9" s="33">
        <v>5</v>
      </c>
    </row>
    <row r="10" spans="2:7" ht="30" customHeight="1" thickBot="1">
      <c r="B10" s="34">
        <v>8000</v>
      </c>
      <c r="C10" s="35" t="s">
        <v>770</v>
      </c>
      <c r="D10" s="36">
        <f>+F10+E10</f>
        <v>-212002.1</v>
      </c>
      <c r="E10" s="36">
        <v>-210046.4</v>
      </c>
      <c r="F10" s="369">
        <v>-1955.7</v>
      </c>
    </row>
    <row r="11" spans="2:7" ht="4.5" customHeight="1"/>
    <row r="12" spans="2:7" ht="0.75" customHeight="1"/>
    <row r="13" spans="2:7" ht="1.5" hidden="1" customHeight="1"/>
    <row r="14" spans="2:7" hidden="1"/>
    <row r="15" spans="2:7" ht="15.75" customHeight="1">
      <c r="B15" s="440" t="s">
        <v>858</v>
      </c>
      <c r="C15" s="440"/>
      <c r="D15" s="440"/>
      <c r="E15" s="440"/>
      <c r="F15" s="440"/>
      <c r="G15" s="440"/>
    </row>
    <row r="16" spans="2:7" ht="9.75" customHeight="1">
      <c r="C16" s="37"/>
    </row>
    <row r="17" spans="2:7" ht="30" customHeight="1">
      <c r="B17" s="441" t="s">
        <v>771</v>
      </c>
      <c r="C17" s="441"/>
      <c r="D17" s="441"/>
      <c r="E17" s="441"/>
      <c r="F17" s="441"/>
      <c r="G17" s="441"/>
    </row>
    <row r="18" spans="2:7" ht="4.5" customHeight="1">
      <c r="B18" s="30" t="s">
        <v>198</v>
      </c>
    </row>
    <row r="19" spans="2:7" ht="11.25" customHeight="1" thickBot="1">
      <c r="F19" s="31" t="s">
        <v>199</v>
      </c>
    </row>
    <row r="20" spans="2:7" ht="39" thickBot="1">
      <c r="B20" s="38" t="s">
        <v>766</v>
      </c>
      <c r="C20" s="39" t="s">
        <v>772</v>
      </c>
      <c r="D20" s="40"/>
      <c r="E20" s="442" t="s">
        <v>773</v>
      </c>
      <c r="F20" s="41" t="s">
        <v>774</v>
      </c>
      <c r="G20" s="42"/>
    </row>
    <row r="21" spans="2:7" ht="26.25" thickBot="1">
      <c r="B21" s="43"/>
      <c r="C21" s="44" t="s">
        <v>775</v>
      </c>
      <c r="D21" s="45" t="s">
        <v>776</v>
      </c>
      <c r="E21" s="443"/>
      <c r="F21" s="32" t="s">
        <v>8</v>
      </c>
      <c r="G21" s="32" t="s">
        <v>9</v>
      </c>
    </row>
    <row r="22" spans="2:7" ht="13.5" thickBot="1">
      <c r="B22" s="33">
        <v>1</v>
      </c>
      <c r="C22" s="33">
        <v>2</v>
      </c>
      <c r="D22" s="33" t="s">
        <v>226</v>
      </c>
      <c r="E22" s="33">
        <v>4</v>
      </c>
      <c r="F22" s="33">
        <v>5</v>
      </c>
      <c r="G22" s="33">
        <v>6</v>
      </c>
    </row>
    <row r="23" spans="2:7" s="30" customFormat="1" ht="36">
      <c r="B23" s="46">
        <v>8010</v>
      </c>
      <c r="C23" s="47" t="s">
        <v>834</v>
      </c>
      <c r="D23" s="48"/>
      <c r="E23" s="49">
        <v>-210046.4</v>
      </c>
      <c r="F23" s="50">
        <v>-5063.1000000000004</v>
      </c>
      <c r="G23" s="51">
        <v>-204983.3</v>
      </c>
    </row>
    <row r="24" spans="2:7" s="30" customFormat="1">
      <c r="B24" s="52"/>
      <c r="C24" s="53" t="s">
        <v>7</v>
      </c>
      <c r="D24" s="54"/>
      <c r="E24" s="55"/>
      <c r="F24" s="56"/>
      <c r="G24" s="57"/>
    </row>
    <row r="25" spans="2:7" ht="36">
      <c r="B25" s="58">
        <v>8100</v>
      </c>
      <c r="C25" s="59" t="s">
        <v>835</v>
      </c>
      <c r="D25" s="60"/>
      <c r="E25" s="61">
        <v>-210046.4</v>
      </c>
      <c r="F25" s="62">
        <v>-5063.1000000000004</v>
      </c>
      <c r="G25" s="63">
        <v>-204963.3</v>
      </c>
    </row>
    <row r="26" spans="2:7">
      <c r="B26" s="58"/>
      <c r="C26" s="64" t="s">
        <v>7</v>
      </c>
      <c r="D26" s="60"/>
      <c r="E26" s="61"/>
      <c r="F26" s="65"/>
      <c r="G26" s="63"/>
    </row>
    <row r="27" spans="2:7" ht="24" customHeight="1">
      <c r="B27" s="66">
        <v>8110</v>
      </c>
      <c r="C27" s="67" t="s">
        <v>836</v>
      </c>
      <c r="D27" s="60"/>
      <c r="E27" s="68"/>
      <c r="F27" s="65"/>
      <c r="G27" s="69"/>
    </row>
    <row r="28" spans="2:7">
      <c r="B28" s="66"/>
      <c r="C28" s="70" t="s">
        <v>7</v>
      </c>
      <c r="D28" s="60"/>
      <c r="E28" s="68"/>
      <c r="F28" s="65"/>
      <c r="G28" s="69"/>
    </row>
    <row r="29" spans="2:7" ht="39" customHeight="1">
      <c r="B29" s="66">
        <v>8111</v>
      </c>
      <c r="C29" s="71" t="s">
        <v>777</v>
      </c>
      <c r="D29" s="60"/>
      <c r="E29" s="61"/>
      <c r="F29" s="72" t="s">
        <v>778</v>
      </c>
      <c r="G29" s="63"/>
    </row>
    <row r="30" spans="2:7">
      <c r="B30" s="66"/>
      <c r="C30" s="73" t="s">
        <v>779</v>
      </c>
      <c r="D30" s="60"/>
      <c r="E30" s="61"/>
      <c r="F30" s="72"/>
      <c r="G30" s="63"/>
    </row>
    <row r="31" spans="2:7">
      <c r="B31" s="66">
        <v>8112</v>
      </c>
      <c r="C31" s="74" t="s">
        <v>780</v>
      </c>
      <c r="D31" s="75" t="s">
        <v>781</v>
      </c>
      <c r="E31" s="61"/>
      <c r="F31" s="72" t="s">
        <v>778</v>
      </c>
      <c r="G31" s="63"/>
    </row>
    <row r="32" spans="2:7">
      <c r="B32" s="66">
        <v>8113</v>
      </c>
      <c r="C32" s="74" t="s">
        <v>782</v>
      </c>
      <c r="D32" s="75" t="s">
        <v>783</v>
      </c>
      <c r="E32" s="61"/>
      <c r="F32" s="72" t="s">
        <v>778</v>
      </c>
      <c r="G32" s="63"/>
    </row>
    <row r="33" spans="2:7" s="79" customFormat="1" ht="34.5" customHeight="1">
      <c r="B33" s="66">
        <v>8120</v>
      </c>
      <c r="C33" s="71" t="s">
        <v>837</v>
      </c>
      <c r="D33" s="75"/>
      <c r="E33" s="76"/>
      <c r="F33" s="77"/>
      <c r="G33" s="78"/>
    </row>
    <row r="34" spans="2:7" s="79" customFormat="1">
      <c r="B34" s="66"/>
      <c r="C34" s="73" t="s">
        <v>7</v>
      </c>
      <c r="D34" s="75"/>
      <c r="E34" s="76"/>
      <c r="F34" s="77"/>
      <c r="G34" s="78"/>
    </row>
    <row r="35" spans="2:7" s="79" customFormat="1">
      <c r="B35" s="66">
        <v>8121</v>
      </c>
      <c r="C35" s="71" t="s">
        <v>784</v>
      </c>
      <c r="D35" s="75"/>
      <c r="E35" s="76"/>
      <c r="F35" s="72" t="s">
        <v>778</v>
      </c>
      <c r="G35" s="78"/>
    </row>
    <row r="36" spans="2:7" s="79" customFormat="1">
      <c r="B36" s="66"/>
      <c r="C36" s="73" t="s">
        <v>779</v>
      </c>
      <c r="D36" s="75"/>
      <c r="E36" s="76"/>
      <c r="F36" s="77"/>
      <c r="G36" s="78"/>
    </row>
    <row r="37" spans="2:7" s="79" customFormat="1" ht="24">
      <c r="B37" s="58">
        <v>8122</v>
      </c>
      <c r="C37" s="67" t="s">
        <v>785</v>
      </c>
      <c r="D37" s="75" t="s">
        <v>786</v>
      </c>
      <c r="E37" s="76"/>
      <c r="F37" s="72" t="s">
        <v>778</v>
      </c>
      <c r="G37" s="78"/>
    </row>
    <row r="38" spans="2:7" s="79" customFormat="1">
      <c r="B38" s="58"/>
      <c r="C38" s="80" t="s">
        <v>779</v>
      </c>
      <c r="D38" s="75"/>
      <c r="E38" s="76"/>
      <c r="F38" s="77"/>
      <c r="G38" s="78"/>
    </row>
    <row r="39" spans="2:7" s="79" customFormat="1">
      <c r="B39" s="58">
        <v>8123</v>
      </c>
      <c r="C39" s="80" t="s">
        <v>787</v>
      </c>
      <c r="D39" s="75"/>
      <c r="E39" s="76"/>
      <c r="F39" s="72" t="s">
        <v>778</v>
      </c>
      <c r="G39" s="78"/>
    </row>
    <row r="40" spans="2:7" s="79" customFormat="1">
      <c r="B40" s="58">
        <v>8124</v>
      </c>
      <c r="C40" s="80" t="s">
        <v>788</v>
      </c>
      <c r="D40" s="75"/>
      <c r="E40" s="76"/>
      <c r="F40" s="72" t="s">
        <v>778</v>
      </c>
      <c r="G40" s="78"/>
    </row>
    <row r="41" spans="2:7" s="79" customFormat="1" ht="36">
      <c r="B41" s="58">
        <v>8130</v>
      </c>
      <c r="C41" s="67" t="s">
        <v>789</v>
      </c>
      <c r="D41" s="75" t="s">
        <v>790</v>
      </c>
      <c r="E41" s="76"/>
      <c r="F41" s="72" t="s">
        <v>778</v>
      </c>
      <c r="G41" s="78"/>
    </row>
    <row r="42" spans="2:7" s="79" customFormat="1">
      <c r="B42" s="58"/>
      <c r="C42" s="80" t="s">
        <v>779</v>
      </c>
      <c r="D42" s="75"/>
      <c r="E42" s="76"/>
      <c r="F42" s="77"/>
      <c r="G42" s="78"/>
    </row>
    <row r="43" spans="2:7" s="79" customFormat="1">
      <c r="B43" s="58">
        <v>8131</v>
      </c>
      <c r="C43" s="80" t="s">
        <v>791</v>
      </c>
      <c r="D43" s="75"/>
      <c r="E43" s="76"/>
      <c r="F43" s="72" t="s">
        <v>778</v>
      </c>
      <c r="G43" s="78"/>
    </row>
    <row r="44" spans="2:7" s="79" customFormat="1">
      <c r="B44" s="58">
        <v>8132</v>
      </c>
      <c r="C44" s="80" t="s">
        <v>792</v>
      </c>
      <c r="D44" s="75"/>
      <c r="E44" s="76"/>
      <c r="F44" s="72" t="s">
        <v>778</v>
      </c>
      <c r="G44" s="78"/>
    </row>
    <row r="70" spans="2:4">
      <c r="B70" s="81"/>
      <c r="C70" s="82"/>
      <c r="D70" s="83"/>
    </row>
    <row r="71" spans="2:4">
      <c r="B71" s="81"/>
      <c r="C71" s="84"/>
      <c r="D71" s="83"/>
    </row>
    <row r="72" spans="2:4">
      <c r="B72" s="81"/>
      <c r="C72" s="82"/>
      <c r="D72" s="83"/>
    </row>
    <row r="73" spans="2:4">
      <c r="B73" s="81"/>
      <c r="C73" s="82"/>
      <c r="D73" s="83"/>
    </row>
    <row r="74" spans="2:4">
      <c r="B74" s="81"/>
      <c r="C74" s="82"/>
      <c r="D74" s="83"/>
    </row>
    <row r="75" spans="2:4">
      <c r="B75" s="81"/>
      <c r="C75" s="82"/>
      <c r="D75" s="83"/>
    </row>
    <row r="76" spans="2:4">
      <c r="C76" s="82"/>
      <c r="D76" s="83"/>
    </row>
    <row r="77" spans="2:4">
      <c r="C77" s="82"/>
      <c r="D77" s="83"/>
    </row>
    <row r="78" spans="2:4">
      <c r="C78" s="82"/>
      <c r="D78" s="83"/>
    </row>
    <row r="79" spans="2:4">
      <c r="C79" s="82"/>
      <c r="D79" s="83"/>
    </row>
    <row r="80" spans="2:4">
      <c r="C80" s="82"/>
      <c r="D80" s="83"/>
    </row>
    <row r="81" spans="3:4">
      <c r="C81" s="82"/>
      <c r="D81" s="83"/>
    </row>
    <row r="82" spans="3:4">
      <c r="C82" s="82"/>
      <c r="D82" s="83"/>
    </row>
    <row r="83" spans="3:4">
      <c r="C83" s="82"/>
      <c r="D83" s="83"/>
    </row>
    <row r="84" spans="3:4">
      <c r="C84" s="82"/>
      <c r="D84" s="83"/>
    </row>
    <row r="85" spans="3:4">
      <c r="C85" s="82"/>
      <c r="D85" s="83"/>
    </row>
    <row r="86" spans="3:4">
      <c r="C86" s="82"/>
      <c r="D86" s="83"/>
    </row>
    <row r="87" spans="3:4">
      <c r="C87" s="85"/>
    </row>
    <row r="88" spans="3:4">
      <c r="C88" s="85"/>
    </row>
    <row r="89" spans="3:4">
      <c r="C89" s="85"/>
    </row>
    <row r="90" spans="3:4">
      <c r="C90" s="85"/>
    </row>
    <row r="91" spans="3:4">
      <c r="C91" s="85"/>
    </row>
    <row r="92" spans="3:4">
      <c r="C92" s="85"/>
    </row>
    <row r="93" spans="3:4">
      <c r="C93" s="85"/>
    </row>
    <row r="94" spans="3:4">
      <c r="C94" s="85"/>
    </row>
    <row r="95" spans="3:4">
      <c r="C95" s="85"/>
    </row>
    <row r="96" spans="3:4">
      <c r="C96" s="85"/>
    </row>
    <row r="97" spans="3:3">
      <c r="C97" s="85"/>
    </row>
    <row r="98" spans="3:3">
      <c r="C98" s="85"/>
    </row>
    <row r="99" spans="3:3">
      <c r="C99" s="85"/>
    </row>
    <row r="100" spans="3:3">
      <c r="C100" s="85"/>
    </row>
    <row r="101" spans="3:3">
      <c r="C101" s="85"/>
    </row>
    <row r="102" spans="3:3">
      <c r="C102" s="85"/>
    </row>
    <row r="103" spans="3:3">
      <c r="C103" s="85"/>
    </row>
    <row r="104" spans="3:3">
      <c r="C104" s="85"/>
    </row>
    <row r="105" spans="3:3">
      <c r="C105" s="85"/>
    </row>
    <row r="106" spans="3:3">
      <c r="C106" s="85"/>
    </row>
    <row r="107" spans="3:3">
      <c r="C107" s="85"/>
    </row>
    <row r="108" spans="3:3">
      <c r="C108" s="85"/>
    </row>
    <row r="109" spans="3:3">
      <c r="C109" s="85"/>
    </row>
    <row r="110" spans="3:3">
      <c r="C110" s="85"/>
    </row>
    <row r="111" spans="3:3">
      <c r="C111" s="85"/>
    </row>
    <row r="112" spans="3:3">
      <c r="C112" s="85"/>
    </row>
    <row r="113" spans="3:3">
      <c r="C113" s="85"/>
    </row>
    <row r="114" spans="3:3">
      <c r="C114" s="85"/>
    </row>
    <row r="115" spans="3:3">
      <c r="C115" s="85"/>
    </row>
    <row r="116" spans="3:3">
      <c r="C116" s="85"/>
    </row>
    <row r="117" spans="3:3">
      <c r="C117" s="85"/>
    </row>
    <row r="118" spans="3:3">
      <c r="C118" s="85"/>
    </row>
    <row r="119" spans="3:3">
      <c r="C119" s="85"/>
    </row>
    <row r="120" spans="3:3">
      <c r="C120" s="85"/>
    </row>
    <row r="121" spans="3:3">
      <c r="C121" s="85"/>
    </row>
    <row r="122" spans="3:3">
      <c r="C122" s="85"/>
    </row>
    <row r="123" spans="3:3">
      <c r="C123" s="85"/>
    </row>
    <row r="124" spans="3:3">
      <c r="C124" s="85"/>
    </row>
    <row r="125" spans="3:3">
      <c r="C125" s="85"/>
    </row>
    <row r="126" spans="3:3">
      <c r="C126" s="85"/>
    </row>
    <row r="127" spans="3:3">
      <c r="C127" s="85"/>
    </row>
    <row r="128" spans="3:3">
      <c r="C128" s="85"/>
    </row>
    <row r="129" spans="3:3">
      <c r="C129" s="85"/>
    </row>
    <row r="130" spans="3:3">
      <c r="C130" s="85"/>
    </row>
    <row r="131" spans="3:3">
      <c r="C131" s="85"/>
    </row>
    <row r="132" spans="3:3">
      <c r="C132" s="85"/>
    </row>
    <row r="133" spans="3:3">
      <c r="C133" s="85"/>
    </row>
    <row r="134" spans="3:3">
      <c r="C134" s="85"/>
    </row>
    <row r="135" spans="3:3">
      <c r="C135" s="85"/>
    </row>
    <row r="136" spans="3:3">
      <c r="C136" s="85"/>
    </row>
    <row r="137" spans="3:3">
      <c r="C137" s="85"/>
    </row>
    <row r="138" spans="3:3">
      <c r="C138" s="85"/>
    </row>
    <row r="139" spans="3:3">
      <c r="C139" s="85"/>
    </row>
    <row r="140" spans="3:3">
      <c r="C140" s="85"/>
    </row>
    <row r="141" spans="3:3">
      <c r="C141" s="85"/>
    </row>
    <row r="142" spans="3:3">
      <c r="C142" s="85"/>
    </row>
    <row r="143" spans="3:3">
      <c r="C143" s="85"/>
    </row>
    <row r="144" spans="3:3">
      <c r="C144" s="85"/>
    </row>
    <row r="145" spans="3:3">
      <c r="C145" s="85"/>
    </row>
    <row r="146" spans="3:3">
      <c r="C146" s="85"/>
    </row>
    <row r="147" spans="3:3">
      <c r="C147" s="85"/>
    </row>
    <row r="148" spans="3:3">
      <c r="C148" s="85"/>
    </row>
    <row r="149" spans="3:3">
      <c r="C149" s="85"/>
    </row>
    <row r="150" spans="3:3">
      <c r="C150" s="85"/>
    </row>
    <row r="151" spans="3:3">
      <c r="C151" s="85"/>
    </row>
    <row r="152" spans="3:3">
      <c r="C152" s="85"/>
    </row>
    <row r="153" spans="3:3">
      <c r="C153" s="85"/>
    </row>
    <row r="154" spans="3:3">
      <c r="C154" s="85"/>
    </row>
    <row r="155" spans="3:3">
      <c r="C155" s="85"/>
    </row>
    <row r="156" spans="3:3">
      <c r="C156" s="85"/>
    </row>
    <row r="157" spans="3:3">
      <c r="C157" s="85"/>
    </row>
    <row r="158" spans="3:3">
      <c r="C158" s="85"/>
    </row>
    <row r="159" spans="3:3">
      <c r="C159" s="85"/>
    </row>
    <row r="160" spans="3:3">
      <c r="C160" s="85"/>
    </row>
    <row r="161" spans="3:3">
      <c r="C161" s="85"/>
    </row>
    <row r="162" spans="3:3">
      <c r="C162" s="85"/>
    </row>
    <row r="163" spans="3:3">
      <c r="C163" s="85"/>
    </row>
    <row r="164" spans="3:3">
      <c r="C164" s="85"/>
    </row>
    <row r="165" spans="3:3">
      <c r="C165" s="85"/>
    </row>
    <row r="166" spans="3:3">
      <c r="C166" s="85"/>
    </row>
    <row r="167" spans="3:3">
      <c r="C167" s="85"/>
    </row>
    <row r="168" spans="3:3">
      <c r="C168" s="85"/>
    </row>
    <row r="169" spans="3:3">
      <c r="C169" s="85"/>
    </row>
    <row r="170" spans="3:3">
      <c r="C170" s="85"/>
    </row>
    <row r="171" spans="3:3">
      <c r="C171" s="85"/>
    </row>
    <row r="172" spans="3:3">
      <c r="C172" s="85"/>
    </row>
    <row r="173" spans="3:3">
      <c r="C173" s="85"/>
    </row>
    <row r="174" spans="3:3">
      <c r="C174" s="85"/>
    </row>
    <row r="175" spans="3:3">
      <c r="C175" s="85"/>
    </row>
    <row r="176" spans="3:3">
      <c r="C176" s="85"/>
    </row>
    <row r="177" spans="3:3">
      <c r="C177" s="85"/>
    </row>
    <row r="178" spans="3:3">
      <c r="C178" s="85"/>
    </row>
    <row r="179" spans="3:3">
      <c r="C179" s="85"/>
    </row>
    <row r="180" spans="3:3">
      <c r="C180" s="85"/>
    </row>
    <row r="181" spans="3:3">
      <c r="C181" s="85"/>
    </row>
    <row r="182" spans="3:3">
      <c r="C182" s="85"/>
    </row>
    <row r="183" spans="3:3">
      <c r="C183" s="85"/>
    </row>
    <row r="184" spans="3:3">
      <c r="C184" s="85"/>
    </row>
    <row r="185" spans="3:3">
      <c r="C185" s="85"/>
    </row>
    <row r="186" spans="3:3">
      <c r="C186" s="85"/>
    </row>
    <row r="187" spans="3:3">
      <c r="C187" s="85"/>
    </row>
    <row r="188" spans="3:3">
      <c r="C188" s="85"/>
    </row>
    <row r="189" spans="3:3">
      <c r="C189" s="85"/>
    </row>
    <row r="190" spans="3:3">
      <c r="C190" s="85"/>
    </row>
    <row r="191" spans="3:3">
      <c r="C191" s="85"/>
    </row>
    <row r="192" spans="3:3">
      <c r="C192" s="85"/>
    </row>
    <row r="193" spans="3:3">
      <c r="C193" s="85"/>
    </row>
    <row r="194" spans="3:3">
      <c r="C194" s="85"/>
    </row>
    <row r="195" spans="3:3">
      <c r="C195" s="85"/>
    </row>
    <row r="196" spans="3:3">
      <c r="C196" s="85"/>
    </row>
    <row r="197" spans="3:3">
      <c r="C197" s="85"/>
    </row>
    <row r="198" spans="3:3">
      <c r="C198" s="85"/>
    </row>
    <row r="199" spans="3:3">
      <c r="C199" s="85"/>
    </row>
    <row r="200" spans="3:3">
      <c r="C200" s="85"/>
    </row>
    <row r="201" spans="3:3">
      <c r="C201" s="85"/>
    </row>
    <row r="202" spans="3:3">
      <c r="C202" s="85"/>
    </row>
    <row r="203" spans="3:3">
      <c r="C203" s="85"/>
    </row>
    <row r="204" spans="3:3">
      <c r="C204" s="85"/>
    </row>
    <row r="205" spans="3:3">
      <c r="C205" s="85"/>
    </row>
    <row r="206" spans="3:3">
      <c r="C206" s="85"/>
    </row>
    <row r="207" spans="3:3">
      <c r="C207" s="85"/>
    </row>
    <row r="208" spans="3:3">
      <c r="C208" s="85"/>
    </row>
    <row r="209" spans="3:3">
      <c r="C209" s="85"/>
    </row>
    <row r="210" spans="3:3">
      <c r="C210" s="85"/>
    </row>
    <row r="211" spans="3:3">
      <c r="C211" s="85"/>
    </row>
    <row r="212" spans="3:3">
      <c r="C212" s="85"/>
    </row>
    <row r="213" spans="3:3">
      <c r="C213" s="85"/>
    </row>
    <row r="214" spans="3:3">
      <c r="C214" s="85"/>
    </row>
    <row r="215" spans="3:3">
      <c r="C215" s="85"/>
    </row>
    <row r="216" spans="3:3">
      <c r="C216" s="85"/>
    </row>
    <row r="217" spans="3:3">
      <c r="C217" s="85"/>
    </row>
    <row r="218" spans="3:3">
      <c r="C218" s="85"/>
    </row>
    <row r="219" spans="3:3">
      <c r="C219" s="85"/>
    </row>
    <row r="220" spans="3:3">
      <c r="C220" s="85"/>
    </row>
    <row r="221" spans="3:3">
      <c r="C221" s="85"/>
    </row>
    <row r="222" spans="3:3">
      <c r="C222" s="85"/>
    </row>
    <row r="223" spans="3:3">
      <c r="C223" s="85"/>
    </row>
    <row r="224" spans="3:3">
      <c r="C224" s="85"/>
    </row>
    <row r="225" spans="3:3">
      <c r="C225" s="85"/>
    </row>
    <row r="226" spans="3:3">
      <c r="C226" s="85"/>
    </row>
    <row r="227" spans="3:3">
      <c r="C227" s="85"/>
    </row>
    <row r="228" spans="3:3">
      <c r="C228" s="85"/>
    </row>
    <row r="229" spans="3:3">
      <c r="C229" s="85"/>
    </row>
    <row r="230" spans="3:3">
      <c r="C230" s="85"/>
    </row>
    <row r="231" spans="3:3">
      <c r="C231" s="85"/>
    </row>
    <row r="232" spans="3:3">
      <c r="C232" s="85"/>
    </row>
    <row r="233" spans="3:3">
      <c r="C233" s="85"/>
    </row>
    <row r="234" spans="3:3">
      <c r="C234" s="85"/>
    </row>
    <row r="235" spans="3:3">
      <c r="C235" s="85"/>
    </row>
    <row r="236" spans="3:3">
      <c r="C236" s="85"/>
    </row>
    <row r="237" spans="3:3">
      <c r="C237" s="85"/>
    </row>
    <row r="238" spans="3:3">
      <c r="C238" s="85"/>
    </row>
    <row r="239" spans="3:3">
      <c r="C239" s="85"/>
    </row>
    <row r="240" spans="3:3">
      <c r="C240" s="85"/>
    </row>
    <row r="241" spans="3:3">
      <c r="C241" s="85"/>
    </row>
    <row r="242" spans="3:3">
      <c r="C242" s="85"/>
    </row>
    <row r="243" spans="3:3">
      <c r="C243" s="85"/>
    </row>
    <row r="244" spans="3:3">
      <c r="C244" s="85"/>
    </row>
    <row r="245" spans="3:3">
      <c r="C245" s="85"/>
    </row>
    <row r="246" spans="3:3">
      <c r="C246" s="85"/>
    </row>
    <row r="247" spans="3:3">
      <c r="C247" s="85"/>
    </row>
    <row r="248" spans="3:3">
      <c r="C248" s="85"/>
    </row>
    <row r="249" spans="3:3">
      <c r="C249" s="85"/>
    </row>
  </sheetData>
  <mergeCells count="10">
    <mergeCell ref="B15:G15"/>
    <mergeCell ref="B17:G17"/>
    <mergeCell ref="E20:E21"/>
    <mergeCell ref="E1:G1"/>
    <mergeCell ref="B2:G2"/>
    <mergeCell ref="B4:G4"/>
    <mergeCell ref="B7:B8"/>
    <mergeCell ref="C7:C8"/>
    <mergeCell ref="D7:D8"/>
    <mergeCell ref="E7:F7"/>
  </mergeCells>
  <pageMargins left="0.19685039370078741" right="0.19685039370078741" top="0.19685039370078741" bottom="0.19685039370078741" header="0.31496062992125984" footer="0"/>
  <pageSetup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6"/>
  <sheetViews>
    <sheetView tabSelected="1" view="pageBreakPreview" zoomScaleSheetLayoutView="100" workbookViewId="0">
      <selection activeCell="C5" sqref="C5"/>
    </sheetView>
  </sheetViews>
  <sheetFormatPr defaultRowHeight="14.25"/>
  <cols>
    <col min="1" max="1" width="4.5703125" style="276" customWidth="1"/>
    <col min="2" max="2" width="5.85546875" style="276" customWidth="1"/>
    <col min="3" max="3" width="54.28515625" style="276" customWidth="1"/>
    <col min="4" max="4" width="6" style="276" customWidth="1"/>
    <col min="5" max="5" width="15.140625" style="276" customWidth="1"/>
    <col min="6" max="6" width="11.28515625" style="276" customWidth="1"/>
    <col min="7" max="7" width="9" style="276" customWidth="1"/>
    <col min="8" max="257" width="9.140625" style="276"/>
    <col min="258" max="258" width="5.85546875" style="276" customWidth="1"/>
    <col min="259" max="259" width="54.28515625" style="276" customWidth="1"/>
    <col min="260" max="260" width="6" style="276" customWidth="1"/>
    <col min="261" max="261" width="11.42578125" style="276" customWidth="1"/>
    <col min="262" max="262" width="10.140625" style="276" customWidth="1"/>
    <col min="263" max="263" width="10" style="276" customWidth="1"/>
    <col min="264" max="513" width="9.140625" style="276"/>
    <col min="514" max="514" width="5.85546875" style="276" customWidth="1"/>
    <col min="515" max="515" width="54.28515625" style="276" customWidth="1"/>
    <col min="516" max="516" width="6" style="276" customWidth="1"/>
    <col min="517" max="517" width="11.42578125" style="276" customWidth="1"/>
    <col min="518" max="518" width="10.140625" style="276" customWidth="1"/>
    <col min="519" max="519" width="10" style="276" customWidth="1"/>
    <col min="520" max="769" width="9.140625" style="276"/>
    <col min="770" max="770" width="5.85546875" style="276" customWidth="1"/>
    <col min="771" max="771" width="54.28515625" style="276" customWidth="1"/>
    <col min="772" max="772" width="6" style="276" customWidth="1"/>
    <col min="773" max="773" width="11.42578125" style="276" customWidth="1"/>
    <col min="774" max="774" width="10.140625" style="276" customWidth="1"/>
    <col min="775" max="775" width="10" style="276" customWidth="1"/>
    <col min="776" max="1025" width="9.140625" style="276"/>
    <col min="1026" max="1026" width="5.85546875" style="276" customWidth="1"/>
    <col min="1027" max="1027" width="54.28515625" style="276" customWidth="1"/>
    <col min="1028" max="1028" width="6" style="276" customWidth="1"/>
    <col min="1029" max="1029" width="11.42578125" style="276" customWidth="1"/>
    <col min="1030" max="1030" width="10.140625" style="276" customWidth="1"/>
    <col min="1031" max="1031" width="10" style="276" customWidth="1"/>
    <col min="1032" max="1281" width="9.140625" style="276"/>
    <col min="1282" max="1282" width="5.85546875" style="276" customWidth="1"/>
    <col min="1283" max="1283" width="54.28515625" style="276" customWidth="1"/>
    <col min="1284" max="1284" width="6" style="276" customWidth="1"/>
    <col min="1285" max="1285" width="11.42578125" style="276" customWidth="1"/>
    <col min="1286" max="1286" width="10.140625" style="276" customWidth="1"/>
    <col min="1287" max="1287" width="10" style="276" customWidth="1"/>
    <col min="1288" max="1537" width="9.140625" style="276"/>
    <col min="1538" max="1538" width="5.85546875" style="276" customWidth="1"/>
    <col min="1539" max="1539" width="54.28515625" style="276" customWidth="1"/>
    <col min="1540" max="1540" width="6" style="276" customWidth="1"/>
    <col min="1541" max="1541" width="11.42578125" style="276" customWidth="1"/>
    <col min="1542" max="1542" width="10.140625" style="276" customWidth="1"/>
    <col min="1543" max="1543" width="10" style="276" customWidth="1"/>
    <col min="1544" max="1793" width="9.140625" style="276"/>
    <col min="1794" max="1794" width="5.85546875" style="276" customWidth="1"/>
    <col min="1795" max="1795" width="54.28515625" style="276" customWidth="1"/>
    <col min="1796" max="1796" width="6" style="276" customWidth="1"/>
    <col min="1797" max="1797" width="11.42578125" style="276" customWidth="1"/>
    <col min="1798" max="1798" width="10.140625" style="276" customWidth="1"/>
    <col min="1799" max="1799" width="10" style="276" customWidth="1"/>
    <col min="1800" max="2049" width="9.140625" style="276"/>
    <col min="2050" max="2050" width="5.85546875" style="276" customWidth="1"/>
    <col min="2051" max="2051" width="54.28515625" style="276" customWidth="1"/>
    <col min="2052" max="2052" width="6" style="276" customWidth="1"/>
    <col min="2053" max="2053" width="11.42578125" style="276" customWidth="1"/>
    <col min="2054" max="2054" width="10.140625" style="276" customWidth="1"/>
    <col min="2055" max="2055" width="10" style="276" customWidth="1"/>
    <col min="2056" max="2305" width="9.140625" style="276"/>
    <col min="2306" max="2306" width="5.85546875" style="276" customWidth="1"/>
    <col min="2307" max="2307" width="54.28515625" style="276" customWidth="1"/>
    <col min="2308" max="2308" width="6" style="276" customWidth="1"/>
    <col min="2309" max="2309" width="11.42578125" style="276" customWidth="1"/>
    <col min="2310" max="2310" width="10.140625" style="276" customWidth="1"/>
    <col min="2311" max="2311" width="10" style="276" customWidth="1"/>
    <col min="2312" max="2561" width="9.140625" style="276"/>
    <col min="2562" max="2562" width="5.85546875" style="276" customWidth="1"/>
    <col min="2563" max="2563" width="54.28515625" style="276" customWidth="1"/>
    <col min="2564" max="2564" width="6" style="276" customWidth="1"/>
    <col min="2565" max="2565" width="11.42578125" style="276" customWidth="1"/>
    <col min="2566" max="2566" width="10.140625" style="276" customWidth="1"/>
    <col min="2567" max="2567" width="10" style="276" customWidth="1"/>
    <col min="2568" max="2817" width="9.140625" style="276"/>
    <col min="2818" max="2818" width="5.85546875" style="276" customWidth="1"/>
    <col min="2819" max="2819" width="54.28515625" style="276" customWidth="1"/>
    <col min="2820" max="2820" width="6" style="276" customWidth="1"/>
    <col min="2821" max="2821" width="11.42578125" style="276" customWidth="1"/>
    <col min="2822" max="2822" width="10.140625" style="276" customWidth="1"/>
    <col min="2823" max="2823" width="10" style="276" customWidth="1"/>
    <col min="2824" max="3073" width="9.140625" style="276"/>
    <col min="3074" max="3074" width="5.85546875" style="276" customWidth="1"/>
    <col min="3075" max="3075" width="54.28515625" style="276" customWidth="1"/>
    <col min="3076" max="3076" width="6" style="276" customWidth="1"/>
    <col min="3077" max="3077" width="11.42578125" style="276" customWidth="1"/>
    <col min="3078" max="3078" width="10.140625" style="276" customWidth="1"/>
    <col min="3079" max="3079" width="10" style="276" customWidth="1"/>
    <col min="3080" max="3329" width="9.140625" style="276"/>
    <col min="3330" max="3330" width="5.85546875" style="276" customWidth="1"/>
    <col min="3331" max="3331" width="54.28515625" style="276" customWidth="1"/>
    <col min="3332" max="3332" width="6" style="276" customWidth="1"/>
    <col min="3333" max="3333" width="11.42578125" style="276" customWidth="1"/>
    <col min="3334" max="3334" width="10.140625" style="276" customWidth="1"/>
    <col min="3335" max="3335" width="10" style="276" customWidth="1"/>
    <col min="3336" max="3585" width="9.140625" style="276"/>
    <col min="3586" max="3586" width="5.85546875" style="276" customWidth="1"/>
    <col min="3587" max="3587" width="54.28515625" style="276" customWidth="1"/>
    <col min="3588" max="3588" width="6" style="276" customWidth="1"/>
    <col min="3589" max="3589" width="11.42578125" style="276" customWidth="1"/>
    <col min="3590" max="3590" width="10.140625" style="276" customWidth="1"/>
    <col min="3591" max="3591" width="10" style="276" customWidth="1"/>
    <col min="3592" max="3841" width="9.140625" style="276"/>
    <col min="3842" max="3842" width="5.85546875" style="276" customWidth="1"/>
    <col min="3843" max="3843" width="54.28515625" style="276" customWidth="1"/>
    <col min="3844" max="3844" width="6" style="276" customWidth="1"/>
    <col min="3845" max="3845" width="11.42578125" style="276" customWidth="1"/>
    <col min="3846" max="3846" width="10.140625" style="276" customWidth="1"/>
    <col min="3847" max="3847" width="10" style="276" customWidth="1"/>
    <col min="3848" max="4097" width="9.140625" style="276"/>
    <col min="4098" max="4098" width="5.85546875" style="276" customWidth="1"/>
    <col min="4099" max="4099" width="54.28515625" style="276" customWidth="1"/>
    <col min="4100" max="4100" width="6" style="276" customWidth="1"/>
    <col min="4101" max="4101" width="11.42578125" style="276" customWidth="1"/>
    <col min="4102" max="4102" width="10.140625" style="276" customWidth="1"/>
    <col min="4103" max="4103" width="10" style="276" customWidth="1"/>
    <col min="4104" max="4353" width="9.140625" style="276"/>
    <col min="4354" max="4354" width="5.85546875" style="276" customWidth="1"/>
    <col min="4355" max="4355" width="54.28515625" style="276" customWidth="1"/>
    <col min="4356" max="4356" width="6" style="276" customWidth="1"/>
    <col min="4357" max="4357" width="11.42578125" style="276" customWidth="1"/>
    <col min="4358" max="4358" width="10.140625" style="276" customWidth="1"/>
    <col min="4359" max="4359" width="10" style="276" customWidth="1"/>
    <col min="4360" max="4609" width="9.140625" style="276"/>
    <col min="4610" max="4610" width="5.85546875" style="276" customWidth="1"/>
    <col min="4611" max="4611" width="54.28515625" style="276" customWidth="1"/>
    <col min="4612" max="4612" width="6" style="276" customWidth="1"/>
    <col min="4613" max="4613" width="11.42578125" style="276" customWidth="1"/>
    <col min="4614" max="4614" width="10.140625" style="276" customWidth="1"/>
    <col min="4615" max="4615" width="10" style="276" customWidth="1"/>
    <col min="4616" max="4865" width="9.140625" style="276"/>
    <col min="4866" max="4866" width="5.85546875" style="276" customWidth="1"/>
    <col min="4867" max="4867" width="54.28515625" style="276" customWidth="1"/>
    <col min="4868" max="4868" width="6" style="276" customWidth="1"/>
    <col min="4869" max="4869" width="11.42578125" style="276" customWidth="1"/>
    <col min="4870" max="4870" width="10.140625" style="276" customWidth="1"/>
    <col min="4871" max="4871" width="10" style="276" customWidth="1"/>
    <col min="4872" max="5121" width="9.140625" style="276"/>
    <col min="5122" max="5122" width="5.85546875" style="276" customWidth="1"/>
    <col min="5123" max="5123" width="54.28515625" style="276" customWidth="1"/>
    <col min="5124" max="5124" width="6" style="276" customWidth="1"/>
    <col min="5125" max="5125" width="11.42578125" style="276" customWidth="1"/>
    <col min="5126" max="5126" width="10.140625" style="276" customWidth="1"/>
    <col min="5127" max="5127" width="10" style="276" customWidth="1"/>
    <col min="5128" max="5377" width="9.140625" style="276"/>
    <col min="5378" max="5378" width="5.85546875" style="276" customWidth="1"/>
    <col min="5379" max="5379" width="54.28515625" style="276" customWidth="1"/>
    <col min="5380" max="5380" width="6" style="276" customWidth="1"/>
    <col min="5381" max="5381" width="11.42578125" style="276" customWidth="1"/>
    <col min="5382" max="5382" width="10.140625" style="276" customWidth="1"/>
    <col min="5383" max="5383" width="10" style="276" customWidth="1"/>
    <col min="5384" max="5633" width="9.140625" style="276"/>
    <col min="5634" max="5634" width="5.85546875" style="276" customWidth="1"/>
    <col min="5635" max="5635" width="54.28515625" style="276" customWidth="1"/>
    <col min="5636" max="5636" width="6" style="276" customWidth="1"/>
    <col min="5637" max="5637" width="11.42578125" style="276" customWidth="1"/>
    <col min="5638" max="5638" width="10.140625" style="276" customWidth="1"/>
    <col min="5639" max="5639" width="10" style="276" customWidth="1"/>
    <col min="5640" max="5889" width="9.140625" style="276"/>
    <col min="5890" max="5890" width="5.85546875" style="276" customWidth="1"/>
    <col min="5891" max="5891" width="54.28515625" style="276" customWidth="1"/>
    <col min="5892" max="5892" width="6" style="276" customWidth="1"/>
    <col min="5893" max="5893" width="11.42578125" style="276" customWidth="1"/>
    <col min="5894" max="5894" width="10.140625" style="276" customWidth="1"/>
    <col min="5895" max="5895" width="10" style="276" customWidth="1"/>
    <col min="5896" max="6145" width="9.140625" style="276"/>
    <col min="6146" max="6146" width="5.85546875" style="276" customWidth="1"/>
    <col min="6147" max="6147" width="54.28515625" style="276" customWidth="1"/>
    <col min="6148" max="6148" width="6" style="276" customWidth="1"/>
    <col min="6149" max="6149" width="11.42578125" style="276" customWidth="1"/>
    <col min="6150" max="6150" width="10.140625" style="276" customWidth="1"/>
    <col min="6151" max="6151" width="10" style="276" customWidth="1"/>
    <col min="6152" max="6401" width="9.140625" style="276"/>
    <col min="6402" max="6402" width="5.85546875" style="276" customWidth="1"/>
    <col min="6403" max="6403" width="54.28515625" style="276" customWidth="1"/>
    <col min="6404" max="6404" width="6" style="276" customWidth="1"/>
    <col min="6405" max="6405" width="11.42578125" style="276" customWidth="1"/>
    <col min="6406" max="6406" width="10.140625" style="276" customWidth="1"/>
    <col min="6407" max="6407" width="10" style="276" customWidth="1"/>
    <col min="6408" max="6657" width="9.140625" style="276"/>
    <col min="6658" max="6658" width="5.85546875" style="276" customWidth="1"/>
    <col min="6659" max="6659" width="54.28515625" style="276" customWidth="1"/>
    <col min="6660" max="6660" width="6" style="276" customWidth="1"/>
    <col min="6661" max="6661" width="11.42578125" style="276" customWidth="1"/>
    <col min="6662" max="6662" width="10.140625" style="276" customWidth="1"/>
    <col min="6663" max="6663" width="10" style="276" customWidth="1"/>
    <col min="6664" max="6913" width="9.140625" style="276"/>
    <col min="6914" max="6914" width="5.85546875" style="276" customWidth="1"/>
    <col min="6915" max="6915" width="54.28515625" style="276" customWidth="1"/>
    <col min="6916" max="6916" width="6" style="276" customWidth="1"/>
    <col min="6917" max="6917" width="11.42578125" style="276" customWidth="1"/>
    <col min="6918" max="6918" width="10.140625" style="276" customWidth="1"/>
    <col min="6919" max="6919" width="10" style="276" customWidth="1"/>
    <col min="6920" max="7169" width="9.140625" style="276"/>
    <col min="7170" max="7170" width="5.85546875" style="276" customWidth="1"/>
    <col min="7171" max="7171" width="54.28515625" style="276" customWidth="1"/>
    <col min="7172" max="7172" width="6" style="276" customWidth="1"/>
    <col min="7173" max="7173" width="11.42578125" style="276" customWidth="1"/>
    <col min="7174" max="7174" width="10.140625" style="276" customWidth="1"/>
    <col min="7175" max="7175" width="10" style="276" customWidth="1"/>
    <col min="7176" max="7425" width="9.140625" style="276"/>
    <col min="7426" max="7426" width="5.85546875" style="276" customWidth="1"/>
    <col min="7427" max="7427" width="54.28515625" style="276" customWidth="1"/>
    <col min="7428" max="7428" width="6" style="276" customWidth="1"/>
    <col min="7429" max="7429" width="11.42578125" style="276" customWidth="1"/>
    <col min="7430" max="7430" width="10.140625" style="276" customWidth="1"/>
    <col min="7431" max="7431" width="10" style="276" customWidth="1"/>
    <col min="7432" max="7681" width="9.140625" style="276"/>
    <col min="7682" max="7682" width="5.85546875" style="276" customWidth="1"/>
    <col min="7683" max="7683" width="54.28515625" style="276" customWidth="1"/>
    <col min="7684" max="7684" width="6" style="276" customWidth="1"/>
    <col min="7685" max="7685" width="11.42578125" style="276" customWidth="1"/>
    <col min="7686" max="7686" width="10.140625" style="276" customWidth="1"/>
    <col min="7687" max="7687" width="10" style="276" customWidth="1"/>
    <col min="7688" max="7937" width="9.140625" style="276"/>
    <col min="7938" max="7938" width="5.85546875" style="276" customWidth="1"/>
    <col min="7939" max="7939" width="54.28515625" style="276" customWidth="1"/>
    <col min="7940" max="7940" width="6" style="276" customWidth="1"/>
    <col min="7941" max="7941" width="11.42578125" style="276" customWidth="1"/>
    <col min="7942" max="7942" width="10.140625" style="276" customWidth="1"/>
    <col min="7943" max="7943" width="10" style="276" customWidth="1"/>
    <col min="7944" max="8193" width="9.140625" style="276"/>
    <col min="8194" max="8194" width="5.85546875" style="276" customWidth="1"/>
    <col min="8195" max="8195" width="54.28515625" style="276" customWidth="1"/>
    <col min="8196" max="8196" width="6" style="276" customWidth="1"/>
    <col min="8197" max="8197" width="11.42578125" style="276" customWidth="1"/>
    <col min="8198" max="8198" width="10.140625" style="276" customWidth="1"/>
    <col min="8199" max="8199" width="10" style="276" customWidth="1"/>
    <col min="8200" max="8449" width="9.140625" style="276"/>
    <col min="8450" max="8450" width="5.85546875" style="276" customWidth="1"/>
    <col min="8451" max="8451" width="54.28515625" style="276" customWidth="1"/>
    <col min="8452" max="8452" width="6" style="276" customWidth="1"/>
    <col min="8453" max="8453" width="11.42578125" style="276" customWidth="1"/>
    <col min="8454" max="8454" width="10.140625" style="276" customWidth="1"/>
    <col min="8455" max="8455" width="10" style="276" customWidth="1"/>
    <col min="8456" max="8705" width="9.140625" style="276"/>
    <col min="8706" max="8706" width="5.85546875" style="276" customWidth="1"/>
    <col min="8707" max="8707" width="54.28515625" style="276" customWidth="1"/>
    <col min="8708" max="8708" width="6" style="276" customWidth="1"/>
    <col min="8709" max="8709" width="11.42578125" style="276" customWidth="1"/>
    <col min="8710" max="8710" width="10.140625" style="276" customWidth="1"/>
    <col min="8711" max="8711" width="10" style="276" customWidth="1"/>
    <col min="8712" max="8961" width="9.140625" style="276"/>
    <col min="8962" max="8962" width="5.85546875" style="276" customWidth="1"/>
    <col min="8963" max="8963" width="54.28515625" style="276" customWidth="1"/>
    <col min="8964" max="8964" width="6" style="276" customWidth="1"/>
    <col min="8965" max="8965" width="11.42578125" style="276" customWidth="1"/>
    <col min="8966" max="8966" width="10.140625" style="276" customWidth="1"/>
    <col min="8967" max="8967" width="10" style="276" customWidth="1"/>
    <col min="8968" max="9217" width="9.140625" style="276"/>
    <col min="9218" max="9218" width="5.85546875" style="276" customWidth="1"/>
    <col min="9219" max="9219" width="54.28515625" style="276" customWidth="1"/>
    <col min="9220" max="9220" width="6" style="276" customWidth="1"/>
    <col min="9221" max="9221" width="11.42578125" style="276" customWidth="1"/>
    <col min="9222" max="9222" width="10.140625" style="276" customWidth="1"/>
    <col min="9223" max="9223" width="10" style="276" customWidth="1"/>
    <col min="9224" max="9473" width="9.140625" style="276"/>
    <col min="9474" max="9474" width="5.85546875" style="276" customWidth="1"/>
    <col min="9475" max="9475" width="54.28515625" style="276" customWidth="1"/>
    <col min="9476" max="9476" width="6" style="276" customWidth="1"/>
    <col min="9477" max="9477" width="11.42578125" style="276" customWidth="1"/>
    <col min="9478" max="9478" width="10.140625" style="276" customWidth="1"/>
    <col min="9479" max="9479" width="10" style="276" customWidth="1"/>
    <col min="9480" max="9729" width="9.140625" style="276"/>
    <col min="9730" max="9730" width="5.85546875" style="276" customWidth="1"/>
    <col min="9731" max="9731" width="54.28515625" style="276" customWidth="1"/>
    <col min="9732" max="9732" width="6" style="276" customWidth="1"/>
    <col min="9733" max="9733" width="11.42578125" style="276" customWidth="1"/>
    <col min="9734" max="9734" width="10.140625" style="276" customWidth="1"/>
    <col min="9735" max="9735" width="10" style="276" customWidth="1"/>
    <col min="9736" max="9985" width="9.140625" style="276"/>
    <col min="9986" max="9986" width="5.85546875" style="276" customWidth="1"/>
    <col min="9987" max="9987" width="54.28515625" style="276" customWidth="1"/>
    <col min="9988" max="9988" width="6" style="276" customWidth="1"/>
    <col min="9989" max="9989" width="11.42578125" style="276" customWidth="1"/>
    <col min="9990" max="9990" width="10.140625" style="276" customWidth="1"/>
    <col min="9991" max="9991" width="10" style="276" customWidth="1"/>
    <col min="9992" max="10241" width="9.140625" style="276"/>
    <col min="10242" max="10242" width="5.85546875" style="276" customWidth="1"/>
    <col min="10243" max="10243" width="54.28515625" style="276" customWidth="1"/>
    <col min="10244" max="10244" width="6" style="276" customWidth="1"/>
    <col min="10245" max="10245" width="11.42578125" style="276" customWidth="1"/>
    <col min="10246" max="10246" width="10.140625" style="276" customWidth="1"/>
    <col min="10247" max="10247" width="10" style="276" customWidth="1"/>
    <col min="10248" max="10497" width="9.140625" style="276"/>
    <col min="10498" max="10498" width="5.85546875" style="276" customWidth="1"/>
    <col min="10499" max="10499" width="54.28515625" style="276" customWidth="1"/>
    <col min="10500" max="10500" width="6" style="276" customWidth="1"/>
    <col min="10501" max="10501" width="11.42578125" style="276" customWidth="1"/>
    <col min="10502" max="10502" width="10.140625" style="276" customWidth="1"/>
    <col min="10503" max="10503" width="10" style="276" customWidth="1"/>
    <col min="10504" max="10753" width="9.140625" style="276"/>
    <col min="10754" max="10754" width="5.85546875" style="276" customWidth="1"/>
    <col min="10755" max="10755" width="54.28515625" style="276" customWidth="1"/>
    <col min="10756" max="10756" width="6" style="276" customWidth="1"/>
    <col min="10757" max="10757" width="11.42578125" style="276" customWidth="1"/>
    <col min="10758" max="10758" width="10.140625" style="276" customWidth="1"/>
    <col min="10759" max="10759" width="10" style="276" customWidth="1"/>
    <col min="10760" max="11009" width="9.140625" style="276"/>
    <col min="11010" max="11010" width="5.85546875" style="276" customWidth="1"/>
    <col min="11011" max="11011" width="54.28515625" style="276" customWidth="1"/>
    <col min="11012" max="11012" width="6" style="276" customWidth="1"/>
    <col min="11013" max="11013" width="11.42578125" style="276" customWidth="1"/>
    <col min="11014" max="11014" width="10.140625" style="276" customWidth="1"/>
    <col min="11015" max="11015" width="10" style="276" customWidth="1"/>
    <col min="11016" max="11265" width="9.140625" style="276"/>
    <col min="11266" max="11266" width="5.85546875" style="276" customWidth="1"/>
    <col min="11267" max="11267" width="54.28515625" style="276" customWidth="1"/>
    <col min="11268" max="11268" width="6" style="276" customWidth="1"/>
    <col min="11269" max="11269" width="11.42578125" style="276" customWidth="1"/>
    <col min="11270" max="11270" width="10.140625" style="276" customWidth="1"/>
    <col min="11271" max="11271" width="10" style="276" customWidth="1"/>
    <col min="11272" max="11521" width="9.140625" style="276"/>
    <col min="11522" max="11522" width="5.85546875" style="276" customWidth="1"/>
    <col min="11523" max="11523" width="54.28515625" style="276" customWidth="1"/>
    <col min="11524" max="11524" width="6" style="276" customWidth="1"/>
    <col min="11525" max="11525" width="11.42578125" style="276" customWidth="1"/>
    <col min="11526" max="11526" width="10.140625" style="276" customWidth="1"/>
    <col min="11527" max="11527" width="10" style="276" customWidth="1"/>
    <col min="11528" max="11777" width="9.140625" style="276"/>
    <col min="11778" max="11778" width="5.85546875" style="276" customWidth="1"/>
    <col min="11779" max="11779" width="54.28515625" style="276" customWidth="1"/>
    <col min="11780" max="11780" width="6" style="276" customWidth="1"/>
    <col min="11781" max="11781" width="11.42578125" style="276" customWidth="1"/>
    <col min="11782" max="11782" width="10.140625" style="276" customWidth="1"/>
    <col min="11783" max="11783" width="10" style="276" customWidth="1"/>
    <col min="11784" max="12033" width="9.140625" style="276"/>
    <col min="12034" max="12034" width="5.85546875" style="276" customWidth="1"/>
    <col min="12035" max="12035" width="54.28515625" style="276" customWidth="1"/>
    <col min="12036" max="12036" width="6" style="276" customWidth="1"/>
    <col min="12037" max="12037" width="11.42578125" style="276" customWidth="1"/>
    <col min="12038" max="12038" width="10.140625" style="276" customWidth="1"/>
    <col min="12039" max="12039" width="10" style="276" customWidth="1"/>
    <col min="12040" max="12289" width="9.140625" style="276"/>
    <col min="12290" max="12290" width="5.85546875" style="276" customWidth="1"/>
    <col min="12291" max="12291" width="54.28515625" style="276" customWidth="1"/>
    <col min="12292" max="12292" width="6" style="276" customWidth="1"/>
    <col min="12293" max="12293" width="11.42578125" style="276" customWidth="1"/>
    <col min="12294" max="12294" width="10.140625" style="276" customWidth="1"/>
    <col min="12295" max="12295" width="10" style="276" customWidth="1"/>
    <col min="12296" max="12545" width="9.140625" style="276"/>
    <col min="12546" max="12546" width="5.85546875" style="276" customWidth="1"/>
    <col min="12547" max="12547" width="54.28515625" style="276" customWidth="1"/>
    <col min="12548" max="12548" width="6" style="276" customWidth="1"/>
    <col min="12549" max="12549" width="11.42578125" style="276" customWidth="1"/>
    <col min="12550" max="12550" width="10.140625" style="276" customWidth="1"/>
    <col min="12551" max="12551" width="10" style="276" customWidth="1"/>
    <col min="12552" max="12801" width="9.140625" style="276"/>
    <col min="12802" max="12802" width="5.85546875" style="276" customWidth="1"/>
    <col min="12803" max="12803" width="54.28515625" style="276" customWidth="1"/>
    <col min="12804" max="12804" width="6" style="276" customWidth="1"/>
    <col min="12805" max="12805" width="11.42578125" style="276" customWidth="1"/>
    <col min="12806" max="12806" width="10.140625" style="276" customWidth="1"/>
    <col min="12807" max="12807" width="10" style="276" customWidth="1"/>
    <col min="12808" max="13057" width="9.140625" style="276"/>
    <col min="13058" max="13058" width="5.85546875" style="276" customWidth="1"/>
    <col min="13059" max="13059" width="54.28515625" style="276" customWidth="1"/>
    <col min="13060" max="13060" width="6" style="276" customWidth="1"/>
    <col min="13061" max="13061" width="11.42578125" style="276" customWidth="1"/>
    <col min="13062" max="13062" width="10.140625" style="276" customWidth="1"/>
    <col min="13063" max="13063" width="10" style="276" customWidth="1"/>
    <col min="13064" max="13313" width="9.140625" style="276"/>
    <col min="13314" max="13314" width="5.85546875" style="276" customWidth="1"/>
    <col min="13315" max="13315" width="54.28515625" style="276" customWidth="1"/>
    <col min="13316" max="13316" width="6" style="276" customWidth="1"/>
    <col min="13317" max="13317" width="11.42578125" style="276" customWidth="1"/>
    <col min="13318" max="13318" width="10.140625" style="276" customWidth="1"/>
    <col min="13319" max="13319" width="10" style="276" customWidth="1"/>
    <col min="13320" max="13569" width="9.140625" style="276"/>
    <col min="13570" max="13570" width="5.85546875" style="276" customWidth="1"/>
    <col min="13571" max="13571" width="54.28515625" style="276" customWidth="1"/>
    <col min="13572" max="13572" width="6" style="276" customWidth="1"/>
    <col min="13573" max="13573" width="11.42578125" style="276" customWidth="1"/>
    <col min="13574" max="13574" width="10.140625" style="276" customWidth="1"/>
    <col min="13575" max="13575" width="10" style="276" customWidth="1"/>
    <col min="13576" max="13825" width="9.140625" style="276"/>
    <col min="13826" max="13826" width="5.85546875" style="276" customWidth="1"/>
    <col min="13827" max="13827" width="54.28515625" style="276" customWidth="1"/>
    <col min="13828" max="13828" width="6" style="276" customWidth="1"/>
    <col min="13829" max="13829" width="11.42578125" style="276" customWidth="1"/>
    <col min="13830" max="13830" width="10.140625" style="276" customWidth="1"/>
    <col min="13831" max="13831" width="10" style="276" customWidth="1"/>
    <col min="13832" max="14081" width="9.140625" style="276"/>
    <col min="14082" max="14082" width="5.85546875" style="276" customWidth="1"/>
    <col min="14083" max="14083" width="54.28515625" style="276" customWidth="1"/>
    <col min="14084" max="14084" width="6" style="276" customWidth="1"/>
    <col min="14085" max="14085" width="11.42578125" style="276" customWidth="1"/>
    <col min="14086" max="14086" width="10.140625" style="276" customWidth="1"/>
    <col min="14087" max="14087" width="10" style="276" customWidth="1"/>
    <col min="14088" max="14337" width="9.140625" style="276"/>
    <col min="14338" max="14338" width="5.85546875" style="276" customWidth="1"/>
    <col min="14339" max="14339" width="54.28515625" style="276" customWidth="1"/>
    <col min="14340" max="14340" width="6" style="276" customWidth="1"/>
    <col min="14341" max="14341" width="11.42578125" style="276" customWidth="1"/>
    <col min="14342" max="14342" width="10.140625" style="276" customWidth="1"/>
    <col min="14343" max="14343" width="10" style="276" customWidth="1"/>
    <col min="14344" max="14593" width="9.140625" style="276"/>
    <col min="14594" max="14594" width="5.85546875" style="276" customWidth="1"/>
    <col min="14595" max="14595" width="54.28515625" style="276" customWidth="1"/>
    <col min="14596" max="14596" width="6" style="276" customWidth="1"/>
    <col min="14597" max="14597" width="11.42578125" style="276" customWidth="1"/>
    <col min="14598" max="14598" width="10.140625" style="276" customWidth="1"/>
    <col min="14599" max="14599" width="10" style="276" customWidth="1"/>
    <col min="14600" max="14849" width="9.140625" style="276"/>
    <col min="14850" max="14850" width="5.85546875" style="276" customWidth="1"/>
    <col min="14851" max="14851" width="54.28515625" style="276" customWidth="1"/>
    <col min="14852" max="14852" width="6" style="276" customWidth="1"/>
    <col min="14853" max="14853" width="11.42578125" style="276" customWidth="1"/>
    <col min="14854" max="14854" width="10.140625" style="276" customWidth="1"/>
    <col min="14855" max="14855" width="10" style="276" customWidth="1"/>
    <col min="14856" max="15105" width="9.140625" style="276"/>
    <col min="15106" max="15106" width="5.85546875" style="276" customWidth="1"/>
    <col min="15107" max="15107" width="54.28515625" style="276" customWidth="1"/>
    <col min="15108" max="15108" width="6" style="276" customWidth="1"/>
    <col min="15109" max="15109" width="11.42578125" style="276" customWidth="1"/>
    <col min="15110" max="15110" width="10.140625" style="276" customWidth="1"/>
    <col min="15111" max="15111" width="10" style="276" customWidth="1"/>
    <col min="15112" max="15361" width="9.140625" style="276"/>
    <col min="15362" max="15362" width="5.85546875" style="276" customWidth="1"/>
    <col min="15363" max="15363" width="54.28515625" style="276" customWidth="1"/>
    <col min="15364" max="15364" width="6" style="276" customWidth="1"/>
    <col min="15365" max="15365" width="11.42578125" style="276" customWidth="1"/>
    <col min="15366" max="15366" width="10.140625" style="276" customWidth="1"/>
    <col min="15367" max="15367" width="10" style="276" customWidth="1"/>
    <col min="15368" max="15617" width="9.140625" style="276"/>
    <col min="15618" max="15618" width="5.85546875" style="276" customWidth="1"/>
    <col min="15619" max="15619" width="54.28515625" style="276" customWidth="1"/>
    <col min="15620" max="15620" width="6" style="276" customWidth="1"/>
    <col min="15621" max="15621" width="11.42578125" style="276" customWidth="1"/>
    <col min="15622" max="15622" width="10.140625" style="276" customWidth="1"/>
    <col min="15623" max="15623" width="10" style="276" customWidth="1"/>
    <col min="15624" max="15873" width="9.140625" style="276"/>
    <col min="15874" max="15874" width="5.85546875" style="276" customWidth="1"/>
    <col min="15875" max="15875" width="54.28515625" style="276" customWidth="1"/>
    <col min="15876" max="15876" width="6" style="276" customWidth="1"/>
    <col min="15877" max="15877" width="11.42578125" style="276" customWidth="1"/>
    <col min="15878" max="15878" width="10.140625" style="276" customWidth="1"/>
    <col min="15879" max="15879" width="10" style="276" customWidth="1"/>
    <col min="15880" max="16129" width="9.140625" style="276"/>
    <col min="16130" max="16130" width="5.85546875" style="276" customWidth="1"/>
    <col min="16131" max="16131" width="54.28515625" style="276" customWidth="1"/>
    <col min="16132" max="16132" width="6" style="276" customWidth="1"/>
    <col min="16133" max="16133" width="11.42578125" style="276" customWidth="1"/>
    <col min="16134" max="16134" width="10.140625" style="276" customWidth="1"/>
    <col min="16135" max="16135" width="10" style="276" customWidth="1"/>
    <col min="16136" max="16384" width="9.140625" style="276"/>
  </cols>
  <sheetData>
    <row r="1" spans="2:8" ht="77.25" customHeight="1">
      <c r="D1" s="444" t="s">
        <v>863</v>
      </c>
      <c r="E1" s="444"/>
      <c r="F1" s="444"/>
      <c r="G1" s="444"/>
    </row>
    <row r="2" spans="2:8" ht="18">
      <c r="B2" s="457" t="s">
        <v>853</v>
      </c>
      <c r="C2" s="457"/>
      <c r="D2" s="457"/>
      <c r="E2" s="457"/>
      <c r="F2" s="457"/>
      <c r="G2" s="457"/>
      <c r="H2" s="277"/>
    </row>
    <row r="3" spans="2:8" ht="15" thickBot="1"/>
    <row r="4" spans="2:8" s="1" customFormat="1" ht="21.75" thickBot="1">
      <c r="B4" s="458" t="s">
        <v>766</v>
      </c>
      <c r="C4" s="278" t="s">
        <v>772</v>
      </c>
      <c r="D4" s="279"/>
      <c r="E4" s="460" t="s">
        <v>773</v>
      </c>
      <c r="F4" s="462" t="s">
        <v>7</v>
      </c>
      <c r="G4" s="463"/>
    </row>
    <row r="5" spans="2:8" s="1" customFormat="1" ht="21.75" thickBot="1">
      <c r="B5" s="459"/>
      <c r="C5" s="280" t="s">
        <v>775</v>
      </c>
      <c r="D5" s="281" t="s">
        <v>776</v>
      </c>
      <c r="E5" s="461"/>
      <c r="F5" s="282" t="s">
        <v>8</v>
      </c>
      <c r="G5" s="282" t="s">
        <v>9</v>
      </c>
    </row>
    <row r="6" spans="2:8" s="1" customFormat="1" ht="13.5" thickBot="1">
      <c r="B6" s="33">
        <v>1</v>
      </c>
      <c r="C6" s="33">
        <v>2</v>
      </c>
      <c r="D6" s="33" t="s">
        <v>226</v>
      </c>
      <c r="E6" s="33">
        <v>4</v>
      </c>
      <c r="F6" s="33">
        <v>5</v>
      </c>
      <c r="G6" s="33">
        <v>6</v>
      </c>
    </row>
    <row r="7" spans="2:8" s="79" customFormat="1" ht="12.75">
      <c r="B7" s="58">
        <v>8140</v>
      </c>
      <c r="C7" s="67" t="s">
        <v>793</v>
      </c>
      <c r="D7" s="75"/>
      <c r="E7" s="76"/>
      <c r="F7" s="77"/>
      <c r="G7" s="78"/>
    </row>
    <row r="8" spans="2:8" s="79" customFormat="1" ht="12.75">
      <c r="B8" s="66"/>
      <c r="C8" s="73" t="s">
        <v>779</v>
      </c>
      <c r="D8" s="75"/>
      <c r="E8" s="76"/>
      <c r="F8" s="77"/>
      <c r="G8" s="78"/>
    </row>
    <row r="9" spans="2:8" s="79" customFormat="1" ht="24">
      <c r="B9" s="58">
        <v>8141</v>
      </c>
      <c r="C9" s="67" t="s">
        <v>794</v>
      </c>
      <c r="D9" s="75" t="s">
        <v>786</v>
      </c>
      <c r="E9" s="76"/>
      <c r="F9" s="77"/>
      <c r="G9" s="78"/>
    </row>
    <row r="10" spans="2:8" s="79" customFormat="1" ht="13.5" thickBot="1">
      <c r="B10" s="58"/>
      <c r="C10" s="80" t="s">
        <v>779</v>
      </c>
      <c r="D10" s="283"/>
      <c r="E10" s="76"/>
      <c r="F10" s="77"/>
      <c r="G10" s="78"/>
    </row>
    <row r="11" spans="2:8" s="79" customFormat="1" ht="12.75">
      <c r="B11" s="46">
        <v>8142</v>
      </c>
      <c r="C11" s="284" t="s">
        <v>795</v>
      </c>
      <c r="D11" s="285"/>
      <c r="E11" s="286"/>
      <c r="F11" s="287"/>
      <c r="G11" s="288"/>
    </row>
    <row r="12" spans="2:8" s="79" customFormat="1" ht="13.5" thickBot="1">
      <c r="B12" s="289">
        <v>8143</v>
      </c>
      <c r="C12" s="290" t="s">
        <v>796</v>
      </c>
      <c r="D12" s="291"/>
      <c r="E12" s="292"/>
      <c r="F12" s="293"/>
      <c r="G12" s="294"/>
    </row>
    <row r="13" spans="2:8" s="79" customFormat="1" ht="24">
      <c r="B13" s="46">
        <v>8150</v>
      </c>
      <c r="C13" s="295" t="s">
        <v>797</v>
      </c>
      <c r="D13" s="296" t="s">
        <v>790</v>
      </c>
      <c r="E13" s="286"/>
      <c r="F13" s="287"/>
      <c r="G13" s="297"/>
    </row>
    <row r="14" spans="2:8" s="79" customFormat="1" ht="12.75">
      <c r="B14" s="58"/>
      <c r="C14" s="80" t="s">
        <v>779</v>
      </c>
      <c r="D14" s="298"/>
      <c r="E14" s="76"/>
      <c r="F14" s="77"/>
      <c r="G14" s="78"/>
    </row>
    <row r="15" spans="2:8" s="79" customFormat="1" ht="12.75">
      <c r="B15" s="58">
        <v>8151</v>
      </c>
      <c r="C15" s="80" t="s">
        <v>791</v>
      </c>
      <c r="D15" s="298"/>
      <c r="E15" s="76"/>
      <c r="F15" s="77"/>
      <c r="G15" s="299"/>
    </row>
    <row r="16" spans="2:8" s="79" customFormat="1" ht="13.5" thickBot="1">
      <c r="B16" s="300">
        <v>8152</v>
      </c>
      <c r="C16" s="301" t="s">
        <v>798</v>
      </c>
      <c r="D16" s="302"/>
      <c r="E16" s="303"/>
      <c r="F16" s="304"/>
      <c r="G16" s="305"/>
    </row>
    <row r="17" spans="2:10" s="79" customFormat="1" ht="24.75" thickBot="1">
      <c r="B17" s="306">
        <v>8160</v>
      </c>
      <c r="C17" s="307" t="s">
        <v>854</v>
      </c>
      <c r="D17" s="308"/>
      <c r="E17" s="309">
        <v>210046.4</v>
      </c>
      <c r="F17" s="309">
        <v>5063.1000000000004</v>
      </c>
      <c r="G17" s="309">
        <v>204983.3</v>
      </c>
    </row>
    <row r="18" spans="2:10" s="79" customFormat="1" ht="13.5" thickBot="1">
      <c r="B18" s="310"/>
      <c r="C18" s="311" t="s">
        <v>7</v>
      </c>
      <c r="D18" s="312"/>
      <c r="E18" s="313"/>
      <c r="F18" s="314"/>
      <c r="G18" s="315"/>
    </row>
    <row r="19" spans="2:10" s="30" customFormat="1" ht="24.75" thickBot="1">
      <c r="B19" s="306">
        <v>8161</v>
      </c>
      <c r="C19" s="316" t="s">
        <v>799</v>
      </c>
      <c r="D19" s="308"/>
      <c r="E19" s="317"/>
      <c r="F19" s="318"/>
      <c r="G19" s="319"/>
    </row>
    <row r="20" spans="2:10" s="30" customFormat="1" ht="12.75">
      <c r="B20" s="52"/>
      <c r="C20" s="320" t="s">
        <v>779</v>
      </c>
      <c r="D20" s="321"/>
      <c r="E20" s="55"/>
      <c r="F20" s="322"/>
      <c r="G20" s="57"/>
    </row>
    <row r="21" spans="2:10" s="1" customFormat="1" ht="27" customHeight="1" thickBot="1">
      <c r="B21" s="58">
        <v>8162</v>
      </c>
      <c r="C21" s="80" t="s">
        <v>800</v>
      </c>
      <c r="D21" s="298" t="s">
        <v>801</v>
      </c>
      <c r="E21" s="61"/>
      <c r="F21" s="323"/>
      <c r="G21" s="63"/>
    </row>
    <row r="22" spans="2:10" s="30" customFormat="1" ht="71.25" customHeight="1" thickBot="1">
      <c r="B22" s="324">
        <v>8163</v>
      </c>
      <c r="C22" s="80" t="s">
        <v>802</v>
      </c>
      <c r="D22" s="298" t="s">
        <v>801</v>
      </c>
      <c r="E22" s="317"/>
      <c r="F22" s="318"/>
      <c r="G22" s="319"/>
    </row>
    <row r="23" spans="2:10" s="1" customFormat="1" ht="14.25" customHeight="1" thickBot="1">
      <c r="B23" s="300">
        <v>8164</v>
      </c>
      <c r="C23" s="301" t="s">
        <v>803</v>
      </c>
      <c r="D23" s="302" t="s">
        <v>804</v>
      </c>
      <c r="E23" s="325"/>
      <c r="F23" s="326"/>
      <c r="G23" s="327"/>
    </row>
    <row r="24" spans="2:10" s="30" customFormat="1" ht="13.5" thickBot="1">
      <c r="B24" s="306">
        <v>8170</v>
      </c>
      <c r="C24" s="316" t="s">
        <v>805</v>
      </c>
      <c r="D24" s="308"/>
      <c r="E24" s="328"/>
      <c r="F24" s="318"/>
      <c r="G24" s="329"/>
      <c r="J24" s="30" t="s">
        <v>198</v>
      </c>
    </row>
    <row r="25" spans="2:10" s="30" customFormat="1" ht="12.75">
      <c r="B25" s="52"/>
      <c r="C25" s="320" t="s">
        <v>779</v>
      </c>
      <c r="D25" s="321"/>
      <c r="E25" s="330"/>
      <c r="F25" s="322"/>
      <c r="G25" s="331"/>
    </row>
    <row r="26" spans="2:10" s="1" customFormat="1" ht="24">
      <c r="B26" s="58">
        <v>8171</v>
      </c>
      <c r="C26" s="80" t="s">
        <v>806</v>
      </c>
      <c r="D26" s="298" t="s">
        <v>807</v>
      </c>
      <c r="E26" s="61"/>
      <c r="F26" s="323"/>
      <c r="G26" s="63"/>
    </row>
    <row r="27" spans="2:10" s="1" customFormat="1" ht="13.5" thickBot="1">
      <c r="B27" s="58">
        <v>8172</v>
      </c>
      <c r="C27" s="74" t="s">
        <v>808</v>
      </c>
      <c r="D27" s="298" t="s">
        <v>809</v>
      </c>
      <c r="E27" s="61"/>
      <c r="F27" s="323"/>
      <c r="G27" s="63"/>
    </row>
    <row r="28" spans="2:10" s="30" customFormat="1" ht="24.75" thickBot="1">
      <c r="B28" s="332">
        <v>8190</v>
      </c>
      <c r="C28" s="333" t="s">
        <v>810</v>
      </c>
      <c r="D28" s="334"/>
      <c r="E28" s="309">
        <v>210046.4</v>
      </c>
      <c r="F28" s="309">
        <v>5063.1000000000004</v>
      </c>
      <c r="G28" s="309">
        <v>204983.3</v>
      </c>
    </row>
    <row r="29" spans="2:10" s="30" customFormat="1" ht="12.75">
      <c r="B29" s="335"/>
      <c r="C29" s="73" t="s">
        <v>811</v>
      </c>
      <c r="D29" s="336"/>
      <c r="E29" s="451">
        <v>210046.4</v>
      </c>
      <c r="F29" s="453">
        <v>210046.4</v>
      </c>
      <c r="G29" s="455"/>
    </row>
    <row r="30" spans="2:10" s="1" customFormat="1" ht="24">
      <c r="B30" s="337">
        <v>8191</v>
      </c>
      <c r="C30" s="320" t="s">
        <v>812</v>
      </c>
      <c r="D30" s="338">
        <v>9320</v>
      </c>
      <c r="E30" s="452"/>
      <c r="F30" s="454"/>
      <c r="G30" s="456"/>
    </row>
    <row r="31" spans="2:10" s="1" customFormat="1" ht="12.75">
      <c r="B31" s="339"/>
      <c r="C31" s="73" t="s">
        <v>35</v>
      </c>
      <c r="D31" s="340"/>
      <c r="E31" s="61"/>
      <c r="F31" s="65"/>
      <c r="G31" s="63"/>
    </row>
    <row r="32" spans="2:10" s="1" customFormat="1" ht="35.25" customHeight="1">
      <c r="B32" s="339">
        <v>8192</v>
      </c>
      <c r="C32" s="80" t="s">
        <v>813</v>
      </c>
      <c r="D32" s="340"/>
      <c r="E32" s="61">
        <v>5063.1000000000004</v>
      </c>
      <c r="F32" s="372">
        <v>5063.1000000000004</v>
      </c>
      <c r="G32" s="341"/>
    </row>
    <row r="33" spans="2:7" s="1" customFormat="1" ht="24">
      <c r="B33" s="339">
        <v>8193</v>
      </c>
      <c r="C33" s="80" t="s">
        <v>814</v>
      </c>
      <c r="D33" s="340"/>
      <c r="E33" s="370">
        <f>F33</f>
        <v>204983.3</v>
      </c>
      <c r="F33" s="65">
        <v>204983.3</v>
      </c>
      <c r="G33" s="350"/>
    </row>
    <row r="34" spans="2:7" s="1" customFormat="1" ht="24">
      <c r="B34" s="339">
        <v>8194</v>
      </c>
      <c r="C34" s="342" t="s">
        <v>815</v>
      </c>
      <c r="D34" s="343">
        <v>9330</v>
      </c>
      <c r="E34" s="371">
        <f>G34</f>
        <v>204983.3</v>
      </c>
      <c r="F34" s="373"/>
      <c r="G34" s="63">
        <f>G36+G37</f>
        <v>204983.3</v>
      </c>
    </row>
    <row r="35" spans="2:7" s="1" customFormat="1" ht="12.75">
      <c r="B35" s="339"/>
      <c r="C35" s="73" t="s">
        <v>35</v>
      </c>
      <c r="D35" s="343"/>
      <c r="E35" s="68"/>
      <c r="F35" s="72"/>
      <c r="G35" s="63"/>
    </row>
    <row r="36" spans="2:7" s="1" customFormat="1" ht="24">
      <c r="B36" s="339">
        <v>8195</v>
      </c>
      <c r="C36" s="80" t="s">
        <v>816</v>
      </c>
      <c r="D36" s="343"/>
      <c r="E36" s="344"/>
      <c r="F36" s="345"/>
      <c r="G36" s="63"/>
    </row>
    <row r="37" spans="2:7" s="1" customFormat="1" ht="24">
      <c r="B37" s="346">
        <v>8196</v>
      </c>
      <c r="C37" s="80" t="s">
        <v>817</v>
      </c>
      <c r="D37" s="343"/>
      <c r="E37" s="344">
        <f>G37</f>
        <v>204983.3</v>
      </c>
      <c r="F37" s="345"/>
      <c r="G37" s="374">
        <f>F33</f>
        <v>204983.3</v>
      </c>
    </row>
    <row r="38" spans="2:7" s="1" customFormat="1" ht="24">
      <c r="B38" s="339">
        <v>8197</v>
      </c>
      <c r="C38" s="347" t="s">
        <v>818</v>
      </c>
      <c r="D38" s="348"/>
      <c r="E38" s="349"/>
      <c r="F38" s="345"/>
      <c r="G38" s="350"/>
    </row>
    <row r="39" spans="2:7" s="1" customFormat="1" ht="36">
      <c r="B39" s="339">
        <v>8198</v>
      </c>
      <c r="C39" s="351" t="s">
        <v>819</v>
      </c>
      <c r="D39" s="352"/>
      <c r="E39" s="349"/>
      <c r="F39" s="353"/>
      <c r="G39" s="354"/>
    </row>
    <row r="40" spans="2:7" s="1" customFormat="1" ht="48">
      <c r="B40" s="339">
        <v>8199</v>
      </c>
      <c r="C40" s="355" t="s">
        <v>855</v>
      </c>
      <c r="D40" s="352"/>
      <c r="E40" s="356"/>
      <c r="F40" s="353"/>
      <c r="G40" s="354"/>
    </row>
    <row r="41" spans="2:7" s="1" customFormat="1" ht="24">
      <c r="B41" s="339" t="s">
        <v>820</v>
      </c>
      <c r="C41" s="357" t="s">
        <v>821</v>
      </c>
      <c r="D41" s="352"/>
      <c r="E41" s="356"/>
      <c r="F41" s="345"/>
      <c r="G41" s="354"/>
    </row>
    <row r="42" spans="2:7" s="1" customFormat="1" ht="24">
      <c r="B42" s="66">
        <v>8200</v>
      </c>
      <c r="C42" s="59" t="s">
        <v>856</v>
      </c>
      <c r="D42" s="340"/>
      <c r="E42" s="61"/>
      <c r="F42" s="65"/>
      <c r="G42" s="63"/>
    </row>
    <row r="43" spans="2:7" s="1" customFormat="1" ht="12.75">
      <c r="B43" s="66"/>
      <c r="C43" s="64" t="s">
        <v>7</v>
      </c>
      <c r="D43" s="340"/>
      <c r="E43" s="61"/>
      <c r="F43" s="65"/>
      <c r="G43" s="63"/>
    </row>
    <row r="44" spans="2:7" s="1" customFormat="1" ht="24">
      <c r="B44" s="66">
        <v>8210</v>
      </c>
      <c r="C44" s="358" t="s">
        <v>857</v>
      </c>
      <c r="D44" s="340"/>
      <c r="E44" s="61"/>
      <c r="F44" s="323"/>
      <c r="G44" s="63"/>
    </row>
    <row r="45" spans="2:7" s="1" customFormat="1" ht="12.75">
      <c r="B45" s="58"/>
      <c r="C45" s="80" t="s">
        <v>7</v>
      </c>
      <c r="D45" s="340"/>
      <c r="E45" s="61"/>
      <c r="F45" s="323"/>
      <c r="G45" s="63"/>
    </row>
    <row r="46" spans="2:7" s="1" customFormat="1" ht="36">
      <c r="B46" s="66">
        <v>8211</v>
      </c>
      <c r="C46" s="71" t="s">
        <v>822</v>
      </c>
      <c r="D46" s="340"/>
      <c r="E46" s="61"/>
      <c r="F46" s="345"/>
      <c r="G46" s="63"/>
    </row>
    <row r="47" spans="2:7" s="1" customFormat="1" ht="12.75">
      <c r="B47" s="66"/>
      <c r="C47" s="73" t="s">
        <v>35</v>
      </c>
      <c r="D47" s="340"/>
      <c r="E47" s="61"/>
      <c r="F47" s="345"/>
      <c r="G47" s="63"/>
    </row>
    <row r="48" spans="2:7" s="1" customFormat="1" ht="12.75">
      <c r="B48" s="66">
        <v>8212</v>
      </c>
      <c r="C48" s="74" t="s">
        <v>780</v>
      </c>
      <c r="D48" s="298" t="s">
        <v>823</v>
      </c>
      <c r="E48" s="61"/>
      <c r="F48" s="345"/>
      <c r="G48" s="63"/>
    </row>
    <row r="49" spans="2:7" s="1" customFormat="1" ht="12.75">
      <c r="B49" s="66">
        <v>8213</v>
      </c>
      <c r="C49" s="74" t="s">
        <v>782</v>
      </c>
      <c r="D49" s="298" t="s">
        <v>824</v>
      </c>
      <c r="E49" s="61"/>
      <c r="F49" s="345"/>
      <c r="G49" s="63"/>
    </row>
    <row r="50" spans="2:7" ht="24">
      <c r="B50" s="66">
        <v>8220</v>
      </c>
      <c r="C50" s="71" t="s">
        <v>825</v>
      </c>
      <c r="D50" s="340"/>
      <c r="E50" s="359"/>
      <c r="F50" s="360"/>
      <c r="G50" s="361"/>
    </row>
    <row r="51" spans="2:7">
      <c r="B51" s="66"/>
      <c r="C51" s="73" t="s">
        <v>7</v>
      </c>
      <c r="D51" s="340"/>
      <c r="E51" s="359"/>
      <c r="F51" s="360"/>
      <c r="G51" s="361"/>
    </row>
    <row r="52" spans="2:7">
      <c r="B52" s="66">
        <v>8221</v>
      </c>
      <c r="C52" s="71" t="s">
        <v>826</v>
      </c>
      <c r="D52" s="340"/>
      <c r="E52" s="359"/>
      <c r="F52" s="345"/>
      <c r="G52" s="361"/>
    </row>
    <row r="53" spans="2:7">
      <c r="B53" s="66"/>
      <c r="C53" s="73" t="s">
        <v>779</v>
      </c>
      <c r="D53" s="340"/>
      <c r="E53" s="359"/>
      <c r="F53" s="345"/>
      <c r="G53" s="361"/>
    </row>
    <row r="54" spans="2:7">
      <c r="B54" s="58">
        <v>8222</v>
      </c>
      <c r="C54" s="80" t="s">
        <v>827</v>
      </c>
      <c r="D54" s="298" t="s">
        <v>828</v>
      </c>
      <c r="E54" s="359"/>
      <c r="F54" s="345"/>
      <c r="G54" s="361"/>
    </row>
    <row r="55" spans="2:7">
      <c r="B55" s="58">
        <v>8230</v>
      </c>
      <c r="C55" s="80" t="s">
        <v>829</v>
      </c>
      <c r="D55" s="298" t="s">
        <v>830</v>
      </c>
      <c r="E55" s="359"/>
      <c r="F55" s="345"/>
      <c r="G55" s="361"/>
    </row>
    <row r="56" spans="2:7">
      <c r="B56" s="58">
        <v>8240</v>
      </c>
      <c r="C56" s="71" t="s">
        <v>831</v>
      </c>
      <c r="D56" s="340"/>
      <c r="E56" s="359"/>
      <c r="F56" s="360"/>
      <c r="G56" s="361"/>
    </row>
    <row r="57" spans="2:7">
      <c r="B57" s="66"/>
      <c r="C57" s="73" t="s">
        <v>779</v>
      </c>
      <c r="D57" s="340"/>
      <c r="E57" s="359"/>
      <c r="F57" s="360"/>
      <c r="G57" s="361"/>
    </row>
    <row r="58" spans="2:7">
      <c r="B58" s="58">
        <v>8241</v>
      </c>
      <c r="C58" s="80" t="s">
        <v>832</v>
      </c>
      <c r="D58" s="298" t="s">
        <v>828</v>
      </c>
      <c r="E58" s="359"/>
      <c r="F58" s="362"/>
      <c r="G58" s="361"/>
    </row>
    <row r="59" spans="2:7" ht="15" thickBot="1">
      <c r="B59" s="289">
        <v>8250</v>
      </c>
      <c r="C59" s="290" t="s">
        <v>833</v>
      </c>
      <c r="D59" s="363" t="s">
        <v>830</v>
      </c>
      <c r="E59" s="292"/>
      <c r="F59" s="293"/>
      <c r="G59" s="294"/>
    </row>
    <row r="60" spans="2:7">
      <c r="D60" s="81"/>
    </row>
    <row r="61" spans="2:7">
      <c r="D61" s="81"/>
    </row>
    <row r="62" spans="2:7">
      <c r="D62" s="81"/>
    </row>
    <row r="63" spans="2:7">
      <c r="D63" s="81"/>
    </row>
    <row r="64" spans="2:7">
      <c r="D64" s="81"/>
    </row>
    <row r="65" spans="4:4">
      <c r="D65" s="81"/>
    </row>
    <row r="66" spans="4:4">
      <c r="D66" s="81"/>
    </row>
    <row r="67" spans="4:4">
      <c r="D67" s="81"/>
    </row>
    <row r="68" spans="4:4">
      <c r="D68" s="81"/>
    </row>
    <row r="69" spans="4:4">
      <c r="D69" s="81"/>
    </row>
    <row r="70" spans="4:4">
      <c r="D70" s="81"/>
    </row>
    <row r="71" spans="4:4">
      <c r="D71" s="81"/>
    </row>
    <row r="72" spans="4:4">
      <c r="D72" s="81"/>
    </row>
    <row r="73" spans="4:4">
      <c r="D73" s="81"/>
    </row>
    <row r="74" spans="4:4">
      <c r="D74" s="81"/>
    </row>
    <row r="75" spans="4:4">
      <c r="D75" s="81"/>
    </row>
    <row r="76" spans="4:4">
      <c r="D76" s="81"/>
    </row>
    <row r="77" spans="4:4">
      <c r="D77" s="81"/>
    </row>
    <row r="78" spans="4:4">
      <c r="D78" s="81"/>
    </row>
    <row r="79" spans="4:4">
      <c r="D79" s="81"/>
    </row>
    <row r="80" spans="4:4">
      <c r="D80" s="81"/>
    </row>
    <row r="81" spans="4:4">
      <c r="D81" s="81"/>
    </row>
    <row r="82" spans="4:4">
      <c r="D82" s="81"/>
    </row>
    <row r="83" spans="4:4">
      <c r="D83" s="81"/>
    </row>
    <row r="84" spans="4:4">
      <c r="D84" s="81"/>
    </row>
    <row r="85" spans="4:4">
      <c r="D85" s="81"/>
    </row>
    <row r="86" spans="4:4">
      <c r="D86" s="81"/>
    </row>
    <row r="87" spans="4:4">
      <c r="D87" s="81"/>
    </row>
    <row r="88" spans="4:4">
      <c r="D88" s="81"/>
    </row>
    <row r="89" spans="4:4">
      <c r="D89" s="81"/>
    </row>
    <row r="90" spans="4:4">
      <c r="D90" s="81"/>
    </row>
    <row r="91" spans="4:4">
      <c r="D91" s="81"/>
    </row>
    <row r="92" spans="4:4">
      <c r="D92" s="81"/>
    </row>
    <row r="93" spans="4:4">
      <c r="D93" s="81"/>
    </row>
    <row r="94" spans="4:4">
      <c r="D94" s="81"/>
    </row>
    <row r="95" spans="4:4">
      <c r="D95" s="81"/>
    </row>
    <row r="96" spans="4:4">
      <c r="D96" s="81"/>
    </row>
    <row r="97" spans="4:4">
      <c r="D97" s="81"/>
    </row>
    <row r="98" spans="4:4">
      <c r="D98" s="81"/>
    </row>
    <row r="99" spans="4:4">
      <c r="D99" s="81"/>
    </row>
    <row r="100" spans="4:4">
      <c r="D100" s="81"/>
    </row>
    <row r="101" spans="4:4">
      <c r="D101" s="81"/>
    </row>
    <row r="102" spans="4:4">
      <c r="D102" s="81"/>
    </row>
    <row r="103" spans="4:4">
      <c r="D103" s="81"/>
    </row>
    <row r="104" spans="4:4">
      <c r="D104" s="81"/>
    </row>
    <row r="105" spans="4:4">
      <c r="D105" s="81"/>
    </row>
    <row r="106" spans="4:4">
      <c r="D106" s="81"/>
    </row>
    <row r="107" spans="4:4">
      <c r="D107" s="81"/>
    </row>
    <row r="108" spans="4:4">
      <c r="D108" s="81"/>
    </row>
    <row r="109" spans="4:4">
      <c r="D109" s="81"/>
    </row>
    <row r="110" spans="4:4">
      <c r="D110" s="81"/>
    </row>
    <row r="111" spans="4:4">
      <c r="D111" s="81"/>
    </row>
    <row r="112" spans="4:4">
      <c r="D112" s="81"/>
    </row>
    <row r="113" spans="4:4">
      <c r="D113" s="81"/>
    </row>
    <row r="114" spans="4:4">
      <c r="D114" s="81"/>
    </row>
    <row r="115" spans="4:4">
      <c r="D115" s="81"/>
    </row>
    <row r="116" spans="4:4">
      <c r="D116" s="81"/>
    </row>
    <row r="117" spans="4:4">
      <c r="D117" s="81"/>
    </row>
    <row r="118" spans="4:4">
      <c r="D118" s="81"/>
    </row>
    <row r="119" spans="4:4">
      <c r="D119" s="81"/>
    </row>
    <row r="120" spans="4:4">
      <c r="D120" s="81"/>
    </row>
    <row r="121" spans="4:4">
      <c r="D121" s="81"/>
    </row>
    <row r="122" spans="4:4">
      <c r="D122" s="81"/>
    </row>
    <row r="123" spans="4:4">
      <c r="D123" s="81"/>
    </row>
    <row r="124" spans="4:4">
      <c r="D124" s="81"/>
    </row>
    <row r="125" spans="4:4">
      <c r="D125" s="81"/>
    </row>
    <row r="126" spans="4:4">
      <c r="D126" s="81"/>
    </row>
    <row r="127" spans="4:4">
      <c r="D127" s="81"/>
    </row>
    <row r="128" spans="4:4">
      <c r="D128" s="81"/>
    </row>
    <row r="129" spans="4:4">
      <c r="D129" s="81"/>
    </row>
    <row r="130" spans="4:4">
      <c r="D130" s="81"/>
    </row>
    <row r="131" spans="4:4">
      <c r="D131" s="81"/>
    </row>
    <row r="132" spans="4:4">
      <c r="D132" s="81"/>
    </row>
    <row r="133" spans="4:4">
      <c r="D133" s="81"/>
    </row>
    <row r="134" spans="4:4">
      <c r="D134" s="81"/>
    </row>
    <row r="135" spans="4:4">
      <c r="D135" s="81"/>
    </row>
    <row r="136" spans="4:4">
      <c r="D136" s="81"/>
    </row>
    <row r="137" spans="4:4">
      <c r="D137" s="81"/>
    </row>
    <row r="138" spans="4:4">
      <c r="D138" s="81"/>
    </row>
    <row r="139" spans="4:4">
      <c r="D139" s="81"/>
    </row>
    <row r="140" spans="4:4">
      <c r="D140" s="81"/>
    </row>
    <row r="141" spans="4:4">
      <c r="D141" s="81"/>
    </row>
    <row r="142" spans="4:4">
      <c r="D142" s="81"/>
    </row>
    <row r="143" spans="4:4">
      <c r="D143" s="81"/>
    </row>
    <row r="144" spans="4:4">
      <c r="D144" s="81"/>
    </row>
    <row r="145" spans="4:4">
      <c r="D145" s="81"/>
    </row>
    <row r="146" spans="4:4">
      <c r="D146" s="81"/>
    </row>
    <row r="147" spans="4:4">
      <c r="D147" s="81"/>
    </row>
    <row r="148" spans="4:4">
      <c r="D148" s="81"/>
    </row>
    <row r="149" spans="4:4">
      <c r="D149" s="81"/>
    </row>
    <row r="150" spans="4:4">
      <c r="D150" s="81"/>
    </row>
    <row r="151" spans="4:4">
      <c r="D151" s="81"/>
    </row>
    <row r="152" spans="4:4">
      <c r="D152" s="81"/>
    </row>
    <row r="153" spans="4:4">
      <c r="D153" s="81"/>
    </row>
    <row r="154" spans="4:4">
      <c r="D154" s="81"/>
    </row>
    <row r="155" spans="4:4">
      <c r="D155" s="81"/>
    </row>
    <row r="156" spans="4:4">
      <c r="D156" s="81"/>
    </row>
    <row r="157" spans="4:4">
      <c r="D157" s="81"/>
    </row>
    <row r="158" spans="4:4">
      <c r="D158" s="81"/>
    </row>
    <row r="159" spans="4:4">
      <c r="D159" s="81"/>
    </row>
    <row r="160" spans="4:4">
      <c r="D160" s="81"/>
    </row>
    <row r="161" spans="4:4">
      <c r="D161" s="81"/>
    </row>
    <row r="162" spans="4:4">
      <c r="D162" s="81"/>
    </row>
    <row r="163" spans="4:4">
      <c r="D163" s="81"/>
    </row>
    <row r="164" spans="4:4">
      <c r="D164" s="81"/>
    </row>
    <row r="165" spans="4:4">
      <c r="D165" s="81"/>
    </row>
    <row r="166" spans="4:4">
      <c r="D166" s="81"/>
    </row>
    <row r="167" spans="4:4">
      <c r="D167" s="81"/>
    </row>
    <row r="168" spans="4:4">
      <c r="D168" s="81"/>
    </row>
    <row r="169" spans="4:4">
      <c r="D169" s="81"/>
    </row>
    <row r="170" spans="4:4">
      <c r="D170" s="81"/>
    </row>
    <row r="171" spans="4:4">
      <c r="D171" s="81"/>
    </row>
    <row r="172" spans="4:4">
      <c r="D172" s="81"/>
    </row>
    <row r="173" spans="4:4">
      <c r="D173" s="81"/>
    </row>
    <row r="174" spans="4:4">
      <c r="D174" s="81"/>
    </row>
    <row r="175" spans="4:4">
      <c r="D175" s="81"/>
    </row>
    <row r="176" spans="4:4">
      <c r="D176" s="81"/>
    </row>
    <row r="177" spans="4:4">
      <c r="D177" s="81"/>
    </row>
    <row r="178" spans="4:4">
      <c r="D178" s="81"/>
    </row>
    <row r="179" spans="4:4">
      <c r="D179" s="81"/>
    </row>
    <row r="180" spans="4:4">
      <c r="D180" s="81"/>
    </row>
    <row r="181" spans="4:4">
      <c r="D181" s="81"/>
    </row>
    <row r="182" spans="4:4">
      <c r="D182" s="81"/>
    </row>
    <row r="183" spans="4:4">
      <c r="D183" s="81"/>
    </row>
    <row r="184" spans="4:4">
      <c r="D184" s="81"/>
    </row>
    <row r="185" spans="4:4">
      <c r="D185" s="81"/>
    </row>
    <row r="186" spans="4:4">
      <c r="D186" s="81"/>
    </row>
    <row r="187" spans="4:4">
      <c r="D187" s="81"/>
    </row>
    <row r="188" spans="4:4">
      <c r="D188" s="81"/>
    </row>
    <row r="189" spans="4:4">
      <c r="D189" s="81"/>
    </row>
    <row r="190" spans="4:4">
      <c r="D190" s="81"/>
    </row>
    <row r="191" spans="4:4">
      <c r="D191" s="81"/>
    </row>
    <row r="192" spans="4:4">
      <c r="D192" s="81"/>
    </row>
    <row r="193" spans="4:4">
      <c r="D193" s="81"/>
    </row>
    <row r="194" spans="4:4">
      <c r="D194" s="81"/>
    </row>
    <row r="195" spans="4:4">
      <c r="D195" s="81"/>
    </row>
    <row r="196" spans="4:4">
      <c r="D196" s="81"/>
    </row>
    <row r="197" spans="4:4">
      <c r="D197" s="81"/>
    </row>
    <row r="198" spans="4:4">
      <c r="D198" s="81"/>
    </row>
    <row r="199" spans="4:4">
      <c r="D199" s="81"/>
    </row>
    <row r="200" spans="4:4">
      <c r="D200" s="81"/>
    </row>
    <row r="201" spans="4:4">
      <c r="D201" s="81"/>
    </row>
    <row r="202" spans="4:4">
      <c r="D202" s="81"/>
    </row>
    <row r="203" spans="4:4">
      <c r="D203" s="81"/>
    </row>
    <row r="204" spans="4:4">
      <c r="D204" s="81"/>
    </row>
    <row r="205" spans="4:4">
      <c r="D205" s="81"/>
    </row>
    <row r="206" spans="4:4">
      <c r="D206" s="81"/>
    </row>
    <row r="207" spans="4:4">
      <c r="D207" s="81"/>
    </row>
    <row r="208" spans="4:4">
      <c r="D208" s="81"/>
    </row>
    <row r="209" spans="4:4">
      <c r="D209" s="81"/>
    </row>
    <row r="210" spans="4:4">
      <c r="D210" s="81"/>
    </row>
    <row r="211" spans="4:4">
      <c r="D211" s="81"/>
    </row>
    <row r="212" spans="4:4">
      <c r="D212" s="81"/>
    </row>
    <row r="213" spans="4:4">
      <c r="D213" s="81"/>
    </row>
    <row r="214" spans="4:4">
      <c r="D214" s="81"/>
    </row>
    <row r="215" spans="4:4">
      <c r="D215" s="81"/>
    </row>
    <row r="216" spans="4:4">
      <c r="D216" s="81"/>
    </row>
    <row r="217" spans="4:4">
      <c r="D217" s="81"/>
    </row>
    <row r="218" spans="4:4">
      <c r="D218" s="81"/>
    </row>
    <row r="219" spans="4:4">
      <c r="D219" s="81"/>
    </row>
    <row r="220" spans="4:4">
      <c r="D220" s="81"/>
    </row>
    <row r="221" spans="4:4">
      <c r="D221" s="81"/>
    </row>
    <row r="222" spans="4:4">
      <c r="D222" s="81"/>
    </row>
    <row r="223" spans="4:4">
      <c r="D223" s="81"/>
    </row>
    <row r="224" spans="4:4">
      <c r="D224" s="81"/>
    </row>
    <row r="225" spans="4:4">
      <c r="D225" s="81"/>
    </row>
    <row r="226" spans="4:4">
      <c r="D226" s="81"/>
    </row>
  </sheetData>
  <mergeCells count="8">
    <mergeCell ref="D1:G1"/>
    <mergeCell ref="E29:E30"/>
    <mergeCell ref="F29:F30"/>
    <mergeCell ref="G29:G30"/>
    <mergeCell ref="B2:G2"/>
    <mergeCell ref="B4:B5"/>
    <mergeCell ref="E4:E5"/>
    <mergeCell ref="F4:G4"/>
  </mergeCells>
  <pageMargins left="0.19685039370078741" right="0.19685039370078741" top="0.19685039370078741" bottom="0.19685039370078741" header="0.31496062992125984" footer="0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Лист1!Область_печати</vt:lpstr>
      <vt:lpstr>Лист2!Область_печати</vt:lpstr>
      <vt:lpstr>Лист3!Область_печати</vt:lpstr>
      <vt:lpstr>Лист5!Область_печати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2023-11-27T11:08:03Z</dcterms:modified>
</cp:coreProperties>
</file>