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1AE17E8C-ED99-4763-8FF4-61E0B9752A0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r:id="rId3"/>
    <sheet name="4.Devicit " sheetId="15" state="hidden" r:id="rId4"/>
    <sheet name="5.Havelurd " sheetId="16" state="hidden" r:id="rId5"/>
    <sheet name="6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tsaxs'!$A$12:$J$232</definedName>
    <definedName name="_xlnm._FilterDatabase" localSheetId="5" hidden="1">'6.Gorcarakan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tsaxs'!$A$1:$J$231</definedName>
    <definedName name="_xlnm.Print_Area" localSheetId="5">'6.Gorcarakan ev tntesagitakan'!$A$1:$M$776</definedName>
  </definedNames>
  <calcPr calcId="191029"/>
</workbook>
</file>

<file path=xl/calcChain.xml><?xml version="1.0" encoding="utf-8"?>
<calcChain xmlns="http://schemas.openxmlformats.org/spreadsheetml/2006/main">
  <c r="J356" i="7" l="1"/>
  <c r="I152" i="3" s="1"/>
  <c r="I150" i="3" s="1"/>
  <c r="I173" i="4"/>
  <c r="H173" i="4" s="1"/>
  <c r="G173" i="4" s="1"/>
  <c r="D64" i="16"/>
  <c r="D61" i="16"/>
  <c r="E61" i="16"/>
  <c r="G61" i="16"/>
  <c r="H61" i="16"/>
  <c r="I61" i="16"/>
  <c r="J61" i="16"/>
  <c r="G111" i="7"/>
  <c r="M111" i="7" s="1"/>
  <c r="G107" i="7"/>
  <c r="K107" i="7" s="1"/>
  <c r="G193" i="4"/>
  <c r="F193" i="4"/>
  <c r="E193" i="4"/>
  <c r="F182" i="4"/>
  <c r="E182" i="4"/>
  <c r="H396" i="7"/>
  <c r="H394" i="7" s="1"/>
  <c r="I396" i="7"/>
  <c r="G405" i="7"/>
  <c r="M405" i="7" s="1"/>
  <c r="G399" i="7"/>
  <c r="J399" i="7" s="1"/>
  <c r="G400" i="7"/>
  <c r="D66" i="4"/>
  <c r="G401" i="7"/>
  <c r="G402" i="7"/>
  <c r="M402" i="7" s="1"/>
  <c r="G403" i="7"/>
  <c r="M403" i="7" s="1"/>
  <c r="G404" i="7"/>
  <c r="M404" i="7" s="1"/>
  <c r="J190" i="4" s="1"/>
  <c r="G44" i="7"/>
  <c r="I208" i="4"/>
  <c r="H208" i="4" s="1"/>
  <c r="G208" i="4" s="1"/>
  <c r="I207" i="4"/>
  <c r="H207" i="4" s="1"/>
  <c r="G207" i="4" s="1"/>
  <c r="I206" i="4"/>
  <c r="H206" i="4" s="1"/>
  <c r="G206" i="4" s="1"/>
  <c r="I202" i="4"/>
  <c r="I200" i="4" s="1"/>
  <c r="I199" i="4"/>
  <c r="H199" i="4" s="1"/>
  <c r="G199" i="4" s="1"/>
  <c r="I198" i="4"/>
  <c r="H198" i="4" s="1"/>
  <c r="G198" i="4" s="1"/>
  <c r="I197" i="4"/>
  <c r="H197" i="4" s="1"/>
  <c r="I196" i="4"/>
  <c r="H196" i="4" s="1"/>
  <c r="G196" i="4" s="1"/>
  <c r="J194" i="4"/>
  <c r="I192" i="4"/>
  <c r="J170" i="4"/>
  <c r="I170" i="4"/>
  <c r="H170" i="4"/>
  <c r="G170" i="4"/>
  <c r="I166" i="4"/>
  <c r="H166" i="4" s="1"/>
  <c r="J164" i="4"/>
  <c r="I163" i="4"/>
  <c r="I160" i="4" s="1"/>
  <c r="I162" i="4"/>
  <c r="I159" i="4"/>
  <c r="I157" i="4" s="1"/>
  <c r="J157" i="4"/>
  <c r="I156" i="4"/>
  <c r="H156" i="4" s="1"/>
  <c r="G156" i="4" s="1"/>
  <c r="I153" i="4"/>
  <c r="H153" i="4"/>
  <c r="I149" i="4"/>
  <c r="H149" i="4" s="1"/>
  <c r="G149" i="4" s="1"/>
  <c r="I144" i="4"/>
  <c r="I142" i="4" s="1"/>
  <c r="I138" i="4"/>
  <c r="H138" i="4" s="1"/>
  <c r="G138" i="4" s="1"/>
  <c r="I135" i="4"/>
  <c r="H135" i="4" s="1"/>
  <c r="G135" i="4" s="1"/>
  <c r="I134" i="4"/>
  <c r="H134" i="4" s="1"/>
  <c r="J132" i="4"/>
  <c r="I129" i="4"/>
  <c r="H129" i="4" s="1"/>
  <c r="G129" i="4" s="1"/>
  <c r="I128" i="4"/>
  <c r="H128" i="4" s="1"/>
  <c r="J125" i="4"/>
  <c r="I122" i="4"/>
  <c r="H122" i="4"/>
  <c r="G122" i="4" s="1"/>
  <c r="J119" i="4"/>
  <c r="I118" i="4"/>
  <c r="H118" i="4"/>
  <c r="G118" i="4" s="1"/>
  <c r="I117" i="4"/>
  <c r="H117" i="4" s="1"/>
  <c r="J114" i="4"/>
  <c r="I116" i="4"/>
  <c r="I114" i="4" s="1"/>
  <c r="I111" i="4"/>
  <c r="H111" i="4" s="1"/>
  <c r="G111" i="4" s="1"/>
  <c r="I107" i="4"/>
  <c r="H107" i="4" s="1"/>
  <c r="I106" i="4"/>
  <c r="H106" i="4" s="1"/>
  <c r="G106" i="4" s="1"/>
  <c r="J104" i="4"/>
  <c r="I103" i="4"/>
  <c r="H103" i="4"/>
  <c r="G103" i="4" s="1"/>
  <c r="I102" i="4"/>
  <c r="J100" i="4"/>
  <c r="I97" i="4"/>
  <c r="H97" i="4" s="1"/>
  <c r="G97" i="4" s="1"/>
  <c r="I93" i="4"/>
  <c r="H93" i="4" s="1"/>
  <c r="G93" i="4" s="1"/>
  <c r="I87" i="4"/>
  <c r="I86" i="4"/>
  <c r="H86" i="4"/>
  <c r="G86" i="4" s="1"/>
  <c r="J83" i="4"/>
  <c r="I85" i="4"/>
  <c r="H85" i="4" s="1"/>
  <c r="I82" i="4"/>
  <c r="H82" i="4" s="1"/>
  <c r="G82" i="4" s="1"/>
  <c r="I81" i="4"/>
  <c r="J79" i="4"/>
  <c r="I77" i="4"/>
  <c r="H77" i="4"/>
  <c r="G77" i="4" s="1"/>
  <c r="I70" i="4"/>
  <c r="H70" i="4" s="1"/>
  <c r="G70" i="4" s="1"/>
  <c r="I69" i="4"/>
  <c r="I67" i="4"/>
  <c r="H67" i="4" s="1"/>
  <c r="G67" i="4" s="1"/>
  <c r="I53" i="4"/>
  <c r="H53" i="4" s="1"/>
  <c r="G53" i="4" s="1"/>
  <c r="I52" i="4"/>
  <c r="H52" i="4" s="1"/>
  <c r="G52" i="4" s="1"/>
  <c r="I50" i="4"/>
  <c r="H50" i="4" s="1"/>
  <c r="G50" i="4" s="1"/>
  <c r="I48" i="4"/>
  <c r="H48" i="4" s="1"/>
  <c r="G48" i="4" s="1"/>
  <c r="I45" i="4"/>
  <c r="H45" i="4"/>
  <c r="G45" i="4" s="1"/>
  <c r="I34" i="4"/>
  <c r="H34" i="4" s="1"/>
  <c r="G34" i="4" s="1"/>
  <c r="I29" i="4"/>
  <c r="H29" i="4" s="1"/>
  <c r="I27" i="4"/>
  <c r="J27" i="4"/>
  <c r="J24" i="4"/>
  <c r="I23" i="4"/>
  <c r="H23" i="4" s="1"/>
  <c r="G23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0" i="4" s="1"/>
  <c r="K739" i="7"/>
  <c r="J739" i="7"/>
  <c r="G180" i="4" s="1"/>
  <c r="M634" i="7"/>
  <c r="L634" i="7"/>
  <c r="K634" i="7"/>
  <c r="J634" i="7"/>
  <c r="M633" i="7"/>
  <c r="L633" i="7"/>
  <c r="K633" i="7"/>
  <c r="J633" i="7"/>
  <c r="G139" i="4" s="1"/>
  <c r="M632" i="7"/>
  <c r="L632" i="7"/>
  <c r="L628" i="7" s="1"/>
  <c r="K246" i="3" s="1"/>
  <c r="K244" i="3" s="1"/>
  <c r="K632" i="7"/>
  <c r="J632" i="7"/>
  <c r="M614" i="7"/>
  <c r="J110" i="4" s="1"/>
  <c r="J108" i="4" s="1"/>
  <c r="L614" i="7"/>
  <c r="K614" i="7"/>
  <c r="J614" i="7"/>
  <c r="G110" i="4" s="1"/>
  <c r="M587" i="7"/>
  <c r="L587" i="7"/>
  <c r="I205" i="4"/>
  <c r="K587" i="7"/>
  <c r="J587" i="7"/>
  <c r="G205" i="4" s="1"/>
  <c r="M559" i="7"/>
  <c r="L559" i="7"/>
  <c r="K559" i="7"/>
  <c r="H186" i="4" s="1"/>
  <c r="J559" i="7"/>
  <c r="M459" i="7"/>
  <c r="M458" i="7"/>
  <c r="M456" i="7"/>
  <c r="M159" i="7"/>
  <c r="L159" i="7"/>
  <c r="I96" i="4" s="1"/>
  <c r="K159" i="7"/>
  <c r="H96" i="4" s="1"/>
  <c r="J159" i="7"/>
  <c r="G96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3" i="4" s="1"/>
  <c r="J82" i="7"/>
  <c r="M81" i="7"/>
  <c r="L81" i="7"/>
  <c r="K81" i="7"/>
  <c r="H37" i="4" s="1"/>
  <c r="J81" i="7"/>
  <c r="G37" i="4" s="1"/>
  <c r="M80" i="7"/>
  <c r="L80" i="7"/>
  <c r="K80" i="7"/>
  <c r="J80" i="7"/>
  <c r="M79" i="7"/>
  <c r="L79" i="7"/>
  <c r="I35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9" i="3" s="1"/>
  <c r="K47" i="7"/>
  <c r="H191" i="4" s="1"/>
  <c r="J47" i="7"/>
  <c r="J20" i="7" s="1"/>
  <c r="M45" i="7"/>
  <c r="M44" i="7"/>
  <c r="M43" i="7"/>
  <c r="J180" i="4" s="1"/>
  <c r="M42" i="7"/>
  <c r="D121" i="18"/>
  <c r="E121" i="18"/>
  <c r="C121" i="18"/>
  <c r="D229" i="4"/>
  <c r="D215" i="4"/>
  <c r="J215" i="4"/>
  <c r="G460" i="7"/>
  <c r="L463" i="17" s="1"/>
  <c r="J463" i="17" s="1"/>
  <c r="E58" i="9"/>
  <c r="G21" i="7"/>
  <c r="M21" i="7" s="1"/>
  <c r="G748" i="7"/>
  <c r="G747" i="7"/>
  <c r="K750" i="17" s="1"/>
  <c r="J750" i="17" s="1"/>
  <c r="G746" i="7"/>
  <c r="G738" i="7"/>
  <c r="M738" i="7" s="1"/>
  <c r="J140" i="4" s="1"/>
  <c r="G727" i="7"/>
  <c r="M727" i="7" s="1"/>
  <c r="L290" i="3" s="1"/>
  <c r="G721" i="7"/>
  <c r="F289" i="3" s="1"/>
  <c r="F287" i="3" s="1"/>
  <c r="G690" i="7"/>
  <c r="G687" i="7" s="1"/>
  <c r="G640" i="7"/>
  <c r="K642" i="17" s="1"/>
  <c r="G631" i="7"/>
  <c r="M631" i="7" s="1"/>
  <c r="M628" i="7" s="1"/>
  <c r="L246" i="3" s="1"/>
  <c r="L244" i="3" s="1"/>
  <c r="G613" i="7"/>
  <c r="G612" i="7" s="1"/>
  <c r="G591" i="7"/>
  <c r="G590" i="7"/>
  <c r="L590" i="7" s="1"/>
  <c r="G589" i="7"/>
  <c r="J589" i="7" s="1"/>
  <c r="G588" i="7"/>
  <c r="L588" i="7" s="1"/>
  <c r="I61" i="4" s="1"/>
  <c r="G568" i="7"/>
  <c r="G569" i="7"/>
  <c r="L569" i="7" s="1"/>
  <c r="G563" i="7"/>
  <c r="L563" i="7" s="1"/>
  <c r="L560" i="7" s="1"/>
  <c r="K225" i="3" s="1"/>
  <c r="G562" i="7"/>
  <c r="G558" i="7"/>
  <c r="G557" i="7"/>
  <c r="G556" i="7"/>
  <c r="J556" i="7" s="1"/>
  <c r="G550" i="7"/>
  <c r="D139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96" i="4" s="1"/>
  <c r="J94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5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D38" i="4" s="1"/>
  <c r="G358" i="7"/>
  <c r="M358" i="7" s="1"/>
  <c r="G286" i="7"/>
  <c r="L291" i="17" s="1"/>
  <c r="J291" i="17" s="1"/>
  <c r="O291" i="17" s="1"/>
  <c r="G285" i="7"/>
  <c r="M285" i="7" s="1"/>
  <c r="J185" i="4" s="1"/>
  <c r="G284" i="7"/>
  <c r="L288" i="1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37" i="4" s="1"/>
  <c r="G26" i="7"/>
  <c r="K24" i="17" s="1"/>
  <c r="J24" i="17" s="1"/>
  <c r="G27" i="7"/>
  <c r="D39" i="4" s="1"/>
  <c r="G28" i="7"/>
  <c r="M28" i="7" s="1"/>
  <c r="J40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2" i="4"/>
  <c r="E49" i="4"/>
  <c r="F127" i="9"/>
  <c r="F125" i="9" s="1"/>
  <c r="F76" i="9" s="1"/>
  <c r="F16" i="9" s="1"/>
  <c r="O17" i="9" s="1"/>
  <c r="D46" i="9"/>
  <c r="D45" i="9"/>
  <c r="I45" i="9"/>
  <c r="G49" i="4"/>
  <c r="H49" i="4"/>
  <c r="I49" i="4"/>
  <c r="K406" i="17"/>
  <c r="J406" i="17" s="1"/>
  <c r="G78" i="4"/>
  <c r="I78" i="4"/>
  <c r="I75" i="4" s="1"/>
  <c r="G51" i="4"/>
  <c r="I51" i="4"/>
  <c r="H51" i="4"/>
  <c r="G40" i="4"/>
  <c r="I40" i="4"/>
  <c r="H40" i="4"/>
  <c r="G185" i="4"/>
  <c r="H185" i="4"/>
  <c r="I185" i="4"/>
  <c r="M588" i="7"/>
  <c r="M41" i="7"/>
  <c r="G54" i="4"/>
  <c r="H54" i="4"/>
  <c r="I54" i="4"/>
  <c r="J158" i="7"/>
  <c r="G71" i="4" s="1"/>
  <c r="G190" i="4"/>
  <c r="H190" i="4"/>
  <c r="I190" i="4"/>
  <c r="M545" i="7"/>
  <c r="H44" i="4"/>
  <c r="I38" i="4"/>
  <c r="G22" i="4"/>
  <c r="I22" i="4"/>
  <c r="H22" i="4"/>
  <c r="L402" i="7"/>
  <c r="G169" i="4"/>
  <c r="G167" i="4" s="1"/>
  <c r="M640" i="7"/>
  <c r="M639" i="7" s="1"/>
  <c r="F37" i="18"/>
  <c r="J45" i="9"/>
  <c r="G45" i="9"/>
  <c r="H45" i="9"/>
  <c r="F38" i="18"/>
  <c r="I46" i="9"/>
  <c r="J46" i="9"/>
  <c r="H46" i="9"/>
  <c r="G46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4" i="4"/>
  <c r="G38" i="4"/>
  <c r="H58" i="4"/>
  <c r="H56" i="4" s="1"/>
  <c r="I169" i="4"/>
  <c r="I167" i="4" s="1"/>
  <c r="H38" i="4"/>
  <c r="H62" i="4"/>
  <c r="H154" i="4"/>
  <c r="I58" i="4"/>
  <c r="I56" i="4" s="1"/>
  <c r="G44" i="4"/>
  <c r="I62" i="4"/>
  <c r="G62" i="4"/>
  <c r="I44" i="4"/>
  <c r="G154" i="4"/>
  <c r="G58" i="4"/>
  <c r="G56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0" i="4"/>
  <c r="I612" i="7"/>
  <c r="H239" i="3" s="1"/>
  <c r="H236" i="3" s="1"/>
  <c r="H614" i="7"/>
  <c r="H612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101" i="7"/>
  <c r="I99" i="7" s="1"/>
  <c r="J101" i="7"/>
  <c r="I41" i="3" s="1"/>
  <c r="L101" i="7"/>
  <c r="K41" i="3" s="1"/>
  <c r="D20" i="9"/>
  <c r="I20" i="9" s="1"/>
  <c r="D21" i="9"/>
  <c r="I21" i="9"/>
  <c r="F73" i="9"/>
  <c r="H292" i="3"/>
  <c r="H290" i="3" s="1"/>
  <c r="H759" i="7"/>
  <c r="H760" i="7"/>
  <c r="H761" i="7"/>
  <c r="E71" i="4" s="1"/>
  <c r="H762" i="7"/>
  <c r="E39" i="4" s="1"/>
  <c r="H763" i="7"/>
  <c r="E65" i="4" s="1"/>
  <c r="H764" i="7"/>
  <c r="H765" i="7"/>
  <c r="E68" i="4" s="1"/>
  <c r="H758" i="7"/>
  <c r="H745" i="7"/>
  <c r="H743" i="7" s="1"/>
  <c r="H740" i="7"/>
  <c r="H736" i="7" s="1"/>
  <c r="G298" i="3" s="1"/>
  <c r="G296" i="3" s="1"/>
  <c r="E140" i="4"/>
  <c r="G292" i="3"/>
  <c r="G290" i="3" s="1"/>
  <c r="G289" i="3"/>
  <c r="G287" i="3" s="1"/>
  <c r="H639" i="7"/>
  <c r="H637" i="7" s="1"/>
  <c r="H632" i="7"/>
  <c r="E150" i="4" s="1"/>
  <c r="E147" i="4" s="1"/>
  <c r="H633" i="7"/>
  <c r="E139" i="4" s="1"/>
  <c r="H634" i="7"/>
  <c r="I587" i="7"/>
  <c r="I585" i="7" s="1"/>
  <c r="F190" i="4"/>
  <c r="E66" i="4"/>
  <c r="E78" i="4"/>
  <c r="E75" i="4" s="1"/>
  <c r="H79" i="7"/>
  <c r="H80" i="7"/>
  <c r="H81" i="7"/>
  <c r="H82" i="7"/>
  <c r="E43" i="4" s="1"/>
  <c r="H83" i="7"/>
  <c r="H84" i="7"/>
  <c r="H85" i="7"/>
  <c r="E72" i="4" s="1"/>
  <c r="H78" i="7"/>
  <c r="E21" i="4" s="1"/>
  <c r="E40" i="4"/>
  <c r="E51" i="4"/>
  <c r="E54" i="4"/>
  <c r="I725" i="7"/>
  <c r="I723" i="7" s="1"/>
  <c r="J725" i="7"/>
  <c r="J723" i="7" s="1"/>
  <c r="K725" i="7"/>
  <c r="K723" i="7" s="1"/>
  <c r="L725" i="7"/>
  <c r="L723" i="7" s="1"/>
  <c r="I541" i="7"/>
  <c r="I539" i="7" s="1"/>
  <c r="I560" i="7"/>
  <c r="I566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3" i="4"/>
  <c r="E24" i="4"/>
  <c r="D26" i="4"/>
  <c r="D24" i="4" s="1"/>
  <c r="E27" i="4"/>
  <c r="D29" i="4"/>
  <c r="D27" i="4" s="1"/>
  <c r="D34" i="4"/>
  <c r="D45" i="4"/>
  <c r="D48" i="4"/>
  <c r="D50" i="4"/>
  <c r="D52" i="4"/>
  <c r="D53" i="4"/>
  <c r="D67" i="4"/>
  <c r="D69" i="4"/>
  <c r="D70" i="4"/>
  <c r="D77" i="4"/>
  <c r="E79" i="4"/>
  <c r="D81" i="4"/>
  <c r="D79" i="4" s="1"/>
  <c r="D82" i="4"/>
  <c r="E83" i="4"/>
  <c r="D85" i="4"/>
  <c r="D86" i="4"/>
  <c r="D83" i="4" s="1"/>
  <c r="D87" i="4"/>
  <c r="D93" i="4"/>
  <c r="D97" i="4"/>
  <c r="E100" i="4"/>
  <c r="D102" i="4"/>
  <c r="D103" i="4"/>
  <c r="E104" i="4"/>
  <c r="D106" i="4"/>
  <c r="D107" i="4"/>
  <c r="D104" i="4" s="1"/>
  <c r="D111" i="4"/>
  <c r="E114" i="4"/>
  <c r="E112" i="4" s="1"/>
  <c r="D116" i="4"/>
  <c r="D114" i="4" s="1"/>
  <c r="D117" i="4"/>
  <c r="D118" i="4"/>
  <c r="D121" i="4"/>
  <c r="D122" i="4"/>
  <c r="E125" i="4"/>
  <c r="E123" i="4" s="1"/>
  <c r="E119" i="4" s="1"/>
  <c r="D127" i="4"/>
  <c r="D125" i="4"/>
  <c r="D128" i="4"/>
  <c r="D129" i="4"/>
  <c r="E132" i="4"/>
  <c r="D134" i="4"/>
  <c r="D135" i="4"/>
  <c r="D138" i="4"/>
  <c r="E142" i="4"/>
  <c r="D144" i="4"/>
  <c r="D142" i="4" s="1"/>
  <c r="D149" i="4"/>
  <c r="D153" i="4"/>
  <c r="F154" i="4"/>
  <c r="D156" i="4"/>
  <c r="E157" i="4"/>
  <c r="D159" i="4"/>
  <c r="D157" i="4" s="1"/>
  <c r="E160" i="4"/>
  <c r="D162" i="4"/>
  <c r="D163" i="4"/>
  <c r="E164" i="4"/>
  <c r="D166" i="4"/>
  <c r="D164" i="4" s="1"/>
  <c r="D170" i="4"/>
  <c r="D173" i="4"/>
  <c r="D192" i="4"/>
  <c r="F194" i="4"/>
  <c r="D196" i="4"/>
  <c r="D197" i="4"/>
  <c r="D198" i="4"/>
  <c r="D199" i="4"/>
  <c r="D194" i="4" s="1"/>
  <c r="F200" i="4"/>
  <c r="D202" i="4"/>
  <c r="D200" i="4"/>
  <c r="D206" i="4"/>
  <c r="D207" i="4"/>
  <c r="D208" i="4"/>
  <c r="F213" i="4"/>
  <c r="F211" i="4" s="1"/>
  <c r="G213" i="4"/>
  <c r="H213" i="4"/>
  <c r="I213" i="4"/>
  <c r="J213" i="4"/>
  <c r="J211" i="4" s="1"/>
  <c r="D214" i="4"/>
  <c r="H214" i="4" s="1"/>
  <c r="D218" i="4"/>
  <c r="F219" i="4"/>
  <c r="F216" i="4" s="1"/>
  <c r="D221" i="4"/>
  <c r="H221" i="4" s="1"/>
  <c r="D222" i="4"/>
  <c r="H222" i="4" s="1"/>
  <c r="D223" i="4"/>
  <c r="J223" i="4" s="1"/>
  <c r="G223" i="4"/>
  <c r="F224" i="4"/>
  <c r="D226" i="4"/>
  <c r="G226" i="4"/>
  <c r="G224" i="4" s="1"/>
  <c r="F227" i="4"/>
  <c r="D230" i="4"/>
  <c r="H230" i="4" s="1"/>
  <c r="J230" i="4"/>
  <c r="D231" i="4"/>
  <c r="H231" i="4"/>
  <c r="D232" i="4"/>
  <c r="J232" i="4" s="1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/>
  <c r="G92" i="3"/>
  <c r="H92" i="3"/>
  <c r="F94" i="3"/>
  <c r="F92" i="3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 s="1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F18" i="18" s="1"/>
  <c r="F17" i="18" s="1"/>
  <c r="E26" i="9"/>
  <c r="D27" i="9"/>
  <c r="D28" i="9"/>
  <c r="D29" i="9"/>
  <c r="G29" i="9"/>
  <c r="D30" i="9"/>
  <c r="I30" i="9" s="1"/>
  <c r="D31" i="9"/>
  <c r="D32" i="9"/>
  <c r="D33" i="9"/>
  <c r="G33" i="9"/>
  <c r="D34" i="9"/>
  <c r="I34" i="9"/>
  <c r="D35" i="9"/>
  <c r="D36" i="9"/>
  <c r="D37" i="9"/>
  <c r="G37" i="9"/>
  <c r="D38" i="9"/>
  <c r="I38" i="9" s="1"/>
  <c r="D39" i="9"/>
  <c r="D40" i="9"/>
  <c r="H40" i="9"/>
  <c r="D41" i="9"/>
  <c r="F33" i="18" s="1"/>
  <c r="G33" i="18" s="1"/>
  <c r="D42" i="9"/>
  <c r="I42" i="9" s="1"/>
  <c r="D43" i="9"/>
  <c r="D44" i="9"/>
  <c r="E48" i="9"/>
  <c r="E47" i="9" s="1"/>
  <c r="D49" i="9"/>
  <c r="D50" i="9"/>
  <c r="E52" i="9"/>
  <c r="E51" i="9"/>
  <c r="D53" i="9"/>
  <c r="I53" i="9" s="1"/>
  <c r="D54" i="9"/>
  <c r="D55" i="9"/>
  <c r="J55" i="9" s="1"/>
  <c r="D56" i="9"/>
  <c r="H56" i="9" s="1"/>
  <c r="D59" i="9"/>
  <c r="F60" i="9"/>
  <c r="D61" i="9"/>
  <c r="J61" i="9"/>
  <c r="J60" i="9" s="1"/>
  <c r="E62" i="9"/>
  <c r="D63" i="9"/>
  <c r="D62" i="9" s="1"/>
  <c r="D57" i="9" s="1"/>
  <c r="F64" i="9"/>
  <c r="D65" i="9"/>
  <c r="J65" i="9" s="1"/>
  <c r="J64" i="9" s="1"/>
  <c r="D67" i="9"/>
  <c r="G67" i="9"/>
  <c r="E68" i="9"/>
  <c r="E66" i="9"/>
  <c r="D69" i="9"/>
  <c r="G69" i="9" s="1"/>
  <c r="G68" i="9" s="1"/>
  <c r="G66" i="9" s="1"/>
  <c r="D70" i="9"/>
  <c r="D68" i="9" s="1"/>
  <c r="D66" i="9" s="1"/>
  <c r="D71" i="9"/>
  <c r="D72" i="9"/>
  <c r="D74" i="9"/>
  <c r="J74" i="9"/>
  <c r="J73" i="9" s="1"/>
  <c r="D75" i="9"/>
  <c r="I75" i="9" s="1"/>
  <c r="I73" i="9" s="1"/>
  <c r="F77" i="9"/>
  <c r="D78" i="9"/>
  <c r="I78" i="9"/>
  <c r="I77" i="9"/>
  <c r="E79" i="9"/>
  <c r="D80" i="9"/>
  <c r="I80" i="9"/>
  <c r="I79" i="9" s="1"/>
  <c r="E81" i="9"/>
  <c r="D82" i="9"/>
  <c r="I82" i="9"/>
  <c r="D83" i="9"/>
  <c r="I83" i="9" s="1"/>
  <c r="I81" i="9" s="1"/>
  <c r="D84" i="9"/>
  <c r="H84" i="9"/>
  <c r="D85" i="9"/>
  <c r="E86" i="9"/>
  <c r="D87" i="9"/>
  <c r="G87" i="9"/>
  <c r="D88" i="9"/>
  <c r="H88" i="9"/>
  <c r="D89" i="9"/>
  <c r="D93" i="9"/>
  <c r="I93" i="9" s="1"/>
  <c r="D94" i="9"/>
  <c r="I94" i="9"/>
  <c r="D95" i="9"/>
  <c r="H95" i="9"/>
  <c r="D96" i="9"/>
  <c r="D97" i="9"/>
  <c r="I97" i="9" s="1"/>
  <c r="D98" i="9"/>
  <c r="I98" i="9" s="1"/>
  <c r="E99" i="9"/>
  <c r="E91" i="9"/>
  <c r="E90" i="9" s="1"/>
  <c r="D100" i="9"/>
  <c r="D101" i="9"/>
  <c r="G101" i="9" s="1"/>
  <c r="D102" i="9"/>
  <c r="I102" i="9" s="1"/>
  <c r="D103" i="9"/>
  <c r="H103" i="9" s="1"/>
  <c r="D104" i="9"/>
  <c r="D105" i="9"/>
  <c r="H105" i="9"/>
  <c r="D106" i="9"/>
  <c r="I106" i="9" s="1"/>
  <c r="D107" i="9"/>
  <c r="H107" i="9"/>
  <c r="D108" i="9"/>
  <c r="D109" i="9"/>
  <c r="G109" i="9" s="1"/>
  <c r="D110" i="9"/>
  <c r="I110" i="9" s="1"/>
  <c r="D111" i="9"/>
  <c r="J111" i="9" s="1"/>
  <c r="D112" i="9"/>
  <c r="D113" i="9"/>
  <c r="G113" i="9" s="1"/>
  <c r="D114" i="9"/>
  <c r="I114" i="9"/>
  <c r="D115" i="9"/>
  <c r="H115" i="9"/>
  <c r="E116" i="9"/>
  <c r="D117" i="9"/>
  <c r="G117" i="9" s="1"/>
  <c r="G116" i="9" s="1"/>
  <c r="D118" i="9"/>
  <c r="I118" i="9" s="1"/>
  <c r="E119" i="9"/>
  <c r="D120" i="9"/>
  <c r="D121" i="9"/>
  <c r="G121" i="9"/>
  <c r="F122" i="9"/>
  <c r="D123" i="9"/>
  <c r="J123" i="9" s="1"/>
  <c r="J122" i="9" s="1"/>
  <c r="D124" i="9"/>
  <c r="E125" i="9"/>
  <c r="D126" i="9"/>
  <c r="I126" i="9"/>
  <c r="D128" i="9"/>
  <c r="G128" i="9" s="1"/>
  <c r="G125" i="9" s="1"/>
  <c r="H128" i="9"/>
  <c r="G69" i="3"/>
  <c r="K639" i="7"/>
  <c r="K637" i="7" s="1"/>
  <c r="K635" i="7" s="1"/>
  <c r="D205" i="4"/>
  <c r="J290" i="3"/>
  <c r="J292" i="3"/>
  <c r="J289" i="3"/>
  <c r="J287" i="3" s="1"/>
  <c r="G76" i="7"/>
  <c r="J687" i="7"/>
  <c r="L687" i="7"/>
  <c r="K687" i="7"/>
  <c r="L719" i="7"/>
  <c r="J719" i="7"/>
  <c r="L541" i="7"/>
  <c r="J541" i="7"/>
  <c r="J539" i="7" s="1"/>
  <c r="K541" i="7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D71" i="4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2" i="4"/>
  <c r="F170" i="4" s="1"/>
  <c r="F145" i="4" s="1"/>
  <c r="F15" i="4" s="1"/>
  <c r="F257" i="3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H117" i="9"/>
  <c r="H116" i="9" s="1"/>
  <c r="I113" i="9"/>
  <c r="J113" i="9"/>
  <c r="H113" i="9"/>
  <c r="I109" i="9"/>
  <c r="J109" i="9"/>
  <c r="H109" i="9"/>
  <c r="I105" i="9"/>
  <c r="J105" i="9"/>
  <c r="G105" i="9"/>
  <c r="J101" i="9"/>
  <c r="J97" i="9"/>
  <c r="G97" i="9"/>
  <c r="H97" i="9"/>
  <c r="J93" i="9"/>
  <c r="G93" i="9"/>
  <c r="H93" i="9"/>
  <c r="J82" i="9"/>
  <c r="G82" i="9"/>
  <c r="H82" i="9"/>
  <c r="H78" i="9"/>
  <c r="H77" i="9" s="1"/>
  <c r="J78" i="9"/>
  <c r="J77" i="9" s="1"/>
  <c r="J72" i="9"/>
  <c r="G59" i="9"/>
  <c r="G58" i="9"/>
  <c r="H53" i="9"/>
  <c r="I37" i="9"/>
  <c r="I33" i="9"/>
  <c r="I29" i="9"/>
  <c r="G23" i="9"/>
  <c r="G22" i="9" s="1"/>
  <c r="I120" i="9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25" i="9"/>
  <c r="J118" i="9"/>
  <c r="J116" i="9" s="1"/>
  <c r="J114" i="9"/>
  <c r="J110" i="9"/>
  <c r="J106" i="9"/>
  <c r="J102" i="9"/>
  <c r="J98" i="9"/>
  <c r="J94" i="9"/>
  <c r="H87" i="9"/>
  <c r="H86" i="9" s="1"/>
  <c r="J83" i="9"/>
  <c r="I54" i="9"/>
  <c r="J54" i="9"/>
  <c r="H54" i="9"/>
  <c r="G54" i="9"/>
  <c r="I49" i="9"/>
  <c r="J49" i="9"/>
  <c r="J48" i="9" s="1"/>
  <c r="J47" i="9" s="1"/>
  <c r="G49" i="9"/>
  <c r="G48" i="9"/>
  <c r="G47" i="9" s="1"/>
  <c r="H49" i="9"/>
  <c r="J42" i="9"/>
  <c r="H42" i="9"/>
  <c r="H38" i="9"/>
  <c r="J38" i="9"/>
  <c r="H34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I128" i="9"/>
  <c r="I125" i="9" s="1"/>
  <c r="J128" i="9"/>
  <c r="I123" i="9"/>
  <c r="I122" i="9" s="1"/>
  <c r="H123" i="9"/>
  <c r="H122" i="9" s="1"/>
  <c r="G123" i="9"/>
  <c r="G122" i="9" s="1"/>
  <c r="J115" i="9"/>
  <c r="G115" i="9"/>
  <c r="G111" i="9"/>
  <c r="H111" i="9"/>
  <c r="J107" i="9"/>
  <c r="G107" i="9"/>
  <c r="J103" i="9"/>
  <c r="G103" i="9"/>
  <c r="J95" i="9"/>
  <c r="G95" i="9"/>
  <c r="I88" i="9"/>
  <c r="J88" i="9"/>
  <c r="J84" i="9"/>
  <c r="G84" i="9"/>
  <c r="J80" i="9"/>
  <c r="J79" i="9" s="1"/>
  <c r="G80" i="9"/>
  <c r="J75" i="9"/>
  <c r="J70" i="9"/>
  <c r="J68" i="9" s="1"/>
  <c r="J66" i="9" s="1"/>
  <c r="G55" i="9"/>
  <c r="I50" i="9"/>
  <c r="H50" i="9"/>
  <c r="J50" i="9"/>
  <c r="G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H20" i="9"/>
  <c r="F261" i="3"/>
  <c r="E57" i="9"/>
  <c r="F57" i="9"/>
  <c r="F83" i="18"/>
  <c r="G83" i="18" s="1"/>
  <c r="F73" i="18"/>
  <c r="H73" i="18" s="1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F100" i="18"/>
  <c r="I100" i="18" s="1"/>
  <c r="F15" i="18"/>
  <c r="G15" i="18" s="1"/>
  <c r="F87" i="18"/>
  <c r="F31" i="18"/>
  <c r="H31" i="18" s="1"/>
  <c r="F23" i="18"/>
  <c r="F120" i="18"/>
  <c r="G120" i="18" s="1"/>
  <c r="F101" i="18"/>
  <c r="I101" i="18"/>
  <c r="F90" i="18"/>
  <c r="G90" i="18" s="1"/>
  <c r="F86" i="18"/>
  <c r="H86" i="18" s="1"/>
  <c r="F76" i="18"/>
  <c r="I76" i="18" s="1"/>
  <c r="F58" i="18"/>
  <c r="H58" i="18" s="1"/>
  <c r="F26" i="18"/>
  <c r="G26" i="18" s="1"/>
  <c r="F22" i="18"/>
  <c r="I22" i="18" s="1"/>
  <c r="H72" i="9"/>
  <c r="J59" i="9"/>
  <c r="J58" i="9"/>
  <c r="D48" i="9"/>
  <c r="D47" i="9" s="1"/>
  <c r="D58" i="9"/>
  <c r="I72" i="9"/>
  <c r="E25" i="9"/>
  <c r="E24" i="9" s="1"/>
  <c r="G79" i="9"/>
  <c r="I59" i="9"/>
  <c r="I58" i="9" s="1"/>
  <c r="G72" i="9"/>
  <c r="D77" i="9"/>
  <c r="H59" i="9"/>
  <c r="H58" i="9"/>
  <c r="H61" i="9"/>
  <c r="H60" i="9"/>
  <c r="D119" i="9"/>
  <c r="D79" i="9"/>
  <c r="H75" i="9"/>
  <c r="H73" i="9" s="1"/>
  <c r="D26" i="9"/>
  <c r="I26" i="9"/>
  <c r="H719" i="7"/>
  <c r="I28" i="3"/>
  <c r="H725" i="7"/>
  <c r="H723" i="7" s="1"/>
  <c r="E44" i="4"/>
  <c r="E61" i="4"/>
  <c r="H585" i="7"/>
  <c r="G230" i="3" s="1"/>
  <c r="I429" i="7"/>
  <c r="H181" i="3" s="1"/>
  <c r="H179" i="3" s="1"/>
  <c r="E62" i="4"/>
  <c r="F181" i="4"/>
  <c r="E141" i="4"/>
  <c r="E58" i="4"/>
  <c r="E56" i="4" s="1"/>
  <c r="H279" i="7"/>
  <c r="G122" i="3" s="1"/>
  <c r="G120" i="3" s="1"/>
  <c r="G95" i="3" s="1"/>
  <c r="I279" i="7"/>
  <c r="H122" i="3" s="1"/>
  <c r="H120" i="3" s="1"/>
  <c r="E38" i="4"/>
  <c r="H554" i="7"/>
  <c r="G224" i="3" s="1"/>
  <c r="H560" i="7"/>
  <c r="H566" i="7"/>
  <c r="E154" i="4"/>
  <c r="E151" i="4" s="1"/>
  <c r="H429" i="7"/>
  <c r="H427" i="7" s="1"/>
  <c r="H541" i="7"/>
  <c r="H539" i="7" s="1"/>
  <c r="H94" i="7"/>
  <c r="H92" i="7" s="1"/>
  <c r="G36" i="3" s="1"/>
  <c r="I94" i="7"/>
  <c r="H38" i="3" s="1"/>
  <c r="H445" i="7"/>
  <c r="I445" i="7"/>
  <c r="H187" i="3" s="1"/>
  <c r="H185" i="3" s="1"/>
  <c r="H356" i="7"/>
  <c r="H354" i="7" s="1"/>
  <c r="H352" i="7" s="1"/>
  <c r="D18" i="9"/>
  <c r="E92" i="4"/>
  <c r="E90" i="4" s="1"/>
  <c r="G271" i="3"/>
  <c r="G269" i="3" s="1"/>
  <c r="H687" i="7"/>
  <c r="H35" i="18"/>
  <c r="J81" i="9"/>
  <c r="I119" i="9"/>
  <c r="H48" i="9"/>
  <c r="H47" i="9" s="1"/>
  <c r="I48" i="9"/>
  <c r="I47" i="9"/>
  <c r="H26" i="9"/>
  <c r="G74" i="18"/>
  <c r="G22" i="18"/>
  <c r="I86" i="18"/>
  <c r="H101" i="18"/>
  <c r="G101" i="18"/>
  <c r="G23" i="18"/>
  <c r="G40" i="18"/>
  <c r="H98" i="18"/>
  <c r="I98" i="18"/>
  <c r="G98" i="18"/>
  <c r="G32" i="18"/>
  <c r="H76" i="18"/>
  <c r="I31" i="18"/>
  <c r="G99" i="18"/>
  <c r="F108" i="18"/>
  <c r="H109" i="18"/>
  <c r="G109" i="18"/>
  <c r="G108" i="18" s="1"/>
  <c r="I109" i="18"/>
  <c r="I108" i="18" s="1"/>
  <c r="I27" i="18"/>
  <c r="J119" i="9"/>
  <c r="L28" i="3"/>
  <c r="I739" i="7"/>
  <c r="I736" i="7" s="1"/>
  <c r="I734" i="7" s="1"/>
  <c r="D191" i="4"/>
  <c r="I47" i="7"/>
  <c r="L44" i="17"/>
  <c r="I48" i="7"/>
  <c r="F187" i="4" s="1"/>
  <c r="L45" i="17"/>
  <c r="J45" i="17" s="1"/>
  <c r="L42" i="17"/>
  <c r="J42" i="17" s="1"/>
  <c r="N42" i="17" s="1"/>
  <c r="D180" i="4"/>
  <c r="L47" i="17"/>
  <c r="J47" i="17" s="1"/>
  <c r="N47" i="17" s="1"/>
  <c r="N46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5" i="4"/>
  <c r="K160" i="17"/>
  <c r="J160" i="17" s="1"/>
  <c r="M160" i="17" s="1"/>
  <c r="D96" i="4"/>
  <c r="H159" i="7"/>
  <c r="E96" i="4" s="1"/>
  <c r="E94" i="4" s="1"/>
  <c r="I356" i="7"/>
  <c r="L561" i="17"/>
  <c r="L556" i="17" s="1"/>
  <c r="I554" i="7"/>
  <c r="F186" i="4"/>
  <c r="H101" i="7"/>
  <c r="H99" i="7" s="1"/>
  <c r="G39" i="3" s="1"/>
  <c r="K539" i="7"/>
  <c r="K751" i="17"/>
  <c r="J751" i="17" s="1"/>
  <c r="M454" i="7"/>
  <c r="K569" i="7"/>
  <c r="K566" i="7" s="1"/>
  <c r="J226" i="3" s="1"/>
  <c r="K558" i="17"/>
  <c r="J558" i="17"/>
  <c r="K559" i="17"/>
  <c r="J559" i="17" s="1"/>
  <c r="K399" i="7"/>
  <c r="K454" i="17"/>
  <c r="J454" i="17" s="1"/>
  <c r="G251" i="3"/>
  <c r="G249" i="3" s="1"/>
  <c r="G247" i="3" s="1"/>
  <c r="M86" i="17"/>
  <c r="M546" i="7"/>
  <c r="L160" i="7"/>
  <c r="G191" i="4"/>
  <c r="G101" i="7"/>
  <c r="G99" i="7" s="1"/>
  <c r="F39" i="3" s="1"/>
  <c r="I607" i="7"/>
  <c r="D51" i="4"/>
  <c r="D40" i="4"/>
  <c r="M690" i="7"/>
  <c r="M687" i="7" s="1"/>
  <c r="K400" i="7"/>
  <c r="D140" i="4"/>
  <c r="J738" i="7"/>
  <c r="G140" i="4" s="1"/>
  <c r="M400" i="7"/>
  <c r="J66" i="4" s="1"/>
  <c r="J191" i="4"/>
  <c r="G167" i="3"/>
  <c r="G165" i="3" s="1"/>
  <c r="G736" i="7"/>
  <c r="L738" i="7"/>
  <c r="J400" i="7"/>
  <c r="G66" i="4" s="1"/>
  <c r="K748" i="7"/>
  <c r="K27" i="17"/>
  <c r="J27" i="17" s="1"/>
  <c r="O27" i="17" s="1"/>
  <c r="I110" i="4"/>
  <c r="F191" i="4"/>
  <c r="D78" i="4"/>
  <c r="D75" i="4" s="1"/>
  <c r="L557" i="7"/>
  <c r="G186" i="4"/>
  <c r="L400" i="7"/>
  <c r="I66" i="4"/>
  <c r="M107" i="7"/>
  <c r="J78" i="4" s="1"/>
  <c r="J75" i="4" s="1"/>
  <c r="J73" i="4" s="1"/>
  <c r="M461" i="17"/>
  <c r="K740" i="17"/>
  <c r="J740" i="17" s="1"/>
  <c r="M740" i="17" s="1"/>
  <c r="K738" i="7"/>
  <c r="K736" i="7" s="1"/>
  <c r="G38" i="3"/>
  <c r="M756" i="7"/>
  <c r="L308" i="3" s="1"/>
  <c r="L306" i="3" s="1"/>
  <c r="K557" i="7"/>
  <c r="H39" i="4" s="1"/>
  <c r="M26" i="7"/>
  <c r="I139" i="4"/>
  <c r="J152" i="3"/>
  <c r="J150" i="3" s="1"/>
  <c r="D54" i="4"/>
  <c r="K556" i="7"/>
  <c r="M556" i="7"/>
  <c r="J221" i="3"/>
  <c r="J219" i="3" s="1"/>
  <c r="D22" i="4"/>
  <c r="M548" i="7"/>
  <c r="M431" i="7"/>
  <c r="M38" i="7"/>
  <c r="K156" i="7"/>
  <c r="M156" i="7"/>
  <c r="M550" i="7"/>
  <c r="J139" i="4" s="1"/>
  <c r="H110" i="4"/>
  <c r="I741" i="7"/>
  <c r="L99" i="7"/>
  <c r="K39" i="3" s="1"/>
  <c r="L43" i="17"/>
  <c r="J43" i="17" s="1"/>
  <c r="M46" i="7"/>
  <c r="M449" i="7"/>
  <c r="I122" i="3"/>
  <c r="I120" i="3" s="1"/>
  <c r="K22" i="17"/>
  <c r="J22" i="17" s="1"/>
  <c r="J160" i="7"/>
  <c r="K161" i="17"/>
  <c r="J161" i="17" s="1"/>
  <c r="I193" i="4"/>
  <c r="J613" i="7"/>
  <c r="J612" i="7" s="1"/>
  <c r="J607" i="7" s="1"/>
  <c r="L613" i="7"/>
  <c r="L612" i="7" s="1"/>
  <c r="K615" i="17"/>
  <c r="K614" i="17" s="1"/>
  <c r="K609" i="17" s="1"/>
  <c r="K160" i="7"/>
  <c r="M32" i="7"/>
  <c r="J51" i="4" s="1"/>
  <c r="H66" i="4"/>
  <c r="I39" i="4"/>
  <c r="M41" i="17"/>
  <c r="N41" i="17"/>
  <c r="M81" i="17"/>
  <c r="K38" i="17"/>
  <c r="J38" i="17" s="1"/>
  <c r="O38" i="17" s="1"/>
  <c r="K590" i="7"/>
  <c r="K405" i="17"/>
  <c r="J405" i="17" s="1"/>
  <c r="G639" i="7"/>
  <c r="G637" i="7" s="1"/>
  <c r="G635" i="7" s="1"/>
  <c r="E110" i="4"/>
  <c r="D185" i="4"/>
  <c r="K773" i="7"/>
  <c r="K771" i="7" s="1"/>
  <c r="L408" i="17"/>
  <c r="J408" i="17" s="1"/>
  <c r="N408" i="17" s="1"/>
  <c r="O26" i="17"/>
  <c r="H205" i="4"/>
  <c r="M721" i="7"/>
  <c r="M719" i="7" s="1"/>
  <c r="I221" i="3"/>
  <c r="I219" i="3" s="1"/>
  <c r="K362" i="17"/>
  <c r="J362" i="17" s="1"/>
  <c r="O362" i="17" s="1"/>
  <c r="K287" i="17"/>
  <c r="J287" i="17" s="1"/>
  <c r="J588" i="7"/>
  <c r="G61" i="4" s="1"/>
  <c r="I277" i="7"/>
  <c r="I217" i="7" s="1"/>
  <c r="M29" i="7"/>
  <c r="K723" i="17"/>
  <c r="K721" i="17" s="1"/>
  <c r="K111" i="7"/>
  <c r="H169" i="4" s="1"/>
  <c r="H167" i="4" s="1"/>
  <c r="K590" i="17"/>
  <c r="K113" i="17"/>
  <c r="J113" i="17" s="1"/>
  <c r="M366" i="17"/>
  <c r="M158" i="7"/>
  <c r="J71" i="4"/>
  <c r="K105" i="17"/>
  <c r="L289" i="17"/>
  <c r="J289" i="17" s="1"/>
  <c r="M558" i="7"/>
  <c r="K588" i="7"/>
  <c r="H61" i="4" s="1"/>
  <c r="H59" i="4" s="1"/>
  <c r="K158" i="7"/>
  <c r="H71" i="4" s="1"/>
  <c r="G719" i="7"/>
  <c r="G76" i="18"/>
  <c r="H40" i="18"/>
  <c r="H15" i="18"/>
  <c r="J26" i="9"/>
  <c r="D81" i="9"/>
  <c r="H65" i="9"/>
  <c r="H64" i="9" s="1"/>
  <c r="G61" i="9"/>
  <c r="G60" i="9"/>
  <c r="J69" i="9"/>
  <c r="F92" i="18"/>
  <c r="I92" i="18" s="1"/>
  <c r="J20" i="9"/>
  <c r="J18" i="9"/>
  <c r="H83" i="9"/>
  <c r="H81" i="9" s="1"/>
  <c r="H94" i="9"/>
  <c r="G102" i="9"/>
  <c r="H110" i="9"/>
  <c r="G118" i="9"/>
  <c r="J29" i="9"/>
  <c r="J37" i="9"/>
  <c r="H99" i="18"/>
  <c r="H26" i="18"/>
  <c r="I40" i="18"/>
  <c r="I15" i="18"/>
  <c r="D73" i="9"/>
  <c r="I65" i="9"/>
  <c r="I64" i="9"/>
  <c r="I61" i="9"/>
  <c r="I60" i="9" s="1"/>
  <c r="D116" i="9"/>
  <c r="F16" i="18"/>
  <c r="H16" i="18" s="1"/>
  <c r="F34" i="18"/>
  <c r="F25" i="18"/>
  <c r="G25" i="18" s="1"/>
  <c r="F85" i="18"/>
  <c r="F88" i="18"/>
  <c r="H88" i="18" s="1"/>
  <c r="F14" i="18"/>
  <c r="I69" i="9"/>
  <c r="I68" i="9"/>
  <c r="I66" i="9"/>
  <c r="G20" i="9"/>
  <c r="G18" i="9" s="1"/>
  <c r="H19" i="9"/>
  <c r="H18" i="9" s="1"/>
  <c r="H55" i="9"/>
  <c r="D64" i="9"/>
  <c r="H80" i="9"/>
  <c r="H79" i="9" s="1"/>
  <c r="I84" i="9"/>
  <c r="G88" i="9"/>
  <c r="G86" i="9"/>
  <c r="I95" i="9"/>
  <c r="I103" i="9"/>
  <c r="I107" i="9"/>
  <c r="I111" i="9"/>
  <c r="I115" i="9"/>
  <c r="G56" i="9"/>
  <c r="G30" i="9"/>
  <c r="G34" i="9"/>
  <c r="G38" i="9"/>
  <c r="G42" i="9"/>
  <c r="G83" i="9"/>
  <c r="G81" i="9"/>
  <c r="J87" i="9"/>
  <c r="J86" i="9" s="1"/>
  <c r="G94" i="9"/>
  <c r="G98" i="9"/>
  <c r="H102" i="9"/>
  <c r="H106" i="9"/>
  <c r="G110" i="9"/>
  <c r="H114" i="9"/>
  <c r="H118" i="9"/>
  <c r="H126" i="9"/>
  <c r="H125" i="9"/>
  <c r="H29" i="9"/>
  <c r="H33" i="9"/>
  <c r="H37" i="9"/>
  <c r="G78" i="9"/>
  <c r="G77" i="9"/>
  <c r="H21" i="9"/>
  <c r="J67" i="9"/>
  <c r="H100" i="18"/>
  <c r="D60" i="9"/>
  <c r="D125" i="9"/>
  <c r="G65" i="9"/>
  <c r="G64" i="9"/>
  <c r="F29" i="18"/>
  <c r="G29" i="18" s="1"/>
  <c r="I55" i="9"/>
  <c r="H69" i="9"/>
  <c r="H68" i="9"/>
  <c r="H66" i="9"/>
  <c r="I87" i="9"/>
  <c r="I86" i="9"/>
  <c r="H98" i="9"/>
  <c r="G106" i="9"/>
  <c r="G114" i="9"/>
  <c r="G126" i="9"/>
  <c r="J33" i="9"/>
  <c r="F20" i="18"/>
  <c r="G20" i="18" s="1"/>
  <c r="G26" i="9"/>
  <c r="D86" i="9"/>
  <c r="G75" i="9"/>
  <c r="G73" i="9"/>
  <c r="D122" i="9"/>
  <c r="F30" i="18"/>
  <c r="I30" i="18" s="1"/>
  <c r="F21" i="18"/>
  <c r="H21" i="18" s="1"/>
  <c r="F75" i="18"/>
  <c r="F106" i="18"/>
  <c r="I106" i="18" s="1"/>
  <c r="F84" i="18"/>
  <c r="H215" i="4"/>
  <c r="H211" i="4" s="1"/>
  <c r="G215" i="4"/>
  <c r="G211" i="4" s="1"/>
  <c r="G221" i="4"/>
  <c r="G219" i="4" s="1"/>
  <c r="D224" i="4"/>
  <c r="G232" i="4"/>
  <c r="I222" i="4"/>
  <c r="D160" i="4"/>
  <c r="D132" i="4"/>
  <c r="G222" i="4"/>
  <c r="D100" i="4"/>
  <c r="G231" i="4"/>
  <c r="I215" i="4"/>
  <c r="I211" i="4"/>
  <c r="I231" i="4"/>
  <c r="D123" i="4"/>
  <c r="I218" i="4"/>
  <c r="J231" i="4"/>
  <c r="J222" i="4"/>
  <c r="I132" i="4"/>
  <c r="H116" i="4"/>
  <c r="G116" i="4" s="1"/>
  <c r="G114" i="4" s="1"/>
  <c r="H102" i="4"/>
  <c r="G102" i="4" s="1"/>
  <c r="I100" i="4"/>
  <c r="H162" i="4"/>
  <c r="G153" i="4"/>
  <c r="D219" i="4"/>
  <c r="G230" i="4"/>
  <c r="I226" i="4"/>
  <c r="I224" i="4"/>
  <c r="I26" i="4"/>
  <c r="I121" i="4"/>
  <c r="H121" i="4" s="1"/>
  <c r="I127" i="4"/>
  <c r="H127" i="4" s="1"/>
  <c r="J142" i="4"/>
  <c r="J160" i="4"/>
  <c r="I164" i="4"/>
  <c r="J200" i="4"/>
  <c r="I230" i="4"/>
  <c r="J226" i="4"/>
  <c r="J224" i="4"/>
  <c r="H226" i="4"/>
  <c r="H224" i="4" s="1"/>
  <c r="J773" i="7"/>
  <c r="J771" i="7" s="1"/>
  <c r="G127" i="9"/>
  <c r="I314" i="3"/>
  <c r="I312" i="3" s="1"/>
  <c r="I310" i="3" s="1"/>
  <c r="O751" i="17"/>
  <c r="I427" i="7"/>
  <c r="O752" i="17"/>
  <c r="K367" i="17"/>
  <c r="J367" i="17" s="1"/>
  <c r="J435" i="7"/>
  <c r="L435" i="7"/>
  <c r="L438" i="17"/>
  <c r="K435" i="7"/>
  <c r="H181" i="4" s="1"/>
  <c r="M35" i="7"/>
  <c r="K549" i="17"/>
  <c r="J549" i="17" s="1"/>
  <c r="M362" i="7"/>
  <c r="J205" i="4"/>
  <c r="J203" i="4" s="1"/>
  <c r="H139" i="4"/>
  <c r="K628" i="7"/>
  <c r="J246" i="3" s="1"/>
  <c r="J244" i="3" s="1"/>
  <c r="H180" i="4"/>
  <c r="J127" i="9"/>
  <c r="M773" i="7"/>
  <c r="M771" i="7" s="1"/>
  <c r="H152" i="3"/>
  <c r="H150" i="3" s="1"/>
  <c r="I354" i="7"/>
  <c r="H734" i="7"/>
  <c r="K551" i="17"/>
  <c r="J551" i="17" s="1"/>
  <c r="M549" i="7"/>
  <c r="F41" i="3"/>
  <c r="M562" i="7"/>
  <c r="K564" i="17"/>
  <c r="J76" i="7"/>
  <c r="I32" i="3" s="1"/>
  <c r="J66" i="7"/>
  <c r="M66" i="7"/>
  <c r="M76" i="7"/>
  <c r="L32" i="3" s="1"/>
  <c r="G221" i="3"/>
  <c r="G219" i="3" s="1"/>
  <c r="M33" i="7"/>
  <c r="J54" i="4" s="1"/>
  <c r="K32" i="17"/>
  <c r="J32" i="17" s="1"/>
  <c r="N32" i="17" s="1"/>
  <c r="M30" i="7"/>
  <c r="M104" i="7"/>
  <c r="J157" i="7"/>
  <c r="M569" i="7"/>
  <c r="K348" i="7"/>
  <c r="J147" i="3" s="1"/>
  <c r="J145" i="3" s="1"/>
  <c r="L352" i="17"/>
  <c r="J348" i="7"/>
  <c r="J346" i="7" s="1"/>
  <c r="J217" i="7" s="1"/>
  <c r="H251" i="3"/>
  <c r="H249" i="3" s="1"/>
  <c r="H628" i="7"/>
  <c r="H627" i="7" s="1"/>
  <c r="M359" i="7"/>
  <c r="M433" i="7"/>
  <c r="K436" i="17"/>
  <c r="J436" i="17" s="1"/>
  <c r="J433" i="7"/>
  <c r="G35" i="4"/>
  <c r="H298" i="3"/>
  <c r="H296" i="3" s="1"/>
  <c r="M589" i="7"/>
  <c r="F271" i="3"/>
  <c r="F269" i="3" s="1"/>
  <c r="K692" i="17"/>
  <c r="K689" i="17" s="1"/>
  <c r="M747" i="7"/>
  <c r="H443" i="7"/>
  <c r="H407" i="7" s="1"/>
  <c r="G187" i="3"/>
  <c r="G185" i="3" s="1"/>
  <c r="G225" i="3"/>
  <c r="N461" i="17"/>
  <c r="O461" i="17"/>
  <c r="M96" i="7"/>
  <c r="K97" i="17"/>
  <c r="J97" i="17" s="1"/>
  <c r="O97" i="17" s="1"/>
  <c r="D35" i="4"/>
  <c r="K434" i="17"/>
  <c r="K547" i="17"/>
  <c r="J547" i="17" s="1"/>
  <c r="M557" i="7"/>
  <c r="J557" i="7"/>
  <c r="G39" i="4" s="1"/>
  <c r="L591" i="7"/>
  <c r="I182" i="4" s="1"/>
  <c r="J591" i="7"/>
  <c r="G182" i="4" s="1"/>
  <c r="M591" i="7"/>
  <c r="K19" i="17"/>
  <c r="J19" i="17" s="1"/>
  <c r="J105" i="17"/>
  <c r="M105" i="17" s="1"/>
  <c r="F251" i="3"/>
  <c r="F249" i="3" s="1"/>
  <c r="G106" i="18"/>
  <c r="I25" i="18"/>
  <c r="H25" i="18"/>
  <c r="G84" i="18"/>
  <c r="G30" i="18"/>
  <c r="G85" i="18"/>
  <c r="I85" i="18"/>
  <c r="H85" i="18"/>
  <c r="I21" i="18"/>
  <c r="H20" i="18"/>
  <c r="I20" i="18"/>
  <c r="I88" i="18"/>
  <c r="G16" i="18"/>
  <c r="I75" i="18"/>
  <c r="G75" i="18"/>
  <c r="H75" i="18"/>
  <c r="H14" i="18"/>
  <c r="H13" i="18" s="1"/>
  <c r="I14" i="18"/>
  <c r="G92" i="18"/>
  <c r="H92" i="18"/>
  <c r="H26" i="4"/>
  <c r="G26" i="4" s="1"/>
  <c r="G24" i="4" s="1"/>
  <c r="I24" i="4"/>
  <c r="I125" i="4"/>
  <c r="I123" i="4"/>
  <c r="G162" i="4"/>
  <c r="K95" i="17"/>
  <c r="K93" i="17" s="1"/>
  <c r="J564" i="17"/>
  <c r="O564" i="17" s="1"/>
  <c r="J434" i="17"/>
  <c r="O434" i="17" s="1"/>
  <c r="I147" i="3"/>
  <c r="I145" i="3" s="1"/>
  <c r="H24" i="4"/>
  <c r="G127" i="4" l="1"/>
  <c r="G125" i="4" s="1"/>
  <c r="G123" i="4" s="1"/>
  <c r="H125" i="4"/>
  <c r="H123" i="4" s="1"/>
  <c r="H119" i="4" s="1"/>
  <c r="H27" i="4"/>
  <c r="G29" i="4"/>
  <c r="G27" i="4" s="1"/>
  <c r="G214" i="4"/>
  <c r="J221" i="4"/>
  <c r="J219" i="4" s="1"/>
  <c r="H232" i="4"/>
  <c r="D112" i="4"/>
  <c r="D108" i="4" s="1"/>
  <c r="D98" i="4" s="1"/>
  <c r="I112" i="4"/>
  <c r="H114" i="4"/>
  <c r="H112" i="4" s="1"/>
  <c r="H108" i="4" s="1"/>
  <c r="H159" i="4"/>
  <c r="I223" i="4"/>
  <c r="I104" i="4"/>
  <c r="D73" i="4"/>
  <c r="D203" i="4"/>
  <c r="D216" i="4"/>
  <c r="I83" i="4"/>
  <c r="H163" i="4"/>
  <c r="H160" i="4" s="1"/>
  <c r="I194" i="4"/>
  <c r="D227" i="4"/>
  <c r="H144" i="4"/>
  <c r="I221" i="4"/>
  <c r="D94" i="4"/>
  <c r="H100" i="4"/>
  <c r="H202" i="4"/>
  <c r="J214" i="4"/>
  <c r="I79" i="4"/>
  <c r="I73" i="4" s="1"/>
  <c r="G100" i="4"/>
  <c r="H223" i="4"/>
  <c r="E73" i="4"/>
  <c r="I94" i="4"/>
  <c r="D211" i="4"/>
  <c r="I214" i="4"/>
  <c r="F209" i="4"/>
  <c r="I232" i="4"/>
  <c r="D119" i="4"/>
  <c r="E19" i="4"/>
  <c r="E17" i="4" s="1"/>
  <c r="G75" i="4"/>
  <c r="J98" i="4"/>
  <c r="E11" i="18"/>
  <c r="E122" i="18"/>
  <c r="H706" i="17"/>
  <c r="H132" i="4"/>
  <c r="G134" i="4"/>
  <c r="G132" i="4" s="1"/>
  <c r="H194" i="4"/>
  <c r="G197" i="4"/>
  <c r="G194" i="4" s="1"/>
  <c r="H25" i="9"/>
  <c r="H24" i="9" s="1"/>
  <c r="G57" i="9"/>
  <c r="E76" i="9"/>
  <c r="F188" i="3"/>
  <c r="I12" i="17"/>
  <c r="I356" i="17"/>
  <c r="G117" i="4"/>
  <c r="G112" i="4" s="1"/>
  <c r="G108" i="4" s="1"/>
  <c r="G25" i="9"/>
  <c r="G24" i="9" s="1"/>
  <c r="F69" i="3"/>
  <c r="G166" i="4"/>
  <c r="G164" i="4" s="1"/>
  <c r="H164" i="4"/>
  <c r="G121" i="4"/>
  <c r="I25" i="9"/>
  <c r="I24" i="9" s="1"/>
  <c r="I57" i="9"/>
  <c r="E17" i="9"/>
  <c r="D11" i="18"/>
  <c r="D122" i="18"/>
  <c r="D123" i="18" s="1"/>
  <c r="H539" i="17"/>
  <c r="C122" i="18"/>
  <c r="C123" i="18" s="1"/>
  <c r="C11" i="18"/>
  <c r="G85" i="4"/>
  <c r="G128" i="4"/>
  <c r="H11" i="17"/>
  <c r="H104" i="4"/>
  <c r="G107" i="4"/>
  <c r="G104" i="4" s="1"/>
  <c r="I116" i="9"/>
  <c r="H219" i="4"/>
  <c r="I119" i="4"/>
  <c r="D52" i="9"/>
  <c r="F39" i="18"/>
  <c r="I41" i="9"/>
  <c r="H101" i="9"/>
  <c r="I101" i="9"/>
  <c r="G41" i="9"/>
  <c r="D22" i="9"/>
  <c r="G218" i="4"/>
  <c r="G216" i="4" s="1"/>
  <c r="G725" i="7"/>
  <c r="G723" i="7" s="1"/>
  <c r="M763" i="17"/>
  <c r="M760" i="17" s="1"/>
  <c r="M758" i="17" s="1"/>
  <c r="K402" i="7"/>
  <c r="L706" i="17"/>
  <c r="J229" i="4"/>
  <c r="J227" i="4" s="1"/>
  <c r="K756" i="7"/>
  <c r="H87" i="4"/>
  <c r="G87" i="4" s="1"/>
  <c r="G163" i="4"/>
  <c r="G160" i="4" s="1"/>
  <c r="J218" i="4"/>
  <c r="J216" i="4" s="1"/>
  <c r="H218" i="4"/>
  <c r="L271" i="3"/>
  <c r="L269" i="3" s="1"/>
  <c r="G73" i="18"/>
  <c r="G72" i="18" s="1"/>
  <c r="H63" i="9"/>
  <c r="H62" i="9" s="1"/>
  <c r="H57" i="9" s="1"/>
  <c r="G53" i="9"/>
  <c r="J635" i="7"/>
  <c r="J402" i="7"/>
  <c r="G203" i="4"/>
  <c r="F247" i="3"/>
  <c r="I229" i="4"/>
  <c r="I227" i="4" s="1"/>
  <c r="H229" i="4"/>
  <c r="I108" i="4"/>
  <c r="I98" i="4" s="1"/>
  <c r="I73" i="18"/>
  <c r="H23" i="9"/>
  <c r="H22" i="9" s="1"/>
  <c r="J53" i="9"/>
  <c r="F91" i="18"/>
  <c r="L635" i="7"/>
  <c r="K407" i="17"/>
  <c r="J407" i="17" s="1"/>
  <c r="N407" i="17" s="1"/>
  <c r="D72" i="4"/>
  <c r="G94" i="4"/>
  <c r="L66" i="7"/>
  <c r="H277" i="7"/>
  <c r="H217" i="7" s="1"/>
  <c r="E35" i="4"/>
  <c r="H94" i="4"/>
  <c r="I203" i="4"/>
  <c r="K25" i="17"/>
  <c r="J25" i="17" s="1"/>
  <c r="M25" i="17" s="1"/>
  <c r="J23" i="9"/>
  <c r="J22" i="9" s="1"/>
  <c r="I704" i="7"/>
  <c r="L556" i="7"/>
  <c r="E123" i="18"/>
  <c r="G560" i="7"/>
  <c r="F225" i="3" s="1"/>
  <c r="D99" i="9"/>
  <c r="E108" i="4"/>
  <c r="E98" i="4" s="1"/>
  <c r="M738" i="17"/>
  <c r="M736" i="17" s="1"/>
  <c r="G63" i="9"/>
  <c r="G62" i="9" s="1"/>
  <c r="I35" i="18"/>
  <c r="I635" i="7"/>
  <c r="J760" i="17"/>
  <c r="J758" i="17" s="1"/>
  <c r="D55" i="4"/>
  <c r="F89" i="18"/>
  <c r="G229" i="4"/>
  <c r="G227" i="4" s="1"/>
  <c r="H41" i="9"/>
  <c r="M554" i="7"/>
  <c r="L224" i="3" s="1"/>
  <c r="K563" i="7"/>
  <c r="I63" i="9"/>
  <c r="I62" i="9" s="1"/>
  <c r="I23" i="9"/>
  <c r="I22" i="9" s="1"/>
  <c r="O763" i="17"/>
  <c r="O760" i="17" s="1"/>
  <c r="O758" i="17" s="1"/>
  <c r="M101" i="7"/>
  <c r="M99" i="7" s="1"/>
  <c r="L39" i="3" s="1"/>
  <c r="L736" i="7"/>
  <c r="K298" i="3" s="1"/>
  <c r="K296" i="3" s="1"/>
  <c r="H108" i="18"/>
  <c r="J63" i="9"/>
  <c r="J62" i="9" s="1"/>
  <c r="J57" i="9" s="1"/>
  <c r="H81" i="4"/>
  <c r="D25" i="9"/>
  <c r="D24" i="9" s="1"/>
  <c r="M39" i="7"/>
  <c r="H57" i="18"/>
  <c r="H48" i="18" s="1"/>
  <c r="D182" i="4"/>
  <c r="H203" i="4"/>
  <c r="J41" i="9"/>
  <c r="J25" i="9" s="1"/>
  <c r="J24" i="9" s="1"/>
  <c r="K370" i="17"/>
  <c r="J370" i="17" s="1"/>
  <c r="M370" i="17" s="1"/>
  <c r="J141" i="4"/>
  <c r="J136" i="4" s="1"/>
  <c r="J130" i="4" s="1"/>
  <c r="I71" i="4"/>
  <c r="G554" i="7"/>
  <c r="G72" i="4"/>
  <c r="I39" i="18"/>
  <c r="I16" i="18"/>
  <c r="I13" i="18" s="1"/>
  <c r="G88" i="18"/>
  <c r="G21" i="18"/>
  <c r="H106" i="18"/>
  <c r="L46" i="17"/>
  <c r="I28" i="18"/>
  <c r="G100" i="18"/>
  <c r="H41" i="18"/>
  <c r="H39" i="18" s="1"/>
  <c r="G31" i="18"/>
  <c r="G41" i="18"/>
  <c r="G24" i="18"/>
  <c r="H103" i="18"/>
  <c r="G86" i="18"/>
  <c r="H22" i="18"/>
  <c r="H28" i="18"/>
  <c r="H95" i="3"/>
  <c r="I26" i="18"/>
  <c r="F72" i="18"/>
  <c r="N162" i="17"/>
  <c r="M162" i="17"/>
  <c r="M164" i="17"/>
  <c r="N164" i="17"/>
  <c r="L251" i="3"/>
  <c r="L249" i="3" s="1"/>
  <c r="M637" i="7"/>
  <c r="M635" i="7" s="1"/>
  <c r="N462" i="17"/>
  <c r="O462" i="17"/>
  <c r="M462" i="17"/>
  <c r="G607" i="7"/>
  <c r="F239" i="3"/>
  <c r="F236" i="3" s="1"/>
  <c r="H78" i="4"/>
  <c r="H75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L566" i="7"/>
  <c r="K226" i="3" s="1"/>
  <c r="I92" i="4"/>
  <c r="I90" i="4" s="1"/>
  <c r="J642" i="17"/>
  <c r="N642" i="17" s="1"/>
  <c r="N641" i="17" s="1"/>
  <c r="N639" i="17" s="1"/>
  <c r="K641" i="17"/>
  <c r="K639" i="17" s="1"/>
  <c r="K637" i="17" s="1"/>
  <c r="L734" i="7"/>
  <c r="H230" i="3"/>
  <c r="I552" i="7"/>
  <c r="H222" i="3" s="1"/>
  <c r="M82" i="17"/>
  <c r="O82" i="17"/>
  <c r="N82" i="17"/>
  <c r="N750" i="17"/>
  <c r="M750" i="17"/>
  <c r="O750" i="17"/>
  <c r="J554" i="7"/>
  <c r="G246" i="3"/>
  <c r="G244" i="3" s="1"/>
  <c r="F205" i="4"/>
  <c r="F203" i="4" s="1"/>
  <c r="H278" i="3"/>
  <c r="M286" i="7"/>
  <c r="K372" i="17"/>
  <c r="J372" i="17" s="1"/>
  <c r="M754" i="7"/>
  <c r="G152" i="3"/>
  <c r="G150" i="3" s="1"/>
  <c r="M590" i="7"/>
  <c r="J181" i="4" s="1"/>
  <c r="D61" i="4"/>
  <c r="K560" i="17"/>
  <c r="J560" i="17" s="1"/>
  <c r="O560" i="17" s="1"/>
  <c r="I140" i="4"/>
  <c r="I136" i="4" s="1"/>
  <c r="I130" i="4" s="1"/>
  <c r="K39" i="7"/>
  <c r="M27" i="7"/>
  <c r="J39" i="4" s="1"/>
  <c r="J723" i="17"/>
  <c r="L589" i="7"/>
  <c r="J569" i="7"/>
  <c r="J566" i="7" s="1"/>
  <c r="I226" i="3" s="1"/>
  <c r="L433" i="7"/>
  <c r="I72" i="4" s="1"/>
  <c r="G279" i="7"/>
  <c r="D154" i="4"/>
  <c r="K571" i="17"/>
  <c r="J571" i="17" s="1"/>
  <c r="N571" i="17" s="1"/>
  <c r="G154" i="7"/>
  <c r="G152" i="7" s="1"/>
  <c r="G128" i="7" s="1"/>
  <c r="M367" i="7"/>
  <c r="J72" i="4" s="1"/>
  <c r="K251" i="3"/>
  <c r="K249" i="3" s="1"/>
  <c r="K247" i="3" s="1"/>
  <c r="D37" i="4"/>
  <c r="K109" i="17"/>
  <c r="K108" i="17" s="1"/>
  <c r="K23" i="17"/>
  <c r="J23" i="17" s="1"/>
  <c r="N23" i="17" s="1"/>
  <c r="J43" i="4"/>
  <c r="M31" i="7"/>
  <c r="J49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2" i="4" s="1"/>
  <c r="J156" i="7"/>
  <c r="K458" i="17"/>
  <c r="J458" i="17" s="1"/>
  <c r="N458" i="17" s="1"/>
  <c r="M452" i="7"/>
  <c r="M447" i="7"/>
  <c r="H140" i="4"/>
  <c r="M360" i="7"/>
  <c r="J251" i="3"/>
  <c r="J249" i="3" s="1"/>
  <c r="J247" i="3" s="1"/>
  <c r="I251" i="3"/>
  <c r="I249" i="3" s="1"/>
  <c r="E55" i="4"/>
  <c r="E46" i="4" s="1"/>
  <c r="J99" i="7"/>
  <c r="I39" i="3" s="1"/>
  <c r="M284" i="7"/>
  <c r="J182" i="4" s="1"/>
  <c r="K285" i="17"/>
  <c r="J285" i="17" s="1"/>
  <c r="M285" i="17" s="1"/>
  <c r="K368" i="17"/>
  <c r="J368" i="17" s="1"/>
  <c r="L374" i="17"/>
  <c r="J374" i="17" s="1"/>
  <c r="O374" i="17" s="1"/>
  <c r="K545" i="17"/>
  <c r="K589" i="7"/>
  <c r="H72" i="4" s="1"/>
  <c r="M736" i="7"/>
  <c r="G36" i="4"/>
  <c r="D44" i="4"/>
  <c r="M97" i="17"/>
  <c r="M408" i="17"/>
  <c r="L289" i="3"/>
  <c r="L287" i="3" s="1"/>
  <c r="J747" i="7"/>
  <c r="G141" i="4" s="1"/>
  <c r="G136" i="4" s="1"/>
  <c r="I181" i="4"/>
  <c r="I178" i="4" s="1"/>
  <c r="M364" i="7"/>
  <c r="L354" i="7"/>
  <c r="K747" i="7"/>
  <c r="G148" i="3"/>
  <c r="L747" i="7"/>
  <c r="I141" i="4" s="1"/>
  <c r="N97" i="17"/>
  <c r="O408" i="17"/>
  <c r="J692" i="17"/>
  <c r="O692" i="17" s="1"/>
  <c r="O689" i="17" s="1"/>
  <c r="L292" i="3"/>
  <c r="H21" i="3"/>
  <c r="J58" i="4"/>
  <c r="J56" i="4" s="1"/>
  <c r="K591" i="17"/>
  <c r="J591" i="17" s="1"/>
  <c r="K456" i="17"/>
  <c r="J456" i="17" s="1"/>
  <c r="D181" i="4"/>
  <c r="J736" i="7"/>
  <c r="I298" i="3" s="1"/>
  <c r="I296" i="3" s="1"/>
  <c r="D190" i="4"/>
  <c r="K552" i="17"/>
  <c r="J552" i="17" s="1"/>
  <c r="L460" i="17"/>
  <c r="J460" i="17" s="1"/>
  <c r="N460" i="17" s="1"/>
  <c r="I191" i="4"/>
  <c r="I188" i="4" s="1"/>
  <c r="J590" i="7"/>
  <c r="J585" i="7" s="1"/>
  <c r="I230" i="3" s="1"/>
  <c r="K286" i="17"/>
  <c r="J286" i="17" s="1"/>
  <c r="N286" i="17" s="1"/>
  <c r="L156" i="7"/>
  <c r="I65" i="4" s="1"/>
  <c r="K554" i="7"/>
  <c r="J224" i="3" s="1"/>
  <c r="H36" i="4"/>
  <c r="H552" i="7"/>
  <c r="G222" i="3" s="1"/>
  <c r="I37" i="4"/>
  <c r="I43" i="4"/>
  <c r="I41" i="4" s="1"/>
  <c r="J628" i="7"/>
  <c r="I246" i="3" s="1"/>
  <c r="I244" i="3" s="1"/>
  <c r="L756" i="7"/>
  <c r="H141" i="4"/>
  <c r="G43" i="4"/>
  <c r="G41" i="4" s="1"/>
  <c r="O30" i="17"/>
  <c r="N30" i="17"/>
  <c r="D49" i="4"/>
  <c r="G20" i="7"/>
  <c r="F21" i="3" s="1"/>
  <c r="K21" i="3"/>
  <c r="G21" i="3"/>
  <c r="M19" i="17"/>
  <c r="N19" i="17"/>
  <c r="O19" i="17"/>
  <c r="I187" i="3"/>
  <c r="I185" i="3" s="1"/>
  <c r="M734" i="7"/>
  <c r="L298" i="3"/>
  <c r="L296" i="3" s="1"/>
  <c r="M43" i="17"/>
  <c r="N43" i="17"/>
  <c r="O43" i="17"/>
  <c r="N159" i="17"/>
  <c r="M159" i="17"/>
  <c r="O159" i="17"/>
  <c r="I224" i="3"/>
  <c r="G68" i="4"/>
  <c r="J154" i="7"/>
  <c r="M436" i="17"/>
  <c r="O436" i="17"/>
  <c r="F68" i="3"/>
  <c r="F66" i="3" s="1"/>
  <c r="F52" i="3" s="1"/>
  <c r="O372" i="17"/>
  <c r="M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2" i="4"/>
  <c r="E170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D187" i="4"/>
  <c r="M436" i="7"/>
  <c r="J187" i="4" s="1"/>
  <c r="L436" i="7"/>
  <c r="I187" i="4" s="1"/>
  <c r="K436" i="7"/>
  <c r="H187" i="4" s="1"/>
  <c r="H183" i="4" s="1"/>
  <c r="J436" i="7"/>
  <c r="G187" i="4" s="1"/>
  <c r="G183" i="4" s="1"/>
  <c r="L439" i="17"/>
  <c r="J439" i="17" s="1"/>
  <c r="D92" i="4"/>
  <c r="D90" i="4" s="1"/>
  <c r="D88" i="4" s="1"/>
  <c r="K565" i="17"/>
  <c r="M563" i="7"/>
  <c r="K749" i="17"/>
  <c r="J746" i="7"/>
  <c r="L554" i="7"/>
  <c r="I186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36" i="4"/>
  <c r="N84" i="17"/>
  <c r="O84" i="17"/>
  <c r="M84" i="17"/>
  <c r="J589" i="17"/>
  <c r="M589" i="17" s="1"/>
  <c r="K28" i="17"/>
  <c r="J28" i="17" s="1"/>
  <c r="N28" i="17" s="1"/>
  <c r="D43" i="4"/>
  <c r="M23" i="7"/>
  <c r="K21" i="17"/>
  <c r="K365" i="17"/>
  <c r="J365" i="17" s="1"/>
  <c r="M365" i="17" s="1"/>
  <c r="M361" i="7"/>
  <c r="J154" i="4" s="1"/>
  <c r="J151" i="4" s="1"/>
  <c r="G356" i="7"/>
  <c r="L373" i="17"/>
  <c r="M368" i="7"/>
  <c r="J186" i="4" s="1"/>
  <c r="D186" i="4"/>
  <c r="K451" i="17"/>
  <c r="J451" i="17" s="1"/>
  <c r="N451" i="17" s="1"/>
  <c r="M448" i="7"/>
  <c r="J38" i="4" s="1"/>
  <c r="N457" i="17"/>
  <c r="O457" i="17"/>
  <c r="M461" i="7"/>
  <c r="L464" i="17"/>
  <c r="J464" i="17" s="1"/>
  <c r="K550" i="17"/>
  <c r="J550" i="17" s="1"/>
  <c r="N550" i="17" s="1"/>
  <c r="D169" i="4"/>
  <c r="D167" i="4" s="1"/>
  <c r="K591" i="7"/>
  <c r="H182" i="4" s="1"/>
  <c r="H178" i="4" s="1"/>
  <c r="L593" i="17"/>
  <c r="J593" i="17" s="1"/>
  <c r="G585" i="7"/>
  <c r="F230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81" i="3"/>
  <c r="G179" i="3" s="1"/>
  <c r="G168" i="3" s="1"/>
  <c r="E88" i="4"/>
  <c r="H65" i="4"/>
  <c r="K743" i="7"/>
  <c r="N436" i="17"/>
  <c r="M725" i="7"/>
  <c r="M723" i="7" s="1"/>
  <c r="J734" i="7"/>
  <c r="G18" i="7"/>
  <c r="F19" i="3" s="1"/>
  <c r="I239" i="3"/>
  <c r="I236" i="3" s="1"/>
  <c r="G541" i="7"/>
  <c r="D65" i="4"/>
  <c r="L157" i="7"/>
  <c r="N362" i="17"/>
  <c r="N38" i="17"/>
  <c r="D58" i="4"/>
  <c r="D56" i="4" s="1"/>
  <c r="O407" i="17"/>
  <c r="L434" i="7"/>
  <c r="I155" i="4" s="1"/>
  <c r="I151" i="4" s="1"/>
  <c r="K453" i="17"/>
  <c r="J453" i="17" s="1"/>
  <c r="M453" i="17" s="1"/>
  <c r="M42" i="17"/>
  <c r="M627" i="7"/>
  <c r="M544" i="7"/>
  <c r="J44" i="4" s="1"/>
  <c r="G743" i="7"/>
  <c r="J563" i="7"/>
  <c r="J560" i="7" s="1"/>
  <c r="I225" i="3" s="1"/>
  <c r="M746" i="7"/>
  <c r="M399" i="7"/>
  <c r="J36" i="4" s="1"/>
  <c r="E169" i="4"/>
  <c r="E167" i="4" s="1"/>
  <c r="H773" i="7"/>
  <c r="H771" i="7" s="1"/>
  <c r="L773" i="7"/>
  <c r="L771" i="7" s="1"/>
  <c r="J738" i="17"/>
  <c r="J736" i="17" s="1"/>
  <c r="I59" i="4"/>
  <c r="L76" i="7"/>
  <c r="K32" i="3" s="1"/>
  <c r="J756" i="7"/>
  <c r="M564" i="17"/>
  <c r="N564" i="17"/>
  <c r="J641" i="17"/>
  <c r="J639" i="17" s="1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68" i="4"/>
  <c r="K157" i="7"/>
  <c r="J61" i="4"/>
  <c r="M398" i="7"/>
  <c r="J21" i="4" s="1"/>
  <c r="L398" i="7"/>
  <c r="K398" i="7"/>
  <c r="D21" i="4"/>
  <c r="D19" i="4" s="1"/>
  <c r="D17" i="4" s="1"/>
  <c r="K403" i="17"/>
  <c r="G396" i="7"/>
  <c r="D155" i="4"/>
  <c r="D151" i="4" s="1"/>
  <c r="K434" i="7"/>
  <c r="H155" i="4" s="1"/>
  <c r="H151" i="4" s="1"/>
  <c r="K437" i="17"/>
  <c r="J437" i="17" s="1"/>
  <c r="N437" i="17" s="1"/>
  <c r="D150" i="4"/>
  <c r="D147" i="4" s="1"/>
  <c r="G566" i="7"/>
  <c r="F226" i="3" s="1"/>
  <c r="K570" i="17"/>
  <c r="M568" i="7"/>
  <c r="G628" i="7"/>
  <c r="K633" i="17"/>
  <c r="J633" i="17" s="1"/>
  <c r="H35" i="4"/>
  <c r="K66" i="7"/>
  <c r="K404" i="17"/>
  <c r="J404" i="17" s="1"/>
  <c r="O404" i="17" s="1"/>
  <c r="L399" i="7"/>
  <c r="I36" i="4" s="1"/>
  <c r="D36" i="4"/>
  <c r="D32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6" i="7"/>
  <c r="M348" i="7"/>
  <c r="L348" i="7"/>
  <c r="E37" i="4"/>
  <c r="H756" i="7"/>
  <c r="G239" i="3"/>
  <c r="G236" i="3" s="1"/>
  <c r="H607" i="7"/>
  <c r="H537" i="7" s="1"/>
  <c r="M37" i="7"/>
  <c r="K35" i="17"/>
  <c r="J35" i="17" s="1"/>
  <c r="D62" i="4"/>
  <c r="K33" i="17"/>
  <c r="J33" i="17" s="1"/>
  <c r="O33" i="17" s="1"/>
  <c r="M34" i="7"/>
  <c r="J55" i="4" s="1"/>
  <c r="N291" i="17"/>
  <c r="M291" i="17"/>
  <c r="M371" i="17"/>
  <c r="N371" i="17"/>
  <c r="F224" i="3"/>
  <c r="F292" i="3"/>
  <c r="F290" i="3" s="1"/>
  <c r="K729" i="17"/>
  <c r="D141" i="4"/>
  <c r="D136" i="4" s="1"/>
  <c r="D130" i="4" s="1"/>
  <c r="J627" i="7"/>
  <c r="H167" i="3"/>
  <c r="H165" i="3" s="1"/>
  <c r="H148" i="3" s="1"/>
  <c r="I394" i="7"/>
  <c r="I352" i="7" s="1"/>
  <c r="I150" i="4"/>
  <c r="I147" i="4" s="1"/>
  <c r="I145" i="4" s="1"/>
  <c r="H635" i="7"/>
  <c r="O363" i="17"/>
  <c r="N456" i="17"/>
  <c r="K346" i="7"/>
  <c r="G429" i="7"/>
  <c r="L585" i="7"/>
  <c r="K230" i="3" s="1"/>
  <c r="J398" i="7"/>
  <c r="J396" i="7" s="1"/>
  <c r="G445" i="7"/>
  <c r="K76" i="7"/>
  <c r="J32" i="3" s="1"/>
  <c r="F180" i="4"/>
  <c r="F178" i="4" s="1"/>
  <c r="L627" i="7"/>
  <c r="J434" i="7"/>
  <c r="G155" i="4" s="1"/>
  <c r="G151" i="4" s="1"/>
  <c r="H154" i="7"/>
  <c r="K738" i="17"/>
  <c r="K736" i="17" s="1"/>
  <c r="K435" i="17"/>
  <c r="M83" i="17"/>
  <c r="O558" i="17"/>
  <c r="J158" i="17"/>
  <c r="O158" i="17" s="1"/>
  <c r="G150" i="4"/>
  <c r="G147" i="4" s="1"/>
  <c r="G41" i="3"/>
  <c r="G226" i="3"/>
  <c r="E41" i="4"/>
  <c r="J169" i="4"/>
  <c r="J167" i="4" s="1"/>
  <c r="G32" i="4"/>
  <c r="H41" i="4"/>
  <c r="E136" i="4"/>
  <c r="E130" i="4" s="1"/>
  <c r="L443" i="7"/>
  <c r="I36" i="3"/>
  <c r="H193" i="4"/>
  <c r="K94" i="7"/>
  <c r="I92" i="7"/>
  <c r="D193" i="4"/>
  <c r="L94" i="7"/>
  <c r="L98" i="17"/>
  <c r="G94" i="7"/>
  <c r="M97" i="7"/>
  <c r="M94" i="7" s="1"/>
  <c r="N464" i="17"/>
  <c r="M464" i="17"/>
  <c r="I443" i="7"/>
  <c r="I407" i="7" s="1"/>
  <c r="F188" i="4"/>
  <c r="J354" i="7"/>
  <c r="G59" i="4"/>
  <c r="M45" i="17"/>
  <c r="O45" i="17"/>
  <c r="N45" i="17"/>
  <c r="O161" i="17"/>
  <c r="M161" i="17"/>
  <c r="N161" i="17"/>
  <c r="O458" i="17"/>
  <c r="M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M552" i="17"/>
  <c r="N592" i="17"/>
  <c r="M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K104" i="17"/>
  <c r="I95" i="3"/>
  <c r="L18" i="17"/>
  <c r="H90" i="18"/>
  <c r="E59" i="4"/>
  <c r="I247" i="3"/>
  <c r="M752" i="17"/>
  <c r="J689" i="17"/>
  <c r="J637" i="17" s="1"/>
  <c r="O551" i="17"/>
  <c r="O439" i="17"/>
  <c r="O549" i="17"/>
  <c r="H30" i="18"/>
  <c r="M38" i="17"/>
  <c r="M287" i="17"/>
  <c r="H247" i="3"/>
  <c r="O464" i="17"/>
  <c r="O593" i="17"/>
  <c r="H168" i="3"/>
  <c r="H87" i="18"/>
  <c r="M362" i="17"/>
  <c r="O552" i="17"/>
  <c r="M30" i="17"/>
  <c r="E63" i="4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J545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M156" i="17" s="1"/>
  <c r="M154" i="17" s="1"/>
  <c r="M130" i="17" s="1"/>
  <c r="N22" i="17"/>
  <c r="M22" i="17"/>
  <c r="M286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L283" i="17"/>
  <c r="L281" i="17" s="1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2" i="4"/>
  <c r="G192" i="4" s="1"/>
  <c r="G188" i="4" s="1"/>
  <c r="M434" i="17"/>
  <c r="N434" i="17"/>
  <c r="J104" i="17"/>
  <c r="O367" i="17"/>
  <c r="H217" i="3"/>
  <c r="N372" i="17"/>
  <c r="O34" i="17"/>
  <c r="F82" i="18"/>
  <c r="F81" i="18" s="1"/>
  <c r="F67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J615" i="17"/>
  <c r="O455" i="17"/>
  <c r="O22" i="17"/>
  <c r="F183" i="4"/>
  <c r="I90" i="18"/>
  <c r="I23" i="18"/>
  <c r="H69" i="4"/>
  <c r="G69" i="4" s="1"/>
  <c r="I219" i="4" l="1"/>
  <c r="I216" i="4" s="1"/>
  <c r="I209" i="4" s="1"/>
  <c r="D59" i="4"/>
  <c r="H227" i="4"/>
  <c r="H83" i="4"/>
  <c r="H32" i="4"/>
  <c r="J19" i="4"/>
  <c r="J17" i="4" s="1"/>
  <c r="D178" i="4"/>
  <c r="E145" i="4"/>
  <c r="D41" i="4"/>
  <c r="G159" i="4"/>
  <c r="G157" i="4" s="1"/>
  <c r="G145" i="4" s="1"/>
  <c r="H157" i="4"/>
  <c r="H142" i="4"/>
  <c r="G144" i="4"/>
  <c r="G142" i="4" s="1"/>
  <c r="G130" i="4" s="1"/>
  <c r="I88" i="4"/>
  <c r="G209" i="4"/>
  <c r="D63" i="4"/>
  <c r="D209" i="4"/>
  <c r="D46" i="4"/>
  <c r="H200" i="4"/>
  <c r="G202" i="4"/>
  <c r="G200" i="4" s="1"/>
  <c r="H17" i="9"/>
  <c r="L247" i="3"/>
  <c r="K754" i="7"/>
  <c r="J308" i="3"/>
  <c r="J306" i="3" s="1"/>
  <c r="H79" i="4"/>
  <c r="H73" i="4" s="1"/>
  <c r="G81" i="4"/>
  <c r="G79" i="4" s="1"/>
  <c r="J52" i="9"/>
  <c r="J51" i="9" s="1"/>
  <c r="J17" i="9" s="1"/>
  <c r="J16" i="9" s="1"/>
  <c r="S17" i="9" s="1"/>
  <c r="H52" i="9"/>
  <c r="H51" i="9" s="1"/>
  <c r="I52" i="9"/>
  <c r="I51" i="9" s="1"/>
  <c r="I17" i="9" s="1"/>
  <c r="I16" i="9" s="1"/>
  <c r="R17" i="9" s="1"/>
  <c r="G52" i="9"/>
  <c r="G51" i="9" s="1"/>
  <c r="G17" i="9" s="1"/>
  <c r="D51" i="9"/>
  <c r="D17" i="9" s="1"/>
  <c r="D16" i="9" s="1"/>
  <c r="M17" i="9" s="1"/>
  <c r="N374" i="17"/>
  <c r="H55" i="4"/>
  <c r="H46" i="4" s="1"/>
  <c r="M445" i="7"/>
  <c r="I11" i="17"/>
  <c r="H89" i="18"/>
  <c r="M437" i="17"/>
  <c r="D188" i="4"/>
  <c r="H91" i="18"/>
  <c r="I91" i="18"/>
  <c r="I89" i="18" s="1"/>
  <c r="I82" i="18" s="1"/>
  <c r="I81" i="18" s="1"/>
  <c r="I67" i="18" s="1"/>
  <c r="G91" i="18"/>
  <c r="G89" i="18" s="1"/>
  <c r="G92" i="4"/>
  <c r="G90" i="4" s="1"/>
  <c r="G88" i="4" s="1"/>
  <c r="H98" i="4"/>
  <c r="G119" i="4"/>
  <c r="G98" i="4" s="1"/>
  <c r="M404" i="17"/>
  <c r="H68" i="4"/>
  <c r="H63" i="4" s="1"/>
  <c r="H30" i="4" s="1"/>
  <c r="H216" i="4"/>
  <c r="J209" i="4"/>
  <c r="K560" i="7"/>
  <c r="J225" i="3" s="1"/>
  <c r="H92" i="4"/>
  <c r="H90" i="4" s="1"/>
  <c r="H88" i="4" s="1"/>
  <c r="K20" i="7"/>
  <c r="M571" i="17"/>
  <c r="I183" i="4"/>
  <c r="H99" i="9"/>
  <c r="H91" i="9" s="1"/>
  <c r="H90" i="9" s="1"/>
  <c r="H76" i="9" s="1"/>
  <c r="D91" i="9"/>
  <c r="D90" i="9" s="1"/>
  <c r="D76" i="9" s="1"/>
  <c r="I99" i="9"/>
  <c r="I91" i="9" s="1"/>
  <c r="I90" i="9" s="1"/>
  <c r="I76" i="9" s="1"/>
  <c r="G99" i="9"/>
  <c r="G91" i="9" s="1"/>
  <c r="G90" i="9" s="1"/>
  <c r="G76" i="9" s="1"/>
  <c r="J99" i="9"/>
  <c r="J91" i="9" s="1"/>
  <c r="J90" i="9" s="1"/>
  <c r="J76" i="9" s="1"/>
  <c r="G83" i="4"/>
  <c r="E16" i="9"/>
  <c r="N17" i="9" s="1"/>
  <c r="H136" i="4"/>
  <c r="J178" i="4"/>
  <c r="M560" i="17"/>
  <c r="G19" i="18"/>
  <c r="G12" i="18" s="1"/>
  <c r="F12" i="18"/>
  <c r="O571" i="17"/>
  <c r="L16" i="17"/>
  <c r="L14" i="17" s="1"/>
  <c r="M23" i="17"/>
  <c r="G82" i="18"/>
  <c r="G81" i="18" s="1"/>
  <c r="G67" i="18" s="1"/>
  <c r="N33" i="17"/>
  <c r="O285" i="17"/>
  <c r="O283" i="17" s="1"/>
  <c r="O281" i="17" s="1"/>
  <c r="O221" i="17" s="1"/>
  <c r="L448" i="17"/>
  <c r="L446" i="17" s="1"/>
  <c r="J46" i="4"/>
  <c r="I32" i="4"/>
  <c r="E32" i="4"/>
  <c r="E30" i="4" s="1"/>
  <c r="E15" i="4" s="1"/>
  <c r="E13" i="4" s="1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F122" i="3"/>
  <c r="F120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3" i="4"/>
  <c r="J188" i="4" s="1"/>
  <c r="H188" i="4"/>
  <c r="H176" i="4" s="1"/>
  <c r="H174" i="4" s="1"/>
  <c r="G217" i="3"/>
  <c r="K587" i="17"/>
  <c r="M279" i="7"/>
  <c r="M277" i="7" s="1"/>
  <c r="M217" i="7" s="1"/>
  <c r="O642" i="17"/>
  <c r="O641" i="17" s="1"/>
  <c r="O639" i="17" s="1"/>
  <c r="O637" i="17" s="1"/>
  <c r="J41" i="4"/>
  <c r="K556" i="17"/>
  <c r="G181" i="4"/>
  <c r="G178" i="4" s="1"/>
  <c r="G176" i="4" s="1"/>
  <c r="G174" i="4" s="1"/>
  <c r="I537" i="7"/>
  <c r="O591" i="17"/>
  <c r="M591" i="17"/>
  <c r="N591" i="17"/>
  <c r="M456" i="17"/>
  <c r="O456" i="17"/>
  <c r="L239" i="3"/>
  <c r="L236" i="3" s="1"/>
  <c r="M607" i="7"/>
  <c r="H150" i="4"/>
  <c r="H147" i="4" s="1"/>
  <c r="H145" i="4" s="1"/>
  <c r="M585" i="7"/>
  <c r="L230" i="3" s="1"/>
  <c r="O28" i="17"/>
  <c r="K360" i="17"/>
  <c r="K358" i="17" s="1"/>
  <c r="J556" i="17"/>
  <c r="M374" i="17"/>
  <c r="N453" i="17"/>
  <c r="O437" i="17"/>
  <c r="N365" i="17"/>
  <c r="J62" i="4"/>
  <c r="J59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1" i="4"/>
  <c r="I19" i="4" s="1"/>
  <c r="I17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F148" i="3" s="1"/>
  <c r="N438" i="17"/>
  <c r="O438" i="17"/>
  <c r="M438" i="17"/>
  <c r="M560" i="7"/>
  <c r="J92" i="4"/>
  <c r="J90" i="4" s="1"/>
  <c r="J88" i="4" s="1"/>
  <c r="L429" i="7"/>
  <c r="I55" i="4"/>
  <c r="I46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1" i="4"/>
  <c r="H19" i="4" s="1"/>
  <c r="H17" i="4" s="1"/>
  <c r="K396" i="7"/>
  <c r="J21" i="3"/>
  <c r="K18" i="7"/>
  <c r="J19" i="3" s="1"/>
  <c r="N593" i="17"/>
  <c r="M593" i="17"/>
  <c r="M587" i="17" s="1"/>
  <c r="L360" i="17"/>
  <c r="L358" i="17" s="1"/>
  <c r="L356" i="17" s="1"/>
  <c r="J373" i="17"/>
  <c r="J360" i="17" s="1"/>
  <c r="J358" i="17" s="1"/>
  <c r="G32" i="3"/>
  <c r="H66" i="7"/>
  <c r="K746" i="17"/>
  <c r="K744" i="17" s="1"/>
  <c r="J749" i="17"/>
  <c r="N439" i="17"/>
  <c r="M439" i="17"/>
  <c r="I176" i="4"/>
  <c r="I174" i="4" s="1"/>
  <c r="M356" i="7"/>
  <c r="K585" i="7"/>
  <c r="M541" i="7"/>
  <c r="K448" i="17"/>
  <c r="K446" i="17" s="1"/>
  <c r="O589" i="17"/>
  <c r="M451" i="17"/>
  <c r="G21" i="4"/>
  <c r="G19" i="4" s="1"/>
  <c r="G17" i="4" s="1"/>
  <c r="G552" i="7"/>
  <c r="F222" i="3" s="1"/>
  <c r="D145" i="4"/>
  <c r="J183" i="4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L122" i="3"/>
  <c r="L120" i="3" s="1"/>
  <c r="M154" i="7"/>
  <c r="J68" i="4"/>
  <c r="I68" i="4"/>
  <c r="I63" i="4" s="1"/>
  <c r="L154" i="7"/>
  <c r="K741" i="7"/>
  <c r="K704" i="7" s="1"/>
  <c r="J301" i="3"/>
  <c r="J299" i="3" s="1"/>
  <c r="M550" i="17"/>
  <c r="O550" i="17"/>
  <c r="J35" i="4"/>
  <c r="J32" i="4" s="1"/>
  <c r="M20" i="7"/>
  <c r="G65" i="4"/>
  <c r="G63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M566" i="7"/>
  <c r="L226" i="3" s="1"/>
  <c r="J150" i="4"/>
  <c r="J147" i="4" s="1"/>
  <c r="J145" i="4" s="1"/>
  <c r="J754" i="7"/>
  <c r="I308" i="3"/>
  <c r="I306" i="3" s="1"/>
  <c r="M743" i="7"/>
  <c r="J65" i="4"/>
  <c r="J21" i="17"/>
  <c r="K18" i="17"/>
  <c r="K16" i="17" s="1"/>
  <c r="K14" i="17" s="1"/>
  <c r="K224" i="3"/>
  <c r="L552" i="7"/>
  <c r="K222" i="3" s="1"/>
  <c r="K217" i="3" s="1"/>
  <c r="J565" i="17"/>
  <c r="K562" i="17"/>
  <c r="G55" i="4"/>
  <c r="G46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3" i="4"/>
  <c r="D176" i="4" s="1"/>
  <c r="D174" i="4" s="1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H16" i="3"/>
  <c r="P17" i="3" s="1"/>
  <c r="F176" i="4"/>
  <c r="F174" i="4" s="1"/>
  <c r="F13" i="4" s="1"/>
  <c r="L38" i="3"/>
  <c r="M92" i="7"/>
  <c r="L187" i="3"/>
  <c r="L185" i="3" s="1"/>
  <c r="M443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O543" i="17" s="1"/>
  <c r="O541" i="17" s="1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F11" i="18"/>
  <c r="F122" i="18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18" s="1"/>
  <c r="N104" i="17"/>
  <c r="H209" i="4" l="1"/>
  <c r="D30" i="4"/>
  <c r="D15" i="4" s="1"/>
  <c r="D13" i="4" s="1"/>
  <c r="G73" i="4"/>
  <c r="H130" i="4"/>
  <c r="N401" i="17"/>
  <c r="N399" i="17" s="1"/>
  <c r="J278" i="3"/>
  <c r="J176" i="4"/>
  <c r="J174" i="4" s="1"/>
  <c r="G11" i="18"/>
  <c r="I15" i="7"/>
  <c r="E17" i="15" s="1"/>
  <c r="G16" i="9"/>
  <c r="P17" i="9" s="1"/>
  <c r="H16" i="9"/>
  <c r="Q17" i="9" s="1"/>
  <c r="N102" i="17"/>
  <c r="N100" i="17" s="1"/>
  <c r="M221" i="17"/>
  <c r="M543" i="17"/>
  <c r="M541" i="17" s="1"/>
  <c r="N221" i="17"/>
  <c r="N448" i="17"/>
  <c r="N446" i="17" s="1"/>
  <c r="N587" i="17"/>
  <c r="L410" i="17"/>
  <c r="M637" i="17"/>
  <c r="R13" i="7"/>
  <c r="K554" i="17"/>
  <c r="K12" i="17"/>
  <c r="G30" i="4"/>
  <c r="I30" i="4"/>
  <c r="I15" i="4" s="1"/>
  <c r="I13" i="4" s="1"/>
  <c r="K410" i="17"/>
  <c r="K278" i="3"/>
  <c r="O102" i="17"/>
  <c r="O100" i="17" s="1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M407" i="7" s="1"/>
  <c r="L181" i="3"/>
  <c r="L179" i="3" s="1"/>
  <c r="L168" i="3" s="1"/>
  <c r="L221" i="3"/>
  <c r="L219" i="3" s="1"/>
  <c r="M539" i="7"/>
  <c r="F217" i="3"/>
  <c r="L11" i="17"/>
  <c r="G537" i="7"/>
  <c r="L95" i="3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I16" i="3" s="1"/>
  <c r="Q17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5" i="4"/>
  <c r="M448" i="17"/>
  <c r="M446" i="17" s="1"/>
  <c r="J63" i="4"/>
  <c r="J30" i="4" s="1"/>
  <c r="J15" i="4" s="1"/>
  <c r="J13" i="4" s="1"/>
  <c r="F36" i="3"/>
  <c r="F17" i="3" s="1"/>
  <c r="G16" i="7"/>
  <c r="L36" i="3"/>
  <c r="K16" i="7"/>
  <c r="J36" i="3"/>
  <c r="J17" i="3" s="1"/>
  <c r="L16" i="7"/>
  <c r="K36" i="3"/>
  <c r="K17" i="3" s="1"/>
  <c r="R11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G15" i="4" l="1"/>
  <c r="G13" i="4" s="1"/>
  <c r="H13" i="4"/>
  <c r="N554" i="17"/>
  <c r="N539" i="17" s="1"/>
  <c r="K11" i="17"/>
  <c r="M352" i="7"/>
  <c r="J706" i="17"/>
  <c r="M554" i="17"/>
  <c r="M539" i="17" s="1"/>
  <c r="N410" i="17"/>
  <c r="L15" i="7"/>
  <c r="H17" i="15" s="1"/>
  <c r="N706" i="17"/>
  <c r="J15" i="7"/>
  <c r="F17" i="15" s="1"/>
  <c r="O554" i="17"/>
  <c r="O539" i="17" s="1"/>
  <c r="N12" i="17"/>
  <c r="N11" i="17" s="1"/>
  <c r="K16" i="3"/>
  <c r="S17" i="3" s="1"/>
  <c r="J12" i="17"/>
  <c r="L17" i="3"/>
  <c r="M16" i="7"/>
  <c r="K537" i="7"/>
  <c r="K15" i="7" s="1"/>
  <c r="T16" i="7" s="1"/>
  <c r="J222" i="3"/>
  <c r="J217" i="3" s="1"/>
  <c r="Q13" i="7"/>
  <c r="Q11" i="7"/>
  <c r="Q16" i="7"/>
  <c r="D17" i="15"/>
  <c r="O12" i="17"/>
  <c r="F16" i="3"/>
  <c r="N17" i="3" s="1"/>
  <c r="M410" i="17"/>
  <c r="M706" i="17"/>
  <c r="O706" i="17"/>
  <c r="M12" i="17"/>
  <c r="J16" i="3"/>
  <c r="R17" i="3" s="1"/>
  <c r="G15" i="7"/>
  <c r="P13" i="7" s="1"/>
  <c r="L217" i="3"/>
  <c r="L148" i="3"/>
  <c r="J554" i="17"/>
  <c r="J539" i="17" s="1"/>
  <c r="M537" i="7"/>
  <c r="I123" i="18"/>
  <c r="H123" i="18"/>
  <c r="G123" i="18"/>
  <c r="S11" i="7" l="1"/>
  <c r="S13" i="7"/>
  <c r="S16" i="7"/>
  <c r="U13" i="7"/>
  <c r="U11" i="7"/>
  <c r="O11" i="17"/>
  <c r="M15" i="7"/>
  <c r="I17" i="15" s="1"/>
  <c r="U16" i="7"/>
  <c r="J11" i="17"/>
  <c r="C17" i="15"/>
  <c r="P16" i="7"/>
  <c r="P11" i="7"/>
  <c r="L16" i="3"/>
  <c r="T17" i="3" s="1"/>
  <c r="G17" i="15"/>
  <c r="T13" i="7"/>
  <c r="M11" i="17"/>
  <c r="T11" i="7"/>
  <c r="V16" i="7" l="1"/>
  <c r="V13" i="7"/>
  <c r="V11" i="7"/>
</calcChain>
</file>

<file path=xl/sharedStrings.xml><?xml version="1.0" encoding="utf-8"?>
<sst xmlns="http://schemas.openxmlformats.org/spreadsheetml/2006/main" count="3744" uniqueCount="1043">
  <si>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</si>
  <si>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</si>
  <si>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</si>
  <si>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</si>
  <si>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</si>
  <si>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</si>
  <si>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</si>
  <si>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</si>
  <si>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</si>
  <si>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</si>
  <si>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</si>
  <si>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</si>
  <si>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</si>
  <si>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</si>
  <si>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</si>
  <si>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</si>
  <si>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</si>
  <si>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</si>
  <si>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</si>
  <si>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</si>
  <si>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</si>
  <si>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</si>
  <si>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</si>
  <si>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</si>
  <si>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</si>
  <si>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</si>
  <si>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</si>
  <si>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</si>
  <si>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</si>
  <si>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</si>
  <si>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</si>
  <si>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</si>
  <si>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</si>
  <si>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</si>
  <si>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</si>
  <si>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</si>
  <si>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</si>
  <si>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</si>
  <si>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</si>
  <si>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</si>
  <si>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</si>
  <si>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</si>
  <si>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</si>
  <si>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</si>
  <si>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</si>
  <si>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</si>
  <si>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</si>
  <si>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</si>
  <si>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</si>
  <si>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</si>
  <si>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</si>
  <si>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</si>
  <si>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</si>
  <si>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</si>
  <si>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</si>
  <si>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</si>
  <si>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</si>
  <si>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</si>
  <si>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</si>
  <si>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</si>
  <si>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</si>
  <si>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</si>
  <si>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</si>
  <si>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</si>
  <si>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</si>
  <si>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</si>
  <si>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</si>
  <si>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</si>
  <si>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</si>
  <si>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</si>
  <si>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</si>
  <si>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</si>
  <si>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</si>
  <si>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</si>
  <si>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</si>
  <si>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</si>
  <si>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</si>
  <si>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</si>
  <si>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</si>
  <si>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</si>
  <si>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</si>
  <si>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</si>
  <si>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</si>
  <si>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</si>
  <si>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</si>
  <si>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</si>
  <si>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</si>
  <si>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</si>
  <si>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</si>
  <si>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</si>
  <si>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</si>
  <si>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</si>
  <si>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</si>
  <si>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</si>
  <si>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</si>
  <si>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</si>
  <si>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</si>
  <si>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</si>
  <si>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</si>
  <si>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</si>
  <si>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</si>
  <si>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</si>
  <si>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</si>
  <si>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</si>
  <si>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</si>
  <si>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</si>
  <si>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</si>
  <si>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</si>
  <si>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</si>
  <si>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</si>
  <si>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</si>
  <si>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</si>
  <si>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</si>
  <si>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</si>
  <si>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</si>
  <si>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</si>
  <si>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</si>
  <si>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</si>
  <si>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</si>
  <si>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</si>
  <si>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</si>
  <si>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</si>
  <si>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</si>
  <si>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</si>
  <si>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</si>
  <si>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</si>
  <si>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</si>
  <si>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</si>
  <si>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</si>
  <si>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</si>
  <si>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</si>
  <si>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</si>
  <si>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</si>
  <si>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</si>
  <si>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</si>
  <si>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</si>
  <si>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</si>
  <si>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</si>
  <si>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</si>
  <si>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</si>
  <si>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</si>
  <si>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</si>
  <si>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</si>
  <si>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</si>
  <si>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</si>
  <si>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</si>
  <si>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</si>
  <si>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</si>
  <si>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</si>
  <si>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</si>
  <si>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</si>
  <si>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</si>
  <si>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</si>
  <si>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</si>
  <si>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</si>
  <si>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</si>
  <si>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</si>
  <si>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</si>
  <si>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</si>
  <si>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</si>
  <si>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</si>
  <si>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</si>
  <si>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</si>
  <si>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</si>
  <si>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</si>
  <si>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</si>
  <si>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</si>
  <si>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</si>
  <si>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</si>
  <si>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</si>
  <si>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</si>
  <si>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</si>
  <si>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</si>
  <si>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</si>
  <si>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</si>
  <si>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</si>
  <si>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</si>
  <si>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</si>
  <si>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</si>
  <si>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</si>
  <si>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</si>
  <si>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</si>
  <si>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</si>
  <si>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</si>
  <si>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</si>
  <si>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</si>
  <si>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</si>
  <si>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</si>
  <si>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</si>
  <si>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</si>
  <si>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</si>
  <si>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</si>
  <si>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</si>
  <si>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</si>
  <si>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</si>
  <si>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</si>
  <si>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</si>
  <si>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</si>
  <si>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</si>
  <si>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</si>
  <si>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</si>
  <si>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</si>
  <si>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</si>
  <si>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</si>
  <si>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</si>
  <si>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</si>
  <si>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</si>
  <si>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</si>
  <si>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</si>
  <si>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</si>
  <si>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</si>
  <si>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</si>
  <si>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</si>
  <si>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</si>
  <si>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</si>
  <si>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</si>
  <si>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</si>
  <si>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</si>
  <si>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</si>
  <si>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</si>
  <si>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</si>
  <si>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</si>
  <si>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</si>
  <si>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</si>
  <si>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</si>
  <si>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</si>
  <si>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</si>
  <si>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</si>
  <si>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</si>
  <si>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</si>
  <si>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</si>
  <si>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</si>
  <si>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</si>
  <si>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</si>
  <si>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</si>
  <si>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</si>
  <si>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</si>
  <si>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</si>
  <si>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</si>
  <si>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</si>
  <si>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</si>
  <si>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</si>
  <si>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</si>
  <si>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</si>
  <si>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</si>
  <si>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</si>
  <si>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</si>
  <si>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</si>
  <si>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</si>
  <si>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</si>
  <si>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</si>
  <si>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</si>
  <si>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</si>
  <si>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</si>
  <si>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</si>
  <si>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</si>
  <si>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</si>
  <si>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</si>
  <si>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</si>
  <si>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</si>
  <si>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</si>
  <si>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</si>
  <si>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</si>
  <si>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</si>
  <si>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</si>
  <si>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</si>
  <si>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</si>
  <si>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</si>
  <si>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</si>
  <si>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</si>
  <si>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</si>
  <si>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</si>
  <si>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</si>
  <si>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</si>
  <si>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</si>
  <si>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</si>
  <si>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</si>
  <si>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</si>
  <si>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</si>
  <si>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</si>
  <si>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</si>
  <si>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</si>
  <si>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</si>
  <si>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</si>
  <si>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</si>
  <si>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</si>
  <si>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</si>
  <si>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</si>
  <si>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</si>
  <si>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</si>
  <si>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</si>
  <si>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</si>
  <si>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</si>
  <si>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</si>
  <si>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</si>
  <si>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</si>
  <si>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</si>
  <si>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</si>
  <si>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</si>
  <si>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</si>
  <si>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</si>
  <si>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</si>
  <si>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</si>
  <si>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</si>
  <si>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</si>
  <si>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</si>
  <si>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</si>
  <si>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</si>
  <si>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</si>
  <si>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</si>
  <si>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</si>
  <si>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</si>
  <si>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</si>
  <si>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</si>
  <si>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</si>
  <si>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</si>
  <si>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</si>
  <si>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</si>
  <si>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</si>
  <si>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</si>
  <si>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</si>
  <si>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</si>
  <si>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</si>
  <si>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</si>
  <si>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</si>
  <si>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</si>
  <si>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</si>
  <si>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</si>
  <si>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</si>
  <si>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</si>
  <si>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</si>
  <si>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</si>
  <si>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</si>
  <si>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</si>
  <si>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</si>
  <si>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</si>
  <si>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</si>
  <si>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</si>
  <si>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</si>
  <si>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</si>
  <si>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</si>
  <si>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</si>
  <si>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</si>
  <si>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</si>
  <si>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</si>
  <si>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</si>
  <si>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</si>
  <si>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</si>
  <si>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</si>
  <si>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</si>
  <si>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</si>
  <si>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</si>
  <si>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</si>
  <si>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</si>
  <si>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</si>
  <si>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</si>
  <si>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</si>
  <si>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</si>
  <si>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</si>
  <si>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</si>
  <si>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</si>
  <si>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</si>
  <si>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</si>
  <si>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</si>
  <si>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</si>
  <si>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</si>
  <si>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</si>
  <si>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</si>
  <si>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</si>
  <si>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</si>
  <si>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</si>
  <si>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</si>
  <si>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</si>
  <si>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</si>
  <si>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</si>
  <si>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</si>
  <si>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</si>
  <si>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</si>
  <si>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</si>
  <si>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</si>
  <si>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</si>
  <si>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</si>
  <si>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</si>
  <si>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</si>
  <si>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</si>
  <si>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</si>
  <si>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</si>
  <si>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</si>
  <si>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</si>
  <si>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</si>
  <si>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</si>
  <si>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</si>
  <si>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</si>
  <si>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</si>
  <si>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</si>
  <si>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</si>
  <si>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</si>
  <si>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</si>
  <si>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</si>
  <si>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</si>
  <si>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</si>
  <si>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</si>
  <si>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</si>
  <si>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</si>
  <si>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</si>
  <si>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</si>
  <si>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</si>
  <si>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</si>
  <si>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</si>
  <si>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</si>
  <si>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</si>
  <si>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</si>
  <si>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</si>
  <si>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</si>
  <si>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</si>
  <si>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</si>
  <si>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</si>
  <si>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</si>
  <si>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</si>
  <si>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</si>
  <si>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</si>
  <si>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</si>
  <si>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</si>
  <si>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</si>
  <si>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</si>
  <si>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</si>
  <si>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</si>
  <si>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</si>
  <si>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</si>
  <si>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</si>
  <si>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</si>
  <si>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</si>
  <si>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</si>
  <si>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</si>
  <si>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</si>
  <si>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</si>
  <si>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</si>
  <si>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</si>
  <si>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</si>
  <si>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</si>
  <si>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</si>
  <si>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</si>
  <si>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</si>
  <si>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</si>
  <si>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</si>
  <si>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</si>
  <si>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</si>
  <si>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</si>
  <si>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</si>
  <si>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</si>
  <si>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</si>
  <si>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</si>
  <si>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</si>
  <si>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</si>
  <si>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</si>
  <si>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</si>
  <si>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</si>
  <si>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</si>
  <si>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</si>
  <si>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</si>
  <si>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</si>
  <si>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</si>
  <si>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</si>
  <si>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</si>
  <si>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</si>
  <si>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</si>
  <si>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</si>
  <si>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</si>
  <si>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</si>
  <si>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</si>
  <si>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</si>
  <si>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</si>
  <si>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</si>
  <si>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</si>
  <si>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</si>
  <si>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</si>
  <si>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</si>
  <si>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</si>
  <si>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</si>
  <si>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</si>
  <si>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</si>
  <si>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</si>
  <si>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</si>
  <si>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</si>
  <si>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</si>
  <si>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</si>
  <si>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</si>
  <si>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</si>
  <si>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</si>
  <si>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</si>
  <si>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</si>
  <si>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</si>
  <si>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</si>
  <si>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</si>
  <si>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</si>
  <si>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</si>
  <si>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</si>
  <si>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</si>
  <si>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</si>
  <si>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</si>
  <si>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</si>
  <si>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</si>
  <si>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</si>
  <si>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</si>
  <si>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</si>
  <si>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</si>
  <si>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</si>
  <si>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</si>
  <si>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</si>
  <si>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</si>
  <si>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</si>
  <si>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</si>
  <si>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</si>
  <si>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</si>
  <si>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</si>
  <si>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</si>
  <si>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</si>
  <si>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</si>
  <si>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</si>
  <si>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</si>
  <si>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</si>
  <si>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</si>
  <si>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</si>
  <si>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</si>
  <si>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</si>
  <si>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</si>
  <si>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</si>
  <si>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</si>
  <si>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</si>
  <si>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</si>
  <si>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</si>
  <si>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</si>
  <si>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</si>
  <si>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</si>
  <si>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</si>
  <si>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</si>
  <si>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</si>
  <si>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</si>
  <si>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</si>
  <si>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</si>
  <si>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</si>
  <si>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</si>
  <si>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</si>
  <si>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</si>
  <si>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</si>
  <si>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</si>
  <si>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</si>
  <si>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</si>
  <si>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</si>
  <si>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</si>
  <si>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</si>
  <si>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</si>
  <si>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</si>
  <si>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</si>
  <si>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</si>
  <si>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</si>
  <si>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</si>
  <si>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</si>
  <si>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</si>
  <si>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</si>
  <si>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</si>
  <si>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</si>
  <si>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</si>
  <si>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</si>
  <si>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</si>
  <si>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</si>
  <si>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</si>
  <si>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</si>
  <si>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</si>
  <si>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</si>
  <si>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</si>
  <si>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</si>
  <si>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</si>
  <si>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</si>
  <si>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</si>
  <si>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</si>
  <si>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</si>
  <si>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</si>
  <si>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</si>
  <si>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</si>
  <si>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</si>
  <si>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</si>
  <si>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</si>
  <si>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</si>
  <si>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</si>
  <si>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</si>
  <si>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</si>
  <si>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</si>
  <si>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</si>
  <si>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</si>
  <si>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</si>
  <si>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</si>
  <si>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</si>
  <si>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</si>
  <si>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</si>
  <si>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</si>
  <si>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</si>
  <si>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</si>
  <si>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</si>
  <si>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</si>
  <si>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</si>
  <si>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</si>
  <si>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</si>
  <si>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</si>
  <si>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</si>
  <si>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</si>
  <si>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</si>
  <si>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</si>
  <si>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</si>
  <si>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</si>
  <si>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</si>
  <si>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</si>
  <si>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</si>
  <si>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</si>
  <si>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</si>
  <si>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</si>
  <si>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</si>
  <si>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</si>
  <si>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</si>
  <si>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</si>
  <si>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</si>
  <si>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</si>
  <si>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</si>
  <si>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</si>
  <si>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</si>
  <si>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</si>
  <si>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</si>
  <si>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</si>
  <si>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</si>
  <si>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</si>
  <si>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</si>
  <si>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</si>
  <si>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</si>
  <si>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</si>
  <si>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</si>
  <si>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</si>
  <si>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</si>
  <si>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</si>
  <si>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</si>
  <si>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</si>
  <si>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</si>
  <si>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</si>
  <si>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</si>
  <si>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</si>
  <si>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</si>
  <si>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</si>
  <si>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</si>
  <si>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</si>
  <si>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</si>
  <si>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</si>
  <si>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</si>
  <si>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</si>
  <si>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</si>
  <si>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</si>
  <si>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</si>
  <si>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</si>
  <si>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</si>
  <si>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</si>
  <si>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</si>
  <si>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</si>
  <si>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</si>
  <si>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</si>
  <si>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</si>
  <si>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</si>
  <si>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</si>
  <si>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</si>
  <si>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</si>
  <si>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</si>
  <si>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</si>
  <si>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</si>
  <si>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</si>
  <si>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</si>
  <si>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</si>
  <si>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</si>
  <si>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</si>
  <si>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</si>
  <si>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</si>
  <si>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</si>
  <si>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</si>
  <si>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</si>
  <si>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</si>
  <si>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</si>
  <si>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</si>
  <si>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</si>
  <si>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</si>
  <si>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</si>
  <si>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</si>
  <si>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</si>
  <si>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</si>
  <si>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</si>
  <si>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</si>
  <si>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</si>
  <si>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</si>
  <si>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</si>
  <si>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</si>
  <si>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</si>
  <si>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</si>
  <si>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</si>
  <si>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</si>
  <si>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</si>
  <si>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</si>
  <si>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</si>
  <si>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</si>
  <si>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</si>
  <si>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</si>
  <si>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</si>
  <si>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</si>
  <si>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</si>
  <si>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</si>
  <si>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</si>
  <si>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</si>
  <si>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</si>
  <si>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</si>
  <si>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</si>
  <si>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</si>
  <si>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</si>
  <si>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</si>
  <si>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</si>
  <si>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</si>
  <si>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</si>
  <si>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</si>
  <si>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</si>
  <si>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</si>
  <si>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</si>
  <si>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</si>
  <si>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</si>
  <si>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</si>
  <si>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</si>
  <si>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</si>
  <si>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</si>
  <si>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</si>
  <si>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</si>
  <si>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</si>
  <si>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</si>
  <si>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</si>
  <si>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</si>
  <si>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</si>
  <si>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</si>
  <si>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</si>
  <si>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</si>
  <si>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</si>
  <si>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</si>
  <si>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</si>
  <si>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</si>
  <si>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</si>
  <si>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</si>
  <si>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</si>
  <si>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</si>
  <si>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</si>
  <si>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</si>
  <si>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</si>
  <si>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</si>
  <si>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</si>
  <si>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</si>
  <si>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</si>
  <si>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</si>
  <si>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</si>
  <si>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</si>
  <si>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</si>
  <si>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</si>
  <si>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</si>
  <si>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</si>
  <si>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</si>
  <si>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</si>
  <si>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</si>
  <si>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</si>
  <si>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</si>
  <si>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</si>
  <si>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</si>
  <si>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</si>
  <si>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</si>
  <si>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</si>
  <si>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</si>
  <si>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</si>
  <si>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</si>
  <si>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</si>
  <si>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</si>
  <si>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</si>
  <si>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</si>
  <si>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</si>
  <si>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</si>
  <si>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</si>
  <si>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</si>
  <si>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</si>
  <si>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</si>
  <si>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</si>
  <si>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</si>
  <si>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</si>
  <si>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</si>
  <si>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</si>
  <si>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</si>
  <si>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</si>
  <si>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</si>
  <si>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</si>
  <si>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</si>
  <si>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</si>
  <si>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</si>
  <si>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</si>
  <si>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</si>
  <si>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</si>
  <si>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</si>
  <si>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</si>
  <si>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</si>
  <si>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</si>
  <si>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</si>
  <si>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</si>
  <si>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</si>
  <si>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</si>
  <si>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</si>
  <si>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</si>
  <si>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</si>
  <si>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</si>
  <si>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</si>
  <si>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</si>
  <si>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</si>
  <si>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</si>
  <si>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</si>
  <si>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</si>
  <si>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</si>
  <si>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</si>
  <si>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</si>
  <si>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</si>
  <si>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</si>
  <si>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</si>
  <si>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</si>
  <si>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</si>
  <si>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</si>
  <si>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</si>
  <si>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</si>
  <si>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</si>
  <si>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</si>
  <si>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</si>
  <si>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</si>
  <si>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</si>
  <si>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</si>
  <si>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</si>
  <si>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</si>
  <si>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</si>
  <si>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</si>
  <si>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</si>
  <si>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</si>
  <si>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</si>
  <si>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</si>
  <si>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</si>
  <si>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</si>
  <si>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</si>
  <si>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</si>
  <si>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</si>
  <si>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</si>
  <si>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</si>
  <si>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</si>
  <si>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</si>
  <si>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</si>
  <si>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</si>
  <si>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</si>
  <si>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</si>
  <si>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</si>
  <si>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</si>
  <si>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</si>
  <si>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</si>
  <si>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</si>
  <si>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</si>
  <si>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</si>
  <si>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</si>
  <si>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</si>
  <si>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</si>
  <si>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</si>
  <si>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</si>
  <si>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</si>
  <si>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</si>
  <si>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</si>
  <si>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</si>
  <si>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</si>
  <si>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</si>
  <si>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</si>
  <si>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</si>
  <si>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</si>
  <si>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</si>
  <si>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</si>
  <si>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</si>
  <si>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</si>
  <si>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</si>
  <si>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</si>
  <si>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</si>
  <si>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</si>
  <si>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</si>
  <si>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</si>
  <si>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</si>
  <si>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</si>
  <si>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</si>
  <si>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</si>
  <si>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</si>
  <si>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</si>
  <si>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</si>
  <si>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</si>
  <si>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</si>
  <si>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</si>
  <si>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</si>
  <si>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</si>
  <si>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</si>
  <si>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</si>
  <si>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</si>
  <si>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</si>
  <si>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</si>
  <si>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</si>
  <si>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</si>
  <si>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</si>
  <si>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</si>
  <si>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</si>
  <si>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</si>
  <si>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</si>
  <si>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</si>
  <si>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</si>
  <si>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</si>
  <si>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</si>
  <si>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</si>
  <si>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</si>
  <si>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</si>
  <si>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</si>
  <si>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</si>
  <si>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</si>
  <si>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</si>
  <si>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</si>
  <si>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</si>
  <si>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</si>
  <si>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</si>
  <si>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</si>
  <si>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</si>
  <si>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</si>
  <si>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</si>
  <si>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</si>
  <si>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</si>
  <si>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</si>
  <si>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</si>
  <si>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</si>
  <si>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</si>
  <si>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</si>
  <si>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</si>
  <si>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</si>
  <si>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</si>
  <si>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</si>
  <si>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</si>
  <si>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</si>
  <si>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</si>
  <si>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</si>
  <si>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</si>
  <si>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</si>
  <si>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</si>
  <si>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</si>
  <si>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</si>
  <si>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</si>
  <si>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</si>
  <si>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</si>
  <si>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</si>
  <si>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</si>
  <si>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</si>
  <si>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</si>
  <si>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</si>
  <si>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</si>
  <si>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</si>
  <si>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</si>
  <si>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</si>
  <si>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</si>
  <si>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</si>
  <si>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</si>
  <si>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</si>
  <si>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</si>
  <si>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</si>
  <si>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</si>
  <si>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</si>
  <si>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</si>
  <si>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</si>
  <si>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</si>
  <si>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</si>
  <si>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</si>
  <si>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</si>
  <si>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</si>
  <si>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</si>
  <si>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</si>
  <si>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</si>
  <si>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</si>
  <si>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</si>
  <si>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</si>
  <si>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</si>
  <si>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</si>
  <si>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</si>
  <si>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</si>
  <si>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</si>
  <si>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</si>
  <si>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</si>
  <si>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</si>
  <si>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</si>
  <si>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</si>
  <si>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</si>
  <si>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</si>
  <si>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</si>
  <si>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</si>
  <si>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</si>
  <si>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</si>
  <si>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</si>
  <si>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</si>
  <si>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</si>
  <si>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</si>
  <si>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</si>
  <si>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</si>
  <si>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</si>
  <si>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</si>
  <si>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</si>
  <si>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</si>
  <si>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</si>
  <si>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</si>
  <si>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</si>
  <si>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</si>
  <si>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</si>
  <si>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</si>
  <si>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</si>
  <si>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</si>
  <si>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</si>
  <si>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</si>
  <si>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</si>
  <si>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</si>
  <si>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</si>
  <si>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</si>
  <si>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</si>
  <si>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</si>
  <si>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</si>
  <si>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4</t>
  </si>
  <si>
    <t xml:space="preserve">Հավելված </t>
  </si>
  <si>
    <t xml:space="preserve">                         փետրվարի    14-ի N   3-Ն որոշման </t>
  </si>
  <si>
    <t>Հավելված 2՝</t>
  </si>
  <si>
    <t xml:space="preserve">Հավելված </t>
  </si>
  <si>
    <t xml:space="preserve">                                  դեկտեմբերի 26-ի N 266 Ն որոշման </t>
  </si>
  <si>
    <t xml:space="preserve">                         փետրվարի   14 -ի N 3- Ն որոշման </t>
  </si>
  <si>
    <t xml:space="preserve">Հավելված՝ </t>
  </si>
  <si>
    <t xml:space="preserve">                դեկտեմբերի 26-ի N 266 Ն որոշման 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</si>
  <si>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</si>
  <si>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</si>
  <si>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</si>
  <si>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 xml:space="preserve">                         փետրվարի      14 -ի N 3-Նորոշման </t>
  </si>
  <si>
    <t>Հավելված 5՝</t>
  </si>
  <si>
    <t xml:space="preserve">                   դեկտեմբերի 26-ի N 266 Ն որոշման </t>
  </si>
  <si>
    <t>Հավելված ՝</t>
  </si>
  <si>
    <t xml:space="preserve">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</si>
</sst>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3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3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view="pageBreakPreview" topLeftCell="D1" zoomScaleSheetLayoutView="100" workbookViewId="0">
      <selection activeCell="A10" sqref="A10:I1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2" spans="1:19" x14ac:dyDescent="0.25">
      <c r="G2" s="287"/>
      <c r="H2" s="287"/>
      <c r="I2" s="287"/>
      <c r="J2" s="287"/>
    </row>
    <row r="3" spans="1:19" x14ac:dyDescent="0.25">
      <c r="G3" s="287"/>
      <c r="H3" s="287"/>
      <c r="I3" s="287"/>
      <c r="J3" s="287"/>
    </row>
    <row r="4" spans="1:19" x14ac:dyDescent="0.25">
      <c r="G4" s="288"/>
      <c r="H4" s="288"/>
      <c r="I4" s="288"/>
      <c r="J4" s="288"/>
    </row>
    <row r="5" spans="1:19" x14ac:dyDescent="0.25">
      <c r="C5" s="203"/>
      <c r="G5" s="289" t="s">
        <v>1027</v>
      </c>
      <c r="H5" s="289"/>
      <c r="I5" s="289"/>
      <c r="J5" s="289"/>
    </row>
    <row r="6" spans="1:19" x14ac:dyDescent="0.25">
      <c r="G6" s="290" t="s">
        <v>610</v>
      </c>
      <c r="H6" s="290"/>
      <c r="I6" s="290"/>
      <c r="J6" s="290"/>
    </row>
    <row r="7" spans="1:19" x14ac:dyDescent="0.25">
      <c r="G7" s="290" t="s">
        <v>867</v>
      </c>
      <c r="H7" s="290"/>
      <c r="I7" s="290"/>
      <c r="J7" s="290"/>
    </row>
    <row r="8" spans="1:19" x14ac:dyDescent="0.25">
      <c r="G8" s="286" t="s">
        <v>1040</v>
      </c>
      <c r="H8" s="286"/>
      <c r="I8" s="286"/>
      <c r="J8" s="286"/>
    </row>
    <row r="9" spans="1:19" ht="20.25" x14ac:dyDescent="0.25">
      <c r="A9" s="277" t="s">
        <v>705</v>
      </c>
      <c r="B9" s="277"/>
      <c r="C9" s="277"/>
      <c r="D9" s="277"/>
      <c r="E9" s="277"/>
      <c r="F9" s="277"/>
      <c r="H9" s="90"/>
      <c r="I9" s="90"/>
    </row>
    <row r="10" spans="1:19" ht="20.25" x14ac:dyDescent="0.25">
      <c r="A10" s="277" t="s">
        <v>706</v>
      </c>
      <c r="B10" s="277"/>
      <c r="C10" s="277"/>
      <c r="D10" s="277"/>
      <c r="E10" s="277"/>
      <c r="F10" s="277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74" t="s">
        <v>709</v>
      </c>
      <c r="D12" s="91" t="s">
        <v>707</v>
      </c>
      <c r="E12" s="91"/>
      <c r="F12" s="91"/>
      <c r="G12" s="278" t="s">
        <v>764</v>
      </c>
      <c r="H12" s="279"/>
      <c r="I12" s="279"/>
      <c r="J12" s="280"/>
    </row>
    <row r="13" spans="1:19" x14ac:dyDescent="0.25">
      <c r="A13" s="247" t="s">
        <v>143</v>
      </c>
      <c r="B13" s="247" t="s">
        <v>708</v>
      </c>
      <c r="C13" s="275"/>
      <c r="D13" s="281" t="s">
        <v>373</v>
      </c>
      <c r="E13" s="92" t="s">
        <v>154</v>
      </c>
      <c r="G13" s="283" t="s">
        <v>372</v>
      </c>
      <c r="H13" s="284"/>
      <c r="I13" s="284"/>
      <c r="J13" s="285"/>
    </row>
    <row r="14" spans="1:19" ht="27.75" thickBot="1" x14ac:dyDescent="0.3">
      <c r="A14" s="248"/>
      <c r="B14" s="248"/>
      <c r="C14" s="276"/>
      <c r="D14" s="282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5073633.6920000007</v>
      </c>
      <c r="E16" s="88">
        <f t="shared" si="0"/>
        <v>4556841.3920000009</v>
      </c>
      <c r="F16" s="88">
        <f t="shared" si="0"/>
        <v>863677</v>
      </c>
      <c r="G16" s="81">
        <f t="shared" si="0"/>
        <v>1648463.0777936508</v>
      </c>
      <c r="H16" s="81">
        <f t="shared" si="0"/>
        <v>2779773.8555873018</v>
      </c>
      <c r="I16" s="81">
        <f t="shared" si="0"/>
        <v>3918894.203587302</v>
      </c>
      <c r="J16" s="81">
        <f t="shared" si="0"/>
        <v>5073633.6920000007</v>
      </c>
      <c r="M16" s="90">
        <v>5073633.6920000007</v>
      </c>
      <c r="N16" s="90">
        <v>4556841.3920000009</v>
      </c>
      <c r="O16" s="90">
        <v>863677</v>
      </c>
      <c r="P16" s="90">
        <v>1648463.0777936508</v>
      </c>
      <c r="Q16" s="90">
        <v>2779773.8555873018</v>
      </c>
      <c r="R16" s="90">
        <v>3918894.203587302</v>
      </c>
      <c r="S16" s="90">
        <v>5073633.6920000007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3105622</v>
      </c>
      <c r="E57" s="88">
        <f t="shared" si="7"/>
        <v>2588829.7000000002</v>
      </c>
      <c r="F57" s="88">
        <f t="shared" si="7"/>
        <v>516792.3</v>
      </c>
      <c r="G57" s="88">
        <f t="shared" si="7"/>
        <v>1164269.7250000001</v>
      </c>
      <c r="H57" s="88">
        <f t="shared" si="7"/>
        <v>1811387.1500000001</v>
      </c>
      <c r="I57" s="88">
        <f t="shared" si="7"/>
        <v>2458504.5750000002</v>
      </c>
      <c r="J57" s="88">
        <f t="shared" si="7"/>
        <v>3105622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2588829.7000000002</v>
      </c>
      <c r="E66" s="88">
        <f>SUM(E67,E68,E71,E72)</f>
        <v>2588829.7000000002</v>
      </c>
      <c r="F66" s="88" t="s">
        <v>0</v>
      </c>
      <c r="G66" s="88">
        <f>SUM(G67,G68,G71,G72)</f>
        <v>647477.42500000005</v>
      </c>
      <c r="H66" s="88">
        <f>SUM(H67,H68,H71,H72)</f>
        <v>1294594.8500000001</v>
      </c>
      <c r="I66" s="88">
        <f>SUM(I67,I68,I71,I72)</f>
        <v>1941712.2750000001</v>
      </c>
      <c r="J66" s="88">
        <f>SUM(J67,J68,J71,J72)</f>
        <v>2588829.7000000002</v>
      </c>
    </row>
    <row r="67" spans="1:10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0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0" ht="27" x14ac:dyDescent="0.25">
      <c r="A71" s="147">
        <v>1257</v>
      </c>
      <c r="B71" s="83" t="s">
        <v>731</v>
      </c>
      <c r="C71" s="85"/>
      <c r="D71" s="146">
        <f>SUM(E71:F71)</f>
        <v>360</v>
      </c>
      <c r="E71" s="146">
        <v>360</v>
      </c>
      <c r="F71" s="146" t="s">
        <v>0</v>
      </c>
      <c r="G71" s="146">
        <v>360</v>
      </c>
      <c r="H71" s="146">
        <v>360</v>
      </c>
      <c r="I71" s="146">
        <v>360</v>
      </c>
      <c r="J71" s="146">
        <f>+D71</f>
        <v>360</v>
      </c>
    </row>
    <row r="72" spans="1:10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733</v>
      </c>
      <c r="C73" s="144">
        <v>7332</v>
      </c>
      <c r="D73" s="88">
        <f>SUM(D74:D75)</f>
        <v>516792.3</v>
      </c>
      <c r="E73" s="88" t="s">
        <v>0</v>
      </c>
      <c r="F73" s="88">
        <f>SUM(F74:F75)</f>
        <v>516792.3</v>
      </c>
      <c r="G73" s="82">
        <f>SUM(G74:G75)</f>
        <v>516792.3</v>
      </c>
      <c r="H73" s="82">
        <f>SUM(H74:H75)</f>
        <v>516792.3</v>
      </c>
      <c r="I73" s="82">
        <f>SUM(I74:I75)</f>
        <v>516792.3</v>
      </c>
      <c r="J73" s="82">
        <f>SUM(J74:J75)</f>
        <v>516792.3</v>
      </c>
    </row>
    <row r="74" spans="1:10" ht="40.5" x14ac:dyDescent="0.25">
      <c r="A74" s="147">
        <v>1261</v>
      </c>
      <c r="B74" s="83" t="s">
        <v>858</v>
      </c>
      <c r="C74" s="85"/>
      <c r="D74" s="146">
        <f>SUM(E74:F74)</f>
        <v>516792.3</v>
      </c>
      <c r="E74" s="146" t="s">
        <v>0</v>
      </c>
      <c r="F74" s="146">
        <v>516792.3</v>
      </c>
      <c r="G74" s="146">
        <v>516792.3</v>
      </c>
      <c r="H74" s="146">
        <v>516792.3</v>
      </c>
      <c r="I74" s="146">
        <v>516792.3</v>
      </c>
      <c r="J74" s="146">
        <f>+D74</f>
        <v>516792.3</v>
      </c>
    </row>
    <row r="75" spans="1:10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0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0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+'6.Gorcarakan ev tntesagitakan'!I776</f>
        <v>346884.7</v>
      </c>
      <c r="G127" s="151">
        <f>+'6.Gorcarakan ev tntesagitakan'!J776</f>
        <v>85344.648412698414</v>
      </c>
      <c r="H127" s="151">
        <f>+'6.Gorcarakan ev tntesagitakan'!K776</f>
        <v>170689.29682539683</v>
      </c>
      <c r="I127" s="151">
        <f>+'6.Gorcarakan ev tntesagitakan'!L776</f>
        <v>257410.47182539685</v>
      </c>
      <c r="J127" s="151">
        <f>+'6.Gorcarakan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zoomScaleSheetLayoutView="100" workbookViewId="0">
      <selection activeCell="A10" sqref="A10:I10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3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1029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87" t="s">
        <v>610</v>
      </c>
      <c r="J2" s="287"/>
      <c r="K2" s="287"/>
      <c r="L2" s="287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87" t="s">
        <v>1025</v>
      </c>
      <c r="J3" s="287"/>
      <c r="K3" s="287"/>
      <c r="L3" s="287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88" t="s">
        <v>1028</v>
      </c>
      <c r="J4" s="288"/>
      <c r="K4" s="288"/>
      <c r="L4" s="28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302" t="s">
        <v>1030</v>
      </c>
      <c r="J5" s="302"/>
      <c r="K5" s="302"/>
      <c r="L5" s="302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87" t="s">
        <v>610</v>
      </c>
      <c r="J6" s="287"/>
      <c r="K6" s="287"/>
      <c r="L6" s="287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87" t="s">
        <v>867</v>
      </c>
      <c r="J7" s="287"/>
      <c r="K7" s="287"/>
      <c r="L7" s="287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88" t="s">
        <v>1031</v>
      </c>
      <c r="J8" s="288"/>
      <c r="K8" s="288"/>
      <c r="L8" s="28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3" t="s">
        <v>195</v>
      </c>
      <c r="B10" s="293"/>
      <c r="C10" s="293"/>
      <c r="D10" s="293"/>
      <c r="E10" s="293"/>
      <c r="F10" s="293"/>
      <c r="G10" s="293"/>
      <c r="H10" s="293"/>
      <c r="I10" s="293"/>
      <c r="J10" s="292"/>
      <c r="K10" s="292"/>
      <c r="L10" s="292"/>
    </row>
    <row r="11" spans="1:20" s="2" customFormat="1" ht="31.5" customHeight="1" x14ac:dyDescent="0.25">
      <c r="A11" s="291" t="s">
        <v>17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7"/>
      <c r="B13" s="299"/>
      <c r="C13" s="300"/>
      <c r="D13" s="300"/>
      <c r="E13" s="301"/>
      <c r="F13" s="250" t="s">
        <v>370</v>
      </c>
      <c r="G13" s="294" t="s">
        <v>371</v>
      </c>
      <c r="H13" s="296"/>
      <c r="I13" s="294" t="s">
        <v>372</v>
      </c>
      <c r="J13" s="295"/>
      <c r="K13" s="295"/>
      <c r="L13" s="296"/>
    </row>
    <row r="14" spans="1:20" s="23" customFormat="1" ht="27.75" thickBot="1" x14ac:dyDescent="0.3">
      <c r="A14" s="298"/>
      <c r="B14" s="299"/>
      <c r="C14" s="300"/>
      <c r="D14" s="300"/>
      <c r="E14" s="301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5645393.1547999997</v>
      </c>
      <c r="G16" s="29">
        <f>+G17+G52+G69+G95+G148+G168+G188+G217+G247+G278+G310</f>
        <v>4621821.8119999999</v>
      </c>
      <c r="H16" s="29">
        <f>+H17+H52+H69+H95+H148+H168+H188+H217+H247+H278</f>
        <v>1370456.0427999997</v>
      </c>
      <c r="I16" s="29">
        <f>+I17+I52+I69+I95+I148+I168+I188+I217+I247+I278</f>
        <v>2220222.6205936489</v>
      </c>
      <c r="J16" s="29">
        <f>+J17+J52+J69+J95+J148+J168+J188+J217+J247+J278</f>
        <v>3351533.3783872998</v>
      </c>
      <c r="K16" s="29">
        <f>+K17+K52+K69+K95+K148+K168+K188+K217+K247+K278</f>
        <v>4490653.7241650773</v>
      </c>
      <c r="L16" s="29">
        <f>+L17+L52+L69+L95+L148+L168+L188+L217+L247+L278</f>
        <v>5645393.1547999997</v>
      </c>
      <c r="N16" s="29">
        <v>5645393.1547999997</v>
      </c>
      <c r="O16" s="29">
        <v>4621821.8119999999</v>
      </c>
      <c r="P16" s="29">
        <v>1370456.0427999999</v>
      </c>
      <c r="Q16" s="29">
        <v>2220222.6205936489</v>
      </c>
      <c r="R16" s="29">
        <v>3351533.3783872998</v>
      </c>
      <c r="S16" s="29">
        <v>4490653.7241650773</v>
      </c>
      <c r="T16" s="29">
        <v>5645393.1547999997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244491.41696031802</v>
      </c>
      <c r="J17" s="29">
        <f t="shared" si="0"/>
        <v>448734.04742857144</v>
      </c>
      <c r="K17" s="29">
        <f t="shared" si="0"/>
        <v>659307.91646428546</v>
      </c>
      <c r="L17" s="29">
        <f t="shared" si="0"/>
        <v>820330.76199999964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+'6.Gorcarakan ev tntesagitakan'!G18</f>
        <v>676420.76199999964</v>
      </c>
      <c r="G19" s="29">
        <f>+'6.Gorcarakan ev tntesagitakan'!H18</f>
        <v>658928.36199999962</v>
      </c>
      <c r="H19" s="29">
        <f>+'6.Gorcarakan ev tntesagitakan'!I18</f>
        <v>17492.400000000001</v>
      </c>
      <c r="I19" s="29">
        <f>+'6.Gorcarakan ev tntesagitakan'!J18</f>
        <v>173994.11537301642</v>
      </c>
      <c r="J19" s="29">
        <f>+'6.Gorcarakan ev tntesagitakan'!K18</f>
        <v>370855.79346031748</v>
      </c>
      <c r="K19" s="29">
        <f>+'6.Gorcarakan ev tntesagitakan'!L18</f>
        <v>523136.01170238067</v>
      </c>
      <c r="L19" s="29">
        <f>+'6.Gorcarakan ev tntesagitakan'!M18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+'6.Gorcarakan ev tntesagitakan'!G20</f>
        <v>676420.76199999964</v>
      </c>
      <c r="G21" s="29">
        <f>+'6.Gorcarakan ev tntesagitakan'!H20</f>
        <v>658928.36199999962</v>
      </c>
      <c r="H21" s="29">
        <f>+'6.Gorcarakan ev tntesagitakan'!I20</f>
        <v>17492.400000000001</v>
      </c>
      <c r="I21" s="29">
        <f>+'6.Gorcarakan ev tntesagitakan'!J20</f>
        <v>173994.11537301642</v>
      </c>
      <c r="J21" s="29">
        <f>+'6.Gorcarakan ev tntesagitakan'!K20</f>
        <v>370855.79346031748</v>
      </c>
      <c r="K21" s="29">
        <f>+'6.Gorcarakan ev tntesagitakan'!L20</f>
        <v>523136.01170238067</v>
      </c>
      <c r="L21" s="29">
        <f>+'6.Gorcarakan ev tntesagitakan'!M20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+'6.Gorcarakan ev tntesagitakan'!G66</f>
        <v>0</v>
      </c>
      <c r="G28" s="29">
        <f>+'6.Gorcarakan ev tntesagitakan'!H66</f>
        <v>0</v>
      </c>
      <c r="H28" s="29"/>
      <c r="I28" s="29">
        <f>+'6.Gorcarakan ev tntesagitakan'!J64</f>
        <v>0</v>
      </c>
      <c r="J28" s="29">
        <f>+'6.Gorcarakan ev tntesagitakan'!K64</f>
        <v>0</v>
      </c>
      <c r="K28" s="29">
        <f>+'6.Gorcarakan ev tntesagitakan'!L64</f>
        <v>0</v>
      </c>
      <c r="L28" s="29">
        <f>+'6.Gorcarakan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+'6.Gorcarakan ev tntesagitakan'!G76</f>
        <v>0</v>
      </c>
      <c r="G32" s="29">
        <f>+'6.Gorcarakan ev tntesagitakan'!H76</f>
        <v>0</v>
      </c>
      <c r="H32" s="29"/>
      <c r="I32" s="29">
        <f>+'6.Gorcarakan ev tntesagitakan'!J76</f>
        <v>0</v>
      </c>
      <c r="J32" s="29">
        <f>+'6.Gorcarakan ev tntesagitakan'!K76</f>
        <v>0</v>
      </c>
      <c r="K32" s="29">
        <f>+'6.Gorcarakan ev tntesagitakan'!L76</f>
        <v>0</v>
      </c>
      <c r="L32" s="29">
        <f>+'6.Gorcarakan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+'6.Gorcarakan ev tntesagitakan'!G92</f>
        <v>18910</v>
      </c>
      <c r="G36" s="29">
        <f>+'6.Gorcarakan ev tntesagitakan'!H92</f>
        <v>6750</v>
      </c>
      <c r="H36" s="29">
        <f>+'6.Gorcarakan ev tntesagitakan'!I92</f>
        <v>12160</v>
      </c>
      <c r="I36" s="29">
        <f>+'6.Gorcarakan ev tntesagitakan'!J92</f>
        <v>15140.15873015873</v>
      </c>
      <c r="J36" s="29">
        <f>+'6.Gorcarakan ev tntesagitakan'!K92</f>
        <v>16370.317460317459</v>
      </c>
      <c r="K36" s="29">
        <f>+'6.Gorcarakan ev tntesagitakan'!L92</f>
        <v>17620.317460317459</v>
      </c>
      <c r="L36" s="29">
        <f>+'6.Gorcarakan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+'6.Gorcarakan ev tntesagitakan'!G94</f>
        <v>18910</v>
      </c>
      <c r="G38" s="29">
        <f>+'6.Gorcarakan ev tntesagitakan'!H94</f>
        <v>6750</v>
      </c>
      <c r="H38" s="29">
        <f>+'6.Gorcarakan ev tntesagitakan'!I94</f>
        <v>12160</v>
      </c>
      <c r="I38" s="29">
        <f>+'6.Gorcarakan ev tntesagitakan'!J94</f>
        <v>15140.15873015873</v>
      </c>
      <c r="J38" s="29">
        <f>+'6.Gorcarakan ev tntesagitakan'!K94</f>
        <v>16370.317460317459</v>
      </c>
      <c r="K38" s="29">
        <f>+'6.Gorcarakan ev tntesagitakan'!L94</f>
        <v>17620.317460317459</v>
      </c>
      <c r="L38" s="29">
        <f>+'6.Gorcarakan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+'6.Gorcarakan ev tntesagitakan'!G99</f>
        <v>125000</v>
      </c>
      <c r="G39" s="29">
        <f>+'6.Gorcarakan ev tntesagitakan'!H99</f>
        <v>125000</v>
      </c>
      <c r="H39" s="29"/>
      <c r="I39" s="29">
        <f>+'6.Gorcarakan ev tntesagitakan'!J99</f>
        <v>55357.142857142862</v>
      </c>
      <c r="J39" s="29">
        <f>+'6.Gorcarakan ev tntesagitakan'!K99</f>
        <v>61507.936507936509</v>
      </c>
      <c r="K39" s="29">
        <f>+'6.Gorcarakan ev tntesagitakan'!L99</f>
        <v>118551.58730158731</v>
      </c>
      <c r="L39" s="29">
        <f>+'6.Gorcarakan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+'6.Gorcarakan ev tntesagitakan'!G101</f>
        <v>125000</v>
      </c>
      <c r="G41" s="29">
        <f>+'6.Gorcarakan ev tntesagitakan'!H101</f>
        <v>125000</v>
      </c>
      <c r="H41" s="29"/>
      <c r="I41" s="29">
        <f>+'6.Gorcarakan ev tntesagitakan'!J101</f>
        <v>55357.142857142862</v>
      </c>
      <c r="J41" s="29">
        <f>+'6.Gorcarakan ev tntesagitakan'!K101</f>
        <v>61507.936507936509</v>
      </c>
      <c r="K41" s="29">
        <f>+'6.Gorcarakan ev tntesagitakan'!L101</f>
        <v>118551.58730158731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+'6.Gorcarakan ev tntesagitakan'!G154</f>
        <v>2400</v>
      </c>
      <c r="G68" s="29">
        <f>+'6.Gorcarakan ev tntesagitakan'!H154</f>
        <v>2400</v>
      </c>
      <c r="H68" s="29">
        <f>+'6.Gorcarakan ev tntesagitakan'!I154</f>
        <v>0</v>
      </c>
      <c r="I68" s="29">
        <f>+'6.Gorcarakan ev tntesagitakan'!J154</f>
        <v>590.47619047619048</v>
      </c>
      <c r="J68" s="29">
        <f>+'6.Gorcarakan ev tntesagitakan'!K154</f>
        <v>1180.952380952381</v>
      </c>
      <c r="K68" s="29">
        <f>+'6.Gorcarakan ev tntesagitakan'!L154</f>
        <v>1780.952380952381</v>
      </c>
      <c r="L68" s="29">
        <f>+'6.Gorcarakan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-309301.80420000013</v>
      </c>
      <c r="G95" s="29">
        <f t="shared" ref="G95:L95" si="4">+G97+G101+G107+G115+G120+G127+G130+G136+G145</f>
        <v>137745.54999999999</v>
      </c>
      <c r="H95" s="29">
        <f t="shared" si="4"/>
        <v>-447047.35420000018</v>
      </c>
      <c r="I95" s="29">
        <f t="shared" si="4"/>
        <v>183006.2255619046</v>
      </c>
      <c r="J95" s="29">
        <f t="shared" si="4"/>
        <v>151634.65294285631</v>
      </c>
      <c r="K95" s="29">
        <f t="shared" si="4"/>
        <v>-79920.009557144018</v>
      </c>
      <c r="L95" s="29">
        <f t="shared" si="4"/>
        <v>-309301.80420000013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2144776.1957999999</v>
      </c>
      <c r="G120" s="29">
        <f t="shared" si="6"/>
        <v>137745.54999999999</v>
      </c>
      <c r="H120" s="29">
        <f t="shared" si="6"/>
        <v>2007030.6457999998</v>
      </c>
      <c r="I120" s="29">
        <f t="shared" si="6"/>
        <v>786787.32079999987</v>
      </c>
      <c r="J120" s="29">
        <f t="shared" si="6"/>
        <v>1359196.8434190468</v>
      </c>
      <c r="K120" s="29">
        <f t="shared" si="6"/>
        <v>1741161.6809190463</v>
      </c>
      <c r="L120" s="29">
        <f t="shared" si="6"/>
        <v>2144776.1957999999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+'6.Gorcarakan ev tntesagitakan'!G279</f>
        <v>2144776.1957999999</v>
      </c>
      <c r="G122" s="29">
        <f>+'6.Gorcarakan ev tntesagitakan'!H279</f>
        <v>137745.54999999999</v>
      </c>
      <c r="H122" s="29">
        <f>+'6.Gorcarakan ev tntesagitakan'!I279</f>
        <v>2007030.6457999998</v>
      </c>
      <c r="I122" s="29">
        <f>+'6.Gorcarakan ev tntesagitakan'!J279</f>
        <v>786787.32079999987</v>
      </c>
      <c r="J122" s="29">
        <f>+'6.Gorcarakan ev tntesagitakan'!K279</f>
        <v>1359196.8434190468</v>
      </c>
      <c r="K122" s="29">
        <f>+'6.Gorcarakan ev tntesagitakan'!L279</f>
        <v>1741161.6809190463</v>
      </c>
      <c r="L122" s="29">
        <f>+'6.Gorcarakan ev tntesagitakan'!M279</f>
        <v>2144776.1957999999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+'6.Gorcarakan ev tntesagitakan'!G348</f>
        <v>-2454078</v>
      </c>
      <c r="G147" s="29"/>
      <c r="H147" s="29">
        <f>+'6.Gorcarakan ev tntesagitakan'!I348</f>
        <v>-2454078</v>
      </c>
      <c r="I147" s="29">
        <f>+'6.Gorcarakan ev tntesagitakan'!J348</f>
        <v>-603781.09523809527</v>
      </c>
      <c r="J147" s="29">
        <f>+'6.Gorcarakan ev tntesagitakan'!K348</f>
        <v>-1207562.1904761905</v>
      </c>
      <c r="K147" s="29">
        <f>+'6.Gorcarakan ev tntesagitakan'!L348</f>
        <v>-1821081.6904761903</v>
      </c>
      <c r="L147" s="29">
        <f>+'6.Gorcarakan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+'6.Gorcarakan ev tntesagitakan'!G356</f>
        <v>551112.24600000028</v>
      </c>
      <c r="G152" s="29">
        <f>+'6.Gorcarakan ev tntesagitakan'!H356</f>
        <v>549112.24600000028</v>
      </c>
      <c r="H152" s="29">
        <f>+'6.Gorcarakan ev tntesagitakan'!I356</f>
        <v>2000</v>
      </c>
      <c r="I152" s="29">
        <f>+'6.Gorcarakan ev tntesagitakan'!J356</f>
        <v>127268.43286507641</v>
      </c>
      <c r="J152" s="29">
        <f>+'6.Gorcarakan ev tntesagitakan'!K356</f>
        <v>262829.98619047436</v>
      </c>
      <c r="K152" s="29">
        <f>+'6.Gorcarakan ev tntesagitakan'!L356</f>
        <v>388135.91193253879</v>
      </c>
      <c r="L152" s="29">
        <f>+'6.Gorcarakan ev tntesagitakan'!M356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+'6.Gorcarakan ev tntesagitakan'!G396</f>
        <v>235213.527</v>
      </c>
      <c r="G167" s="29">
        <f>+'6.Gorcarakan ev tntesagitakan'!H396</f>
        <v>138067.79999999999</v>
      </c>
      <c r="H167" s="29">
        <f>+'6.Gorcarakan ev tntesagitakan'!I396</f>
        <v>97145.726999999999</v>
      </c>
      <c r="I167" s="29">
        <f>+'6.Gorcarakan ev tntesagitakan'!J396</f>
        <v>127837.01112698413</v>
      </c>
      <c r="J167" s="29">
        <f>+'6.Gorcarakan ev tntesagitakan'!K396</f>
        <v>161528.29525396827</v>
      </c>
      <c r="K167" s="29">
        <f>+'6.Gorcarakan ev tntesagitakan'!L396</f>
        <v>197795.24525396829</v>
      </c>
      <c r="L167" s="29">
        <f>+'6.Gorcarakan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+'6.Gorcarakan ev tntesagitakan'!G429</f>
        <v>175956.4</v>
      </c>
      <c r="G181" s="29">
        <f>+'6.Gorcarakan ev tntesagitakan'!H429</f>
        <v>169556.4</v>
      </c>
      <c r="H181" s="29">
        <f>+'6.Gorcarakan ev tntesagitakan'!I429</f>
        <v>6400</v>
      </c>
      <c r="I181" s="29">
        <f>+'6.Gorcarakan ev tntesagitakan'!J429</f>
        <v>54265.923809523811</v>
      </c>
      <c r="J181" s="29">
        <f>+'6.Gorcarakan ev tntesagitakan'!K429</f>
        <v>93975.447619047613</v>
      </c>
      <c r="K181" s="29">
        <f>+'6.Gorcarakan ev tntesagitakan'!L429</f>
        <v>134325.4476190476</v>
      </c>
      <c r="L181" s="29">
        <f>+'6.Gorcarakan ev tntesagitakan'!M429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+'6.Gorcarakan ev tntesagitakan'!G445</f>
        <v>1856015.9399999997</v>
      </c>
      <c r="G187" s="29">
        <f>+'6.Gorcarakan ev tntesagitakan'!H445</f>
        <v>181210.67</v>
      </c>
      <c r="H187" s="29">
        <f>+'6.Gorcarakan ev tntesagitakan'!I445</f>
        <v>1674805.2699999998</v>
      </c>
      <c r="I187" s="29">
        <f>+'6.Gorcarakan ev tntesagitakan'!J445</f>
        <v>893975.3951587308</v>
      </c>
      <c r="J187" s="29">
        <f>+'6.Gorcarakan ev tntesagitakan'!K445</f>
        <v>1077975.4726984135</v>
      </c>
      <c r="K187" s="29">
        <f>+'6.Gorcarakan ev tntesagitakan'!L445</f>
        <v>1464620.390198413</v>
      </c>
      <c r="L187" s="29">
        <f>+'6.Gorcarakan ev tntesagitakan'!M445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+'6.Gorcarakan ev tntesagitakan'!G541</f>
        <v>621473.1</v>
      </c>
      <c r="G221" s="29">
        <f>+'6.Gorcarakan ev tntesagitakan'!H541</f>
        <v>621473.1</v>
      </c>
      <c r="H221" s="29"/>
      <c r="I221" s="29">
        <f>+'6.Gorcarakan ev tntesagitakan'!J541</f>
        <v>156150.35793650791</v>
      </c>
      <c r="J221" s="29">
        <f>+'6.Gorcarakan ev tntesagitakan'!K541</f>
        <v>307992.5158730158</v>
      </c>
      <c r="K221" s="29">
        <f>+'6.Gorcarakan ev tntesagitakan'!L541</f>
        <v>462283.74087301578</v>
      </c>
      <c r="L221" s="29">
        <f>+'6.Gorcarakan ev tntesagitakan'!M541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+'6.Gorcarakan ev tntesagitakan'!G552</f>
        <v>733339.5</v>
      </c>
      <c r="G222" s="29">
        <f>+'6.Gorcarakan ev tntesagitakan'!H552</f>
        <v>725839.5</v>
      </c>
      <c r="H222" s="29">
        <f>+'6.Gorcarakan ev tntesagitakan'!I552</f>
        <v>7500</v>
      </c>
      <c r="I222" s="29">
        <f>+'6.Gorcarakan ev tntesagitakan'!J552</f>
        <v>182397.32936507938</v>
      </c>
      <c r="J222" s="29">
        <f>+'6.Gorcarakan ev tntesagitakan'!K552</f>
        <v>362178.45873015875</v>
      </c>
      <c r="K222" s="29">
        <f>+'6.Gorcarakan ev tntesagitakan'!L552</f>
        <v>544859.2837301587</v>
      </c>
      <c r="L222" s="29">
        <f>+'6.Gorcarakan ev tntesagitakan'!M552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+'6.Gorcarakan ev tntesagitakan'!G554</f>
        <v>57660.1</v>
      </c>
      <c r="G224" s="29">
        <f>+'6.Gorcarakan ev tntesagitakan'!H554</f>
        <v>57660.1</v>
      </c>
      <c r="H224" s="29"/>
      <c r="I224" s="29">
        <f>+'6.Gorcarakan ev tntesagitakan'!J554</f>
        <v>14233.488888888889</v>
      </c>
      <c r="J224" s="29">
        <f>+'6.Gorcarakan ev tntesagitakan'!K554</f>
        <v>28404.277777777777</v>
      </c>
      <c r="K224" s="29">
        <f>+'6.Gorcarakan ev tntesagitakan'!L554</f>
        <v>42803.627777777787</v>
      </c>
      <c r="L224" s="29">
        <f>+'6.Gorcarakan ev tntesagitakan'!M554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+'6.Gorcarakan ev tntesagitakan'!G560</f>
        <v>77321.7</v>
      </c>
      <c r="G225" s="29">
        <f>+'6.Gorcarakan ev tntesagitakan'!H560</f>
        <v>77321.7</v>
      </c>
      <c r="H225" s="29"/>
      <c r="I225" s="29">
        <f>+'6.Gorcarakan ev tntesagitakan'!J560</f>
        <v>19303.390476190478</v>
      </c>
      <c r="J225" s="29">
        <f>+'6.Gorcarakan ev tntesagitakan'!K560</f>
        <v>38235.680952380957</v>
      </c>
      <c r="K225" s="29">
        <f>+'6.Gorcarakan ev tntesagitakan'!L560</f>
        <v>57473.330952380958</v>
      </c>
      <c r="L225" s="29">
        <f>+'6.Gorcarakan ev tntesagitakan'!M560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+'6.Gorcarakan ev tntesagitakan'!G566</f>
        <v>588857.70000000007</v>
      </c>
      <c r="G226" s="29">
        <f>+'6.Gorcarakan ev tntesagitakan'!H566</f>
        <v>588857.70000000007</v>
      </c>
      <c r="H226" s="29"/>
      <c r="I226" s="29">
        <f>+'6.Gorcarakan ev tntesagitakan'!J566</f>
        <v>146523.14841269841</v>
      </c>
      <c r="J226" s="29">
        <f>+'6.Gorcarakan ev tntesagitakan'!K566</f>
        <v>290863.89682539681</v>
      </c>
      <c r="K226" s="29">
        <f>+'6.Gorcarakan ev tntesagitakan'!L566</f>
        <v>437532.72182539682</v>
      </c>
      <c r="L226" s="29">
        <f>+'6.Gorcarakan ev tntesagitakan'!M566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+'6.Gorcarakan ev tntesagitakan'!G585</f>
        <v>9500</v>
      </c>
      <c r="G230" s="29">
        <f>+'6.Gorcarakan ev tntesagitakan'!H585</f>
        <v>2000</v>
      </c>
      <c r="H230" s="29">
        <f>+'6.Gorcarakan ev tntesagitakan'!I585</f>
        <v>7500</v>
      </c>
      <c r="I230" s="29">
        <f>+'6.Gorcarakan ev tntesagitakan'!J585</f>
        <v>2337.301587301587</v>
      </c>
      <c r="J230" s="29">
        <f>+'6.Gorcarakan ev tntesagitakan'!K585</f>
        <v>4674.603174603174</v>
      </c>
      <c r="K230" s="29">
        <f>+'6.Gorcarakan ev tntesagitakan'!L585</f>
        <v>7049.603174603174</v>
      </c>
      <c r="L230" s="29">
        <f>+'6.Gorcarakan ev tntesagitakan'!M585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+'6.Gorcarakan ev tntesagitakan'!G612</f>
        <v>26200</v>
      </c>
      <c r="G239" s="29">
        <f>+'6.Gorcarakan ev tntesagitakan'!H612</f>
        <v>26200</v>
      </c>
      <c r="H239" s="29">
        <f>+'6.Gorcarakan ev tntesagitakan'!I612</f>
        <v>0</v>
      </c>
      <c r="I239" s="29">
        <f>+'6.Gorcarakan ev tntesagitakan'!J612</f>
        <v>6446.0317460317456</v>
      </c>
      <c r="J239" s="29">
        <f>+'6.Gorcarakan ev tntesagitakan'!K612</f>
        <v>12892.063492063491</v>
      </c>
      <c r="K239" s="29">
        <f>+'6.Gorcarakan ev tntesagitakan'!L612</f>
        <v>19442.063492063491</v>
      </c>
      <c r="L239" s="29">
        <f>+'6.Gorcarakan ev tntesagitakan'!M612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+'6.Gorcarakan ev tntesagitakan'!G628</f>
        <v>30814.6</v>
      </c>
      <c r="G246" s="29">
        <f>+'6.Gorcarakan ev tntesagitakan'!H628</f>
        <v>30814.6</v>
      </c>
      <c r="H246" s="29"/>
      <c r="I246" s="29">
        <f>+'6.Gorcarakan ev tntesagitakan'!J628</f>
        <v>8195.5523809523802</v>
      </c>
      <c r="J246" s="29">
        <f>+'6.Gorcarakan ev tntesagitakan'!K628</f>
        <v>15576.504761904762</v>
      </c>
      <c r="K246" s="29">
        <f>+'6.Gorcarakan ev tntesagitakan'!L628</f>
        <v>23076.504761904762</v>
      </c>
      <c r="L246" s="29">
        <f>+'6.Gorcarakan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+'6.Gorcarakan ev tntesagitakan'!G639</f>
        <v>783947.18400000001</v>
      </c>
      <c r="G251" s="29">
        <f>+'6.Gorcarakan ev tntesagitakan'!H639</f>
        <v>783947.18400000001</v>
      </c>
      <c r="H251" s="29">
        <f>+'6.Gorcarakan ev tntesagitakan'!I639</f>
        <v>0</v>
      </c>
      <c r="I251" s="29">
        <f>+'6.Gorcarakan ev tntesagitakan'!J639</f>
        <v>202197.95796825399</v>
      </c>
      <c r="J251" s="29">
        <f>+'6.Gorcarakan ev tntesagitakan'!K639</f>
        <v>392031.91593650798</v>
      </c>
      <c r="K251" s="29">
        <f>+'6.Gorcarakan ev tntesagitakan'!L639</f>
        <v>584927.71193650796</v>
      </c>
      <c r="L251" s="29">
        <f>+'6.Gorcarakan ev tntesagitakan'!M639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+'6.Gorcarakan ev tntesagitakan'!G690</f>
        <v>46214.7</v>
      </c>
      <c r="G271" s="29">
        <f>+'6.Gorcarakan ev tntesagitakan'!H690</f>
        <v>46214.7</v>
      </c>
      <c r="H271" s="29">
        <f>+'6.Gorcarakan ev tntesagitakan'!I690</f>
        <v>0</v>
      </c>
      <c r="I271" s="29">
        <f>+'6.Gorcarakan ev tntesagitakan'!J690</f>
        <v>12020.731746031746</v>
      </c>
      <c r="J271" s="29">
        <f>+'6.Gorcarakan ev tntesagitakan'!K690</f>
        <v>23178.763492063492</v>
      </c>
      <c r="K271" s="29">
        <f>+'6.Gorcarakan ev tntesagitakan'!L690</f>
        <v>34516.763492063488</v>
      </c>
      <c r="L271" s="29">
        <f>+'6.Gorcarakan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+'6.Gorcarakan ev tntesagitakan'!G721</f>
        <v>2547</v>
      </c>
      <c r="G289" s="29">
        <f>+'6.Gorcarakan ev tntesagitakan'!H721</f>
        <v>2547</v>
      </c>
      <c r="H289" s="29"/>
      <c r="I289" s="29">
        <f>+'6.Gorcarakan ev tntesagitakan'!J721</f>
        <v>662.07936507936506</v>
      </c>
      <c r="J289" s="29">
        <f>+'6.Gorcarakan ev tntesagitakan'!K721</f>
        <v>1277.1587301587301</v>
      </c>
      <c r="K289" s="29">
        <f>+'6.Gorcarakan ev tntesagitakan'!L721</f>
        <v>1902.1587301587301</v>
      </c>
      <c r="L289" s="29">
        <f>+'6.Gorcarakan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+'6.Gorcarakan ev tntesagitakan'!J727</f>
        <v>13887.857142857143</v>
      </c>
      <c r="J290" s="29">
        <f>+'6.Gorcarakan ev tntesagitakan'!K727</f>
        <v>22855.714285714286</v>
      </c>
      <c r="K290" s="29">
        <f>+'6.Gorcarakan ev tntesagitakan'!L727</f>
        <v>31968.214285714286</v>
      </c>
      <c r="L290" s="29">
        <f>+'6.Gorcarakan ev tntesagitakan'!M727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+'6.Gorcarakan ev tntesagitakan'!G727</f>
        <v>41370</v>
      </c>
      <c r="G292" s="29">
        <f>+'6.Gorcarakan ev tntesagitakan'!H727</f>
        <v>41370</v>
      </c>
      <c r="H292" s="29">
        <f>+'6.Gorcarakan ev tntesagitakan'!I727</f>
        <v>0</v>
      </c>
      <c r="I292" s="29">
        <f>+'6.Gorcarakan ev tntesagitakan'!J727</f>
        <v>13887.857142857143</v>
      </c>
      <c r="J292" s="29">
        <f>+'6.Gorcarakan ev tntesagitakan'!K727</f>
        <v>22855.714285714286</v>
      </c>
      <c r="K292" s="29">
        <f>+'6.Gorcarakan ev tntesagitakan'!L727</f>
        <v>31968.214285714286</v>
      </c>
      <c r="L292" s="29">
        <f>+'6.Gorcarakan ev tntesagitakan'!M727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+'6.Gorcarakan ev tntesagitakan'!G736</f>
        <v>1260</v>
      </c>
      <c r="G298" s="29">
        <f>+'6.Gorcarakan ev tntesagitakan'!H736</f>
        <v>1260</v>
      </c>
      <c r="H298" s="29">
        <f>+'6.Gorcarakan ev tntesagitakan'!I736</f>
        <v>0</v>
      </c>
      <c r="I298" s="29">
        <f>+'6.Gorcarakan ev tntesagitakan'!J736</f>
        <v>310</v>
      </c>
      <c r="J298" s="29">
        <f>+'6.Gorcarakan ev tntesagitakan'!K736</f>
        <v>620</v>
      </c>
      <c r="K298" s="29">
        <f>+'6.Gorcarakan ev tntesagitakan'!L736</f>
        <v>935</v>
      </c>
      <c r="L298" s="29">
        <f>+'6.Gorcarakan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+'6.Gorcarakan ev tntesagitakan'!G743</f>
        <v>26500</v>
      </c>
      <c r="G301" s="29">
        <f>+'6.Gorcarakan ev tntesagitakan'!H743</f>
        <v>26500</v>
      </c>
      <c r="H301" s="29">
        <f>+'6.Gorcarakan ev tntesagitakan'!I743</f>
        <v>0</v>
      </c>
      <c r="I301" s="29">
        <f>+'6.Gorcarakan ev tntesagitakan'!J743</f>
        <v>6519.8412698412694</v>
      </c>
      <c r="J301" s="29">
        <f>+'6.Gorcarakan ev tntesagitakan'!K743</f>
        <v>15071.428571428571</v>
      </c>
      <c r="K301" s="29">
        <f>+'6.Gorcarakan ev tntesagitakan'!L743</f>
        <v>20696.428571428569</v>
      </c>
      <c r="L301" s="29">
        <f>+'6.Gorcarakan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+'6.Gorcarakan ev tntesagitakan'!G756</f>
        <v>0</v>
      </c>
      <c r="G308" s="29">
        <f>+'6.Gorcarakan ev tntesagitakan'!H756</f>
        <v>0</v>
      </c>
      <c r="H308" s="29"/>
      <c r="I308" s="29">
        <f>+'6.Gorcarakan ev tntesagitakan'!J756</f>
        <v>0</v>
      </c>
      <c r="J308" s="29">
        <f>+'6.Gorcarakan ev tntesagitakan'!K756</f>
        <v>0</v>
      </c>
      <c r="K308" s="29">
        <f>+'6.Gorcarakan ev tntesagitakan'!L756</f>
        <v>0</v>
      </c>
      <c r="L308" s="29">
        <f>+'6.Gorcarakan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+'6.Gorcarakan ev tntesagitakan'!H776</f>
        <v>346884.7</v>
      </c>
      <c r="H314" s="29">
        <f>+'6.Gorcarakan ev tntesagitakan'!I776</f>
        <v>346884.7</v>
      </c>
      <c r="I314" s="29">
        <f>+'6.Gorcarakan ev tntesagitakan'!J776</f>
        <v>85344.648412698414</v>
      </c>
      <c r="J314" s="29">
        <f>+'6.Gorcarakan ev tntesagitakan'!K776</f>
        <v>170689.29682539683</v>
      </c>
      <c r="K314" s="29">
        <f>+'6.Gorcarakan ev tntesagitakan'!L776</f>
        <v>257410.47182539685</v>
      </c>
      <c r="L314" s="29">
        <f>+'6.Gorcarakan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2"/>
  <sheetViews>
    <sheetView tabSelected="1" view="pageBreakPreview" zoomScaleSheetLayoutView="100" workbookViewId="0">
      <selection activeCell="G1" sqref="G1:J1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6384" width="9.140625" style="2"/>
  </cols>
  <sheetData>
    <row r="1" spans="1:10" s="90" customFormat="1" ht="27" customHeight="1" x14ac:dyDescent="0.25">
      <c r="A1" s="92"/>
      <c r="C1" s="92"/>
      <c r="E1" s="92"/>
      <c r="F1" s="92"/>
      <c r="G1" s="302" t="s">
        <v>1041</v>
      </c>
      <c r="H1" s="302"/>
      <c r="I1" s="302"/>
      <c r="J1" s="302"/>
    </row>
    <row r="2" spans="1:10" s="90" customFormat="1" ht="13.5" customHeight="1" x14ac:dyDescent="0.25">
      <c r="A2" s="92"/>
      <c r="C2" s="92"/>
      <c r="E2" s="92"/>
      <c r="F2" s="92"/>
      <c r="G2" s="290" t="s">
        <v>610</v>
      </c>
      <c r="H2" s="290"/>
      <c r="I2" s="290"/>
      <c r="J2" s="290"/>
    </row>
    <row r="3" spans="1:10" s="90" customFormat="1" ht="13.5" customHeight="1" x14ac:dyDescent="0.25">
      <c r="A3" s="92"/>
      <c r="C3" s="92"/>
      <c r="E3" s="92"/>
      <c r="F3" s="92"/>
      <c r="G3" s="290" t="s">
        <v>867</v>
      </c>
      <c r="H3" s="290"/>
      <c r="I3" s="290"/>
      <c r="J3" s="290"/>
    </row>
    <row r="4" spans="1:10" s="90" customFormat="1" ht="14.25" customHeight="1" x14ac:dyDescent="0.25">
      <c r="A4" s="92"/>
      <c r="C4" s="92"/>
      <c r="E4" s="92"/>
      <c r="F4" s="92"/>
      <c r="G4" s="288" t="s">
        <v>1042</v>
      </c>
      <c r="H4" s="288"/>
      <c r="I4" s="288"/>
      <c r="J4" s="288"/>
    </row>
    <row r="5" spans="1:10" s="19" customFormat="1" ht="12.75" customHeight="1" x14ac:dyDescent="0.25">
      <c r="A5" s="17"/>
      <c r="B5" s="18"/>
      <c r="C5" s="17"/>
      <c r="E5" s="17"/>
      <c r="F5" s="17"/>
    </row>
    <row r="6" spans="1:10" ht="17.25" x14ac:dyDescent="0.3">
      <c r="A6" s="304" t="s">
        <v>613</v>
      </c>
      <c r="B6" s="304"/>
      <c r="C6" s="304"/>
      <c r="D6" s="304"/>
      <c r="E6" s="304"/>
      <c r="F6" s="304"/>
      <c r="G6" s="304"/>
      <c r="H6" s="19"/>
      <c r="I6" s="19"/>
      <c r="J6" s="19"/>
    </row>
    <row r="7" spans="1:10" ht="32.25" customHeight="1" x14ac:dyDescent="0.25">
      <c r="A7" s="303" t="s">
        <v>140</v>
      </c>
      <c r="B7" s="303"/>
      <c r="C7" s="303"/>
      <c r="D7" s="303"/>
      <c r="E7" s="303"/>
      <c r="F7" s="303"/>
      <c r="G7" s="303"/>
      <c r="H7" s="303"/>
      <c r="I7" s="303"/>
      <c r="J7" s="303"/>
    </row>
    <row r="8" spans="1:10" ht="17.25" x14ac:dyDescent="0.25">
      <c r="A8" s="254"/>
      <c r="B8" s="254"/>
      <c r="C8" s="254"/>
      <c r="D8" s="255"/>
      <c r="E8" s="255"/>
      <c r="F8" s="255"/>
      <c r="G8" s="255"/>
      <c r="H8" s="255"/>
      <c r="I8" s="255"/>
      <c r="J8" s="255"/>
    </row>
    <row r="9" spans="1:10" ht="16.5" customHeight="1" x14ac:dyDescent="0.3">
      <c r="A9" s="256"/>
      <c r="B9" s="48"/>
      <c r="C9" s="48"/>
      <c r="D9" s="256"/>
      <c r="E9" s="305" t="s">
        <v>18</v>
      </c>
      <c r="F9" s="305"/>
    </row>
    <row r="10" spans="1:10" ht="17.25" customHeight="1" x14ac:dyDescent="0.25">
      <c r="A10" s="306" t="s">
        <v>376</v>
      </c>
      <c r="B10" s="299" t="s">
        <v>377</v>
      </c>
      <c r="C10" s="299"/>
      <c r="D10" s="299" t="s">
        <v>373</v>
      </c>
      <c r="E10" s="299" t="s">
        <v>154</v>
      </c>
      <c r="F10" s="299"/>
      <c r="G10" s="294" t="s">
        <v>372</v>
      </c>
      <c r="H10" s="295"/>
      <c r="I10" s="295"/>
      <c r="J10" s="296"/>
    </row>
    <row r="11" spans="1:10" ht="27" x14ac:dyDescent="0.25">
      <c r="A11" s="306"/>
      <c r="B11" s="299"/>
      <c r="C11" s="299"/>
      <c r="D11" s="299"/>
      <c r="E11" s="250" t="s">
        <v>374</v>
      </c>
      <c r="F11" s="250" t="s">
        <v>375</v>
      </c>
      <c r="G11" s="251" t="s">
        <v>191</v>
      </c>
      <c r="H11" s="251" t="s">
        <v>192</v>
      </c>
      <c r="I11" s="251" t="s">
        <v>193</v>
      </c>
      <c r="J11" s="251" t="s">
        <v>194</v>
      </c>
    </row>
    <row r="12" spans="1:10" x14ac:dyDescent="0.25">
      <c r="A12" s="49">
        <v>1</v>
      </c>
      <c r="B12" s="50">
        <v>2</v>
      </c>
      <c r="C12" s="49" t="s">
        <v>6</v>
      </c>
      <c r="D12" s="251">
        <v>4</v>
      </c>
      <c r="E12" s="251">
        <v>5</v>
      </c>
      <c r="F12" s="250">
        <v>6</v>
      </c>
      <c r="G12" s="249">
        <v>7</v>
      </c>
      <c r="H12" s="250">
        <v>8</v>
      </c>
      <c r="I12" s="250">
        <v>9</v>
      </c>
      <c r="J12" s="250">
        <v>10</v>
      </c>
    </row>
    <row r="13" spans="1:10" ht="33" x14ac:dyDescent="0.25">
      <c r="A13" s="50">
        <v>4000</v>
      </c>
      <c r="B13" s="69" t="s">
        <v>378</v>
      </c>
      <c r="C13" s="51"/>
      <c r="D13" s="21">
        <f>SUM(D15,D174,D209)</f>
        <v>5645393.1547999997</v>
      </c>
      <c r="E13" s="21">
        <f t="shared" ref="E13:J13" si="0">SUM(E15,E174,E209)</f>
        <v>4621821.8119999999</v>
      </c>
      <c r="F13" s="21">
        <f>SUM(F174,F209)</f>
        <v>1370456.0427999999</v>
      </c>
      <c r="G13" s="21">
        <f t="shared" si="0"/>
        <v>2220222.6205936489</v>
      </c>
      <c r="H13" s="21">
        <f t="shared" si="0"/>
        <v>3351533.3783873003</v>
      </c>
      <c r="I13" s="21">
        <f t="shared" si="0"/>
        <v>4490653.7241650764</v>
      </c>
      <c r="J13" s="21">
        <f t="shared" si="0"/>
        <v>5645393.1547999997</v>
      </c>
    </row>
    <row r="14" spans="1:10" x14ac:dyDescent="0.25">
      <c r="A14" s="50"/>
      <c r="B14" s="11" t="s">
        <v>379</v>
      </c>
      <c r="C14" s="51"/>
      <c r="D14" s="21"/>
      <c r="E14" s="21"/>
      <c r="F14" s="21"/>
      <c r="G14" s="21"/>
      <c r="H14" s="21"/>
      <c r="I14" s="21"/>
      <c r="J14" s="21"/>
    </row>
    <row r="15" spans="1:10" ht="63.75" customHeight="1" x14ac:dyDescent="0.25">
      <c r="A15" s="50">
        <v>4050</v>
      </c>
      <c r="B15" s="8" t="s">
        <v>541</v>
      </c>
      <c r="C15" s="52" t="s">
        <v>19</v>
      </c>
      <c r="D15" s="21">
        <f t="shared" ref="D15:J15" si="1">+D17+D30+D73+D88+D98+D130+D145</f>
        <v>4274937.1119999997</v>
      </c>
      <c r="E15" s="21">
        <f t="shared" si="1"/>
        <v>4621821.8119999999</v>
      </c>
      <c r="F15" s="21">
        <f>SUM(F17,F30,F73,F88,F98,F130,F145,)</f>
        <v>346884.7</v>
      </c>
      <c r="G15" s="21">
        <f t="shared" si="1"/>
        <v>1111306.62938095</v>
      </c>
      <c r="H15" s="21">
        <f t="shared" si="1"/>
        <v>2157272.7387619028</v>
      </c>
      <c r="I15" s="21">
        <f t="shared" si="1"/>
        <v>3209671.9095396814</v>
      </c>
      <c r="J15" s="21">
        <f t="shared" si="1"/>
        <v>4274937.1119999997</v>
      </c>
    </row>
    <row r="16" spans="1:10" x14ac:dyDescent="0.25">
      <c r="A16" s="50"/>
      <c r="B16" s="11" t="s">
        <v>379</v>
      </c>
      <c r="C16" s="51"/>
      <c r="D16" s="21"/>
      <c r="E16" s="21"/>
      <c r="F16" s="21"/>
      <c r="G16" s="21"/>
      <c r="H16" s="21"/>
      <c r="I16" s="21"/>
      <c r="J16" s="21"/>
    </row>
    <row r="17" spans="1:10" ht="37.5" customHeight="1" x14ac:dyDescent="0.25">
      <c r="A17" s="50">
        <v>4100</v>
      </c>
      <c r="B17" s="7" t="s">
        <v>380</v>
      </c>
      <c r="C17" s="53" t="s">
        <v>19</v>
      </c>
      <c r="D17" s="21">
        <f>SUM(D19,D24,D27)</f>
        <v>1138874.7190000003</v>
      </c>
      <c r="E17" s="21">
        <f>SUM(E19,E24,E27)</f>
        <v>1138874.7190000003</v>
      </c>
      <c r="F17" s="21" t="s">
        <v>0</v>
      </c>
      <c r="G17" s="21">
        <f>SUM(G19,G24,G27)</f>
        <v>257107.25665872789</v>
      </c>
      <c r="H17" s="21">
        <f>SUM(H19,H24,H27)</f>
        <v>582640.519666665</v>
      </c>
      <c r="I17" s="21">
        <f>SUM(I19,I24,I27)</f>
        <v>835642.50735317403</v>
      </c>
      <c r="J17" s="21">
        <f>SUM(J19,J24,J27)</f>
        <v>1138874.7190000003</v>
      </c>
    </row>
    <row r="18" spans="1:10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0" ht="27" x14ac:dyDescent="0.25">
      <c r="A19" s="50">
        <v>4110</v>
      </c>
      <c r="B19" s="11" t="s">
        <v>381</v>
      </c>
      <c r="C19" s="53" t="s">
        <v>19</v>
      </c>
      <c r="D19" s="21">
        <f>SUM(D21:D23)</f>
        <v>1138874.7190000003</v>
      </c>
      <c r="E19" s="21">
        <f>SUM(E21:E23)</f>
        <v>1138874.7190000003</v>
      </c>
      <c r="F19" s="21" t="s">
        <v>1</v>
      </c>
      <c r="G19" s="21">
        <f>SUM(G21:G23)</f>
        <v>257107.25665872789</v>
      </c>
      <c r="H19" s="21">
        <f>SUM(H21:H23)</f>
        <v>582640.519666665</v>
      </c>
      <c r="I19" s="21">
        <f>SUM(I21:I23)</f>
        <v>835642.50735317403</v>
      </c>
      <c r="J19" s="21">
        <f>SUM(J21:J23)</f>
        <v>1138874.7190000003</v>
      </c>
    </row>
    <row r="20" spans="1:10" x14ac:dyDescent="0.25">
      <c r="A20" s="50"/>
      <c r="B20" s="11" t="s">
        <v>156</v>
      </c>
      <c r="C20" s="53"/>
      <c r="D20" s="21"/>
      <c r="E20" s="21"/>
      <c r="F20" s="21"/>
      <c r="G20" s="21"/>
      <c r="H20" s="21"/>
      <c r="I20" s="21"/>
      <c r="J20" s="21"/>
    </row>
    <row r="21" spans="1:10" x14ac:dyDescent="0.25">
      <c r="A21" s="50">
        <v>4111</v>
      </c>
      <c r="B21" s="9" t="s">
        <v>382</v>
      </c>
      <c r="C21" s="53" t="s">
        <v>20</v>
      </c>
      <c r="D21" s="21">
        <f>+'6.Gorcarakan ev tntesagitakan'!G21+'6.Gorcarakan ev tntesagitakan'!G78+'6.Gorcarakan ev tntesagitakan'!G358+'6.Gorcarakan ev tntesagitakan'!G398+'6.Gorcarakan ev tntesagitakan'!G447+'6.Gorcarakan ev tntesagitakan'!G758</f>
        <v>1138874.7190000003</v>
      </c>
      <c r="E21" s="21">
        <f>+'6.Gorcarakan ev tntesagitakan'!H21+'6.Gorcarakan ev tntesagitakan'!H78+'6.Gorcarakan ev tntesagitakan'!H358+'6.Gorcarakan ev tntesagitakan'!H398+'6.Gorcarakan ev tntesagitakan'!H447+'6.Gorcarakan ev tntesagitakan'!H758</f>
        <v>1138874.7190000003</v>
      </c>
      <c r="F21" s="21" t="s">
        <v>1</v>
      </c>
      <c r="G21" s="21">
        <f>+'6.Gorcarakan ev tntesagitakan'!J21+'6.Gorcarakan ev tntesagitakan'!J78+'6.Gorcarakan ev tntesagitakan'!J358+'6.Gorcarakan ev tntesagitakan'!J398+'6.Gorcarakan ev tntesagitakan'!J447+'6.Gorcarakan ev tntesagitakan'!J758</f>
        <v>257107.25665872789</v>
      </c>
      <c r="H21" s="21">
        <f>+'6.Gorcarakan ev tntesagitakan'!K21+'6.Gorcarakan ev tntesagitakan'!K78+'6.Gorcarakan ev tntesagitakan'!K358+'6.Gorcarakan ev tntesagitakan'!K398+'6.Gorcarakan ev tntesagitakan'!K447+'6.Gorcarakan ev tntesagitakan'!K758</f>
        <v>582640.519666665</v>
      </c>
      <c r="I21" s="21">
        <f>+'6.Gorcarakan ev tntesagitakan'!L21+'6.Gorcarakan ev tntesagitakan'!L78+'6.Gorcarakan ev tntesagitakan'!L358+'6.Gorcarakan ev tntesagitakan'!L398+'6.Gorcarakan ev tntesagitakan'!L447+'6.Gorcarakan ev tntesagitakan'!L758</f>
        <v>835642.50735317403</v>
      </c>
      <c r="J21" s="21">
        <f>+'6.Gorcarakan ev tntesagitakan'!M21+'6.Gorcarakan ev tntesagitakan'!M78+'6.Gorcarakan ev tntesagitakan'!M358+'6.Gorcarakan ev tntesagitakan'!M398+'6.Gorcarakan ev tntesagitakan'!M447+'6.Gorcarakan ev tntesagitakan'!M758</f>
        <v>1138874.7190000003</v>
      </c>
    </row>
    <row r="22" spans="1:10" ht="27" x14ac:dyDescent="0.25">
      <c r="A22" s="50">
        <v>4112</v>
      </c>
      <c r="B22" s="9" t="s">
        <v>383</v>
      </c>
      <c r="C22" s="53" t="s">
        <v>21</v>
      </c>
      <c r="D22" s="21">
        <f>+'6.Gorcarakan ev tntesagitakan'!G22</f>
        <v>0</v>
      </c>
      <c r="E22" s="21">
        <f>+'6.Gorcarakan ev tntesagitakan'!H22</f>
        <v>0</v>
      </c>
      <c r="F22" s="21" t="s">
        <v>1</v>
      </c>
      <c r="G22" s="21">
        <f>+'6.Gorcarakan ev tntesagitakan'!J22</f>
        <v>0</v>
      </c>
      <c r="H22" s="21">
        <f>+'6.Gorcarakan ev tntesagitakan'!K22</f>
        <v>0</v>
      </c>
      <c r="I22" s="21">
        <f>+'6.Gorcarakan ev tntesagitakan'!L22</f>
        <v>0</v>
      </c>
      <c r="J22" s="21">
        <f>+'6.Gorcarakan ev tntesagitakan'!M22</f>
        <v>0</v>
      </c>
    </row>
    <row r="23" spans="1:10" x14ac:dyDescent="0.25">
      <c r="A23" s="50">
        <v>4114</v>
      </c>
      <c r="B23" s="9" t="s">
        <v>384</v>
      </c>
      <c r="C23" s="53" t="s">
        <v>22</v>
      </c>
      <c r="D23" s="21">
        <f>SUM(E23:F23)</f>
        <v>0</v>
      </c>
      <c r="E23" s="21"/>
      <c r="F23" s="21" t="s">
        <v>1</v>
      </c>
      <c r="G23" s="21">
        <f>SUM(H23:I23)</f>
        <v>0</v>
      </c>
      <c r="H23" s="21">
        <f>SUM(I23:J23)</f>
        <v>0</v>
      </c>
      <c r="I23" s="21">
        <f>SUM(J23:J23)</f>
        <v>0</v>
      </c>
      <c r="J23" s="21"/>
    </row>
    <row r="24" spans="1:10" ht="27" x14ac:dyDescent="0.25">
      <c r="A24" s="50">
        <v>4120</v>
      </c>
      <c r="B24" s="9" t="s">
        <v>385</v>
      </c>
      <c r="C24" s="53" t="s">
        <v>19</v>
      </c>
      <c r="D24" s="21">
        <f>SUM(D26)</f>
        <v>0</v>
      </c>
      <c r="E24" s="21">
        <f>SUM(E26)</f>
        <v>0</v>
      </c>
      <c r="F24" s="21" t="s">
        <v>1</v>
      </c>
      <c r="G24" s="21">
        <f>SUM(G26)</f>
        <v>0</v>
      </c>
      <c r="H24" s="21">
        <f>SUM(H26)</f>
        <v>0</v>
      </c>
      <c r="I24" s="21">
        <f>SUM(I26)</f>
        <v>0</v>
      </c>
      <c r="J24" s="21">
        <f>SUM(J26)</f>
        <v>0</v>
      </c>
    </row>
    <row r="25" spans="1:10" x14ac:dyDescent="0.25">
      <c r="A25" s="50"/>
      <c r="B25" s="11" t="s">
        <v>156</v>
      </c>
      <c r="C25" s="53"/>
      <c r="D25" s="21"/>
      <c r="E25" s="21"/>
      <c r="F25" s="21"/>
      <c r="G25" s="21"/>
      <c r="H25" s="21"/>
      <c r="I25" s="21"/>
      <c r="J25" s="21"/>
    </row>
    <row r="26" spans="1:10" x14ac:dyDescent="0.25">
      <c r="A26" s="50">
        <v>4121</v>
      </c>
      <c r="B26" s="9" t="s">
        <v>386</v>
      </c>
      <c r="C26" s="53" t="s">
        <v>23</v>
      </c>
      <c r="D26" s="21">
        <f>SUM(E26:F26)</f>
        <v>0</v>
      </c>
      <c r="E26" s="21"/>
      <c r="F26" s="21" t="s">
        <v>1</v>
      </c>
      <c r="G26" s="21">
        <f>SUM(H26:I26)</f>
        <v>0</v>
      </c>
      <c r="H26" s="21">
        <f>SUM(I26:J26)</f>
        <v>0</v>
      </c>
      <c r="I26" s="21">
        <f>SUM(J26:J26)</f>
        <v>0</v>
      </c>
      <c r="J26" s="21"/>
    </row>
    <row r="27" spans="1:10" ht="27" x14ac:dyDescent="0.25">
      <c r="A27" s="50">
        <v>4130</v>
      </c>
      <c r="B27" s="9" t="s">
        <v>387</v>
      </c>
      <c r="C27" s="53" t="s">
        <v>19</v>
      </c>
      <c r="D27" s="21">
        <f>SUM(D29)</f>
        <v>0</v>
      </c>
      <c r="E27" s="21">
        <f>SUM(E29)</f>
        <v>0</v>
      </c>
      <c r="F27" s="21" t="s">
        <v>0</v>
      </c>
      <c r="G27" s="21">
        <f>SUM(G29)</f>
        <v>0</v>
      </c>
      <c r="H27" s="21">
        <f>SUM(H29)</f>
        <v>0</v>
      </c>
      <c r="I27" s="21">
        <f>SUM(I29)</f>
        <v>0</v>
      </c>
      <c r="J27" s="21">
        <f>SUM(J29)</f>
        <v>0</v>
      </c>
    </row>
    <row r="28" spans="1:10" x14ac:dyDescent="0.25">
      <c r="A28" s="50"/>
      <c r="B28" s="11" t="s">
        <v>156</v>
      </c>
      <c r="C28" s="53"/>
      <c r="D28" s="21"/>
      <c r="E28" s="21"/>
      <c r="F28" s="21"/>
      <c r="G28" s="21"/>
      <c r="H28" s="21"/>
      <c r="I28" s="21"/>
      <c r="J28" s="21"/>
    </row>
    <row r="29" spans="1:10" x14ac:dyDescent="0.25">
      <c r="A29" s="50">
        <v>4131</v>
      </c>
      <c r="B29" s="9" t="s">
        <v>388</v>
      </c>
      <c r="C29" s="53" t="s">
        <v>24</v>
      </c>
      <c r="D29" s="21">
        <f>SUM(E29:F29)</f>
        <v>0</v>
      </c>
      <c r="E29" s="21"/>
      <c r="F29" s="21" t="s">
        <v>0</v>
      </c>
      <c r="G29" s="21">
        <f>SUM(H29:I29)</f>
        <v>0</v>
      </c>
      <c r="H29" s="21">
        <f>SUM(I29:J29)</f>
        <v>0</v>
      </c>
      <c r="I29" s="21">
        <f>SUM(J29:J29)</f>
        <v>0</v>
      </c>
      <c r="J29" s="21"/>
    </row>
    <row r="30" spans="1:10" ht="54" x14ac:dyDescent="0.25">
      <c r="A30" s="50">
        <v>4200</v>
      </c>
      <c r="B30" s="9" t="s">
        <v>389</v>
      </c>
      <c r="C30" s="53" t="s">
        <v>19</v>
      </c>
      <c r="D30" s="21">
        <f>SUM(D32,D41,D46,D56,D59,D63)</f>
        <v>741663.0089999995</v>
      </c>
      <c r="E30" s="21">
        <f>SUM(E32,E41,E46,E56,E59,E63)</f>
        <v>741663.0089999995</v>
      </c>
      <c r="F30" s="21" t="s">
        <v>0</v>
      </c>
      <c r="G30" s="21">
        <f>SUM(G32,G41,G46,G56,G59,G63)</f>
        <v>220943.01634126977</v>
      </c>
      <c r="H30" s="21">
        <f>SUM(H32,H41,H46,H56,H59,H63)</f>
        <v>383261.85553968232</v>
      </c>
      <c r="I30" s="21">
        <f>SUM(I32,I41,I46,I56,I59,I63)</f>
        <v>564749.54183730099</v>
      </c>
      <c r="J30" s="21">
        <f>SUM(J32,J41,J46,J56,J59,J63)</f>
        <v>741663.0089999995</v>
      </c>
    </row>
    <row r="31" spans="1:10" x14ac:dyDescent="0.25">
      <c r="A31" s="50"/>
      <c r="B31" s="11" t="s">
        <v>379</v>
      </c>
      <c r="C31" s="51"/>
      <c r="D31" s="21"/>
      <c r="E31" s="21"/>
      <c r="F31" s="21"/>
      <c r="G31" s="21"/>
      <c r="H31" s="21"/>
      <c r="I31" s="21"/>
      <c r="J31" s="21"/>
    </row>
    <row r="32" spans="1:10" ht="40.5" x14ac:dyDescent="0.25">
      <c r="A32" s="50">
        <v>4210</v>
      </c>
      <c r="B32" s="9" t="s">
        <v>390</v>
      </c>
      <c r="C32" s="53" t="s">
        <v>19</v>
      </c>
      <c r="D32" s="21">
        <f>SUM(D34:D40)</f>
        <v>254708.52899999951</v>
      </c>
      <c r="E32" s="21">
        <f>SUM(E34:E40)</f>
        <v>254708.52899999951</v>
      </c>
      <c r="F32" s="21" t="s">
        <v>19</v>
      </c>
      <c r="G32" s="21">
        <f>SUM(G34:G40)</f>
        <v>79674.774039682408</v>
      </c>
      <c r="H32" s="21">
        <f>SUM(H34:H40)</f>
        <v>136791.0580793648</v>
      </c>
      <c r="I32" s="21">
        <f>SUM(I34:I40)</f>
        <v>194828.59060714245</v>
      </c>
      <c r="J32" s="21">
        <f>SUM(J34:J40)</f>
        <v>254708.52899999951</v>
      </c>
    </row>
    <row r="33" spans="1:10" x14ac:dyDescent="0.25">
      <c r="A33" s="50"/>
      <c r="B33" s="11" t="s">
        <v>156</v>
      </c>
      <c r="C33" s="53"/>
      <c r="D33" s="21"/>
      <c r="E33" s="21"/>
      <c r="F33" s="21"/>
      <c r="G33" s="21"/>
      <c r="H33" s="21"/>
      <c r="I33" s="21"/>
      <c r="J33" s="21"/>
    </row>
    <row r="34" spans="1:10" x14ac:dyDescent="0.25">
      <c r="A34" s="50">
        <v>4211</v>
      </c>
      <c r="B34" s="9" t="s">
        <v>391</v>
      </c>
      <c r="C34" s="53" t="s">
        <v>25</v>
      </c>
      <c r="D34" s="21">
        <f>SUM(E34:F34)</f>
        <v>0</v>
      </c>
      <c r="E34" s="21"/>
      <c r="F34" s="21" t="s">
        <v>1</v>
      </c>
      <c r="G34" s="21">
        <f>SUM(H34:I34)</f>
        <v>0</v>
      </c>
      <c r="H34" s="21">
        <f>SUM(I34:J34)</f>
        <v>0</v>
      </c>
      <c r="I34" s="21">
        <f>SUM(J34:J34)</f>
        <v>0</v>
      </c>
      <c r="J34" s="21"/>
    </row>
    <row r="35" spans="1:10" x14ac:dyDescent="0.25">
      <c r="A35" s="50">
        <v>4212</v>
      </c>
      <c r="B35" s="9" t="s">
        <v>392</v>
      </c>
      <c r="C35" s="53" t="s">
        <v>26</v>
      </c>
      <c r="D35" s="21">
        <f>+'6.Gorcarakan ev tntesagitakan'!G23+'6.Gorcarakan ev tntesagitakan'!G79+'6.Gorcarakan ev tntesagitakan'!G431+'6.Gorcarakan ev tntesagitakan'!G759</f>
        <v>187682.4789999995</v>
      </c>
      <c r="E35" s="21">
        <f>+'6.Gorcarakan ev tntesagitakan'!H23+'6.Gorcarakan ev tntesagitakan'!H79+'6.Gorcarakan ev tntesagitakan'!H431+'6.Gorcarakan ev tntesagitakan'!H759</f>
        <v>187682.4789999995</v>
      </c>
      <c r="F35" s="21" t="s">
        <v>1</v>
      </c>
      <c r="G35" s="21">
        <f>+'6.Gorcarakan ev tntesagitakan'!J23+'6.Gorcarakan ev tntesagitakan'!J79+'6.Gorcarakan ev tntesagitakan'!J431+'6.Gorcarakan ev tntesagitakan'!J759</f>
        <v>58618.118484126862</v>
      </c>
      <c r="H35" s="21">
        <f>+'6.Gorcarakan ev tntesagitakan'!K23+'6.Gorcarakan ev tntesagitakan'!K79+'6.Gorcarakan ev tntesagitakan'!K431+'6.Gorcarakan ev tntesagitakan'!K759</f>
        <v>100733.8469682537</v>
      </c>
      <c r="I35" s="21">
        <f>+'6.Gorcarakan ev tntesagitakan'!L23+'6.Gorcarakan ev tntesagitakan'!L79+'6.Gorcarakan ev tntesagitakan'!L431+'6.Gorcarakan ev tntesagitakan'!L759</f>
        <v>143528.93171825359</v>
      </c>
      <c r="J35" s="21">
        <f>+'6.Gorcarakan ev tntesagitakan'!M23+'6.Gorcarakan ev tntesagitakan'!M79+'6.Gorcarakan ev tntesagitakan'!M431+'6.Gorcarakan ev tntesagitakan'!M759</f>
        <v>187682.4789999995</v>
      </c>
    </row>
    <row r="36" spans="1:10" x14ac:dyDescent="0.25">
      <c r="A36" s="50">
        <v>4213</v>
      </c>
      <c r="B36" s="9" t="s">
        <v>393</v>
      </c>
      <c r="C36" s="53" t="s">
        <v>27</v>
      </c>
      <c r="D36" s="21">
        <f>+'6.Gorcarakan ev tntesagitakan'!G24+'6.Gorcarakan ev tntesagitakan'!G80+'6.Gorcarakan ev tntesagitakan'!G399</f>
        <v>45684.55</v>
      </c>
      <c r="E36" s="21">
        <f>+'6.Gorcarakan ev tntesagitakan'!H24+'6.Gorcarakan ev tntesagitakan'!H80+'6.Gorcarakan ev tntesagitakan'!H399</f>
        <v>45684.55</v>
      </c>
      <c r="F36" s="21" t="s">
        <v>1</v>
      </c>
      <c r="G36" s="21">
        <f>+'6.Gorcarakan ev tntesagitakan'!J24+'6.Gorcarakan ev tntesagitakan'!J80+'6.Gorcarakan ev tntesagitakan'!J399</f>
        <v>15676.663492063493</v>
      </c>
      <c r="H36" s="21">
        <f>+'6.Gorcarakan ev tntesagitakan'!K24+'6.Gorcarakan ev tntesagitakan'!K80+'6.Gorcarakan ev tntesagitakan'!K399</f>
        <v>25468.726984126981</v>
      </c>
      <c r="I36" s="21">
        <f>+'6.Gorcarakan ev tntesagitakan'!L24+'6.Gorcarakan ev tntesagitakan'!L80+'6.Gorcarakan ev tntesagitakan'!L399</f>
        <v>35418.674761904767</v>
      </c>
      <c r="J36" s="21">
        <f>+'6.Gorcarakan ev tntesagitakan'!M24+'6.Gorcarakan ev tntesagitakan'!M80+'6.Gorcarakan ev tntesagitakan'!M399</f>
        <v>45684.55</v>
      </c>
    </row>
    <row r="37" spans="1:10" x14ac:dyDescent="0.25">
      <c r="A37" s="50">
        <v>4214</v>
      </c>
      <c r="B37" s="9" t="s">
        <v>394</v>
      </c>
      <c r="C37" s="53" t="s">
        <v>28</v>
      </c>
      <c r="D37" s="21">
        <f>+'6.Gorcarakan ev tntesagitakan'!G25+'6.Gorcarakan ev tntesagitakan'!G81+'6.Gorcarakan ev tntesagitakan'!G760</f>
        <v>6371.5</v>
      </c>
      <c r="E37" s="21">
        <f>+'6.Gorcarakan ev tntesagitakan'!H25+'6.Gorcarakan ev tntesagitakan'!H81+'6.Gorcarakan ev tntesagitakan'!H760</f>
        <v>6371.5</v>
      </c>
      <c r="F37" s="21" t="s">
        <v>1</v>
      </c>
      <c r="G37" s="21">
        <f>+'6.Gorcarakan ev tntesagitakan'!J25+'6.Gorcarakan ev tntesagitakan'!J81+'6.Gorcarakan ev tntesagitakan'!J760</f>
        <v>1696.8968253968255</v>
      </c>
      <c r="H37" s="21">
        <f>+'6.Gorcarakan ev tntesagitakan'!K25+'6.Gorcarakan ev tntesagitakan'!K81+'6.Gorcarakan ev tntesagitakan'!K760</f>
        <v>3222.2936507936511</v>
      </c>
      <c r="I37" s="21">
        <f>+'6.Gorcarakan ev tntesagitakan'!L25+'6.Gorcarakan ev tntesagitakan'!L81+'6.Gorcarakan ev tntesagitakan'!L760</f>
        <v>4772.2936507936511</v>
      </c>
      <c r="J37" s="21">
        <f>+'6.Gorcarakan ev tntesagitakan'!M25+'6.Gorcarakan ev tntesagitakan'!M81+'6.Gorcarakan ev tntesagitakan'!M760</f>
        <v>6371.5</v>
      </c>
    </row>
    <row r="38" spans="1:10" x14ac:dyDescent="0.25">
      <c r="A38" s="50">
        <v>4215</v>
      </c>
      <c r="B38" s="9" t="s">
        <v>395</v>
      </c>
      <c r="C38" s="53" t="s">
        <v>29</v>
      </c>
      <c r="D38" s="21">
        <f>+'6.Gorcarakan ev tntesagitakan'!G26+'6.Gorcarakan ev tntesagitakan'!G362+'6.Gorcarakan ev tntesagitakan'!G448</f>
        <v>7600</v>
      </c>
      <c r="E38" s="21">
        <f>+'6.Gorcarakan ev tntesagitakan'!H26+'6.Gorcarakan ev tntesagitakan'!H362+'6.Gorcarakan ev tntesagitakan'!H448</f>
        <v>7600</v>
      </c>
      <c r="F38" s="21" t="s">
        <v>1</v>
      </c>
      <c r="G38" s="21">
        <f>+'6.Gorcarakan ev tntesagitakan'!J26+'6.Gorcarakan ev tntesagitakan'!J362+'6.Gorcarakan ev tntesagitakan'!J448</f>
        <v>1869.8412698412699</v>
      </c>
      <c r="H38" s="21">
        <f>+'6.Gorcarakan ev tntesagitakan'!K26+'6.Gorcarakan ev tntesagitakan'!K362+'6.Gorcarakan ev tntesagitakan'!K448</f>
        <v>3739.6825396825398</v>
      </c>
      <c r="I38" s="21">
        <f>+'6.Gorcarakan ev tntesagitakan'!L26+'6.Gorcarakan ev tntesagitakan'!L362+'6.Gorcarakan ev tntesagitakan'!L448</f>
        <v>5639.6825396825407</v>
      </c>
      <c r="J38" s="21">
        <f>+'6.Gorcarakan ev tntesagitakan'!M26+'6.Gorcarakan ev tntesagitakan'!M362+'6.Gorcarakan ev tntesagitakan'!M448</f>
        <v>7600</v>
      </c>
    </row>
    <row r="39" spans="1:10" x14ac:dyDescent="0.25">
      <c r="A39" s="50">
        <v>4216</v>
      </c>
      <c r="B39" s="9" t="s">
        <v>396</v>
      </c>
      <c r="C39" s="53" t="s">
        <v>30</v>
      </c>
      <c r="D39" s="21">
        <f>+'6.Gorcarakan ev tntesagitakan'!G27+'6.Gorcarakan ev tntesagitakan'!G359+'6.Gorcarakan ev tntesagitakan'!G549+'6.Gorcarakan ev tntesagitakan'!G557+'6.Gorcarakan ev tntesagitakan'!G762</f>
        <v>7370</v>
      </c>
      <c r="E39" s="21">
        <f>+'6.Gorcarakan ev tntesagitakan'!H27+'6.Gorcarakan ev tntesagitakan'!H359+'6.Gorcarakan ev tntesagitakan'!H549+'6.Gorcarakan ev tntesagitakan'!H557+'6.Gorcarakan ev tntesagitakan'!H762</f>
        <v>7370</v>
      </c>
      <c r="F39" s="21" t="s">
        <v>1</v>
      </c>
      <c r="G39" s="21">
        <f>+'6.Gorcarakan ev tntesagitakan'!J27+'6.Gorcarakan ev tntesagitakan'!J359+'6.Gorcarakan ev tntesagitakan'!J549+'6.Gorcarakan ev tntesagitakan'!J557+'6.Gorcarakan ev tntesagitakan'!J762</f>
        <v>1813.2539682539682</v>
      </c>
      <c r="H39" s="21">
        <f>+'6.Gorcarakan ev tntesagitakan'!K27+'6.Gorcarakan ev tntesagitakan'!K359+'6.Gorcarakan ev tntesagitakan'!K549+'6.Gorcarakan ev tntesagitakan'!K557+'6.Gorcarakan ev tntesagitakan'!K762</f>
        <v>3626.5079365079364</v>
      </c>
      <c r="I39" s="21">
        <f>+'6.Gorcarakan ev tntesagitakan'!L27+'6.Gorcarakan ev tntesagitakan'!L359+'6.Gorcarakan ev tntesagitakan'!L549+'6.Gorcarakan ev tntesagitakan'!L557+'6.Gorcarakan ev tntesagitakan'!L762</f>
        <v>5469.0079365079373</v>
      </c>
      <c r="J39" s="21">
        <f>+'6.Gorcarakan ev tntesagitakan'!M27+'6.Gorcarakan ev tntesagitakan'!M359+'6.Gorcarakan ev tntesagitakan'!M549+'6.Gorcarakan ev tntesagitakan'!M557+'6.Gorcarakan ev tntesagitakan'!M762</f>
        <v>7370</v>
      </c>
    </row>
    <row r="40" spans="1:10" x14ac:dyDescent="0.25">
      <c r="A40" s="50">
        <v>4217</v>
      </c>
      <c r="B40" s="9" t="s">
        <v>397</v>
      </c>
      <c r="C40" s="53" t="s">
        <v>31</v>
      </c>
      <c r="D40" s="21">
        <f>+'6.Gorcarakan ev tntesagitakan'!G28</f>
        <v>0</v>
      </c>
      <c r="E40" s="21">
        <f>+'6.Gorcarakan ev tntesagitakan'!H28</f>
        <v>0</v>
      </c>
      <c r="F40" s="21" t="s">
        <v>1</v>
      </c>
      <c r="G40" s="21">
        <f>+'6.Gorcarakan ev tntesagitakan'!J28</f>
        <v>0</v>
      </c>
      <c r="H40" s="21">
        <f>+'6.Gorcarakan ev tntesagitakan'!K28</f>
        <v>0</v>
      </c>
      <c r="I40" s="21">
        <f>+'6.Gorcarakan ev tntesagitakan'!L28</f>
        <v>0</v>
      </c>
      <c r="J40" s="21">
        <f>+'6.Gorcarakan ev tntesagitakan'!M28</f>
        <v>0</v>
      </c>
    </row>
    <row r="41" spans="1:10" ht="27" x14ac:dyDescent="0.25">
      <c r="A41" s="50">
        <v>4220</v>
      </c>
      <c r="B41" s="9" t="s">
        <v>398</v>
      </c>
      <c r="C41" s="53" t="s">
        <v>19</v>
      </c>
      <c r="D41" s="21">
        <f>SUM(D43:D45)</f>
        <v>40000</v>
      </c>
      <c r="E41" s="21">
        <f>SUM(E43:E45)</f>
        <v>40000</v>
      </c>
      <c r="F41" s="21" t="s">
        <v>1</v>
      </c>
      <c r="G41" s="21">
        <f>SUM(G43:G45)</f>
        <v>9841.269841269841</v>
      </c>
      <c r="H41" s="21">
        <f>SUM(H43:H45)</f>
        <v>19682.539682539682</v>
      </c>
      <c r="I41" s="21">
        <f>SUM(I43:I45)</f>
        <v>29682.539682539678</v>
      </c>
      <c r="J41" s="21">
        <f>SUM(J43:J45)</f>
        <v>40000</v>
      </c>
    </row>
    <row r="42" spans="1:10" x14ac:dyDescent="0.25">
      <c r="A42" s="50"/>
      <c r="B42" s="11" t="s">
        <v>156</v>
      </c>
      <c r="C42" s="53"/>
      <c r="D42" s="21"/>
      <c r="E42" s="21"/>
      <c r="F42" s="21"/>
      <c r="G42" s="21"/>
      <c r="H42" s="21"/>
      <c r="I42" s="21"/>
      <c r="J42" s="21"/>
    </row>
    <row r="43" spans="1:10" x14ac:dyDescent="0.25">
      <c r="A43" s="50">
        <v>4221</v>
      </c>
      <c r="B43" s="9" t="s">
        <v>399</v>
      </c>
      <c r="C43" s="54">
        <v>4221</v>
      </c>
      <c r="D43" s="21">
        <f>+'6.Gorcarakan ev tntesagitakan'!G29+'6.Gorcarakan ev tntesagitakan'!G82+'6.Gorcarakan ev tntesagitakan'!G543+'6.Gorcarakan ev tntesagitakan'!G764</f>
        <v>36000</v>
      </c>
      <c r="E43" s="21">
        <f>+'6.Gorcarakan ev tntesagitakan'!H29+'6.Gorcarakan ev tntesagitakan'!H82+'6.Gorcarakan ev tntesagitakan'!H543+'6.Gorcarakan ev tntesagitakan'!H764</f>
        <v>36000</v>
      </c>
      <c r="F43" s="21" t="s">
        <v>1</v>
      </c>
      <c r="G43" s="21">
        <f>+'6.Gorcarakan ev tntesagitakan'!J29+'6.Gorcarakan ev tntesagitakan'!J82+'6.Gorcarakan ev tntesagitakan'!J543+'6.Gorcarakan ev tntesagitakan'!J764</f>
        <v>8857.1428571428569</v>
      </c>
      <c r="H43" s="21">
        <f>+'6.Gorcarakan ev tntesagitakan'!K29+'6.Gorcarakan ev tntesagitakan'!K82+'6.Gorcarakan ev tntesagitakan'!K543+'6.Gorcarakan ev tntesagitakan'!K764</f>
        <v>17714.285714285714</v>
      </c>
      <c r="I43" s="21">
        <f>+'6.Gorcarakan ev tntesagitakan'!L29+'6.Gorcarakan ev tntesagitakan'!L82+'6.Gorcarakan ev tntesagitakan'!L543+'6.Gorcarakan ev tntesagitakan'!L764</f>
        <v>26714.28571428571</v>
      </c>
      <c r="J43" s="21">
        <f>+'6.Gorcarakan ev tntesagitakan'!M29+'6.Gorcarakan ev tntesagitakan'!M82+'6.Gorcarakan ev tntesagitakan'!M543+'6.Gorcarakan ev tntesagitakan'!M764</f>
        <v>36000</v>
      </c>
    </row>
    <row r="44" spans="1:10" x14ac:dyDescent="0.25">
      <c r="A44" s="50">
        <v>4222</v>
      </c>
      <c r="B44" s="9" t="s">
        <v>400</v>
      </c>
      <c r="C44" s="53" t="s">
        <v>32</v>
      </c>
      <c r="D44" s="21">
        <f>+'6.Gorcarakan ev tntesagitakan'!G30+'6.Gorcarakan ev tntesagitakan'!G544</f>
        <v>4000</v>
      </c>
      <c r="E44" s="21">
        <f>+'6.Gorcarakan ev tntesagitakan'!H30+'6.Gorcarakan ev tntesagitakan'!H544</f>
        <v>4000</v>
      </c>
      <c r="F44" s="21" t="s">
        <v>1</v>
      </c>
      <c r="G44" s="21">
        <f>+'6.Gorcarakan ev tntesagitakan'!J30+'6.Gorcarakan ev tntesagitakan'!J544</f>
        <v>984.1269841269841</v>
      </c>
      <c r="H44" s="21">
        <f>+'6.Gorcarakan ev tntesagitakan'!K30+'6.Gorcarakan ev tntesagitakan'!K544</f>
        <v>1968.2539682539682</v>
      </c>
      <c r="I44" s="21">
        <f>+'6.Gorcarakan ev tntesagitakan'!L30+'6.Gorcarakan ev tntesagitakan'!L544</f>
        <v>2968.2539682539682</v>
      </c>
      <c r="J44" s="21">
        <f>+'6.Gorcarakan ev tntesagitakan'!M30+'6.Gorcarakan ev tntesagitakan'!M544</f>
        <v>4000</v>
      </c>
    </row>
    <row r="45" spans="1:10" x14ac:dyDescent="0.25">
      <c r="A45" s="50">
        <v>4223</v>
      </c>
      <c r="B45" s="9" t="s">
        <v>401</v>
      </c>
      <c r="C45" s="53" t="s">
        <v>33</v>
      </c>
      <c r="D45" s="21">
        <f>SUM(E45:F45)</f>
        <v>0</v>
      </c>
      <c r="E45" s="21"/>
      <c r="F45" s="21" t="s">
        <v>1</v>
      </c>
      <c r="G45" s="21">
        <f>SUM(H45:I45)</f>
        <v>0</v>
      </c>
      <c r="H45" s="21">
        <f>SUM(I45:J45)</f>
        <v>0</v>
      </c>
      <c r="I45" s="21">
        <f>SUM(J45:J45)</f>
        <v>0</v>
      </c>
      <c r="J45" s="21"/>
    </row>
    <row r="46" spans="1:10" ht="54" x14ac:dyDescent="0.25">
      <c r="A46" s="50">
        <v>4230</v>
      </c>
      <c r="B46" s="9" t="s">
        <v>402</v>
      </c>
      <c r="C46" s="53" t="s">
        <v>19</v>
      </c>
      <c r="D46" s="21">
        <f>SUM(D48:D55)</f>
        <v>61477.1</v>
      </c>
      <c r="E46" s="21">
        <f>SUM(E48:E55)</f>
        <v>61477.1</v>
      </c>
      <c r="F46" s="21" t="s">
        <v>1</v>
      </c>
      <c r="G46" s="21">
        <f>SUM(G48:G55)</f>
        <v>22470.195238095293</v>
      </c>
      <c r="H46" s="21">
        <f>SUM(H48:H55)</f>
        <v>32550.115873015922</v>
      </c>
      <c r="I46" s="21">
        <f>SUM(I48:I55)</f>
        <v>48909.441269841089</v>
      </c>
      <c r="J46" s="21">
        <f>SUM(J48:J55)</f>
        <v>61477.1</v>
      </c>
    </row>
    <row r="47" spans="1:10" x14ac:dyDescent="0.25">
      <c r="A47" s="50"/>
      <c r="B47" s="11" t="s">
        <v>156</v>
      </c>
      <c r="C47" s="53"/>
      <c r="D47" s="21"/>
      <c r="E47" s="21"/>
      <c r="F47" s="21"/>
      <c r="G47" s="21"/>
      <c r="H47" s="21"/>
      <c r="I47" s="21"/>
      <c r="J47" s="21"/>
    </row>
    <row r="48" spans="1:10" x14ac:dyDescent="0.25">
      <c r="A48" s="50">
        <v>4231</v>
      </c>
      <c r="B48" s="9" t="s">
        <v>403</v>
      </c>
      <c r="C48" s="53" t="s">
        <v>34</v>
      </c>
      <c r="D48" s="21">
        <f>SUM(E48:F48)</f>
        <v>0</v>
      </c>
      <c r="E48" s="21"/>
      <c r="F48" s="21" t="s">
        <v>1</v>
      </c>
      <c r="G48" s="21">
        <f>SUM(H48:I48)</f>
        <v>0</v>
      </c>
      <c r="H48" s="21">
        <f>SUM(I48:J48)</f>
        <v>0</v>
      </c>
      <c r="I48" s="21">
        <f>SUM(J48:J48)</f>
        <v>0</v>
      </c>
      <c r="J48" s="21"/>
    </row>
    <row r="49" spans="1:10" x14ac:dyDescent="0.25">
      <c r="A49" s="50">
        <v>4232</v>
      </c>
      <c r="B49" s="9" t="s">
        <v>404</v>
      </c>
      <c r="C49" s="53" t="s">
        <v>35</v>
      </c>
      <c r="D49" s="21">
        <f>+'6.Gorcarakan ev tntesagitakan'!G31</f>
        <v>10000</v>
      </c>
      <c r="E49" s="21">
        <f>+'6.Gorcarakan ev tntesagitakan'!H31</f>
        <v>10000</v>
      </c>
      <c r="F49" s="21" t="s">
        <v>1</v>
      </c>
      <c r="G49" s="21">
        <f>+'6.Gorcarakan ev tntesagitakan'!J31</f>
        <v>4182.5396825397347</v>
      </c>
      <c r="H49" s="21">
        <f>+'6.Gorcarakan ev tntesagitakan'!K31</f>
        <v>4920.6349206349723</v>
      </c>
      <c r="I49" s="21">
        <f>+'6.Gorcarakan ev tntesagitakan'!L31</f>
        <v>7226.1904761902988</v>
      </c>
      <c r="J49" s="21">
        <f>+'6.Gorcarakan ev tntesagitakan'!M31</f>
        <v>10000</v>
      </c>
    </row>
    <row r="50" spans="1:10" ht="27" x14ac:dyDescent="0.25">
      <c r="A50" s="50">
        <v>4233</v>
      </c>
      <c r="B50" s="9" t="s">
        <v>405</v>
      </c>
      <c r="C50" s="53" t="s">
        <v>36</v>
      </c>
      <c r="D50" s="21">
        <f>SUM(E50:F50)</f>
        <v>0</v>
      </c>
      <c r="E50" s="21"/>
      <c r="F50" s="21" t="s">
        <v>1</v>
      </c>
      <c r="G50" s="21">
        <f>SUM(H50:I50)</f>
        <v>0</v>
      </c>
      <c r="H50" s="21">
        <f>SUM(I50:J50)</f>
        <v>0</v>
      </c>
      <c r="I50" s="21">
        <f>SUM(J50:J50)</f>
        <v>0</v>
      </c>
      <c r="J50" s="21"/>
    </row>
    <row r="51" spans="1:10" x14ac:dyDescent="0.25">
      <c r="A51" s="50">
        <v>4234</v>
      </c>
      <c r="B51" s="9" t="s">
        <v>406</v>
      </c>
      <c r="C51" s="53" t="s">
        <v>37</v>
      </c>
      <c r="D51" s="21">
        <f>+'6.Gorcarakan ev tntesagitakan'!G32</f>
        <v>5466</v>
      </c>
      <c r="E51" s="21">
        <f>+'6.Gorcarakan ev tntesagitakan'!H32</f>
        <v>5466</v>
      </c>
      <c r="F51" s="21" t="s">
        <v>1</v>
      </c>
      <c r="G51" s="21">
        <f>+'6.Gorcarakan ev tntesagitakan'!J32</f>
        <v>1696.1587301587301</v>
      </c>
      <c r="H51" s="21">
        <f>+'6.Gorcarakan ev tntesagitakan'!K32</f>
        <v>2926.3174603174602</v>
      </c>
      <c r="I51" s="21">
        <f>+'6.Gorcarakan ev tntesagitakan'!L32</f>
        <v>4176.3174603174602</v>
      </c>
      <c r="J51" s="21">
        <f>+'6.Gorcarakan ev tntesagitakan'!M32</f>
        <v>5466</v>
      </c>
    </row>
    <row r="52" spans="1:10" x14ac:dyDescent="0.25">
      <c r="A52" s="50">
        <v>4235</v>
      </c>
      <c r="B52" s="70" t="s">
        <v>407</v>
      </c>
      <c r="C52" s="6">
        <v>4235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4236</v>
      </c>
      <c r="B53" s="9" t="s">
        <v>408</v>
      </c>
      <c r="C53" s="53" t="s">
        <v>38</v>
      </c>
      <c r="D53" s="21">
        <f>SUM(E53:F53)</f>
        <v>0</v>
      </c>
      <c r="E53" s="21"/>
      <c r="F53" s="21" t="s">
        <v>1</v>
      </c>
      <c r="G53" s="21">
        <f>SUM(H53:I53)</f>
        <v>0</v>
      </c>
      <c r="H53" s="21">
        <f>SUM(I53:J53)</f>
        <v>0</v>
      </c>
      <c r="I53" s="21">
        <f>SUM(J53:J53)</f>
        <v>0</v>
      </c>
      <c r="J53" s="21"/>
    </row>
    <row r="54" spans="1:10" x14ac:dyDescent="0.25">
      <c r="A54" s="50">
        <v>4237</v>
      </c>
      <c r="B54" s="9" t="s">
        <v>409</v>
      </c>
      <c r="C54" s="53" t="s">
        <v>39</v>
      </c>
      <c r="D54" s="21">
        <f>+'6.Gorcarakan ev tntesagitakan'!G33</f>
        <v>15147.1</v>
      </c>
      <c r="E54" s="21">
        <f>+'6.Gorcarakan ev tntesagitakan'!H33</f>
        <v>15147.1</v>
      </c>
      <c r="F54" s="21" t="s">
        <v>1</v>
      </c>
      <c r="G54" s="21">
        <f>+'6.Gorcarakan ev tntesagitakan'!J33</f>
        <v>6476.465079365079</v>
      </c>
      <c r="H54" s="21">
        <f>+'6.Gorcarakan ev tntesagitakan'!K33</f>
        <v>9305.8301587301576</v>
      </c>
      <c r="I54" s="21">
        <f>+'6.Gorcarakan ev tntesagitakan'!L33</f>
        <v>12180.830158730159</v>
      </c>
      <c r="J54" s="21">
        <f>+'6.Gorcarakan ev tntesagitakan'!M33</f>
        <v>15147.1</v>
      </c>
    </row>
    <row r="55" spans="1:10" x14ac:dyDescent="0.25">
      <c r="A55" s="50">
        <v>4238</v>
      </c>
      <c r="B55" s="9" t="s">
        <v>410</v>
      </c>
      <c r="C55" s="53" t="s">
        <v>40</v>
      </c>
      <c r="D55" s="21">
        <f>+'6.Gorcarakan ev tntesagitakan'!G34+'6.Gorcarakan ev tntesagitakan'!G83+'6.Gorcarakan ev tntesagitakan'!G160+'6.Gorcarakan ev tntesagitakan'!G281+'6.Gorcarakan ev tntesagitakan'!G360+'6.Gorcarakan ev tntesagitakan'!G432+'6.Gorcarakan ev tntesagitakan'!G449+'6.Gorcarakan ev tntesagitakan'!G721+'6.Gorcarakan ev tntesagitakan'!G745</f>
        <v>30864</v>
      </c>
      <c r="E55" s="21">
        <f>+'6.Gorcarakan ev tntesagitakan'!H34+'6.Gorcarakan ev tntesagitakan'!H83+'6.Gorcarakan ev tntesagitakan'!H160+'6.Gorcarakan ev tntesagitakan'!H281+'6.Gorcarakan ev tntesagitakan'!H360+'6.Gorcarakan ev tntesagitakan'!H432+'6.Gorcarakan ev tntesagitakan'!H449+'6.Gorcarakan ev tntesagitakan'!H721+'6.Gorcarakan ev tntesagitakan'!H745</f>
        <v>30864</v>
      </c>
      <c r="F55" s="21" t="s">
        <v>1</v>
      </c>
      <c r="G55" s="21">
        <f>+'6.Gorcarakan ev tntesagitakan'!J34+'6.Gorcarakan ev tntesagitakan'!J83+'6.Gorcarakan ev tntesagitakan'!J160+'6.Gorcarakan ev tntesagitakan'!J281+'6.Gorcarakan ev tntesagitakan'!J360+'6.Gorcarakan ev tntesagitakan'!J432+'6.Gorcarakan ev tntesagitakan'!J449+'6.Gorcarakan ev tntesagitakan'!J721+'6.Gorcarakan ev tntesagitakan'!J745</f>
        <v>10115.031746031747</v>
      </c>
      <c r="H55" s="21">
        <f>+'6.Gorcarakan ev tntesagitakan'!K34+'6.Gorcarakan ev tntesagitakan'!K83+'6.Gorcarakan ev tntesagitakan'!K160+'6.Gorcarakan ev tntesagitakan'!K281+'6.Gorcarakan ev tntesagitakan'!K360+'6.Gorcarakan ev tntesagitakan'!K432+'6.Gorcarakan ev tntesagitakan'!K449+'6.Gorcarakan ev tntesagitakan'!K721+'6.Gorcarakan ev tntesagitakan'!K745</f>
        <v>15397.333333333332</v>
      </c>
      <c r="I55" s="21">
        <f>+'6.Gorcarakan ev tntesagitakan'!L34+'6.Gorcarakan ev tntesagitakan'!L83+'6.Gorcarakan ev tntesagitakan'!L160+'6.Gorcarakan ev tntesagitakan'!L281+'6.Gorcarakan ev tntesagitakan'!L360+'6.Gorcarakan ev tntesagitakan'!L432+'6.Gorcarakan ev tntesagitakan'!L449+'6.Gorcarakan ev tntesagitakan'!L721+'6.Gorcarakan ev tntesagitakan'!L745</f>
        <v>25326.103174603177</v>
      </c>
      <c r="J55" s="21">
        <f>+'6.Gorcarakan ev tntesagitakan'!M34+'6.Gorcarakan ev tntesagitakan'!M83+'6.Gorcarakan ev tntesagitakan'!M160+'6.Gorcarakan ev tntesagitakan'!M281+'6.Gorcarakan ev tntesagitakan'!M360+'6.Gorcarakan ev tntesagitakan'!M432+'6.Gorcarakan ev tntesagitakan'!M449+'6.Gorcarakan ev tntesagitakan'!M721+'6.Gorcarakan ev tntesagitakan'!M745</f>
        <v>30864</v>
      </c>
    </row>
    <row r="56" spans="1:10" ht="27" x14ac:dyDescent="0.25">
      <c r="A56" s="50">
        <v>4240</v>
      </c>
      <c r="B56" s="9" t="s">
        <v>411</v>
      </c>
      <c r="C56" s="53" t="s">
        <v>19</v>
      </c>
      <c r="D56" s="21">
        <f>+D58</f>
        <v>28452.9</v>
      </c>
      <c r="E56" s="21">
        <f>+E58</f>
        <v>28452.9</v>
      </c>
      <c r="F56" s="21" t="s">
        <v>1</v>
      </c>
      <c r="G56" s="21">
        <f>+G58</f>
        <v>8319.7611111111109</v>
      </c>
      <c r="H56" s="21">
        <f>+H58</f>
        <v>14889.522222222222</v>
      </c>
      <c r="I56" s="21">
        <f>+I58</f>
        <v>21565.24722222222</v>
      </c>
      <c r="J56" s="21">
        <f>+J58</f>
        <v>28452.9</v>
      </c>
    </row>
    <row r="57" spans="1:10" x14ac:dyDescent="0.25">
      <c r="A57" s="50"/>
      <c r="B57" s="11" t="s">
        <v>156</v>
      </c>
      <c r="C57" s="53"/>
      <c r="D57" s="21"/>
      <c r="E57" s="21"/>
      <c r="F57" s="21"/>
      <c r="G57" s="21"/>
      <c r="H57" s="21"/>
      <c r="I57" s="21"/>
      <c r="J57" s="21"/>
    </row>
    <row r="58" spans="1:10" x14ac:dyDescent="0.25">
      <c r="A58" s="50">
        <v>4241</v>
      </c>
      <c r="B58" s="9" t="s">
        <v>412</v>
      </c>
      <c r="C58" s="53" t="s">
        <v>41</v>
      </c>
      <c r="D58" s="21">
        <f>+'6.Gorcarakan ev tntesagitakan'!G35+'6.Gorcarakan ev tntesagitakan'!G96+'6.Gorcarakan ev tntesagitakan'!G103+'6.Gorcarakan ev tntesagitakan'!G363+'6.Gorcarakan ev tntesagitakan'!G450</f>
        <v>28452.9</v>
      </c>
      <c r="E58" s="21">
        <f>+'6.Gorcarakan ev tntesagitakan'!H35+'6.Gorcarakan ev tntesagitakan'!H96+'6.Gorcarakan ev tntesagitakan'!H103+'6.Gorcarakan ev tntesagitakan'!H363+'6.Gorcarakan ev tntesagitakan'!H450</f>
        <v>28452.9</v>
      </c>
      <c r="F58" s="21" t="s">
        <v>1</v>
      </c>
      <c r="G58" s="21">
        <f>+'6.Gorcarakan ev tntesagitakan'!J35+'6.Gorcarakan ev tntesagitakan'!J96+'6.Gorcarakan ev tntesagitakan'!J103+'6.Gorcarakan ev tntesagitakan'!J363+'6.Gorcarakan ev tntesagitakan'!J450</f>
        <v>8319.7611111111109</v>
      </c>
      <c r="H58" s="21">
        <f>+'6.Gorcarakan ev tntesagitakan'!K35+'6.Gorcarakan ev tntesagitakan'!K96+'6.Gorcarakan ev tntesagitakan'!K103+'6.Gorcarakan ev tntesagitakan'!K363+'6.Gorcarakan ev tntesagitakan'!K450</f>
        <v>14889.522222222222</v>
      </c>
      <c r="I58" s="21">
        <f>+'6.Gorcarakan ev tntesagitakan'!L35+'6.Gorcarakan ev tntesagitakan'!L96+'6.Gorcarakan ev tntesagitakan'!L103+'6.Gorcarakan ev tntesagitakan'!L363+'6.Gorcarakan ev tntesagitakan'!L450</f>
        <v>21565.24722222222</v>
      </c>
      <c r="J58" s="21">
        <f>+'6.Gorcarakan ev tntesagitakan'!M35+'6.Gorcarakan ev tntesagitakan'!M96+'6.Gorcarakan ev tntesagitakan'!M103+'6.Gorcarakan ev tntesagitakan'!M363+'6.Gorcarakan ev tntesagitakan'!M450</f>
        <v>28452.9</v>
      </c>
    </row>
    <row r="59" spans="1:10" ht="27" x14ac:dyDescent="0.25">
      <c r="A59" s="50">
        <v>4250</v>
      </c>
      <c r="B59" s="9" t="s">
        <v>413</v>
      </c>
      <c r="C59" s="53" t="s">
        <v>19</v>
      </c>
      <c r="D59" s="21">
        <f>SUM(D61:D62)</f>
        <v>135434.54999999999</v>
      </c>
      <c r="E59" s="21">
        <f>SUM(E61:E62)</f>
        <v>135434.54999999999</v>
      </c>
      <c r="F59" s="21" t="s">
        <v>1</v>
      </c>
      <c r="G59" s="21">
        <f>SUM(G61:G62)</f>
        <v>34092.468650793649</v>
      </c>
      <c r="H59" s="21">
        <f>SUM(H61:H62)</f>
        <v>66664.746825396825</v>
      </c>
      <c r="I59" s="21">
        <f>SUM(I61:I62)</f>
        <v>100512.38432539682</v>
      </c>
      <c r="J59" s="21">
        <f>SUM(J61:J62)</f>
        <v>135434.54999999999</v>
      </c>
    </row>
    <row r="60" spans="1:10" x14ac:dyDescent="0.25">
      <c r="A60" s="50"/>
      <c r="B60" s="11" t="s">
        <v>156</v>
      </c>
      <c r="C60" s="53"/>
      <c r="D60" s="21"/>
      <c r="E60" s="21"/>
      <c r="F60" s="21"/>
      <c r="G60" s="21"/>
      <c r="H60" s="21"/>
      <c r="I60" s="21"/>
      <c r="J60" s="21"/>
    </row>
    <row r="61" spans="1:10" ht="27" x14ac:dyDescent="0.25">
      <c r="A61" s="50">
        <v>4251</v>
      </c>
      <c r="B61" s="9" t="s">
        <v>414</v>
      </c>
      <c r="C61" s="53" t="s">
        <v>42</v>
      </c>
      <c r="D61" s="21">
        <f>+'6.Gorcarakan ev tntesagitakan'!G282+'6.Gorcarakan ev tntesagitakan'!G451+'6.Gorcarakan ev tntesagitakan'!G588</f>
        <v>127740.55</v>
      </c>
      <c r="E61" s="21">
        <f>+'6.Gorcarakan ev tntesagitakan'!H282+'6.Gorcarakan ev tntesagitakan'!H451+'6.Gorcarakan ev tntesagitakan'!H588</f>
        <v>127740.55</v>
      </c>
      <c r="F61" s="21" t="s">
        <v>1</v>
      </c>
      <c r="G61" s="21">
        <f>+'6.Gorcarakan ev tntesagitakan'!J282+'6.Gorcarakan ev tntesagitakan'!J451+'6.Gorcarakan ev tntesagitakan'!J588</f>
        <v>31428.230555555554</v>
      </c>
      <c r="H61" s="21">
        <f>+'6.Gorcarakan ev tntesagitakan'!K282+'6.Gorcarakan ev tntesagitakan'!K451+'6.Gorcarakan ev tntesagitakan'!K588</f>
        <v>62856.461111111108</v>
      </c>
      <c r="I61" s="21">
        <f>+'6.Gorcarakan ev tntesagitakan'!L282+'6.Gorcarakan ev tntesagitakan'!L451+'6.Gorcarakan ev tntesagitakan'!L588</f>
        <v>94791.598611111112</v>
      </c>
      <c r="J61" s="21">
        <f>+'6.Gorcarakan ev tntesagitakan'!M282+'6.Gorcarakan ev tntesagitakan'!M451+'6.Gorcarakan ev tntesagitakan'!M588</f>
        <v>127740.55</v>
      </c>
    </row>
    <row r="62" spans="1:10" ht="27" x14ac:dyDescent="0.25">
      <c r="A62" s="50">
        <v>4252</v>
      </c>
      <c r="B62" s="9" t="s">
        <v>415</v>
      </c>
      <c r="C62" s="53" t="s">
        <v>43</v>
      </c>
      <c r="D62" s="21">
        <f>+'6.Gorcarakan ev tntesagitakan'!G37+'6.Gorcarakan ev tntesagitakan'!G364+'6.Gorcarakan ev tntesagitakan'!G452</f>
        <v>7694</v>
      </c>
      <c r="E62" s="21">
        <f>+'6.Gorcarakan ev tntesagitakan'!H37+'6.Gorcarakan ev tntesagitakan'!H364+'6.Gorcarakan ev tntesagitakan'!H452</f>
        <v>7694</v>
      </c>
      <c r="F62" s="21" t="s">
        <v>1</v>
      </c>
      <c r="G62" s="21">
        <f>+'6.Gorcarakan ev tntesagitakan'!J37+'6.Gorcarakan ev tntesagitakan'!J364+'6.Gorcarakan ev tntesagitakan'!J452</f>
        <v>2664.2380952380954</v>
      </c>
      <c r="H62" s="21">
        <f>+'6.Gorcarakan ev tntesagitakan'!K37+'6.Gorcarakan ev tntesagitakan'!K364+'6.Gorcarakan ev tntesagitakan'!K452</f>
        <v>3808.2857142857142</v>
      </c>
      <c r="I62" s="21">
        <f>+'6.Gorcarakan ev tntesagitakan'!L37+'6.Gorcarakan ev tntesagitakan'!L364+'6.Gorcarakan ev tntesagitakan'!L452</f>
        <v>5720.7857142857138</v>
      </c>
      <c r="J62" s="21">
        <f>+'6.Gorcarakan ev tntesagitakan'!M37+'6.Gorcarakan ev tntesagitakan'!M364+'6.Gorcarakan ev tntesagitakan'!M452</f>
        <v>7694</v>
      </c>
    </row>
    <row r="63" spans="1:10" ht="40.5" x14ac:dyDescent="0.25">
      <c r="A63" s="50">
        <v>4260</v>
      </c>
      <c r="B63" s="9" t="s">
        <v>416</v>
      </c>
      <c r="C63" s="53" t="s">
        <v>19</v>
      </c>
      <c r="D63" s="21">
        <f>SUM(D65:D72)</f>
        <v>221589.93</v>
      </c>
      <c r="E63" s="21">
        <f>SUM(E65:E72)</f>
        <v>221589.93</v>
      </c>
      <c r="F63" s="21" t="s">
        <v>1</v>
      </c>
      <c r="G63" s="21">
        <f>SUM(G65:G72)</f>
        <v>66544.547460317452</v>
      </c>
      <c r="H63" s="21">
        <f>SUM(H65:H72)</f>
        <v>112683.87285714285</v>
      </c>
      <c r="I63" s="21">
        <f>SUM(I65:I72)</f>
        <v>169251.33873015872</v>
      </c>
      <c r="J63" s="21">
        <f>SUM(J65:J72)</f>
        <v>221589.93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x14ac:dyDescent="0.25">
      <c r="A65" s="50">
        <v>4261</v>
      </c>
      <c r="B65" s="9" t="s">
        <v>417</v>
      </c>
      <c r="C65" s="53" t="s">
        <v>44</v>
      </c>
      <c r="D65" s="21">
        <f>+'6.Gorcarakan ev tntesagitakan'!G38+'6.Gorcarakan ev tntesagitakan'!G84+'6.Gorcarakan ev tntesagitakan'!G156+'6.Gorcarakan ev tntesagitakan'!G365+'6.Gorcarakan ev tntesagitakan'!G746+'6.Gorcarakan ev tntesagitakan'!G763</f>
        <v>10160</v>
      </c>
      <c r="E65" s="21">
        <f>+'6.Gorcarakan ev tntesagitakan'!H38+'6.Gorcarakan ev tntesagitakan'!H84+'6.Gorcarakan ev tntesagitakan'!H156+'6.Gorcarakan ev tntesagitakan'!H365+'6.Gorcarakan ev tntesagitakan'!H746+'6.Gorcarakan ev tntesagitakan'!H763</f>
        <v>10160</v>
      </c>
      <c r="F65" s="21" t="s">
        <v>1</v>
      </c>
      <c r="G65" s="21">
        <f>+'6.Gorcarakan ev tntesagitakan'!J38+'6.Gorcarakan ev tntesagitakan'!J84+'6.Gorcarakan ev tntesagitakan'!J156+'6.Gorcarakan ev tntesagitakan'!J365+'6.Gorcarakan ev tntesagitakan'!J746+'6.Gorcarakan ev tntesagitakan'!J763</f>
        <v>2499.6825396825398</v>
      </c>
      <c r="H65" s="21">
        <f>+'6.Gorcarakan ev tntesagitakan'!K38+'6.Gorcarakan ev tntesagitakan'!K84+'6.Gorcarakan ev tntesagitakan'!K156+'6.Gorcarakan ev tntesagitakan'!K365+'6.Gorcarakan ev tntesagitakan'!K746+'6.Gorcarakan ev tntesagitakan'!K763</f>
        <v>7031.1111111111113</v>
      </c>
      <c r="I65" s="21">
        <f>+'6.Gorcarakan ev tntesagitakan'!L38+'6.Gorcarakan ev tntesagitakan'!L84+'6.Gorcarakan ev tntesagitakan'!L156+'6.Gorcarakan ev tntesagitakan'!L365+'6.Gorcarakan ev tntesagitakan'!L746+'6.Gorcarakan ev tntesagitakan'!L763</f>
        <v>8571.1111111111113</v>
      </c>
      <c r="J65" s="21">
        <f>+'6.Gorcarakan ev tntesagitakan'!M38+'6.Gorcarakan ev tntesagitakan'!M84+'6.Gorcarakan ev tntesagitakan'!M156+'6.Gorcarakan ev tntesagitakan'!M365+'6.Gorcarakan ev tntesagitakan'!M746+'6.Gorcarakan ev tntesagitakan'!M763</f>
        <v>10160</v>
      </c>
    </row>
    <row r="66" spans="1:10" x14ac:dyDescent="0.25">
      <c r="A66" s="50">
        <v>4262</v>
      </c>
      <c r="B66" s="9" t="s">
        <v>418</v>
      </c>
      <c r="C66" s="53" t="s">
        <v>45</v>
      </c>
      <c r="D66" s="21">
        <f>+'6.Gorcarakan ev tntesagitakan'!G400</f>
        <v>3465</v>
      </c>
      <c r="E66" s="21">
        <f>+'6.Gorcarakan ev tntesagitakan'!H400</f>
        <v>3465</v>
      </c>
      <c r="F66" s="21" t="s">
        <v>1</v>
      </c>
      <c r="G66" s="21">
        <f>+'6.Gorcarakan ev tntesagitakan'!J400</f>
        <v>852.5</v>
      </c>
      <c r="H66" s="21">
        <f>+'6.Gorcarakan ev tntesagitakan'!K400</f>
        <v>1705</v>
      </c>
      <c r="I66" s="21">
        <f>+'6.Gorcarakan ev tntesagitakan'!L400</f>
        <v>2571.25</v>
      </c>
      <c r="J66" s="21">
        <f>+'6.Gorcarakan ev tntesagitakan'!M400</f>
        <v>3465</v>
      </c>
    </row>
    <row r="67" spans="1:10" ht="27" x14ac:dyDescent="0.25">
      <c r="A67" s="50">
        <v>4263</v>
      </c>
      <c r="B67" s="9" t="s">
        <v>419</v>
      </c>
      <c r="C67" s="53" t="s">
        <v>46</v>
      </c>
      <c r="D67" s="21">
        <f>SUM(E67:F67)</f>
        <v>0</v>
      </c>
      <c r="E67" s="21"/>
      <c r="F67" s="21" t="s">
        <v>1</v>
      </c>
      <c r="G67" s="21">
        <f>SUM(H67:I67)</f>
        <v>0</v>
      </c>
      <c r="H67" s="21">
        <f>SUM(I67:J67)</f>
        <v>0</v>
      </c>
      <c r="I67" s="21">
        <f>SUM(J67:J67)</f>
        <v>0</v>
      </c>
      <c r="J67" s="21"/>
    </row>
    <row r="68" spans="1:10" x14ac:dyDescent="0.25">
      <c r="A68" s="50">
        <v>4264</v>
      </c>
      <c r="B68" s="9" t="s">
        <v>420</v>
      </c>
      <c r="C68" s="53" t="s">
        <v>47</v>
      </c>
      <c r="D68" s="21">
        <f>+'6.Gorcarakan ev tntesagitakan'!G39+'6.Gorcarakan ev tntesagitakan'!G157+'6.Gorcarakan ev tntesagitakan'!G366+'6.Gorcarakan ev tntesagitakan'!G401+'6.Gorcarakan ev tntesagitakan'!G453+'6.Gorcarakan ev tntesagitakan'!G765</f>
        <v>154618.03</v>
      </c>
      <c r="E68" s="21">
        <f>+'6.Gorcarakan ev tntesagitakan'!H39+'6.Gorcarakan ev tntesagitakan'!H157+'6.Gorcarakan ev tntesagitakan'!H366+'6.Gorcarakan ev tntesagitakan'!H401+'6.Gorcarakan ev tntesagitakan'!H453+'6.Gorcarakan ev tntesagitakan'!H765</f>
        <v>154618.03</v>
      </c>
      <c r="F68" s="21" t="s">
        <v>1</v>
      </c>
      <c r="G68" s="21">
        <f>+'6.Gorcarakan ev tntesagitakan'!J39+'6.Gorcarakan ev tntesagitakan'!J157+'6.Gorcarakan ev tntesagitakan'!J366+'6.Gorcarakan ev tntesagitakan'!J401+'6.Gorcarakan ev tntesagitakan'!J453+'6.Gorcarakan ev tntesagitakan'!J765</f>
        <v>43943.480793650793</v>
      </c>
      <c r="H68" s="21">
        <f>+'6.Gorcarakan ev tntesagitakan'!K39+'6.Gorcarakan ev tntesagitakan'!K157+'6.Gorcarakan ev tntesagitakan'!K366+'6.Gorcarakan ev tntesagitakan'!K401+'6.Gorcarakan ev tntesagitakan'!K453+'6.Gorcarakan ev tntesagitakan'!K765</f>
        <v>74235.147460317457</v>
      </c>
      <c r="I68" s="21">
        <f>+'6.Gorcarakan ev tntesagitakan'!L39+'6.Gorcarakan ev tntesagitakan'!L157+'6.Gorcarakan ev tntesagitakan'!L366+'6.Gorcarakan ev tntesagitakan'!L401+'6.Gorcarakan ev tntesagitakan'!L453+'6.Gorcarakan ev tntesagitakan'!L765</f>
        <v>116763.86333333333</v>
      </c>
      <c r="J68" s="21">
        <f>+'6.Gorcarakan ev tntesagitakan'!M39+'6.Gorcarakan ev tntesagitakan'!M157+'6.Gorcarakan ev tntesagitakan'!M366+'6.Gorcarakan ev tntesagitakan'!M401+'6.Gorcarakan ev tntesagitakan'!M453+'6.Gorcarakan ev tntesagitakan'!M765</f>
        <v>154618.03</v>
      </c>
    </row>
    <row r="69" spans="1:10" ht="27" x14ac:dyDescent="0.25">
      <c r="A69" s="50">
        <v>4265</v>
      </c>
      <c r="B69" s="9" t="s">
        <v>421</v>
      </c>
      <c r="C69" s="53" t="s">
        <v>48</v>
      </c>
      <c r="D69" s="21">
        <f>SUM(E69:F69)</f>
        <v>0</v>
      </c>
      <c r="E69" s="21"/>
      <c r="F69" s="21" t="s">
        <v>1</v>
      </c>
      <c r="G69" s="21">
        <f>SUM(H69:I69)</f>
        <v>0</v>
      </c>
      <c r="H69" s="21">
        <f>SUM(I69:J69)</f>
        <v>0</v>
      </c>
      <c r="I69" s="21">
        <f>SUM(J69:J69)</f>
        <v>0</v>
      </c>
      <c r="J69" s="21"/>
    </row>
    <row r="70" spans="1:10" x14ac:dyDescent="0.25">
      <c r="A70" s="50">
        <v>4266</v>
      </c>
      <c r="B70" s="9" t="s">
        <v>422</v>
      </c>
      <c r="C70" s="53" t="s">
        <v>49</v>
      </c>
      <c r="D70" s="21">
        <f>SUM(E70:F70)</f>
        <v>0</v>
      </c>
      <c r="E70" s="21"/>
      <c r="F70" s="21" t="s">
        <v>1</v>
      </c>
      <c r="G70" s="21">
        <f>SUM(H70:I70)</f>
        <v>0</v>
      </c>
      <c r="H70" s="21">
        <f>SUM(I70:J70)</f>
        <v>0</v>
      </c>
      <c r="I70" s="21">
        <f>SUM(J70:J70)</f>
        <v>0</v>
      </c>
      <c r="J70" s="21"/>
    </row>
    <row r="71" spans="1:10" x14ac:dyDescent="0.25">
      <c r="A71" s="50">
        <v>4267</v>
      </c>
      <c r="B71" s="9" t="s">
        <v>423</v>
      </c>
      <c r="C71" s="53" t="s">
        <v>50</v>
      </c>
      <c r="D71" s="21">
        <f>+'6.Gorcarakan ev tntesagitakan'!G158+'6.Gorcarakan ev tntesagitakan'!G761</f>
        <v>0</v>
      </c>
      <c r="E71" s="21">
        <f>+'6.Gorcarakan ev tntesagitakan'!H158+'6.Gorcarakan ev tntesagitakan'!H761</f>
        <v>0</v>
      </c>
      <c r="F71" s="21" t="s">
        <v>1</v>
      </c>
      <c r="G71" s="21">
        <f>+'6.Gorcarakan ev tntesagitakan'!J158+'6.Gorcarakan ev tntesagitakan'!J761</f>
        <v>0</v>
      </c>
      <c r="H71" s="21">
        <f>+'6.Gorcarakan ev tntesagitakan'!K158+'6.Gorcarakan ev tntesagitakan'!K761</f>
        <v>0</v>
      </c>
      <c r="I71" s="21">
        <f>+'6.Gorcarakan ev tntesagitakan'!L158+'6.Gorcarakan ev tntesagitakan'!L761</f>
        <v>0</v>
      </c>
      <c r="J71" s="21">
        <f>+'6.Gorcarakan ev tntesagitakan'!M158+'6.Gorcarakan ev tntesagitakan'!M761</f>
        <v>0</v>
      </c>
    </row>
    <row r="72" spans="1:10" x14ac:dyDescent="0.25">
      <c r="A72" s="50">
        <v>4268</v>
      </c>
      <c r="B72" s="9" t="s">
        <v>424</v>
      </c>
      <c r="C72" s="53" t="s">
        <v>51</v>
      </c>
      <c r="D72" s="21">
        <f>+'6.Gorcarakan ev tntesagitakan'!G40+'6.Gorcarakan ev tntesagitakan'!G85+'6.Gorcarakan ev tntesagitakan'!G283+'6.Gorcarakan ev tntesagitakan'!G367+'6.Gorcarakan ev tntesagitakan'!G402+'6.Gorcarakan ev tntesagitakan'!G433+'6.Gorcarakan ev tntesagitakan'!G454+'6.Gorcarakan ev tntesagitakan'!G589</f>
        <v>53346.9</v>
      </c>
      <c r="E72" s="21">
        <f>+'6.Gorcarakan ev tntesagitakan'!H40+'6.Gorcarakan ev tntesagitakan'!H85+'6.Gorcarakan ev tntesagitakan'!H283+'6.Gorcarakan ev tntesagitakan'!H367+'6.Gorcarakan ev tntesagitakan'!H402+'6.Gorcarakan ev tntesagitakan'!H433+'6.Gorcarakan ev tntesagitakan'!H454+'6.Gorcarakan ev tntesagitakan'!H589</f>
        <v>53346.9</v>
      </c>
      <c r="F72" s="21" t="s">
        <v>1</v>
      </c>
      <c r="G72" s="21">
        <f>+'6.Gorcarakan ev tntesagitakan'!J40+'6.Gorcarakan ev tntesagitakan'!J85+'6.Gorcarakan ev tntesagitakan'!J283+'6.Gorcarakan ev tntesagitakan'!J367+'6.Gorcarakan ev tntesagitakan'!J402+'6.Gorcarakan ev tntesagitakan'!J433+'6.Gorcarakan ev tntesagitakan'!J454+'6.Gorcarakan ev tntesagitakan'!J589</f>
        <v>19248.884126984125</v>
      </c>
      <c r="H72" s="21">
        <f>+'6.Gorcarakan ev tntesagitakan'!K40+'6.Gorcarakan ev tntesagitakan'!K85+'6.Gorcarakan ev tntesagitakan'!K283+'6.Gorcarakan ev tntesagitakan'!K367+'6.Gorcarakan ev tntesagitakan'!K402+'6.Gorcarakan ev tntesagitakan'!K433+'6.Gorcarakan ev tntesagitakan'!K454+'6.Gorcarakan ev tntesagitakan'!K589</f>
        <v>29712.61428571428</v>
      </c>
      <c r="I72" s="21">
        <f>+'6.Gorcarakan ev tntesagitakan'!L40+'6.Gorcarakan ev tntesagitakan'!L85+'6.Gorcarakan ev tntesagitakan'!L283+'6.Gorcarakan ev tntesagitakan'!L367+'6.Gorcarakan ev tntesagitakan'!L402+'6.Gorcarakan ev tntesagitakan'!L433+'6.Gorcarakan ev tntesagitakan'!L454+'6.Gorcarakan ev tntesagitakan'!L589</f>
        <v>41345.114285714284</v>
      </c>
      <c r="J72" s="21">
        <f>+'6.Gorcarakan ev tntesagitakan'!M40+'6.Gorcarakan ev tntesagitakan'!M85+'6.Gorcarakan ev tntesagitakan'!M283+'6.Gorcarakan ev tntesagitakan'!M367+'6.Gorcarakan ev tntesagitakan'!M402+'6.Gorcarakan ev tntesagitakan'!M433+'6.Gorcarakan ev tntesagitakan'!M454+'6.Gorcarakan ev tntesagitakan'!M589</f>
        <v>53346.9</v>
      </c>
    </row>
    <row r="73" spans="1:10" x14ac:dyDescent="0.25">
      <c r="A73" s="50">
        <v>4300</v>
      </c>
      <c r="B73" s="9" t="s">
        <v>425</v>
      </c>
      <c r="C73" s="53" t="s">
        <v>19</v>
      </c>
      <c r="D73" s="21">
        <f>SUM(D75,D79,D83)</f>
        <v>90000</v>
      </c>
      <c r="E73" s="21">
        <f>SUM(E75,E79,E83)</f>
        <v>90000</v>
      </c>
      <c r="F73" s="21" t="s">
        <v>0</v>
      </c>
      <c r="G73" s="21">
        <f>SUM(G75,G79,G83)</f>
        <v>44285.71428571429</v>
      </c>
      <c r="H73" s="21">
        <f>SUM(H75,H79,H83)</f>
        <v>44285.71428571429</v>
      </c>
      <c r="I73" s="21">
        <f>SUM(I75,I79,I83)</f>
        <v>90000</v>
      </c>
      <c r="J73" s="21">
        <f>SUM(J75,J79,J83)</f>
        <v>90000</v>
      </c>
    </row>
    <row r="74" spans="1:10" x14ac:dyDescent="0.25">
      <c r="A74" s="50"/>
      <c r="B74" s="11" t="s">
        <v>379</v>
      </c>
      <c r="C74" s="51"/>
      <c r="D74" s="21"/>
      <c r="E74" s="21"/>
      <c r="F74" s="21"/>
      <c r="G74" s="21"/>
      <c r="H74" s="21"/>
      <c r="I74" s="21"/>
      <c r="J74" s="21"/>
    </row>
    <row r="75" spans="1:10" x14ac:dyDescent="0.25">
      <c r="A75" s="50">
        <v>4310</v>
      </c>
      <c r="B75" s="9" t="s">
        <v>426</v>
      </c>
      <c r="C75" s="53" t="s">
        <v>19</v>
      </c>
      <c r="D75" s="21">
        <f>SUM(D77:D78)</f>
        <v>90000</v>
      </c>
      <c r="E75" s="21">
        <f>SUM(E77:E78)</f>
        <v>90000</v>
      </c>
      <c r="F75" s="21" t="s">
        <v>0</v>
      </c>
      <c r="G75" s="21">
        <f>SUM(G77:G78)</f>
        <v>44285.71428571429</v>
      </c>
      <c r="H75" s="21">
        <f>SUM(H77:H78)</f>
        <v>44285.71428571429</v>
      </c>
      <c r="I75" s="21">
        <f>SUM(I77:I78)</f>
        <v>90000</v>
      </c>
      <c r="J75" s="21">
        <f>SUM(J77:J78)</f>
        <v>90000</v>
      </c>
    </row>
    <row r="76" spans="1:10" x14ac:dyDescent="0.25">
      <c r="A76" s="50"/>
      <c r="B76" s="11" t="s">
        <v>156</v>
      </c>
      <c r="C76" s="53"/>
      <c r="D76" s="21"/>
      <c r="E76" s="21"/>
      <c r="F76" s="21"/>
      <c r="G76" s="21"/>
      <c r="H76" s="21"/>
      <c r="I76" s="21"/>
      <c r="J76" s="21"/>
    </row>
    <row r="77" spans="1:10" x14ac:dyDescent="0.25">
      <c r="A77" s="50">
        <v>4311</v>
      </c>
      <c r="B77" s="9" t="s">
        <v>427</v>
      </c>
      <c r="C77" s="53" t="s">
        <v>52</v>
      </c>
      <c r="D77" s="21">
        <f>SUM(E77:F77)</f>
        <v>0</v>
      </c>
      <c r="E77" s="21"/>
      <c r="F77" s="21" t="s">
        <v>1</v>
      </c>
      <c r="G77" s="21">
        <f>SUM(H77:I77)</f>
        <v>0</v>
      </c>
      <c r="H77" s="21">
        <f>SUM(I77:J77)</f>
        <v>0</v>
      </c>
      <c r="I77" s="21">
        <f>SUM(J77:J77)</f>
        <v>0</v>
      </c>
      <c r="J77" s="21"/>
    </row>
    <row r="78" spans="1:10" x14ac:dyDescent="0.25">
      <c r="A78" s="50">
        <v>4312</v>
      </c>
      <c r="B78" s="9" t="s">
        <v>428</v>
      </c>
      <c r="C78" s="53" t="s">
        <v>53</v>
      </c>
      <c r="D78" s="21">
        <f>+'6.Gorcarakan ev tntesagitakan'!G107</f>
        <v>90000</v>
      </c>
      <c r="E78" s="21">
        <f>+'6.Gorcarakan ev tntesagitakan'!H107</f>
        <v>90000</v>
      </c>
      <c r="F78" s="21" t="s">
        <v>1</v>
      </c>
      <c r="G78" s="21">
        <f>+'6.Gorcarakan ev tntesagitakan'!J107</f>
        <v>44285.71428571429</v>
      </c>
      <c r="H78" s="21">
        <f>+'6.Gorcarakan ev tntesagitakan'!K107</f>
        <v>44285.71428571429</v>
      </c>
      <c r="I78" s="21">
        <f>+'6.Gorcarakan ev tntesagitakan'!L107</f>
        <v>90000</v>
      </c>
      <c r="J78" s="21">
        <f>+'6.Gorcarakan ev tntesagitakan'!M107</f>
        <v>90000</v>
      </c>
    </row>
    <row r="79" spans="1:10" x14ac:dyDescent="0.25">
      <c r="A79" s="50">
        <v>4320</v>
      </c>
      <c r="B79" s="9" t="s">
        <v>429</v>
      </c>
      <c r="C79" s="53" t="s">
        <v>19</v>
      </c>
      <c r="D79" s="21">
        <f>SUM(D81:D82)</f>
        <v>0</v>
      </c>
      <c r="E79" s="21">
        <f>SUM(E81:E82)</f>
        <v>0</v>
      </c>
      <c r="F79" s="21" t="s">
        <v>0</v>
      </c>
      <c r="G79" s="21">
        <f>SUM(G81:G82)</f>
        <v>0</v>
      </c>
      <c r="H79" s="21">
        <f>SUM(H81:H82)</f>
        <v>0</v>
      </c>
      <c r="I79" s="21">
        <f>SUM(I81:I82)</f>
        <v>0</v>
      </c>
      <c r="J79" s="21">
        <f>SUM(J81:J82)</f>
        <v>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4321</v>
      </c>
      <c r="B81" s="9" t="s">
        <v>430</v>
      </c>
      <c r="C81" s="53" t="s">
        <v>54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4322</v>
      </c>
      <c r="B82" s="9" t="s">
        <v>431</v>
      </c>
      <c r="C82" s="53" t="s">
        <v>55</v>
      </c>
      <c r="D82" s="21">
        <f>SUM(E82:F82)</f>
        <v>0</v>
      </c>
      <c r="E82" s="21"/>
      <c r="F82" s="21" t="s">
        <v>1</v>
      </c>
      <c r="G82" s="21">
        <f>SUM(H82:I82)</f>
        <v>0</v>
      </c>
      <c r="H82" s="21">
        <f>SUM(I82:J82)</f>
        <v>0</v>
      </c>
      <c r="I82" s="21">
        <f>SUM(J82:J82)</f>
        <v>0</v>
      </c>
      <c r="J82" s="21"/>
    </row>
    <row r="83" spans="1:10" ht="27" x14ac:dyDescent="0.25">
      <c r="A83" s="50">
        <v>4330</v>
      </c>
      <c r="B83" s="9" t="s">
        <v>432</v>
      </c>
      <c r="C83" s="53" t="s">
        <v>19</v>
      </c>
      <c r="D83" s="21">
        <f>SUM(D85:D87)</f>
        <v>0</v>
      </c>
      <c r="E83" s="21">
        <f>SUM(E85:E87)</f>
        <v>0</v>
      </c>
      <c r="F83" s="21" t="s">
        <v>1</v>
      </c>
      <c r="G83" s="21">
        <f>SUM(G85:G87)</f>
        <v>0</v>
      </c>
      <c r="H83" s="21">
        <f>SUM(H85:H87)</f>
        <v>0</v>
      </c>
      <c r="I83" s="21">
        <f>SUM(I85:I87)</f>
        <v>0</v>
      </c>
      <c r="J83" s="21">
        <f>SUM(J85:J87)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4331</v>
      </c>
      <c r="B85" s="9" t="s">
        <v>433</v>
      </c>
      <c r="C85" s="53" t="s">
        <v>56</v>
      </c>
      <c r="D85" s="21">
        <f>SUM(E85:F85)</f>
        <v>0</v>
      </c>
      <c r="E85" s="21"/>
      <c r="F85" s="21" t="s">
        <v>1</v>
      </c>
      <c r="G85" s="21">
        <f t="shared" ref="G85:H87" si="2">SUM(H85:I85)</f>
        <v>0</v>
      </c>
      <c r="H85" s="21">
        <f t="shared" si="2"/>
        <v>0</v>
      </c>
      <c r="I85" s="21">
        <f>SUM(J85:J85)</f>
        <v>0</v>
      </c>
      <c r="J85" s="21"/>
    </row>
    <row r="86" spans="1:10" x14ac:dyDescent="0.25">
      <c r="A86" s="50">
        <v>4332</v>
      </c>
      <c r="B86" s="9" t="s">
        <v>434</v>
      </c>
      <c r="C86" s="53" t="s">
        <v>57</v>
      </c>
      <c r="D86" s="21">
        <f>SUM(E86:F86)</f>
        <v>0</v>
      </c>
      <c r="E86" s="21"/>
      <c r="F86" s="21" t="s">
        <v>1</v>
      </c>
      <c r="G86" s="21">
        <f t="shared" si="2"/>
        <v>0</v>
      </c>
      <c r="H86" s="21">
        <f t="shared" si="2"/>
        <v>0</v>
      </c>
      <c r="I86" s="21">
        <f>SUM(J86:J86)</f>
        <v>0</v>
      </c>
      <c r="J86" s="21"/>
    </row>
    <row r="87" spans="1:10" x14ac:dyDescent="0.25">
      <c r="A87" s="50">
        <v>4333</v>
      </c>
      <c r="B87" s="9" t="s">
        <v>435</v>
      </c>
      <c r="C87" s="53" t="s">
        <v>58</v>
      </c>
      <c r="D87" s="21">
        <f>SUM(E87:F87)</f>
        <v>0</v>
      </c>
      <c r="E87" s="21"/>
      <c r="F87" s="21" t="s">
        <v>1</v>
      </c>
      <c r="G87" s="21">
        <f t="shared" si="2"/>
        <v>0</v>
      </c>
      <c r="H87" s="21">
        <f t="shared" si="2"/>
        <v>0</v>
      </c>
      <c r="I87" s="21">
        <f>SUM(J87:J87)</f>
        <v>0</v>
      </c>
      <c r="J87" s="21"/>
    </row>
    <row r="88" spans="1:10" x14ac:dyDescent="0.25">
      <c r="A88" s="50">
        <v>4400</v>
      </c>
      <c r="B88" s="9" t="s">
        <v>436</v>
      </c>
      <c r="C88" s="53" t="s">
        <v>19</v>
      </c>
      <c r="D88" s="21">
        <f>SUM(D90,D94)</f>
        <v>1985331.8840000001</v>
      </c>
      <c r="E88" s="21">
        <f>SUM(E90,E94)</f>
        <v>1985331.8840000001</v>
      </c>
      <c r="F88" s="21" t="s">
        <v>0</v>
      </c>
      <c r="G88" s="21">
        <f>SUM(G90,G94)</f>
        <v>497776.73336507939</v>
      </c>
      <c r="H88" s="21">
        <f>SUM(H90,H94)</f>
        <v>983189.46673015878</v>
      </c>
      <c r="I88" s="21">
        <f>SUM(I90,I94)</f>
        <v>1476431.4377301587</v>
      </c>
      <c r="J88" s="21">
        <f>SUM(J90,J94)</f>
        <v>1985331.8840000001</v>
      </c>
    </row>
    <row r="89" spans="1:10" x14ac:dyDescent="0.25">
      <c r="A89" s="50"/>
      <c r="B89" s="11" t="s">
        <v>379</v>
      </c>
      <c r="C89" s="51"/>
      <c r="D89" s="21"/>
      <c r="E89" s="21"/>
      <c r="F89" s="21"/>
      <c r="G89" s="21"/>
      <c r="H89" s="21"/>
      <c r="I89" s="21"/>
      <c r="J89" s="21"/>
    </row>
    <row r="90" spans="1:10" ht="27" x14ac:dyDescent="0.25">
      <c r="A90" s="50">
        <v>4410</v>
      </c>
      <c r="B90" s="9" t="s">
        <v>437</v>
      </c>
      <c r="C90" s="53" t="s">
        <v>19</v>
      </c>
      <c r="D90" s="21">
        <f>SUM(D92:D93)</f>
        <v>1970331.8840000001</v>
      </c>
      <c r="E90" s="21">
        <f>SUM(E92:E93)</f>
        <v>1970331.8840000001</v>
      </c>
      <c r="F90" s="21" t="s">
        <v>0</v>
      </c>
      <c r="G90" s="21">
        <f>SUM(G92:G93)</f>
        <v>494086.25717460318</v>
      </c>
      <c r="H90" s="21">
        <f>SUM(H92:H93)</f>
        <v>975808.51434920635</v>
      </c>
      <c r="I90" s="21">
        <f>SUM(I92:I93)</f>
        <v>1465300.4853492063</v>
      </c>
      <c r="J90" s="21">
        <f>SUM(J92:J93)</f>
        <v>1970331.8840000001</v>
      </c>
    </row>
    <row r="91" spans="1:10" x14ac:dyDescent="0.25">
      <c r="A91" s="50"/>
      <c r="B91" s="11" t="s">
        <v>156</v>
      </c>
      <c r="C91" s="53"/>
      <c r="D91" s="21"/>
      <c r="E91" s="21"/>
      <c r="F91" s="21"/>
      <c r="G91" s="21"/>
      <c r="H91" s="21"/>
      <c r="I91" s="21"/>
      <c r="J91" s="21"/>
    </row>
    <row r="92" spans="1:10" ht="27" x14ac:dyDescent="0.25">
      <c r="A92" s="50">
        <v>4411</v>
      </c>
      <c r="B92" s="9" t="s">
        <v>438</v>
      </c>
      <c r="C92" s="53" t="s">
        <v>59</v>
      </c>
      <c r="D92" s="21">
        <f>+'6.Gorcarakan ev tntesagitakan'!G456+'6.Gorcarakan ev tntesagitakan'!G545+'6.Gorcarakan ev tntesagitakan'!G556+'6.Gorcarakan ev tntesagitakan'!G563+'6.Gorcarakan ev tntesagitakan'!G569+'6.Gorcarakan ev tntesagitakan'!G640</f>
        <v>1970331.8840000001</v>
      </c>
      <c r="E92" s="21">
        <f>+'6.Gorcarakan ev tntesagitakan'!H456+'6.Gorcarakan ev tntesagitakan'!H545+'6.Gorcarakan ev tntesagitakan'!H556+'6.Gorcarakan ev tntesagitakan'!H563+'6.Gorcarakan ev tntesagitakan'!H569+'6.Gorcarakan ev tntesagitakan'!H640</f>
        <v>1970331.8840000001</v>
      </c>
      <c r="F92" s="21" t="s">
        <v>0</v>
      </c>
      <c r="G92" s="21">
        <f>+'6.Gorcarakan ev tntesagitakan'!J456+'6.Gorcarakan ev tntesagitakan'!J545+'6.Gorcarakan ev tntesagitakan'!J556+'6.Gorcarakan ev tntesagitakan'!J563+'6.Gorcarakan ev tntesagitakan'!J569+'6.Gorcarakan ev tntesagitakan'!J640</f>
        <v>494086.25717460318</v>
      </c>
      <c r="H92" s="21">
        <f>+'6.Gorcarakan ev tntesagitakan'!K456+'6.Gorcarakan ev tntesagitakan'!K545+'6.Gorcarakan ev tntesagitakan'!K556+'6.Gorcarakan ev tntesagitakan'!K563+'6.Gorcarakan ev tntesagitakan'!K569+'6.Gorcarakan ev tntesagitakan'!K640</f>
        <v>975808.51434920635</v>
      </c>
      <c r="I92" s="21">
        <f>+'6.Gorcarakan ev tntesagitakan'!L456+'6.Gorcarakan ev tntesagitakan'!L545+'6.Gorcarakan ev tntesagitakan'!L556+'6.Gorcarakan ev tntesagitakan'!L563+'6.Gorcarakan ev tntesagitakan'!L569+'6.Gorcarakan ev tntesagitakan'!L640</f>
        <v>1465300.4853492063</v>
      </c>
      <c r="J92" s="21">
        <f>+'6.Gorcarakan ev tntesagitakan'!M456+'6.Gorcarakan ev tntesagitakan'!M545+'6.Gorcarakan ev tntesagitakan'!M556+'6.Gorcarakan ev tntesagitakan'!M563+'6.Gorcarakan ev tntesagitakan'!M569+'6.Gorcarakan ev tntesagitakan'!M640</f>
        <v>1970331.8840000001</v>
      </c>
    </row>
    <row r="93" spans="1:10" ht="27" x14ac:dyDescent="0.25">
      <c r="A93" s="50">
        <v>4412</v>
      </c>
      <c r="B93" s="9" t="s">
        <v>439</v>
      </c>
      <c r="C93" s="53" t="s">
        <v>60</v>
      </c>
      <c r="D93" s="21">
        <f>SUM(E93:F93)</f>
        <v>0</v>
      </c>
      <c r="E93" s="21"/>
      <c r="F93" s="21" t="s">
        <v>1</v>
      </c>
      <c r="G93" s="21">
        <f>SUM(H93:I93)</f>
        <v>0</v>
      </c>
      <c r="H93" s="21">
        <f>SUM(I93:J93)</f>
        <v>0</v>
      </c>
      <c r="I93" s="21">
        <f>SUM(J93:J93)</f>
        <v>0</v>
      </c>
      <c r="J93" s="21"/>
    </row>
    <row r="94" spans="1:10" ht="27" x14ac:dyDescent="0.25">
      <c r="A94" s="50">
        <v>4420</v>
      </c>
      <c r="B94" s="9" t="s">
        <v>440</v>
      </c>
      <c r="C94" s="53" t="s">
        <v>19</v>
      </c>
      <c r="D94" s="21">
        <f>SUM(D96:D97)</f>
        <v>15000</v>
      </c>
      <c r="E94" s="21">
        <f>SUM(E96:E97)</f>
        <v>15000</v>
      </c>
      <c r="F94" s="21" t="s">
        <v>0</v>
      </c>
      <c r="G94" s="21">
        <f>SUM(G96:G97)</f>
        <v>3690.4761904761904</v>
      </c>
      <c r="H94" s="21">
        <f>SUM(H96:H97)</f>
        <v>7380.9523809523807</v>
      </c>
      <c r="I94" s="21">
        <f>SUM(I96:I97)</f>
        <v>11130.952380952382</v>
      </c>
      <c r="J94" s="21">
        <f>SUM(J96:J97)</f>
        <v>15000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4421</v>
      </c>
      <c r="B96" s="9" t="s">
        <v>441</v>
      </c>
      <c r="C96" s="53" t="s">
        <v>61</v>
      </c>
      <c r="D96" s="21">
        <f>+'6.Gorcarakan ev tntesagitakan'!G159+'6.Gorcarakan ev tntesagitakan'!G455</f>
        <v>15000</v>
      </c>
      <c r="E96" s="21">
        <f>+'6.Gorcarakan ev tntesagitakan'!H159+'6.Gorcarakan ev tntesagitakan'!H455</f>
        <v>15000</v>
      </c>
      <c r="F96" s="21" t="s">
        <v>1</v>
      </c>
      <c r="G96" s="21">
        <f>+'6.Gorcarakan ev tntesagitakan'!J159+'6.Gorcarakan ev tntesagitakan'!J455</f>
        <v>3690.4761904761904</v>
      </c>
      <c r="H96" s="21">
        <f>+'6.Gorcarakan ev tntesagitakan'!K159+'6.Gorcarakan ev tntesagitakan'!K455</f>
        <v>7380.9523809523807</v>
      </c>
      <c r="I96" s="21">
        <f>+'6.Gorcarakan ev tntesagitakan'!L159+'6.Gorcarakan ev tntesagitakan'!L455</f>
        <v>11130.952380952382</v>
      </c>
      <c r="J96" s="21">
        <f>+'6.Gorcarakan ev tntesagitakan'!M159+'6.Gorcarakan ev tntesagitakan'!M455</f>
        <v>15000</v>
      </c>
    </row>
    <row r="97" spans="1:10" ht="27" x14ac:dyDescent="0.25">
      <c r="A97" s="50">
        <v>4422</v>
      </c>
      <c r="B97" s="9" t="s">
        <v>442</v>
      </c>
      <c r="C97" s="53" t="s">
        <v>62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4500</v>
      </c>
      <c r="B98" s="9" t="s">
        <v>443</v>
      </c>
      <c r="C98" s="53" t="s">
        <v>19</v>
      </c>
      <c r="D98" s="21">
        <f>SUM(D100,D104,D108,D119)</f>
        <v>0</v>
      </c>
      <c r="E98" s="21">
        <f>SUM(E100,E104,E108,E119)</f>
        <v>0</v>
      </c>
      <c r="F98" s="21" t="s">
        <v>0</v>
      </c>
      <c r="G98" s="21">
        <f>SUM(G100,G104,G108,G119)</f>
        <v>0</v>
      </c>
      <c r="H98" s="21">
        <f>SUM(H100,H104,H108,H119)</f>
        <v>0</v>
      </c>
      <c r="I98" s="21">
        <f>SUM(I100,I104,I108,I119)</f>
        <v>0</v>
      </c>
      <c r="J98" s="21">
        <f>SUM(J100,J104,J108,J119)</f>
        <v>0</v>
      </c>
    </row>
    <row r="99" spans="1:10" x14ac:dyDescent="0.25">
      <c r="A99" s="50"/>
      <c r="B99" s="11" t="s">
        <v>379</v>
      </c>
      <c r="C99" s="51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4510</v>
      </c>
      <c r="B100" s="9" t="s">
        <v>444</v>
      </c>
      <c r="C100" s="53" t="s">
        <v>19</v>
      </c>
      <c r="D100" s="21">
        <f>SUM(D102:D103)</f>
        <v>0</v>
      </c>
      <c r="E100" s="21">
        <f>SUM(E102:E103)</f>
        <v>0</v>
      </c>
      <c r="F100" s="21" t="s">
        <v>0</v>
      </c>
      <c r="G100" s="21">
        <f>SUM(G102:G103)</f>
        <v>0</v>
      </c>
      <c r="H100" s="21">
        <f>SUM(H102:H103)</f>
        <v>0</v>
      </c>
      <c r="I100" s="21">
        <f>SUM(I102:I103)</f>
        <v>0</v>
      </c>
      <c r="J100" s="21">
        <f>SUM(J102:J103)</f>
        <v>0</v>
      </c>
    </row>
    <row r="101" spans="1:10" x14ac:dyDescent="0.25">
      <c r="A101" s="50"/>
      <c r="B101" s="11" t="s">
        <v>156</v>
      </c>
      <c r="C101" s="53"/>
      <c r="D101" s="21"/>
      <c r="E101" s="21"/>
      <c r="F101" s="21"/>
      <c r="G101" s="21"/>
      <c r="H101" s="21"/>
      <c r="I101" s="21"/>
      <c r="J101" s="21"/>
    </row>
    <row r="102" spans="1:10" ht="27" x14ac:dyDescent="0.25">
      <c r="A102" s="50">
        <v>4511</v>
      </c>
      <c r="B102" s="9" t="s">
        <v>445</v>
      </c>
      <c r="C102" s="53" t="s">
        <v>63</v>
      </c>
      <c r="D102" s="21">
        <f>SUM(E102:F102)</f>
        <v>0</v>
      </c>
      <c r="E102" s="251"/>
      <c r="F102" s="21" t="s">
        <v>1</v>
      </c>
      <c r="G102" s="21">
        <f>SUM(H102:I102)</f>
        <v>0</v>
      </c>
      <c r="H102" s="21">
        <f>SUM(I102:J102)</f>
        <v>0</v>
      </c>
      <c r="I102" s="21">
        <f>SUM(J102:J102)</f>
        <v>0</v>
      </c>
      <c r="J102" s="21"/>
    </row>
    <row r="103" spans="1:10" ht="27" x14ac:dyDescent="0.25">
      <c r="A103" s="50">
        <v>4512</v>
      </c>
      <c r="B103" s="9" t="s">
        <v>446</v>
      </c>
      <c r="C103" s="53" t="s">
        <v>64</v>
      </c>
      <c r="D103" s="21">
        <f>SUM(E103:F103)</f>
        <v>0</v>
      </c>
      <c r="E103" s="251"/>
      <c r="F103" s="21" t="s">
        <v>1</v>
      </c>
      <c r="G103" s="21">
        <f>SUM(H103:I103)</f>
        <v>0</v>
      </c>
      <c r="H103" s="21">
        <f>SUM(I103:J103)</f>
        <v>0</v>
      </c>
      <c r="I103" s="21">
        <f>SUM(J103:J103)</f>
        <v>0</v>
      </c>
      <c r="J103" s="21"/>
    </row>
    <row r="104" spans="1:10" ht="27" x14ac:dyDescent="0.25">
      <c r="A104" s="50">
        <v>4520</v>
      </c>
      <c r="B104" s="9" t="s">
        <v>447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4521</v>
      </c>
      <c r="B106" s="9" t="s">
        <v>448</v>
      </c>
      <c r="C106" s="53" t="s">
        <v>65</v>
      </c>
      <c r="D106" s="21">
        <f>SUM(E106:F106)</f>
        <v>0</v>
      </c>
      <c r="E106" s="2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4522</v>
      </c>
      <c r="B107" s="9" t="s">
        <v>449</v>
      </c>
      <c r="C107" s="53" t="s">
        <v>66</v>
      </c>
      <c r="D107" s="21">
        <f>SUM(E107:F107)</f>
        <v>0</v>
      </c>
      <c r="E107" s="2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4530</v>
      </c>
      <c r="B108" s="9" t="s">
        <v>450</v>
      </c>
      <c r="C108" s="53" t="s">
        <v>19</v>
      </c>
      <c r="D108" s="21">
        <f>SUM(D110:D112)</f>
        <v>0</v>
      </c>
      <c r="E108" s="21">
        <f>SUM(E110:E112)</f>
        <v>0</v>
      </c>
      <c r="F108" s="21" t="s">
        <v>1</v>
      </c>
      <c r="G108" s="21">
        <f>SUM(G110:G112)</f>
        <v>0</v>
      </c>
      <c r="H108" s="21">
        <f>SUM(H110:H112)</f>
        <v>0</v>
      </c>
      <c r="I108" s="21">
        <f>SUM(I110:I112)</f>
        <v>0</v>
      </c>
      <c r="J108" s="21">
        <f>SUM(J110:J112)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 t="s">
        <v>1</v>
      </c>
      <c r="G109" s="21"/>
      <c r="H109" s="21"/>
      <c r="I109" s="21"/>
      <c r="J109" s="21"/>
    </row>
    <row r="110" spans="1:10" ht="27" x14ac:dyDescent="0.25">
      <c r="A110" s="50">
        <v>4531</v>
      </c>
      <c r="B110" s="70" t="s">
        <v>451</v>
      </c>
      <c r="C110" s="53" t="s">
        <v>67</v>
      </c>
      <c r="D110" s="21">
        <f>+'6.Gorcarakan ev tntesagitakan'!G614</f>
        <v>0</v>
      </c>
      <c r="E110" s="21">
        <f>+'6.Gorcarakan ev tntesagitakan'!H614</f>
        <v>0</v>
      </c>
      <c r="F110" s="21" t="s">
        <v>1</v>
      </c>
      <c r="G110" s="21">
        <f>+'6.Gorcarakan ev tntesagitakan'!J614</f>
        <v>0</v>
      </c>
      <c r="H110" s="21">
        <f>+'6.Gorcarakan ev tntesagitakan'!K614</f>
        <v>0</v>
      </c>
      <c r="I110" s="21">
        <f>+'6.Gorcarakan ev tntesagitakan'!L614</f>
        <v>0</v>
      </c>
      <c r="J110" s="21">
        <f>+'6.Gorcarakan ev tntesagitakan'!M614</f>
        <v>0</v>
      </c>
    </row>
    <row r="111" spans="1:10" ht="27" x14ac:dyDescent="0.25">
      <c r="A111" s="50">
        <v>4532</v>
      </c>
      <c r="B111" s="70" t="s">
        <v>452</v>
      </c>
      <c r="C111" s="53" t="s">
        <v>68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4533</v>
      </c>
      <c r="B112" s="70" t="s">
        <v>453</v>
      </c>
      <c r="C112" s="53" t="s">
        <v>69</v>
      </c>
      <c r="D112" s="21">
        <f>SUM(D114,D117,D118)</f>
        <v>0</v>
      </c>
      <c r="E112" s="21">
        <f>SUM(E114,E117,E118)</f>
        <v>0</v>
      </c>
      <c r="F112" s="21" t="s">
        <v>1</v>
      </c>
      <c r="G112" s="21">
        <f>SUM(G114,G117,G118)</f>
        <v>0</v>
      </c>
      <c r="H112" s="21">
        <f>SUM(H114,H117,H118)</f>
        <v>0</v>
      </c>
      <c r="I112" s="21">
        <f>SUM(I114,I117,I118)</f>
        <v>0</v>
      </c>
      <c r="J112" s="21"/>
    </row>
    <row r="113" spans="1:10" x14ac:dyDescent="0.25">
      <c r="A113" s="50"/>
      <c r="B113" s="70" t="s">
        <v>379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4534</v>
      </c>
      <c r="B114" s="70" t="s">
        <v>454</v>
      </c>
      <c r="C114" s="53"/>
      <c r="D114" s="21">
        <f>SUM(D116:D116)</f>
        <v>0</v>
      </c>
      <c r="E114" s="21">
        <f>SUM(E116:E116)</f>
        <v>0</v>
      </c>
      <c r="F114" s="21" t="s">
        <v>1</v>
      </c>
      <c r="G114" s="21">
        <f>SUM(G116:G116)</f>
        <v>0</v>
      </c>
      <c r="H114" s="21">
        <f>SUM(H116:H116)</f>
        <v>0</v>
      </c>
      <c r="I114" s="21">
        <f>SUM(I116:I116)</f>
        <v>0</v>
      </c>
      <c r="J114" s="21">
        <f>SUM(J116:J116)</f>
        <v>0</v>
      </c>
    </row>
    <row r="115" spans="1:10" x14ac:dyDescent="0.25">
      <c r="A115" s="50"/>
      <c r="B115" s="70" t="s">
        <v>455</v>
      </c>
      <c r="C115" s="53"/>
      <c r="D115" s="21"/>
      <c r="E115" s="21"/>
      <c r="F115" s="21" t="s">
        <v>1</v>
      </c>
      <c r="G115" s="21"/>
      <c r="H115" s="21"/>
      <c r="I115" s="21"/>
      <c r="J115" s="21"/>
    </row>
    <row r="116" spans="1:10" x14ac:dyDescent="0.25">
      <c r="A116" s="50">
        <v>4536</v>
      </c>
      <c r="B116" s="70" t="s">
        <v>456</v>
      </c>
      <c r="C116" s="53"/>
      <c r="D116" s="21">
        <f>SUM(E116:F116)</f>
        <v>0</v>
      </c>
      <c r="E116" s="21"/>
      <c r="F116" s="21" t="s">
        <v>1</v>
      </c>
      <c r="G116" s="21">
        <f t="shared" ref="G116:H118" si="3">SUM(H116:I116)</f>
        <v>0</v>
      </c>
      <c r="H116" s="21">
        <f t="shared" si="3"/>
        <v>0</v>
      </c>
      <c r="I116" s="21">
        <f>SUM(J116:J116)</f>
        <v>0</v>
      </c>
      <c r="J116" s="21"/>
    </row>
    <row r="117" spans="1:10" x14ac:dyDescent="0.25">
      <c r="A117" s="50">
        <v>4537</v>
      </c>
      <c r="B117" s="70" t="s">
        <v>457</v>
      </c>
      <c r="C117" s="53"/>
      <c r="D117" s="21">
        <f>SUM(E117:F117)</f>
        <v>0</v>
      </c>
      <c r="E117" s="21"/>
      <c r="F117" s="21" t="s">
        <v>1</v>
      </c>
      <c r="G117" s="21">
        <f t="shared" si="3"/>
        <v>0</v>
      </c>
      <c r="H117" s="21">
        <f t="shared" si="3"/>
        <v>0</v>
      </c>
      <c r="I117" s="21">
        <f>SUM(J117:J117)</f>
        <v>0</v>
      </c>
      <c r="J117" s="21"/>
    </row>
    <row r="118" spans="1:10" x14ac:dyDescent="0.25">
      <c r="A118" s="50">
        <v>4538</v>
      </c>
      <c r="B118" s="70" t="s">
        <v>458</v>
      </c>
      <c r="C118" s="53"/>
      <c r="D118" s="21">
        <f>SUM(E118:F118)</f>
        <v>0</v>
      </c>
      <c r="E118" s="21"/>
      <c r="F118" s="21" t="s">
        <v>1</v>
      </c>
      <c r="G118" s="21">
        <f t="shared" si="3"/>
        <v>0</v>
      </c>
      <c r="H118" s="21">
        <f t="shared" si="3"/>
        <v>0</v>
      </c>
      <c r="I118" s="21">
        <f>SUM(J118:J118)</f>
        <v>0</v>
      </c>
      <c r="J118" s="21"/>
    </row>
    <row r="119" spans="1:10" ht="27" x14ac:dyDescent="0.25">
      <c r="A119" s="50">
        <v>4540</v>
      </c>
      <c r="B119" s="9" t="s">
        <v>459</v>
      </c>
      <c r="C119" s="53" t="s">
        <v>19</v>
      </c>
      <c r="D119" s="21">
        <f>SUM(D121:D123)</f>
        <v>0</v>
      </c>
      <c r="E119" s="257">
        <f>E121+E122+E123</f>
        <v>0</v>
      </c>
      <c r="F119" s="21" t="s">
        <v>1</v>
      </c>
      <c r="G119" s="21">
        <f>SUM(G121:G123)</f>
        <v>0</v>
      </c>
      <c r="H119" s="21">
        <f>SUM(H121:H123)</f>
        <v>0</v>
      </c>
      <c r="I119" s="21">
        <f>SUM(I121:I123)</f>
        <v>0</v>
      </c>
      <c r="J119" s="21">
        <f>SUM(J121:J123)</f>
        <v>0</v>
      </c>
    </row>
    <row r="120" spans="1:10" x14ac:dyDescent="0.25">
      <c r="A120" s="50"/>
      <c r="B120" s="11" t="s">
        <v>156</v>
      </c>
      <c r="C120" s="53"/>
      <c r="D120" s="21"/>
      <c r="E120" s="21"/>
      <c r="F120" s="21"/>
      <c r="G120" s="21"/>
      <c r="H120" s="21"/>
      <c r="I120" s="21"/>
      <c r="J120" s="21"/>
    </row>
    <row r="121" spans="1:10" ht="27" x14ac:dyDescent="0.25">
      <c r="A121" s="50">
        <v>4541</v>
      </c>
      <c r="B121" s="70" t="s">
        <v>460</v>
      </c>
      <c r="C121" s="53" t="s">
        <v>70</v>
      </c>
      <c r="D121" s="21">
        <f>SUM(E121:F121)</f>
        <v>0</v>
      </c>
      <c r="E121" s="251"/>
      <c r="F121" s="21" t="s">
        <v>1</v>
      </c>
      <c r="G121" s="21">
        <f>SUM(H121:I121)</f>
        <v>0</v>
      </c>
      <c r="H121" s="21">
        <f>SUM(I121:J121)</f>
        <v>0</v>
      </c>
      <c r="I121" s="21">
        <f>SUM(J121:J121)</f>
        <v>0</v>
      </c>
      <c r="J121" s="21"/>
    </row>
    <row r="122" spans="1:10" ht="27" x14ac:dyDescent="0.25">
      <c r="A122" s="50">
        <v>4542</v>
      </c>
      <c r="B122" s="70" t="s">
        <v>461</v>
      </c>
      <c r="C122" s="53" t="s">
        <v>71</v>
      </c>
      <c r="D122" s="21">
        <f>SUM(E122:F122)</f>
        <v>0</v>
      </c>
      <c r="E122" s="251"/>
      <c r="F122" s="21" t="s">
        <v>1</v>
      </c>
      <c r="G122" s="21">
        <f>SUM(H122:I122)</f>
        <v>0</v>
      </c>
      <c r="H122" s="21">
        <f>SUM(I122:J122)</f>
        <v>0</v>
      </c>
      <c r="I122" s="21">
        <f>SUM(J122:J122)</f>
        <v>0</v>
      </c>
      <c r="J122" s="21"/>
    </row>
    <row r="123" spans="1:10" ht="27" x14ac:dyDescent="0.25">
      <c r="A123" s="50">
        <v>4543</v>
      </c>
      <c r="B123" s="70" t="s">
        <v>462</v>
      </c>
      <c r="C123" s="53" t="s">
        <v>72</v>
      </c>
      <c r="D123" s="21">
        <f>SUM(D125,D128,D129)</f>
        <v>0</v>
      </c>
      <c r="E123" s="257">
        <f>E125</f>
        <v>0</v>
      </c>
      <c r="F123" s="21" t="s">
        <v>1</v>
      </c>
      <c r="G123" s="21">
        <f>SUM(G125,G128,G129)</f>
        <v>0</v>
      </c>
      <c r="H123" s="21">
        <f>SUM(H125,H128,H129)</f>
        <v>0</v>
      </c>
      <c r="I123" s="21">
        <f>SUM(I125,I128,I129)</f>
        <v>0</v>
      </c>
      <c r="J123" s="21"/>
    </row>
    <row r="124" spans="1:10" x14ac:dyDescent="0.25">
      <c r="A124" s="50"/>
      <c r="B124" s="70" t="s">
        <v>379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4544</v>
      </c>
      <c r="B125" s="70" t="s">
        <v>463</v>
      </c>
      <c r="C125" s="53"/>
      <c r="D125" s="21">
        <f>SUM(D127:D127)</f>
        <v>0</v>
      </c>
      <c r="E125" s="257">
        <f>E127+E128+E129</f>
        <v>0</v>
      </c>
      <c r="F125" s="21" t="s">
        <v>1</v>
      </c>
      <c r="G125" s="21">
        <f>SUM(G127:G127)</f>
        <v>0</v>
      </c>
      <c r="H125" s="21">
        <f>SUM(H127:H127)</f>
        <v>0</v>
      </c>
      <c r="I125" s="21">
        <f>SUM(I127:I127)</f>
        <v>0</v>
      </c>
      <c r="J125" s="21">
        <f>SUM(J127:J127)</f>
        <v>0</v>
      </c>
    </row>
    <row r="126" spans="1:10" x14ac:dyDescent="0.25">
      <c r="A126" s="50"/>
      <c r="B126" s="70" t="s">
        <v>455</v>
      </c>
      <c r="C126" s="53"/>
      <c r="D126" s="21"/>
      <c r="E126" s="251"/>
      <c r="F126" s="21" t="s">
        <v>1</v>
      </c>
      <c r="G126" s="21"/>
      <c r="H126" s="21"/>
      <c r="I126" s="21"/>
      <c r="J126" s="21"/>
    </row>
    <row r="127" spans="1:10" x14ac:dyDescent="0.25">
      <c r="A127" s="50">
        <v>4546</v>
      </c>
      <c r="B127" s="70" t="s">
        <v>464</v>
      </c>
      <c r="C127" s="53"/>
      <c r="D127" s="21">
        <f>SUM(E127:F127)</f>
        <v>0</v>
      </c>
      <c r="E127" s="251"/>
      <c r="F127" s="21" t="s">
        <v>1</v>
      </c>
      <c r="G127" s="21">
        <f t="shared" ref="G127:H129" si="4">SUM(H127:I127)</f>
        <v>0</v>
      </c>
      <c r="H127" s="21">
        <f t="shared" si="4"/>
        <v>0</v>
      </c>
      <c r="I127" s="21">
        <f>SUM(J127:J127)</f>
        <v>0</v>
      </c>
      <c r="J127" s="21"/>
    </row>
    <row r="128" spans="1:10" x14ac:dyDescent="0.25">
      <c r="A128" s="50">
        <v>4547</v>
      </c>
      <c r="B128" s="70" t="s">
        <v>457</v>
      </c>
      <c r="C128" s="53"/>
      <c r="D128" s="21">
        <f>SUM(E128:F128)</f>
        <v>0</v>
      </c>
      <c r="E128" s="251"/>
      <c r="F128" s="21" t="s">
        <v>1</v>
      </c>
      <c r="G128" s="21">
        <f t="shared" si="4"/>
        <v>0</v>
      </c>
      <c r="H128" s="21">
        <f t="shared" si="4"/>
        <v>0</v>
      </c>
      <c r="I128" s="21">
        <f>SUM(J128:J128)</f>
        <v>0</v>
      </c>
      <c r="J128" s="21"/>
    </row>
    <row r="129" spans="1:10" x14ac:dyDescent="0.25">
      <c r="A129" s="50">
        <v>4548</v>
      </c>
      <c r="B129" s="70" t="s">
        <v>458</v>
      </c>
      <c r="C129" s="53"/>
      <c r="D129" s="21">
        <f>SUM(E129:F129)</f>
        <v>0</v>
      </c>
      <c r="E129" s="251"/>
      <c r="F129" s="21" t="s">
        <v>1</v>
      </c>
      <c r="G129" s="21">
        <f t="shared" si="4"/>
        <v>0</v>
      </c>
      <c r="H129" s="21">
        <f t="shared" si="4"/>
        <v>0</v>
      </c>
      <c r="I129" s="21">
        <f>SUM(J129:J129)</f>
        <v>0</v>
      </c>
      <c r="J129" s="21"/>
    </row>
    <row r="130" spans="1:10" ht="27" x14ac:dyDescent="0.25">
      <c r="A130" s="50">
        <v>4600</v>
      </c>
      <c r="B130" s="9" t="s">
        <v>465</v>
      </c>
      <c r="C130" s="53" t="s">
        <v>19</v>
      </c>
      <c r="D130" s="21">
        <f>SUM(D132,D136,D142)</f>
        <v>85630</v>
      </c>
      <c r="E130" s="21">
        <f>SUM(E132,E136,E142)</f>
        <v>85630</v>
      </c>
      <c r="F130" s="21" t="s">
        <v>0</v>
      </c>
      <c r="G130" s="21">
        <f>SUM(G132,G136,G142)</f>
        <v>24777.222222222223</v>
      </c>
      <c r="H130" s="21">
        <f>SUM(H132,H136,H142)</f>
        <v>44634.444444444445</v>
      </c>
      <c r="I130" s="21">
        <f>SUM(I132,I136,I142)</f>
        <v>64811.944444444445</v>
      </c>
      <c r="J130" s="21">
        <f>SUM(J132,J136,J142)</f>
        <v>85630</v>
      </c>
    </row>
    <row r="131" spans="1:10" x14ac:dyDescent="0.25">
      <c r="A131" s="50"/>
      <c r="B131" s="11" t="s">
        <v>379</v>
      </c>
      <c r="C131" s="51"/>
      <c r="D131" s="21"/>
      <c r="E131" s="21"/>
      <c r="F131" s="21"/>
      <c r="G131" s="21"/>
      <c r="H131" s="21"/>
      <c r="I131" s="21"/>
      <c r="J131" s="21"/>
    </row>
    <row r="132" spans="1:10" x14ac:dyDescent="0.25">
      <c r="A132" s="50">
        <v>4610</v>
      </c>
      <c r="B132" s="11" t="s">
        <v>466</v>
      </c>
      <c r="C132" s="51"/>
      <c r="D132" s="21">
        <f>SUM(D134:D135)</f>
        <v>0</v>
      </c>
      <c r="E132" s="21">
        <f>SUM(E134:E135)</f>
        <v>0</v>
      </c>
      <c r="F132" s="21" t="s">
        <v>0</v>
      </c>
      <c r="G132" s="21">
        <f>SUM(G134:G135)</f>
        <v>0</v>
      </c>
      <c r="H132" s="21">
        <f>SUM(H134:H135)</f>
        <v>0</v>
      </c>
      <c r="I132" s="21">
        <f>SUM(I134:I135)</f>
        <v>0</v>
      </c>
      <c r="J132" s="21">
        <f>SUM(J134:J135)</f>
        <v>0</v>
      </c>
    </row>
    <row r="133" spans="1:10" x14ac:dyDescent="0.25">
      <c r="A133" s="50"/>
      <c r="B133" s="11" t="s">
        <v>379</v>
      </c>
      <c r="C133" s="51"/>
      <c r="D133" s="21"/>
      <c r="E133" s="21"/>
      <c r="F133" s="21"/>
      <c r="G133" s="21"/>
      <c r="H133" s="21"/>
      <c r="I133" s="21"/>
      <c r="J133" s="21"/>
    </row>
    <row r="134" spans="1:10" ht="36" customHeight="1" x14ac:dyDescent="0.25">
      <c r="A134" s="50">
        <v>4610</v>
      </c>
      <c r="B134" s="14" t="s">
        <v>467</v>
      </c>
      <c r="C134" s="51" t="s">
        <v>73</v>
      </c>
      <c r="D134" s="21">
        <f>SUM(E134:F134)</f>
        <v>0</v>
      </c>
      <c r="E134" s="21"/>
      <c r="F134" s="21" t="s">
        <v>1</v>
      </c>
      <c r="G134" s="21">
        <f>SUM(H134:I134)</f>
        <v>0</v>
      </c>
      <c r="H134" s="21">
        <f>SUM(I134:J134)</f>
        <v>0</v>
      </c>
      <c r="I134" s="21">
        <f>SUM(J134:J134)</f>
        <v>0</v>
      </c>
      <c r="J134" s="21"/>
    </row>
    <row r="135" spans="1:10" ht="33.75" customHeight="1" x14ac:dyDescent="0.25">
      <c r="A135" s="50">
        <v>4620</v>
      </c>
      <c r="B135" s="14" t="s">
        <v>468</v>
      </c>
      <c r="C135" s="51" t="s">
        <v>74</v>
      </c>
      <c r="D135" s="21">
        <f>SUM(E135:F135)</f>
        <v>0</v>
      </c>
      <c r="E135" s="21"/>
      <c r="F135" s="21" t="s">
        <v>1</v>
      </c>
      <c r="G135" s="21">
        <f>SUM(H135:I135)</f>
        <v>0</v>
      </c>
      <c r="H135" s="21">
        <f>SUM(I135:J135)</f>
        <v>0</v>
      </c>
      <c r="I135" s="21">
        <f>SUM(J135:J135)</f>
        <v>0</v>
      </c>
      <c r="J135" s="21"/>
    </row>
    <row r="136" spans="1:10" ht="46.5" customHeight="1" x14ac:dyDescent="0.25">
      <c r="A136" s="50">
        <v>4630</v>
      </c>
      <c r="B136" s="9" t="s">
        <v>469</v>
      </c>
      <c r="C136" s="53" t="s">
        <v>19</v>
      </c>
      <c r="D136" s="21">
        <f>SUM(D138:D141)</f>
        <v>85630</v>
      </c>
      <c r="E136" s="21">
        <f>SUM(E138:E141)</f>
        <v>85630</v>
      </c>
      <c r="F136" s="21" t="s">
        <v>1</v>
      </c>
      <c r="G136" s="21">
        <f>SUM(G138:G141)</f>
        <v>24777.222222222223</v>
      </c>
      <c r="H136" s="21">
        <f>SUM(H138:H141)</f>
        <v>44634.444444444445</v>
      </c>
      <c r="I136" s="21">
        <f>SUM(I138:I141)</f>
        <v>64811.944444444445</v>
      </c>
      <c r="J136" s="21">
        <f>SUM(J138:J141)</f>
        <v>85630</v>
      </c>
    </row>
    <row r="137" spans="1:10" x14ac:dyDescent="0.25">
      <c r="A137" s="50"/>
      <c r="B137" s="11" t="s">
        <v>156</v>
      </c>
      <c r="C137" s="53"/>
      <c r="D137" s="21"/>
      <c r="E137" s="21"/>
      <c r="F137" s="21"/>
      <c r="G137" s="21"/>
      <c r="H137" s="21"/>
      <c r="I137" s="21"/>
      <c r="J137" s="21"/>
    </row>
    <row r="138" spans="1:10" x14ac:dyDescent="0.25">
      <c r="A138" s="50">
        <v>4631</v>
      </c>
      <c r="B138" s="9" t="s">
        <v>470</v>
      </c>
      <c r="C138" s="53" t="s">
        <v>75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27" x14ac:dyDescent="0.25">
      <c r="A139" s="50">
        <v>4632</v>
      </c>
      <c r="B139" s="9" t="s">
        <v>471</v>
      </c>
      <c r="C139" s="53" t="s">
        <v>76</v>
      </c>
      <c r="D139" s="21">
        <f>+'6.Gorcarakan ev tntesagitakan'!G550+'6.Gorcarakan ev tntesagitakan'!G633</f>
        <v>7000</v>
      </c>
      <c r="E139" s="21">
        <f>+'6.Gorcarakan ev tntesagitakan'!H550+'6.Gorcarakan ev tntesagitakan'!H633</f>
        <v>7000</v>
      </c>
      <c r="F139" s="21" t="s">
        <v>1</v>
      </c>
      <c r="G139" s="21">
        <f>+'6.Gorcarakan ev tntesagitakan'!J550+'6.Gorcarakan ev tntesagitakan'!J633</f>
        <v>1722.2222222222222</v>
      </c>
      <c r="H139" s="21">
        <f>+'6.Gorcarakan ev tntesagitakan'!K550+'6.Gorcarakan ev tntesagitakan'!K633</f>
        <v>3444.4444444444443</v>
      </c>
      <c r="I139" s="21">
        <f>+'6.Gorcarakan ev tntesagitakan'!L550+'6.Gorcarakan ev tntesagitakan'!L633</f>
        <v>5194.4444444444443</v>
      </c>
      <c r="J139" s="21">
        <f>+'6.Gorcarakan ev tntesagitakan'!M550+'6.Gorcarakan ev tntesagitakan'!M633</f>
        <v>7000</v>
      </c>
    </row>
    <row r="140" spans="1:10" x14ac:dyDescent="0.25">
      <c r="A140" s="50">
        <v>4633</v>
      </c>
      <c r="B140" s="9" t="s">
        <v>472</v>
      </c>
      <c r="C140" s="53" t="s">
        <v>77</v>
      </c>
      <c r="D140" s="21">
        <f>+'6.Gorcarakan ev tntesagitakan'!G738</f>
        <v>1260</v>
      </c>
      <c r="E140" s="21">
        <f>+'6.Gorcarakan ev tntesagitakan'!H738</f>
        <v>1260</v>
      </c>
      <c r="F140" s="21" t="s">
        <v>1</v>
      </c>
      <c r="G140" s="21">
        <f>+'6.Gorcarakan ev tntesagitakan'!J738</f>
        <v>310</v>
      </c>
      <c r="H140" s="21">
        <f>+'6.Gorcarakan ev tntesagitakan'!K738</f>
        <v>620</v>
      </c>
      <c r="I140" s="21">
        <f>+'6.Gorcarakan ev tntesagitakan'!L738</f>
        <v>935</v>
      </c>
      <c r="J140" s="21">
        <f>+'6.Gorcarakan ev tntesagitakan'!M738</f>
        <v>1260</v>
      </c>
    </row>
    <row r="141" spans="1:10" x14ac:dyDescent="0.25">
      <c r="A141" s="50">
        <v>4634</v>
      </c>
      <c r="B141" s="9" t="s">
        <v>473</v>
      </c>
      <c r="C141" s="53" t="s">
        <v>141</v>
      </c>
      <c r="D141" s="21">
        <f>+'6.Gorcarakan ev tntesagitakan'!G546+'6.Gorcarakan ev tntesagitakan'!G634+'6.Gorcarakan ev tntesagitakan'!G727+'6.Gorcarakan ev tntesagitakan'!G747</f>
        <v>77370</v>
      </c>
      <c r="E141" s="21">
        <f>+'6.Gorcarakan ev tntesagitakan'!H546+'6.Gorcarakan ev tntesagitakan'!H727+'6.Gorcarakan ev tntesagitakan'!H747</f>
        <v>77370</v>
      </c>
      <c r="F141" s="21" t="s">
        <v>1</v>
      </c>
      <c r="G141" s="21">
        <f>+'6.Gorcarakan ev tntesagitakan'!J546+'6.Gorcarakan ev tntesagitakan'!J634+'6.Gorcarakan ev tntesagitakan'!J727+'6.Gorcarakan ev tntesagitakan'!J747</f>
        <v>22745</v>
      </c>
      <c r="H141" s="21">
        <f>+'6.Gorcarakan ev tntesagitakan'!K546+'6.Gorcarakan ev tntesagitakan'!K634+'6.Gorcarakan ev tntesagitakan'!K727+'6.Gorcarakan ev tntesagitakan'!K747</f>
        <v>40570</v>
      </c>
      <c r="I141" s="21">
        <f>+'6.Gorcarakan ev tntesagitakan'!L546+'6.Gorcarakan ev tntesagitakan'!L634+'6.Gorcarakan ev tntesagitakan'!L727+'6.Gorcarakan ev tntesagitakan'!L747</f>
        <v>58682.5</v>
      </c>
      <c r="J141" s="21">
        <f>+'6.Gorcarakan ev tntesagitakan'!M546+'6.Gorcarakan ev tntesagitakan'!M634+'6.Gorcarakan ev tntesagitakan'!M727+'6.Gorcarakan ev tntesagitakan'!M747</f>
        <v>77370</v>
      </c>
    </row>
    <row r="142" spans="1:10" x14ac:dyDescent="0.25">
      <c r="A142" s="50">
        <v>4640</v>
      </c>
      <c r="B142" s="9" t="s">
        <v>474</v>
      </c>
      <c r="C142" s="53" t="s">
        <v>19</v>
      </c>
      <c r="D142" s="21">
        <f>SUM(D144)</f>
        <v>0</v>
      </c>
      <c r="E142" s="21">
        <f>SUM(E144)</f>
        <v>0</v>
      </c>
      <c r="F142" s="21" t="s">
        <v>1</v>
      </c>
      <c r="G142" s="21">
        <f>SUM(G144)</f>
        <v>0</v>
      </c>
      <c r="H142" s="21">
        <f>SUM(H144)</f>
        <v>0</v>
      </c>
      <c r="I142" s="21">
        <f>SUM(I144)</f>
        <v>0</v>
      </c>
      <c r="J142" s="21">
        <f>SUM(J144)</f>
        <v>0</v>
      </c>
    </row>
    <row r="143" spans="1:10" x14ac:dyDescent="0.25">
      <c r="A143" s="50"/>
      <c r="B143" s="11" t="s">
        <v>156</v>
      </c>
      <c r="C143" s="53"/>
      <c r="D143" s="21"/>
      <c r="E143" s="21"/>
      <c r="F143" s="21"/>
      <c r="G143" s="21"/>
      <c r="H143" s="21"/>
      <c r="I143" s="21"/>
      <c r="J143" s="21"/>
    </row>
    <row r="144" spans="1:10" x14ac:dyDescent="0.25">
      <c r="A144" s="50">
        <v>4641</v>
      </c>
      <c r="B144" s="9" t="s">
        <v>475</v>
      </c>
      <c r="C144" s="53" t="s">
        <v>78</v>
      </c>
      <c r="D144" s="21">
        <f>SUM(E144:F144)</f>
        <v>0</v>
      </c>
      <c r="E144" s="21"/>
      <c r="F144" s="21" t="s">
        <v>0</v>
      </c>
      <c r="G144" s="21">
        <f>SUM(H144:I144)</f>
        <v>0</v>
      </c>
      <c r="H144" s="21">
        <f>SUM(I144:J144)</f>
        <v>0</v>
      </c>
      <c r="I144" s="21">
        <f>SUM(J144:J144)</f>
        <v>0</v>
      </c>
      <c r="J144" s="21"/>
    </row>
    <row r="145" spans="1:10" ht="40.5" x14ac:dyDescent="0.25">
      <c r="A145" s="50">
        <v>4700</v>
      </c>
      <c r="B145" s="9" t="s">
        <v>476</v>
      </c>
      <c r="C145" s="53" t="s">
        <v>19</v>
      </c>
      <c r="D145" s="21">
        <f t="shared" ref="D145:J145" si="5">SUM(D147,D151,D157,D160,D164,D167,D170)</f>
        <v>233437.49999999997</v>
      </c>
      <c r="E145" s="21">
        <f t="shared" si="5"/>
        <v>580322.19999999995</v>
      </c>
      <c r="F145" s="21">
        <f t="shared" si="5"/>
        <v>346884.7</v>
      </c>
      <c r="G145" s="21">
        <f t="shared" si="5"/>
        <v>66416.686507936494</v>
      </c>
      <c r="H145" s="21">
        <f t="shared" si="5"/>
        <v>119260.73809523809</v>
      </c>
      <c r="I145" s="21">
        <f t="shared" si="5"/>
        <v>178036.47817460317</v>
      </c>
      <c r="J145" s="21">
        <f t="shared" si="5"/>
        <v>233437.49999999997</v>
      </c>
    </row>
    <row r="146" spans="1:10" x14ac:dyDescent="0.25">
      <c r="A146" s="50"/>
      <c r="B146" s="11" t="s">
        <v>379</v>
      </c>
      <c r="C146" s="51"/>
      <c r="D146" s="21"/>
      <c r="E146" s="21"/>
      <c r="F146" s="21"/>
      <c r="G146" s="21"/>
      <c r="H146" s="21"/>
      <c r="I146" s="21"/>
      <c r="J146" s="21"/>
    </row>
    <row r="147" spans="1:10" ht="40.5" x14ac:dyDescent="0.25">
      <c r="A147" s="50">
        <v>4710</v>
      </c>
      <c r="B147" s="9" t="s">
        <v>477</v>
      </c>
      <c r="C147" s="53" t="s">
        <v>19</v>
      </c>
      <c r="D147" s="21">
        <f>SUM(D149:D150)</f>
        <v>166952.59999999998</v>
      </c>
      <c r="E147" s="21">
        <f>SUM(E149:E150)</f>
        <v>166952.59999999998</v>
      </c>
      <c r="F147" s="21" t="s">
        <v>1</v>
      </c>
      <c r="G147" s="21">
        <f>SUM(G149:G150)</f>
        <v>46946.865873015864</v>
      </c>
      <c r="H147" s="21">
        <f>SUM(H149:H150)</f>
        <v>86106.631746031737</v>
      </c>
      <c r="I147" s="21">
        <f>SUM(I149:I150)</f>
        <v>125898.00674603174</v>
      </c>
      <c r="J147" s="21">
        <f>SUM(J149:J150)</f>
        <v>166952.59999999998</v>
      </c>
    </row>
    <row r="148" spans="1:10" x14ac:dyDescent="0.25">
      <c r="A148" s="50"/>
      <c r="B148" s="11" t="s">
        <v>156</v>
      </c>
      <c r="C148" s="53"/>
      <c r="D148" s="21"/>
      <c r="E148" s="21"/>
      <c r="F148" s="21"/>
      <c r="G148" s="21"/>
      <c r="H148" s="21"/>
      <c r="I148" s="21"/>
      <c r="J148" s="21"/>
    </row>
    <row r="149" spans="1:10" ht="40.5" x14ac:dyDescent="0.25">
      <c r="A149" s="50">
        <v>4711</v>
      </c>
      <c r="B149" s="9" t="s">
        <v>478</v>
      </c>
      <c r="C149" s="53" t="s">
        <v>79</v>
      </c>
      <c r="D149" s="21">
        <f>SUM(E149:F149)</f>
        <v>0</v>
      </c>
      <c r="E149" s="21"/>
      <c r="F149" s="21" t="s">
        <v>1</v>
      </c>
      <c r="G149" s="21">
        <f>SUM(H149:I149)</f>
        <v>0</v>
      </c>
      <c r="H149" s="21">
        <f>SUM(I149:J149)</f>
        <v>0</v>
      </c>
      <c r="I149" s="21">
        <f>SUM(J149:J149)</f>
        <v>0</v>
      </c>
      <c r="J149" s="21"/>
    </row>
    <row r="150" spans="1:10" ht="27" x14ac:dyDescent="0.25">
      <c r="A150" s="50">
        <v>4712</v>
      </c>
      <c r="B150" s="9" t="s">
        <v>479</v>
      </c>
      <c r="C150" s="53" t="s">
        <v>80</v>
      </c>
      <c r="D150" s="21">
        <f>+'6.Gorcarakan ev tntesagitakan'!G547+'6.Gorcarakan ev tntesagitakan'!G558+'6.Gorcarakan ev tntesagitakan'!G562+'6.Gorcarakan ev tntesagitakan'!G568+'6.Gorcarakan ev tntesagitakan'!G613+'6.Gorcarakan ev tntesagitakan'!G632+'6.Gorcarakan ev tntesagitakan'!G690+'6.Gorcarakan ev tntesagitakan'!G740+'6.Gorcarakan ev tntesagitakan'!G748</f>
        <v>166952.59999999998</v>
      </c>
      <c r="E150" s="21">
        <f>+'6.Gorcarakan ev tntesagitakan'!H547+'6.Gorcarakan ev tntesagitakan'!H558+'6.Gorcarakan ev tntesagitakan'!H562+'6.Gorcarakan ev tntesagitakan'!H568+'6.Gorcarakan ev tntesagitakan'!H613+'6.Gorcarakan ev tntesagitakan'!H632+'6.Gorcarakan ev tntesagitakan'!H690+'6.Gorcarakan ev tntesagitakan'!H740+'6.Gorcarakan ev tntesagitakan'!H748</f>
        <v>166952.59999999998</v>
      </c>
      <c r="F150" s="21" t="s">
        <v>1</v>
      </c>
      <c r="G150" s="21">
        <f>+'6.Gorcarakan ev tntesagitakan'!J547+'6.Gorcarakan ev tntesagitakan'!J558+'6.Gorcarakan ev tntesagitakan'!J562+'6.Gorcarakan ev tntesagitakan'!J568+'6.Gorcarakan ev tntesagitakan'!J613+'6.Gorcarakan ev tntesagitakan'!J632+'6.Gorcarakan ev tntesagitakan'!J690+'6.Gorcarakan ev tntesagitakan'!J740+'6.Gorcarakan ev tntesagitakan'!J748</f>
        <v>46946.865873015864</v>
      </c>
      <c r="H150" s="21">
        <f>+'6.Gorcarakan ev tntesagitakan'!K547+'6.Gorcarakan ev tntesagitakan'!K558+'6.Gorcarakan ev tntesagitakan'!K562+'6.Gorcarakan ev tntesagitakan'!K568+'6.Gorcarakan ev tntesagitakan'!K613+'6.Gorcarakan ev tntesagitakan'!K632+'6.Gorcarakan ev tntesagitakan'!K690+'6.Gorcarakan ev tntesagitakan'!K740+'6.Gorcarakan ev tntesagitakan'!K748</f>
        <v>86106.631746031737</v>
      </c>
      <c r="I150" s="21">
        <f>+'6.Gorcarakan ev tntesagitakan'!L547+'6.Gorcarakan ev tntesagitakan'!L558+'6.Gorcarakan ev tntesagitakan'!L562+'6.Gorcarakan ev tntesagitakan'!L568+'6.Gorcarakan ev tntesagitakan'!L613+'6.Gorcarakan ev tntesagitakan'!L632+'6.Gorcarakan ev tntesagitakan'!L690+'6.Gorcarakan ev tntesagitakan'!L740+'6.Gorcarakan ev tntesagitakan'!L748</f>
        <v>125898.00674603174</v>
      </c>
      <c r="J150" s="21">
        <f>+'6.Gorcarakan ev tntesagitakan'!M547+'6.Gorcarakan ev tntesagitakan'!M558+'6.Gorcarakan ev tntesagitakan'!M562+'6.Gorcarakan ev tntesagitakan'!M568+'6.Gorcarakan ev tntesagitakan'!M613+'6.Gorcarakan ev tntesagitakan'!M632+'6.Gorcarakan ev tntesagitakan'!M690+'6.Gorcarakan ev tntesagitakan'!M740+'6.Gorcarakan ev tntesagitakan'!M748</f>
        <v>166952.59999999998</v>
      </c>
    </row>
    <row r="151" spans="1:10" ht="61.5" customHeight="1" x14ac:dyDescent="0.25">
      <c r="A151" s="50">
        <v>4720</v>
      </c>
      <c r="B151" s="9" t="s">
        <v>480</v>
      </c>
      <c r="C151" s="53" t="s">
        <v>19</v>
      </c>
      <c r="D151" s="21">
        <f>SUM(D153:D156)</f>
        <v>22750.3</v>
      </c>
      <c r="E151" s="21">
        <f>SUM(E153:E156)</f>
        <v>22750.3</v>
      </c>
      <c r="F151" s="21" t="s">
        <v>1</v>
      </c>
      <c r="G151" s="21">
        <f>SUM(G153:G156)</f>
        <v>5635.2206349206344</v>
      </c>
      <c r="H151" s="21">
        <f>SUM(H153:H156)</f>
        <v>11220.141269841268</v>
      </c>
      <c r="I151" s="21">
        <f>SUM(I153:I156)</f>
        <v>16895.141269841268</v>
      </c>
      <c r="J151" s="21">
        <f>SUM(J153:J156)</f>
        <v>22750.3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x14ac:dyDescent="0.25">
      <c r="A153" s="50">
        <v>4721</v>
      </c>
      <c r="B153" s="9" t="s">
        <v>481</v>
      </c>
      <c r="C153" s="53" t="s">
        <v>81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x14ac:dyDescent="0.25">
      <c r="A154" s="50">
        <v>4722</v>
      </c>
      <c r="B154" s="9" t="s">
        <v>482</v>
      </c>
      <c r="C154" s="53" t="s">
        <v>82</v>
      </c>
      <c r="D154" s="21">
        <f>+'6.Gorcarakan ev tntesagitakan'!G41+'6.Gorcarakan ev tntesagitakan'!G104+'6.Gorcarakan ev tntesagitakan'!G361</f>
        <v>22750.3</v>
      </c>
      <c r="E154" s="21">
        <f>+'6.Gorcarakan ev tntesagitakan'!H41+'6.Gorcarakan ev tntesagitakan'!H104+'6.Gorcarakan ev tntesagitakan'!H361</f>
        <v>22750.3</v>
      </c>
      <c r="F154" s="21">
        <f>+'6.Gorcarakan ev tntesagitakan'!I104+'6.Gorcarakan ev tntesagitakan'!I41</f>
        <v>0</v>
      </c>
      <c r="G154" s="21">
        <f>+'6.Gorcarakan ev tntesagitakan'!J41+'6.Gorcarakan ev tntesagitakan'!J104+'6.Gorcarakan ev tntesagitakan'!J361</f>
        <v>5635.2206349206344</v>
      </c>
      <c r="H154" s="21">
        <f>+'6.Gorcarakan ev tntesagitakan'!K41+'6.Gorcarakan ev tntesagitakan'!K104+'6.Gorcarakan ev tntesagitakan'!K361</f>
        <v>11220.141269841268</v>
      </c>
      <c r="I154" s="21">
        <f>+'6.Gorcarakan ev tntesagitakan'!L41+'6.Gorcarakan ev tntesagitakan'!L104+'6.Gorcarakan ev tntesagitakan'!L361</f>
        <v>16895.141269841268</v>
      </c>
      <c r="J154" s="21">
        <f>+'6.Gorcarakan ev tntesagitakan'!M41+'6.Gorcarakan ev tntesagitakan'!M104+'6.Gorcarakan ev tntesagitakan'!M361</f>
        <v>22750.3</v>
      </c>
    </row>
    <row r="155" spans="1:10" x14ac:dyDescent="0.25">
      <c r="A155" s="50">
        <v>4723</v>
      </c>
      <c r="B155" s="9" t="s">
        <v>483</v>
      </c>
      <c r="C155" s="6">
        <v>4822</v>
      </c>
      <c r="D155" s="21">
        <f>+'6.Gorcarakan ev tntesagitakan'!G434</f>
        <v>0</v>
      </c>
      <c r="E155" s="21"/>
      <c r="F155" s="21" t="s">
        <v>1</v>
      </c>
      <c r="G155" s="21">
        <f>+'6.Gorcarakan ev tntesagitakan'!J434</f>
        <v>0</v>
      </c>
      <c r="H155" s="21">
        <f>+'6.Gorcarakan ev tntesagitakan'!K434</f>
        <v>0</v>
      </c>
      <c r="I155" s="21">
        <f>+'6.Gorcarakan ev tntesagitakan'!L434</f>
        <v>0</v>
      </c>
      <c r="J155" s="21">
        <f>+'6.Gorcarakan ev tntesagitakan'!M434</f>
        <v>0</v>
      </c>
    </row>
    <row r="156" spans="1:10" ht="27" x14ac:dyDescent="0.25">
      <c r="A156" s="50">
        <v>4724</v>
      </c>
      <c r="B156" s="9" t="s">
        <v>484</v>
      </c>
      <c r="C156" s="53" t="s">
        <v>83</v>
      </c>
      <c r="D156" s="21">
        <f>SUM(E156:F156)</f>
        <v>0</v>
      </c>
      <c r="E156" s="21"/>
      <c r="F156" s="21" t="s">
        <v>1</v>
      </c>
      <c r="G156" s="21">
        <f>SUM(H156:I156)</f>
        <v>0</v>
      </c>
      <c r="H156" s="21">
        <f>SUM(I156:J156)</f>
        <v>0</v>
      </c>
      <c r="I156" s="21">
        <f>SUM(J156:J156)</f>
        <v>0</v>
      </c>
      <c r="J156" s="21"/>
    </row>
    <row r="157" spans="1:10" ht="27" x14ac:dyDescent="0.25">
      <c r="A157" s="50">
        <v>4730</v>
      </c>
      <c r="B157" s="9" t="s">
        <v>485</v>
      </c>
      <c r="C157" s="53" t="s">
        <v>19</v>
      </c>
      <c r="D157" s="21">
        <f>SUM(D159)</f>
        <v>0</v>
      </c>
      <c r="E157" s="21">
        <f>SUM(E159)</f>
        <v>0</v>
      </c>
      <c r="F157" s="21" t="s">
        <v>1</v>
      </c>
      <c r="G157" s="21">
        <f>SUM(G159)</f>
        <v>0</v>
      </c>
      <c r="H157" s="21">
        <f>SUM(H159)</f>
        <v>0</v>
      </c>
      <c r="I157" s="21">
        <f>SUM(I159)</f>
        <v>0</v>
      </c>
      <c r="J157" s="21">
        <f>SUM(J159)</f>
        <v>0</v>
      </c>
    </row>
    <row r="158" spans="1:10" x14ac:dyDescent="0.25">
      <c r="A158" s="50"/>
      <c r="B158" s="11" t="s">
        <v>156</v>
      </c>
      <c r="C158" s="53"/>
      <c r="D158" s="21"/>
      <c r="E158" s="21"/>
      <c r="F158" s="21"/>
      <c r="G158" s="21"/>
      <c r="H158" s="21"/>
      <c r="I158" s="21"/>
      <c r="J158" s="21"/>
    </row>
    <row r="159" spans="1:10" ht="27" x14ac:dyDescent="0.25">
      <c r="A159" s="50">
        <v>4731</v>
      </c>
      <c r="B159" s="9" t="s">
        <v>486</v>
      </c>
      <c r="C159" s="53" t="s">
        <v>84</v>
      </c>
      <c r="D159" s="21">
        <f>SUM(E159:F159)</f>
        <v>0</v>
      </c>
      <c r="E159" s="21"/>
      <c r="F159" s="21" t="s">
        <v>1</v>
      </c>
      <c r="G159" s="21">
        <f>SUM(H159:I159)</f>
        <v>0</v>
      </c>
      <c r="H159" s="21">
        <f>SUM(I159:J159)</f>
        <v>0</v>
      </c>
      <c r="I159" s="21">
        <f>SUM(J159:J159)</f>
        <v>0</v>
      </c>
      <c r="J159" s="21"/>
    </row>
    <row r="160" spans="1:10" ht="40.5" x14ac:dyDescent="0.25">
      <c r="A160" s="50">
        <v>4740</v>
      </c>
      <c r="B160" s="9" t="s">
        <v>487</v>
      </c>
      <c r="C160" s="53" t="s">
        <v>19</v>
      </c>
      <c r="D160" s="21">
        <f>SUM(D162:D163)</f>
        <v>0</v>
      </c>
      <c r="E160" s="21">
        <f>SUM(E162:E163)</f>
        <v>0</v>
      </c>
      <c r="F160" s="21" t="s">
        <v>1</v>
      </c>
      <c r="G160" s="21">
        <f>SUM(G162:G163)</f>
        <v>0</v>
      </c>
      <c r="H160" s="21">
        <f>SUM(H162:H163)</f>
        <v>0</v>
      </c>
      <c r="I160" s="21">
        <f>SUM(I162:I163)</f>
        <v>0</v>
      </c>
      <c r="J160" s="21">
        <f>SUM(J162:J163)</f>
        <v>0</v>
      </c>
    </row>
    <row r="161" spans="1:10" x14ac:dyDescent="0.25">
      <c r="A161" s="50"/>
      <c r="B161" s="11" t="s">
        <v>156</v>
      </c>
      <c r="C161" s="53"/>
      <c r="D161" s="21"/>
      <c r="E161" s="21"/>
      <c r="F161" s="21"/>
      <c r="G161" s="21"/>
      <c r="H161" s="21"/>
      <c r="I161" s="21"/>
      <c r="J161" s="21"/>
    </row>
    <row r="162" spans="1:10" ht="27" x14ac:dyDescent="0.25">
      <c r="A162" s="50">
        <v>4741</v>
      </c>
      <c r="B162" s="9" t="s">
        <v>488</v>
      </c>
      <c r="C162" s="53" t="s">
        <v>85</v>
      </c>
      <c r="D162" s="21">
        <f>SUM(E162:F162)</f>
        <v>0</v>
      </c>
      <c r="E162" s="21"/>
      <c r="F162" s="21" t="s">
        <v>1</v>
      </c>
      <c r="G162" s="21">
        <f>SUM(H162:I162)</f>
        <v>0</v>
      </c>
      <c r="H162" s="21">
        <f>SUM(I162:J162)</f>
        <v>0</v>
      </c>
      <c r="I162" s="21">
        <f>SUM(J162:J162)</f>
        <v>0</v>
      </c>
      <c r="J162" s="21"/>
    </row>
    <row r="163" spans="1:10" ht="27" x14ac:dyDescent="0.25">
      <c r="A163" s="50">
        <v>4742</v>
      </c>
      <c r="B163" s="9" t="s">
        <v>489</v>
      </c>
      <c r="C163" s="53" t="s">
        <v>86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4750</v>
      </c>
      <c r="B164" s="9" t="s">
        <v>490</v>
      </c>
      <c r="C164" s="53" t="s">
        <v>19</v>
      </c>
      <c r="D164" s="21">
        <f>SUM(D166)</f>
        <v>0</v>
      </c>
      <c r="E164" s="21">
        <f>SUM(E166)</f>
        <v>0</v>
      </c>
      <c r="F164" s="21" t="s">
        <v>1</v>
      </c>
      <c r="G164" s="21">
        <f>SUM(G166)</f>
        <v>0</v>
      </c>
      <c r="H164" s="21">
        <f>SUM(H166)</f>
        <v>0</v>
      </c>
      <c r="I164" s="21">
        <f>SUM(I166)</f>
        <v>0</v>
      </c>
      <c r="J164" s="21">
        <f>SUM(J166)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40.5" x14ac:dyDescent="0.25">
      <c r="A166" s="50">
        <v>4751</v>
      </c>
      <c r="B166" s="9" t="s">
        <v>491</v>
      </c>
      <c r="C166" s="53" t="s">
        <v>87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x14ac:dyDescent="0.25">
      <c r="A167" s="50">
        <v>4760</v>
      </c>
      <c r="B167" s="9" t="s">
        <v>492</v>
      </c>
      <c r="C167" s="53" t="s">
        <v>19</v>
      </c>
      <c r="D167" s="21">
        <f>SUM(D169)</f>
        <v>43734.6</v>
      </c>
      <c r="E167" s="21">
        <f>SUM(E169)</f>
        <v>43734.6</v>
      </c>
      <c r="F167" s="21" t="s">
        <v>1</v>
      </c>
      <c r="G167" s="21">
        <f>SUM(G169)</f>
        <v>13834.599999999999</v>
      </c>
      <c r="H167" s="21">
        <f>SUM(H169)</f>
        <v>21933.96507936508</v>
      </c>
      <c r="I167" s="21">
        <f>SUM(I169)</f>
        <v>35243.330158730154</v>
      </c>
      <c r="J167" s="21">
        <f>SUM(J169)</f>
        <v>43734.6</v>
      </c>
    </row>
    <row r="168" spans="1:10" x14ac:dyDescent="0.25">
      <c r="A168" s="50"/>
      <c r="B168" s="11" t="s">
        <v>156</v>
      </c>
      <c r="C168" s="53"/>
      <c r="D168" s="21"/>
      <c r="E168" s="21"/>
      <c r="F168" s="21"/>
      <c r="G168" s="21"/>
      <c r="H168" s="21"/>
      <c r="I168" s="21"/>
      <c r="J168" s="21"/>
    </row>
    <row r="169" spans="1:10" x14ac:dyDescent="0.25">
      <c r="A169" s="50">
        <v>4761</v>
      </c>
      <c r="B169" s="9" t="s">
        <v>493</v>
      </c>
      <c r="C169" s="53" t="s">
        <v>88</v>
      </c>
      <c r="D169" s="21">
        <f>+'6.Gorcarakan ev tntesagitakan'!G42+'6.Gorcarakan ev tntesagitakan'!G111+'6.Gorcarakan ev tntesagitakan'!G548+'6.Gorcarakan ev tntesagitakan'!G631</f>
        <v>43734.6</v>
      </c>
      <c r="E169" s="21">
        <f>+'6.Gorcarakan ev tntesagitakan'!H42+'6.Gorcarakan ev tntesagitakan'!H111+'6.Gorcarakan ev tntesagitakan'!H548+'6.Gorcarakan ev tntesagitakan'!H631</f>
        <v>43734.6</v>
      </c>
      <c r="F169" s="21" t="s">
        <v>1</v>
      </c>
      <c r="G169" s="21">
        <f>+'6.Gorcarakan ev tntesagitakan'!J42+'6.Gorcarakan ev tntesagitakan'!J111+'6.Gorcarakan ev tntesagitakan'!J548+'6.Gorcarakan ev tntesagitakan'!J631</f>
        <v>13834.599999999999</v>
      </c>
      <c r="H169" s="21">
        <f>+'6.Gorcarakan ev tntesagitakan'!K42+'6.Gorcarakan ev tntesagitakan'!K111+'6.Gorcarakan ev tntesagitakan'!K548+'6.Gorcarakan ev tntesagitakan'!K631</f>
        <v>21933.96507936508</v>
      </c>
      <c r="I169" s="21">
        <f>+'6.Gorcarakan ev tntesagitakan'!L42+'6.Gorcarakan ev tntesagitakan'!L111+'6.Gorcarakan ev tntesagitakan'!L548+'6.Gorcarakan ev tntesagitakan'!L631</f>
        <v>35243.330158730154</v>
      </c>
      <c r="J169" s="21">
        <f>+'6.Gorcarakan ev tntesagitakan'!M42+'6.Gorcarakan ev tntesagitakan'!M111+'6.Gorcarakan ev tntesagitakan'!M548+'6.Gorcarakan ev tntesagitakan'!M631</f>
        <v>43734.6</v>
      </c>
    </row>
    <row r="170" spans="1:10" x14ac:dyDescent="0.25">
      <c r="A170" s="50">
        <v>4770</v>
      </c>
      <c r="B170" s="9" t="s">
        <v>494</v>
      </c>
      <c r="C170" s="53" t="s">
        <v>19</v>
      </c>
      <c r="D170" s="21">
        <f t="shared" ref="D170:J170" si="6">SUM(D172)</f>
        <v>0</v>
      </c>
      <c r="E170" s="21">
        <f t="shared" si="6"/>
        <v>346884.7</v>
      </c>
      <c r="F170" s="21">
        <f t="shared" si="6"/>
        <v>346884.7</v>
      </c>
      <c r="G170" s="21">
        <f t="shared" si="6"/>
        <v>0</v>
      </c>
      <c r="H170" s="21">
        <f t="shared" si="6"/>
        <v>0</v>
      </c>
      <c r="I170" s="21">
        <f t="shared" si="6"/>
        <v>0</v>
      </c>
      <c r="J170" s="21">
        <f t="shared" si="6"/>
        <v>0</v>
      </c>
    </row>
    <row r="171" spans="1:10" x14ac:dyDescent="0.25">
      <c r="A171" s="50"/>
      <c r="B171" s="11" t="s">
        <v>156</v>
      </c>
      <c r="C171" s="53"/>
      <c r="D171" s="21"/>
      <c r="E171" s="21"/>
      <c r="F171" s="21"/>
      <c r="G171" s="21"/>
      <c r="H171" s="21"/>
      <c r="I171" s="21"/>
      <c r="J171" s="21"/>
    </row>
    <row r="172" spans="1:10" x14ac:dyDescent="0.25">
      <c r="A172" s="50">
        <v>4771</v>
      </c>
      <c r="B172" s="9" t="s">
        <v>495</v>
      </c>
      <c r="C172" s="53" t="s">
        <v>89</v>
      </c>
      <c r="D172" s="21"/>
      <c r="E172" s="21">
        <f>+'6.Gorcarakan ev tntesagitakan'!H776</f>
        <v>346884.7</v>
      </c>
      <c r="F172" s="21">
        <f>+'6.Gorcarakan ev tntesagitakan'!I776</f>
        <v>346884.7</v>
      </c>
      <c r="G172" s="21"/>
      <c r="H172" s="21"/>
      <c r="I172" s="21"/>
      <c r="J172" s="21"/>
    </row>
    <row r="173" spans="1:10" ht="40.5" x14ac:dyDescent="0.25">
      <c r="A173" s="50">
        <v>4772</v>
      </c>
      <c r="B173" s="9" t="s">
        <v>496</v>
      </c>
      <c r="C173" s="53" t="s">
        <v>19</v>
      </c>
      <c r="D173" s="21">
        <f>SUM(E173:F173)</f>
        <v>0</v>
      </c>
      <c r="E173" s="21">
        <v>0</v>
      </c>
      <c r="F173" s="21" t="s">
        <v>0</v>
      </c>
      <c r="G173" s="21">
        <f>SUM(H173:I173)</f>
        <v>0</v>
      </c>
      <c r="H173" s="21">
        <f>SUM(I173:J173)</f>
        <v>0</v>
      </c>
      <c r="I173" s="21">
        <f>SUM(J173:J173)</f>
        <v>0</v>
      </c>
      <c r="J173" s="21"/>
    </row>
    <row r="174" spans="1:10" s="17" customFormat="1" ht="51.75" x14ac:dyDescent="0.25">
      <c r="A174" s="50">
        <v>5000</v>
      </c>
      <c r="B174" s="10" t="s">
        <v>497</v>
      </c>
      <c r="C174" s="53" t="s">
        <v>19</v>
      </c>
      <c r="D174" s="21">
        <f>SUM(D176,D194,D200,D203)</f>
        <v>3824534.0427999999</v>
      </c>
      <c r="E174" s="21" t="s">
        <v>650</v>
      </c>
      <c r="F174" s="21">
        <f>SUM(F176,F194,F200,F203)</f>
        <v>3824534.0427999999</v>
      </c>
      <c r="G174" s="21">
        <f>SUM(G176,G194,G200,G203)</f>
        <v>1712697.086450794</v>
      </c>
      <c r="H174" s="21">
        <f>SUM(H176,H194,H200,H203)</f>
        <v>2401822.8301015873</v>
      </c>
      <c r="I174" s="21">
        <f>SUM(I176,I194,I200,I203)</f>
        <v>3102063.5051015858</v>
      </c>
      <c r="J174" s="21">
        <f>SUM(J176,J194,J200,J203)</f>
        <v>3824534.0427999999</v>
      </c>
    </row>
    <row r="175" spans="1:10" x14ac:dyDescent="0.25">
      <c r="A175" s="50"/>
      <c r="B175" s="11" t="s">
        <v>379</v>
      </c>
      <c r="C175" s="51"/>
      <c r="D175" s="21"/>
      <c r="E175" s="21"/>
      <c r="F175" s="21"/>
      <c r="G175" s="21"/>
      <c r="H175" s="21"/>
      <c r="I175" s="21"/>
      <c r="J175" s="21"/>
    </row>
    <row r="176" spans="1:10" ht="27" x14ac:dyDescent="0.25">
      <c r="A176" s="50">
        <v>5100</v>
      </c>
      <c r="B176" s="9" t="s">
        <v>498</v>
      </c>
      <c r="C176" s="53" t="s">
        <v>19</v>
      </c>
      <c r="D176" s="21">
        <f>SUM(D178,D183,D188)</f>
        <v>3824534.0427999999</v>
      </c>
      <c r="E176" s="21" t="s">
        <v>1</v>
      </c>
      <c r="F176" s="21">
        <f>SUM(F178,F183,F188)</f>
        <v>3824534.0427999999</v>
      </c>
      <c r="G176" s="21">
        <f>SUM(G178,G183,G188)</f>
        <v>1712697.086450794</v>
      </c>
      <c r="H176" s="21">
        <f>SUM(H178,H183,H188)</f>
        <v>2401822.8301015873</v>
      </c>
      <c r="I176" s="21">
        <f>SUM(I178,I183,I188)</f>
        <v>3102063.5051015858</v>
      </c>
      <c r="J176" s="21">
        <f>SUM(J178,J183,J188)</f>
        <v>3824534.0427999999</v>
      </c>
    </row>
    <row r="177" spans="1:10" x14ac:dyDescent="0.25">
      <c r="A177" s="50"/>
      <c r="B177" s="11" t="s">
        <v>379</v>
      </c>
      <c r="C177" s="51"/>
      <c r="D177" s="21"/>
      <c r="E177" s="21"/>
      <c r="F177" s="21"/>
      <c r="G177" s="21"/>
      <c r="H177" s="21"/>
      <c r="I177" s="21"/>
      <c r="J177" s="21"/>
    </row>
    <row r="178" spans="1:10" ht="27" x14ac:dyDescent="0.25">
      <c r="A178" s="50">
        <v>5110</v>
      </c>
      <c r="B178" s="9" t="s">
        <v>499</v>
      </c>
      <c r="C178" s="53" t="s">
        <v>19</v>
      </c>
      <c r="D178" s="21">
        <f>SUM(D180:D182)</f>
        <v>3058353.7697999999</v>
      </c>
      <c r="E178" s="21" t="s">
        <v>0</v>
      </c>
      <c r="F178" s="21">
        <f>SUM(F180:F182)</f>
        <v>3058353.7697999999</v>
      </c>
      <c r="G178" s="21">
        <f>SUM(G180:G182)</f>
        <v>1067789.9920222233</v>
      </c>
      <c r="H178" s="21">
        <f>SUM(H180:H182)</f>
        <v>1719350.6491650802</v>
      </c>
      <c r="I178" s="21">
        <f>SUM(I180:I182)</f>
        <v>2381420.3491650787</v>
      </c>
      <c r="J178" s="21">
        <f>SUM(J180:J182)</f>
        <v>3058353.7697999999</v>
      </c>
    </row>
    <row r="179" spans="1:10" x14ac:dyDescent="0.25">
      <c r="A179" s="50"/>
      <c r="B179" s="11" t="s">
        <v>156</v>
      </c>
      <c r="C179" s="53"/>
      <c r="D179" s="21"/>
      <c r="E179" s="21"/>
      <c r="F179" s="21"/>
      <c r="G179" s="21"/>
      <c r="H179" s="21"/>
      <c r="I179" s="21"/>
      <c r="J179" s="21"/>
    </row>
    <row r="180" spans="1:10" x14ac:dyDescent="0.25">
      <c r="A180" s="50">
        <v>5111</v>
      </c>
      <c r="B180" s="9" t="s">
        <v>500</v>
      </c>
      <c r="C180" s="55" t="s">
        <v>90</v>
      </c>
      <c r="D180" s="21">
        <f>+'6.Gorcarakan ev tntesagitakan'!G43+'6.Gorcarakan ev tntesagitakan'!G739</f>
        <v>0</v>
      </c>
      <c r="E180" s="21" t="s">
        <v>0</v>
      </c>
      <c r="F180" s="21">
        <f>+'6.Gorcarakan ev tntesagitakan'!I43+'6.Gorcarakan ev tntesagitakan'!I739</f>
        <v>0</v>
      </c>
      <c r="G180" s="21">
        <f>+'6.Gorcarakan ev tntesagitakan'!J43+'6.Gorcarakan ev tntesagitakan'!J739</f>
        <v>0</v>
      </c>
      <c r="H180" s="21">
        <f>+'6.Gorcarakan ev tntesagitakan'!K43+'6.Gorcarakan ev tntesagitakan'!K739</f>
        <v>0</v>
      </c>
      <c r="I180" s="21">
        <f>+'6.Gorcarakan ev tntesagitakan'!L43+'6.Gorcarakan ev tntesagitakan'!L739</f>
        <v>0</v>
      </c>
      <c r="J180" s="21">
        <f>+'6.Gorcarakan ev tntesagitakan'!M43+'6.Gorcarakan ev tntesagitakan'!M739</f>
        <v>0</v>
      </c>
    </row>
    <row r="181" spans="1:10" x14ac:dyDescent="0.25">
      <c r="A181" s="50">
        <v>5112</v>
      </c>
      <c r="B181" s="9" t="s">
        <v>501</v>
      </c>
      <c r="C181" s="55" t="s">
        <v>91</v>
      </c>
      <c r="D181" s="21">
        <f>+'6.Gorcarakan ev tntesagitakan'!G435+'6.Gorcarakan ev tntesagitakan'!G458+'6.Gorcarakan ev tntesagitakan'!G590</f>
        <v>5800</v>
      </c>
      <c r="E181" s="21" t="s">
        <v>0</v>
      </c>
      <c r="F181" s="21">
        <f>+'6.Gorcarakan ev tntesagitakan'!I435+'6.Gorcarakan ev tntesagitakan'!I458+'6.Gorcarakan ev tntesagitakan'!I590</f>
        <v>5800</v>
      </c>
      <c r="G181" s="21">
        <f>+'6.Gorcarakan ev tntesagitakan'!J435+'6.Gorcarakan ev tntesagitakan'!J458+'6.Gorcarakan ev tntesagitakan'!J590</f>
        <v>1426.984126984127</v>
      </c>
      <c r="H181" s="21">
        <f>+'6.Gorcarakan ev tntesagitakan'!K435+'6.Gorcarakan ev tntesagitakan'!K458+'6.Gorcarakan ev tntesagitakan'!K590</f>
        <v>2853.968253968254</v>
      </c>
      <c r="I181" s="21">
        <f>+'6.Gorcarakan ev tntesagitakan'!L435+'6.Gorcarakan ev tntesagitakan'!L458+'6.Gorcarakan ev tntesagitakan'!L590</f>
        <v>4303.9682539682535</v>
      </c>
      <c r="J181" s="21">
        <f>+'6.Gorcarakan ev tntesagitakan'!M435+'6.Gorcarakan ev tntesagitakan'!M458+'6.Gorcarakan ev tntesagitakan'!M590</f>
        <v>5800</v>
      </c>
    </row>
    <row r="182" spans="1:10" x14ac:dyDescent="0.25">
      <c r="A182" s="50">
        <v>5113</v>
      </c>
      <c r="B182" s="9" t="s">
        <v>176</v>
      </c>
      <c r="C182" s="55" t="s">
        <v>92</v>
      </c>
      <c r="D182" s="21">
        <f>+'6.Gorcarakan ev tntesagitakan'!G44+'6.Gorcarakan ev tntesagitakan'!G284+'6.Gorcarakan ev tntesagitakan'!G403+'6.Gorcarakan ev tntesagitakan'!G457+'6.Gorcarakan ev tntesagitakan'!G591</f>
        <v>3052553.7697999999</v>
      </c>
      <c r="E182" s="21">
        <f>+'6.Gorcarakan ev tntesagitakan'!H44+'6.Gorcarakan ev tntesagitakan'!H284+'6.Gorcarakan ev tntesagitakan'!H403+'6.Gorcarakan ev tntesagitakan'!H457+'6.Gorcarakan ev tntesagitakan'!H591</f>
        <v>0</v>
      </c>
      <c r="F182" s="21">
        <f>+'6.Gorcarakan ev tntesagitakan'!I44+'6.Gorcarakan ev tntesagitakan'!I284+'6.Gorcarakan ev tntesagitakan'!I403+'6.Gorcarakan ev tntesagitakan'!I457+'6.Gorcarakan ev tntesagitakan'!I591</f>
        <v>3052553.7697999999</v>
      </c>
      <c r="G182" s="21">
        <f>+'6.Gorcarakan ev tntesagitakan'!J44+'6.Gorcarakan ev tntesagitakan'!J284+'6.Gorcarakan ev tntesagitakan'!J403+'6.Gorcarakan ev tntesagitakan'!J457+'6.Gorcarakan ev tntesagitakan'!J591</f>
        <v>1066363.0078952392</v>
      </c>
      <c r="H182" s="21">
        <f>+'6.Gorcarakan ev tntesagitakan'!K44+'6.Gorcarakan ev tntesagitakan'!K284+'6.Gorcarakan ev tntesagitakan'!K403+'6.Gorcarakan ev tntesagitakan'!K457+'6.Gorcarakan ev tntesagitakan'!K591</f>
        <v>1716496.6809111119</v>
      </c>
      <c r="I182" s="21">
        <f>+'6.Gorcarakan ev tntesagitakan'!L44+'6.Gorcarakan ev tntesagitakan'!L284+'6.Gorcarakan ev tntesagitakan'!L403+'6.Gorcarakan ev tntesagitakan'!L457+'6.Gorcarakan ev tntesagitakan'!L591</f>
        <v>2377116.3809111104</v>
      </c>
      <c r="J182" s="21">
        <f>+'6.Gorcarakan ev tntesagitakan'!M44+'6.Gorcarakan ev tntesagitakan'!M284+'6.Gorcarakan ev tntesagitakan'!M403+'6.Gorcarakan ev tntesagitakan'!M457+'6.Gorcarakan ev tntesagitakan'!M591</f>
        <v>3052553.7697999999</v>
      </c>
    </row>
    <row r="183" spans="1:10" ht="27" x14ac:dyDescent="0.25">
      <c r="A183" s="50">
        <v>5120</v>
      </c>
      <c r="B183" s="9" t="s">
        <v>502</v>
      </c>
      <c r="C183" s="53" t="s">
        <v>19</v>
      </c>
      <c r="D183" s="21">
        <f>SUM(D185:D187)</f>
        <v>659717.53399999999</v>
      </c>
      <c r="E183" s="21" t="s">
        <v>0</v>
      </c>
      <c r="F183" s="21">
        <f>SUM(F185:F187)</f>
        <v>659717.53399999999</v>
      </c>
      <c r="G183" s="21">
        <f>SUM(G185:G187)</f>
        <v>571741.5776507936</v>
      </c>
      <c r="H183" s="21">
        <f>SUM(H185:H187)</f>
        <v>600449.52130158735</v>
      </c>
      <c r="I183" s="21">
        <f>SUM(I185:I187)</f>
        <v>629620.49630158732</v>
      </c>
      <c r="J183" s="21">
        <f>SUM(J185:J187)</f>
        <v>659717.53399999999</v>
      </c>
    </row>
    <row r="184" spans="1:10" x14ac:dyDescent="0.25">
      <c r="A184" s="50"/>
      <c r="B184" s="9" t="s">
        <v>156</v>
      </c>
      <c r="C184" s="53"/>
      <c r="D184" s="21"/>
      <c r="E184" s="21"/>
      <c r="F184" s="21"/>
      <c r="G184" s="21"/>
      <c r="H184" s="21"/>
      <c r="I184" s="21"/>
      <c r="J184" s="21"/>
    </row>
    <row r="185" spans="1:10" x14ac:dyDescent="0.25">
      <c r="A185" s="50">
        <v>5121</v>
      </c>
      <c r="B185" s="9" t="s">
        <v>503</v>
      </c>
      <c r="C185" s="55" t="s">
        <v>93</v>
      </c>
      <c r="D185" s="21">
        <f>+'6.Gorcarakan ev tntesagitakan'!G45+'6.Gorcarakan ev tntesagitakan'!G285</f>
        <v>509028.35</v>
      </c>
      <c r="E185" s="21" t="s">
        <v>1</v>
      </c>
      <c r="F185" s="21">
        <f>+'6.Gorcarakan ev tntesagitakan'!I45+'6.Gorcarakan ev tntesagitakan'!I285</f>
        <v>509028.35</v>
      </c>
      <c r="G185" s="21">
        <f>+'6.Gorcarakan ev tntesagitakan'!J45+'6.Gorcarakan ev tntesagitakan'!J285</f>
        <v>456250.57222222222</v>
      </c>
      <c r="H185" s="21">
        <f>+'6.Gorcarakan ev tntesagitakan'!K45+'6.Gorcarakan ev tntesagitakan'!K285</f>
        <v>473472.79444444447</v>
      </c>
      <c r="I185" s="21">
        <f>+'6.Gorcarakan ev tntesagitakan'!L45+'6.Gorcarakan ev tntesagitakan'!L285</f>
        <v>490972.79444444447</v>
      </c>
      <c r="J185" s="21">
        <f>+'6.Gorcarakan ev tntesagitakan'!M45+'6.Gorcarakan ev tntesagitakan'!M285</f>
        <v>509028.35</v>
      </c>
    </row>
    <row r="186" spans="1:10" x14ac:dyDescent="0.25">
      <c r="A186" s="50">
        <v>5122</v>
      </c>
      <c r="B186" s="9" t="s">
        <v>504</v>
      </c>
      <c r="C186" s="55" t="s">
        <v>94</v>
      </c>
      <c r="D186" s="21">
        <f>+'6.Gorcarakan ev tntesagitakan'!G46+'6.Gorcarakan ev tntesagitakan'!G368+'6.Gorcarakan ev tntesagitakan'!G459+'6.Gorcarakan ev tntesagitakan'!G559</f>
        <v>17630</v>
      </c>
      <c r="E186" s="21"/>
      <c r="F186" s="21">
        <f>+'6.Gorcarakan ev tntesagitakan'!I46+'6.Gorcarakan ev tntesagitakan'!I368+'6.Gorcarakan ev tntesagitakan'!I459+'6.Gorcarakan ev tntesagitakan'!I559</f>
        <v>17630</v>
      </c>
      <c r="G186" s="21">
        <f>+'6.Gorcarakan ev tntesagitakan'!J46+'6.Gorcarakan ev tntesagitakan'!J368+'6.Gorcarakan ev tntesagitakan'!J459+'6.Gorcarakan ev tntesagitakan'!J559</f>
        <v>5566.5079365079364</v>
      </c>
      <c r="H186" s="21">
        <f>+'6.Gorcarakan ev tntesagitakan'!K46+'6.Gorcarakan ev tntesagitakan'!K368+'6.Gorcarakan ev tntesagitakan'!K459+'6.Gorcarakan ev tntesagitakan'!K559</f>
        <v>9503.0158730158728</v>
      </c>
      <c r="I186" s="21">
        <f>+'6.Gorcarakan ev tntesagitakan'!L46+'6.Gorcarakan ev tntesagitakan'!L368+'6.Gorcarakan ev tntesagitakan'!L459+'6.Gorcarakan ev tntesagitakan'!L559</f>
        <v>13503.015873015873</v>
      </c>
      <c r="J186" s="21">
        <f>+'6.Gorcarakan ev tntesagitakan'!M46+'6.Gorcarakan ev tntesagitakan'!M368+'6.Gorcarakan ev tntesagitakan'!M459+'6.Gorcarakan ev tntesagitakan'!M559</f>
        <v>17630</v>
      </c>
    </row>
    <row r="187" spans="1:10" x14ac:dyDescent="0.25">
      <c r="A187" s="50">
        <v>5123</v>
      </c>
      <c r="B187" s="9" t="s">
        <v>505</v>
      </c>
      <c r="C187" s="55" t="s">
        <v>95</v>
      </c>
      <c r="D187" s="21">
        <f>+'6.Gorcarakan ev tntesagitakan'!G48+'6.Gorcarakan ev tntesagitakan'!G369+'6.Gorcarakan ev tntesagitakan'!G436+'6.Gorcarakan ev tntesagitakan'!G460</f>
        <v>133059.18400000001</v>
      </c>
      <c r="E187" s="21" t="s">
        <v>1</v>
      </c>
      <c r="F187" s="21">
        <f>+'6.Gorcarakan ev tntesagitakan'!I48+'6.Gorcarakan ev tntesagitakan'!I369+'6.Gorcarakan ev tntesagitakan'!I436+'6.Gorcarakan ev tntesagitakan'!I460</f>
        <v>133059.18400000001</v>
      </c>
      <c r="G187" s="21">
        <f>+'6.Gorcarakan ev tntesagitakan'!J48+'6.Gorcarakan ev tntesagitakan'!J369+'6.Gorcarakan ev tntesagitakan'!J436+'6.Gorcarakan ev tntesagitakan'!J460</f>
        <v>109924.4974920635</v>
      </c>
      <c r="H187" s="21">
        <f>+'6.Gorcarakan ev tntesagitakan'!K48+'6.Gorcarakan ev tntesagitakan'!K369+'6.Gorcarakan ev tntesagitakan'!K436+'6.Gorcarakan ev tntesagitakan'!K460</f>
        <v>117473.71098412698</v>
      </c>
      <c r="I187" s="21">
        <f>+'6.Gorcarakan ev tntesagitakan'!L48+'6.Gorcarakan ev tntesagitakan'!L369+'6.Gorcarakan ev tntesagitakan'!L436+'6.Gorcarakan ev tntesagitakan'!L460</f>
        <v>125144.68598412699</v>
      </c>
      <c r="J187" s="21">
        <f>+'6.Gorcarakan ev tntesagitakan'!M48+'6.Gorcarakan ev tntesagitakan'!M369+'6.Gorcarakan ev tntesagitakan'!M436+'6.Gorcarakan ev tntesagitakan'!M460</f>
        <v>133059.18400000001</v>
      </c>
    </row>
    <row r="188" spans="1:10" ht="27" x14ac:dyDescent="0.25">
      <c r="A188" s="50">
        <v>5130</v>
      </c>
      <c r="B188" s="9" t="s">
        <v>506</v>
      </c>
      <c r="C188" s="53" t="s">
        <v>19</v>
      </c>
      <c r="D188" s="21">
        <f>SUM(D190:D193)</f>
        <v>106462.739</v>
      </c>
      <c r="E188" s="21" t="s">
        <v>1</v>
      </c>
      <c r="F188" s="21">
        <f>SUM(F190:F193)</f>
        <v>106462.739</v>
      </c>
      <c r="G188" s="21">
        <f>SUM(G190:G193)</f>
        <v>73165.516777777186</v>
      </c>
      <c r="H188" s="21">
        <f>SUM(H190:H193)</f>
        <v>82022.659634920041</v>
      </c>
      <c r="I188" s="21">
        <f>SUM(I190:I193)</f>
        <v>91022.659634920041</v>
      </c>
      <c r="J188" s="21">
        <f>SUM(J190:J193)</f>
        <v>106462.739</v>
      </c>
    </row>
    <row r="189" spans="1:10" x14ac:dyDescent="0.25">
      <c r="A189" s="50"/>
      <c r="B189" s="11" t="s">
        <v>156</v>
      </c>
      <c r="C189" s="53"/>
      <c r="D189" s="21"/>
      <c r="E189" s="21"/>
      <c r="F189" s="21"/>
      <c r="G189" s="21"/>
      <c r="H189" s="21"/>
      <c r="I189" s="21"/>
      <c r="J189" s="21"/>
    </row>
    <row r="190" spans="1:10" x14ac:dyDescent="0.25">
      <c r="A190" s="50">
        <v>5131</v>
      </c>
      <c r="B190" s="9" t="s">
        <v>507</v>
      </c>
      <c r="C190" s="55" t="s">
        <v>96</v>
      </c>
      <c r="D190" s="21">
        <f>+'6.Gorcarakan ev tntesagitakan'!G404</f>
        <v>7150</v>
      </c>
      <c r="E190" s="21" t="s">
        <v>1</v>
      </c>
      <c r="F190" s="21">
        <f>+'6.Gorcarakan ev tntesagitakan'!I404</f>
        <v>7150</v>
      </c>
      <c r="G190" s="21">
        <f>+'6.Gorcarakan ev tntesagitakan'!J404</f>
        <v>1872.2222222222222</v>
      </c>
      <c r="H190" s="21">
        <f>+'6.Gorcarakan ev tntesagitakan'!K404</f>
        <v>3594.4444444444443</v>
      </c>
      <c r="I190" s="21">
        <f>+'6.Gorcarakan ev tntesagitakan'!L404</f>
        <v>5344.4444444444443</v>
      </c>
      <c r="J190" s="21">
        <f>+'6.Gorcarakan ev tntesagitakan'!M404</f>
        <v>7150</v>
      </c>
    </row>
    <row r="191" spans="1:10" x14ac:dyDescent="0.25">
      <c r="A191" s="50">
        <v>5132</v>
      </c>
      <c r="B191" s="9" t="s">
        <v>508</v>
      </c>
      <c r="C191" s="55" t="s">
        <v>97</v>
      </c>
      <c r="D191" s="21">
        <f>+'6.Gorcarakan ev tntesagitakan'!G47</f>
        <v>0</v>
      </c>
      <c r="E191" s="21" t="s">
        <v>1</v>
      </c>
      <c r="F191" s="21">
        <f>+'6.Gorcarakan ev tntesagitakan'!I47</f>
        <v>0</v>
      </c>
      <c r="G191" s="21">
        <f>+'6.Gorcarakan ev tntesagitakan'!J47</f>
        <v>0</v>
      </c>
      <c r="H191" s="21">
        <f>+'6.Gorcarakan ev tntesagitakan'!K47</f>
        <v>0</v>
      </c>
      <c r="I191" s="21">
        <f>+'6.Gorcarakan ev tntesagitakan'!L47</f>
        <v>0</v>
      </c>
      <c r="J191" s="21">
        <f>+'6.Gorcarakan ev tntesagitakan'!M47</f>
        <v>0</v>
      </c>
    </row>
    <row r="192" spans="1:10" x14ac:dyDescent="0.25">
      <c r="A192" s="50">
        <v>5133</v>
      </c>
      <c r="B192" s="9" t="s">
        <v>509</v>
      </c>
      <c r="C192" s="55" t="s">
        <v>98</v>
      </c>
      <c r="D192" s="21">
        <f>SUM(E192:F192)</f>
        <v>0</v>
      </c>
      <c r="E192" s="21" t="s">
        <v>1</v>
      </c>
      <c r="F192" s="21"/>
      <c r="G192" s="21">
        <f>SUM(H192:I192)</f>
        <v>0</v>
      </c>
      <c r="H192" s="21">
        <f>SUM(I192:J192)</f>
        <v>0</v>
      </c>
      <c r="I192" s="21">
        <f>SUM(J192:J192)</f>
        <v>0</v>
      </c>
      <c r="J192" s="21"/>
    </row>
    <row r="193" spans="1:10" x14ac:dyDescent="0.25">
      <c r="A193" s="50">
        <v>5134</v>
      </c>
      <c r="B193" s="9" t="s">
        <v>510</v>
      </c>
      <c r="C193" s="55" t="s">
        <v>99</v>
      </c>
      <c r="D193" s="21">
        <f>+'6.Gorcarakan ev tntesagitakan'!G97+'6.Gorcarakan ev tntesagitakan'!G286+'6.Gorcarakan ev tntesagitakan'!G405+'6.Gorcarakan ev tntesagitakan'!G461</f>
        <v>99312.739000000001</v>
      </c>
      <c r="E193" s="21">
        <f>+'6.Gorcarakan ev tntesagitakan'!H97+'6.Gorcarakan ev tntesagitakan'!H286+'6.Gorcarakan ev tntesagitakan'!H405+'6.Gorcarakan ev tntesagitakan'!H461</f>
        <v>0</v>
      </c>
      <c r="F193" s="21">
        <f>+'6.Gorcarakan ev tntesagitakan'!I97+'6.Gorcarakan ev tntesagitakan'!I286+'6.Gorcarakan ev tntesagitakan'!I405+'6.Gorcarakan ev tntesagitakan'!I461</f>
        <v>99312.739000000001</v>
      </c>
      <c r="G193" s="21">
        <f>+'6.Gorcarakan ev tntesagitakan'!J97+'6.Gorcarakan ev tntesagitakan'!J286+'6.Gorcarakan ev tntesagitakan'!J405+'6.Gorcarakan ev tntesagitakan'!J461</f>
        <v>71293.294555554967</v>
      </c>
      <c r="H193" s="21">
        <f>+'6.Gorcarakan ev tntesagitakan'!K97+'6.Gorcarakan ev tntesagitakan'!K286+'6.Gorcarakan ev tntesagitakan'!K405+'6.Gorcarakan ev tntesagitakan'!K461</f>
        <v>78428.215190475603</v>
      </c>
      <c r="I193" s="21">
        <f>+'6.Gorcarakan ev tntesagitakan'!L97+'6.Gorcarakan ev tntesagitakan'!L286+'6.Gorcarakan ev tntesagitakan'!L405+'6.Gorcarakan ev tntesagitakan'!L461</f>
        <v>85678.215190475603</v>
      </c>
      <c r="J193" s="21">
        <f>+'6.Gorcarakan ev tntesagitakan'!M97+'6.Gorcarakan ev tntesagitakan'!M286+'6.Gorcarakan ev tntesagitakan'!M405+'6.Gorcarakan ev tntesagitakan'!M461</f>
        <v>99312.739000000001</v>
      </c>
    </row>
    <row r="194" spans="1:10" x14ac:dyDescent="0.25">
      <c r="A194" s="50">
        <v>5200</v>
      </c>
      <c r="B194" s="9" t="s">
        <v>511</v>
      </c>
      <c r="C194" s="53" t="s">
        <v>19</v>
      </c>
      <c r="D194" s="21">
        <f>SUM(D196:D199)</f>
        <v>0</v>
      </c>
      <c r="E194" s="21" t="s">
        <v>1</v>
      </c>
      <c r="F194" s="21">
        <f>SUM(F196:F199)</f>
        <v>0</v>
      </c>
      <c r="G194" s="21">
        <f>SUM(G196:G199)</f>
        <v>0</v>
      </c>
      <c r="H194" s="21">
        <f>SUM(H196:H199)</f>
        <v>0</v>
      </c>
      <c r="I194" s="21">
        <f>SUM(I196:I199)</f>
        <v>0</v>
      </c>
      <c r="J194" s="21">
        <f>SUM(J196:J199)</f>
        <v>0</v>
      </c>
    </row>
    <row r="195" spans="1:10" x14ac:dyDescent="0.25">
      <c r="A195" s="50"/>
      <c r="B195" s="11" t="s">
        <v>379</v>
      </c>
      <c r="C195" s="51"/>
      <c r="D195" s="21"/>
      <c r="E195" s="21"/>
      <c r="F195" s="21"/>
      <c r="G195" s="21"/>
      <c r="H195" s="21"/>
      <c r="I195" s="21"/>
      <c r="J195" s="21"/>
    </row>
    <row r="196" spans="1:10" ht="27" x14ac:dyDescent="0.25">
      <c r="A196" s="50">
        <v>5211</v>
      </c>
      <c r="B196" s="9" t="s">
        <v>512</v>
      </c>
      <c r="C196" s="55" t="s">
        <v>100</v>
      </c>
      <c r="D196" s="21">
        <f>SUM(E196:F196)</f>
        <v>0</v>
      </c>
      <c r="E196" s="21" t="s">
        <v>1</v>
      </c>
      <c r="F196" s="21"/>
      <c r="G196" s="21">
        <f t="shared" ref="G196:H199" si="7">SUM(H196:I196)</f>
        <v>0</v>
      </c>
      <c r="H196" s="21">
        <f t="shared" si="7"/>
        <v>0</v>
      </c>
      <c r="I196" s="21">
        <f>SUM(J196:J196)</f>
        <v>0</v>
      </c>
      <c r="J196" s="21"/>
    </row>
    <row r="197" spans="1:10" x14ac:dyDescent="0.25">
      <c r="A197" s="50">
        <v>5221</v>
      </c>
      <c r="B197" s="9" t="s">
        <v>513</v>
      </c>
      <c r="C197" s="55" t="s">
        <v>101</v>
      </c>
      <c r="D197" s="21">
        <f>SUM(E197:F197)</f>
        <v>0</v>
      </c>
      <c r="E197" s="21" t="s">
        <v>1</v>
      </c>
      <c r="F197" s="21"/>
      <c r="G197" s="21">
        <f t="shared" si="7"/>
        <v>0</v>
      </c>
      <c r="H197" s="21">
        <f t="shared" si="7"/>
        <v>0</v>
      </c>
      <c r="I197" s="21">
        <f>SUM(J197:J197)</f>
        <v>0</v>
      </c>
      <c r="J197" s="21"/>
    </row>
    <row r="198" spans="1:10" x14ac:dyDescent="0.25">
      <c r="A198" s="50">
        <v>5231</v>
      </c>
      <c r="B198" s="9" t="s">
        <v>514</v>
      </c>
      <c r="C198" s="55" t="s">
        <v>102</v>
      </c>
      <c r="D198" s="21">
        <f>SUM(E198:F198)</f>
        <v>0</v>
      </c>
      <c r="E198" s="21" t="s">
        <v>1</v>
      </c>
      <c r="F198" s="21"/>
      <c r="G198" s="21">
        <f t="shared" si="7"/>
        <v>0</v>
      </c>
      <c r="H198" s="21">
        <f t="shared" si="7"/>
        <v>0</v>
      </c>
      <c r="I198" s="21">
        <f>SUM(J198:J198)</f>
        <v>0</v>
      </c>
      <c r="J198" s="21"/>
    </row>
    <row r="199" spans="1:10" x14ac:dyDescent="0.25">
      <c r="A199" s="50">
        <v>5241</v>
      </c>
      <c r="B199" s="9" t="s">
        <v>515</v>
      </c>
      <c r="C199" s="55" t="s">
        <v>103</v>
      </c>
      <c r="D199" s="21">
        <f>SUM(E199:F199)</f>
        <v>0</v>
      </c>
      <c r="E199" s="21" t="s">
        <v>1</v>
      </c>
      <c r="F199" s="21"/>
      <c r="G199" s="21">
        <f t="shared" si="7"/>
        <v>0</v>
      </c>
      <c r="H199" s="21">
        <f t="shared" si="7"/>
        <v>0</v>
      </c>
      <c r="I199" s="21">
        <f>SUM(J199:J199)</f>
        <v>0</v>
      </c>
      <c r="J199" s="21"/>
    </row>
    <row r="200" spans="1:10" x14ac:dyDescent="0.25">
      <c r="A200" s="50">
        <v>5300</v>
      </c>
      <c r="B200" s="9" t="s">
        <v>516</v>
      </c>
      <c r="C200" s="53" t="s">
        <v>19</v>
      </c>
      <c r="D200" s="21">
        <f>SUM(D202)</f>
        <v>0</v>
      </c>
      <c r="E200" s="21" t="s">
        <v>1</v>
      </c>
      <c r="F200" s="21">
        <f>SUM(F202)</f>
        <v>0</v>
      </c>
      <c r="G200" s="21">
        <f>SUM(G202)</f>
        <v>0</v>
      </c>
      <c r="H200" s="21">
        <f>SUM(H202)</f>
        <v>0</v>
      </c>
      <c r="I200" s="21">
        <f>SUM(I202)</f>
        <v>0</v>
      </c>
      <c r="J200" s="21">
        <f>SUM(J202)</f>
        <v>0</v>
      </c>
    </row>
    <row r="201" spans="1:10" x14ac:dyDescent="0.25">
      <c r="A201" s="50"/>
      <c r="B201" s="11" t="s">
        <v>379</v>
      </c>
      <c r="C201" s="51"/>
      <c r="D201" s="21"/>
      <c r="E201" s="21"/>
      <c r="F201" s="21"/>
      <c r="G201" s="21"/>
      <c r="H201" s="21"/>
      <c r="I201" s="21"/>
      <c r="J201" s="21"/>
    </row>
    <row r="202" spans="1:10" x14ac:dyDescent="0.25">
      <c r="A202" s="50">
        <v>5311</v>
      </c>
      <c r="B202" s="9" t="s">
        <v>517</v>
      </c>
      <c r="C202" s="55" t="s">
        <v>104</v>
      </c>
      <c r="D202" s="21">
        <f>SUM(E202:F202)</f>
        <v>0</v>
      </c>
      <c r="E202" s="21" t="s">
        <v>1</v>
      </c>
      <c r="F202" s="21"/>
      <c r="G202" s="21">
        <f>SUM(H202:I202)</f>
        <v>0</v>
      </c>
      <c r="H202" s="21">
        <f>SUM(I202:J202)</f>
        <v>0</v>
      </c>
      <c r="I202" s="21">
        <f>SUM(J202:J202)</f>
        <v>0</v>
      </c>
      <c r="J202" s="21"/>
    </row>
    <row r="203" spans="1:10" ht="27" x14ac:dyDescent="0.25">
      <c r="A203" s="50">
        <v>5400</v>
      </c>
      <c r="B203" s="9" t="s">
        <v>518</v>
      </c>
      <c r="C203" s="53" t="s">
        <v>19</v>
      </c>
      <c r="D203" s="21">
        <f>SUM(D205:D208)</f>
        <v>0</v>
      </c>
      <c r="E203" s="21" t="s">
        <v>1</v>
      </c>
      <c r="F203" s="21">
        <f>SUM(F205:F208)</f>
        <v>0</v>
      </c>
      <c r="G203" s="21">
        <f>SUM(G205:G208)</f>
        <v>0</v>
      </c>
      <c r="H203" s="21">
        <f>SUM(H205:H208)</f>
        <v>0</v>
      </c>
      <c r="I203" s="21">
        <f>SUM(I205:I208)</f>
        <v>0</v>
      </c>
      <c r="J203" s="21">
        <f>SUM(J205:J208)</f>
        <v>0</v>
      </c>
    </row>
    <row r="204" spans="1:10" x14ac:dyDescent="0.25">
      <c r="A204" s="50"/>
      <c r="B204" s="11" t="s">
        <v>379</v>
      </c>
      <c r="C204" s="51"/>
      <c r="D204" s="21"/>
      <c r="E204" s="21"/>
      <c r="F204" s="21"/>
      <c r="G204" s="21"/>
      <c r="H204" s="21"/>
      <c r="I204" s="21"/>
      <c r="J204" s="21"/>
    </row>
    <row r="205" spans="1:10" x14ac:dyDescent="0.25">
      <c r="A205" s="50">
        <v>5411</v>
      </c>
      <c r="B205" s="9" t="s">
        <v>519</v>
      </c>
      <c r="C205" s="55" t="s">
        <v>105</v>
      </c>
      <c r="D205" s="21">
        <f>+'6.Gorcarakan ev tntesagitakan'!G587</f>
        <v>0</v>
      </c>
      <c r="E205" s="21" t="s">
        <v>1</v>
      </c>
      <c r="F205" s="21">
        <f>+'6.Gorcarakan ev tntesagitakan'!I587</f>
        <v>0</v>
      </c>
      <c r="G205" s="21">
        <f>+'6.Gorcarakan ev tntesagitakan'!J587</f>
        <v>0</v>
      </c>
      <c r="H205" s="21">
        <f>+'6.Gorcarakan ev tntesagitakan'!K587</f>
        <v>0</v>
      </c>
      <c r="I205" s="21">
        <f>+'6.Gorcarakan ev tntesagitakan'!L587</f>
        <v>0</v>
      </c>
      <c r="J205" s="21">
        <f>+'6.Gorcarakan ev tntesagitakan'!M587</f>
        <v>0</v>
      </c>
    </row>
    <row r="206" spans="1:10" x14ac:dyDescent="0.25">
      <c r="A206" s="50">
        <v>5421</v>
      </c>
      <c r="B206" s="9" t="s">
        <v>520</v>
      </c>
      <c r="C206" s="55" t="s">
        <v>106</v>
      </c>
      <c r="D206" s="21">
        <f>SUM(E206:F206)</f>
        <v>0</v>
      </c>
      <c r="E206" s="21" t="s">
        <v>1</v>
      </c>
      <c r="F206" s="21"/>
      <c r="G206" s="21">
        <f t="shared" ref="G206:H208" si="8">SUM(H206:I206)</f>
        <v>0</v>
      </c>
      <c r="H206" s="21">
        <f t="shared" si="8"/>
        <v>0</v>
      </c>
      <c r="I206" s="21">
        <f>SUM(J206:J206)</f>
        <v>0</v>
      </c>
      <c r="J206" s="21"/>
    </row>
    <row r="207" spans="1:10" x14ac:dyDescent="0.25">
      <c r="A207" s="50">
        <v>5431</v>
      </c>
      <c r="B207" s="9" t="s">
        <v>521</v>
      </c>
      <c r="C207" s="55" t="s">
        <v>107</v>
      </c>
      <c r="D207" s="21">
        <f>SUM(E207:F207)</f>
        <v>0</v>
      </c>
      <c r="E207" s="21" t="s">
        <v>1</v>
      </c>
      <c r="F207" s="21"/>
      <c r="G207" s="21">
        <f t="shared" si="8"/>
        <v>0</v>
      </c>
      <c r="H207" s="21">
        <f t="shared" si="8"/>
        <v>0</v>
      </c>
      <c r="I207" s="21">
        <f>SUM(J207:J207)</f>
        <v>0</v>
      </c>
      <c r="J207" s="21"/>
    </row>
    <row r="208" spans="1:10" x14ac:dyDescent="0.25">
      <c r="A208" s="50">
        <v>5441</v>
      </c>
      <c r="B208" s="11" t="s">
        <v>522</v>
      </c>
      <c r="C208" s="55" t="s">
        <v>108</v>
      </c>
      <c r="D208" s="21">
        <f>SUM(E208:F208)</f>
        <v>0</v>
      </c>
      <c r="E208" s="21" t="s">
        <v>1</v>
      </c>
      <c r="F208" s="21"/>
      <c r="G208" s="21">
        <f t="shared" si="8"/>
        <v>0</v>
      </c>
      <c r="H208" s="21">
        <f t="shared" si="8"/>
        <v>0</v>
      </c>
      <c r="I208" s="21">
        <f>SUM(J208:J208)</f>
        <v>0</v>
      </c>
      <c r="J208" s="21"/>
    </row>
    <row r="209" spans="1:10" ht="57" customHeight="1" x14ac:dyDescent="0.25">
      <c r="A209" s="56" t="s">
        <v>109</v>
      </c>
      <c r="B209" s="67" t="s">
        <v>523</v>
      </c>
      <c r="C209" s="56" t="s">
        <v>19</v>
      </c>
      <c r="D209" s="21">
        <f>SUM(D211,D216,D224,D227)</f>
        <v>-2454078</v>
      </c>
      <c r="E209" s="21"/>
      <c r="F209" s="21">
        <f>SUM(F211,F216,F224,F227)</f>
        <v>-2454078</v>
      </c>
      <c r="G209" s="21">
        <f>SUM(G211,G216,G224,G227)</f>
        <v>-603781.09523809515</v>
      </c>
      <c r="H209" s="21">
        <f>SUM(H211,H216,H224,H227)</f>
        <v>-1207562.1904761903</v>
      </c>
      <c r="I209" s="21">
        <f>SUM(I211,I216,I224,I227)</f>
        <v>-1821081.6904761903</v>
      </c>
      <c r="J209" s="21">
        <f>SUM(J211,J216,J224,J227)</f>
        <v>-2454078</v>
      </c>
    </row>
    <row r="210" spans="1:10" ht="44.25" customHeight="1" x14ac:dyDescent="0.25">
      <c r="A210" s="56"/>
      <c r="B210" s="14" t="s">
        <v>154</v>
      </c>
      <c r="C210" s="56"/>
      <c r="D210" s="21"/>
      <c r="E210" s="21"/>
      <c r="F210" s="21"/>
      <c r="G210" s="21"/>
      <c r="H210" s="21"/>
      <c r="I210" s="21"/>
      <c r="J210" s="21"/>
    </row>
    <row r="211" spans="1:10" ht="33" x14ac:dyDescent="0.25">
      <c r="A211" s="57" t="s">
        <v>111</v>
      </c>
      <c r="B211" s="68" t="s">
        <v>524</v>
      </c>
      <c r="C211" s="58" t="s">
        <v>19</v>
      </c>
      <c r="D211" s="21">
        <f>SUM(D213:D215)</f>
        <v>-1802800</v>
      </c>
      <c r="E211" s="21" t="s">
        <v>110</v>
      </c>
      <c r="F211" s="21">
        <f>SUM(F213:F215)</f>
        <v>-1802800</v>
      </c>
      <c r="G211" s="21">
        <f>+G213+G215</f>
        <v>-443546.03174603172</v>
      </c>
      <c r="H211" s="21">
        <f>+H213+H215</f>
        <v>-887092.06349206343</v>
      </c>
      <c r="I211" s="21">
        <f>+I213+I215</f>
        <v>-1337792.0634920634</v>
      </c>
      <c r="J211" s="21">
        <f>+J213+J215</f>
        <v>-1802800</v>
      </c>
    </row>
    <row r="212" spans="1:10" ht="44.25" customHeight="1" x14ac:dyDescent="0.25">
      <c r="A212" s="57"/>
      <c r="B212" s="14" t="s">
        <v>154</v>
      </c>
      <c r="C212" s="58"/>
      <c r="D212" s="21"/>
      <c r="E212" s="21"/>
      <c r="F212" s="21"/>
      <c r="G212" s="21"/>
      <c r="H212" s="21"/>
      <c r="I212" s="21"/>
      <c r="J212" s="21"/>
    </row>
    <row r="213" spans="1:10" ht="37.5" customHeight="1" x14ac:dyDescent="0.25">
      <c r="A213" s="57" t="s">
        <v>112</v>
      </c>
      <c r="B213" s="14" t="s">
        <v>525</v>
      </c>
      <c r="C213" s="57" t="s">
        <v>113</v>
      </c>
      <c r="D213" s="21"/>
      <c r="E213" s="21" t="s">
        <v>0</v>
      </c>
      <c r="F213" s="21">
        <f>+D213</f>
        <v>0</v>
      </c>
      <c r="G213" s="21">
        <f>+D213/4</f>
        <v>0</v>
      </c>
      <c r="H213" s="21">
        <f>+D213/4*2</f>
        <v>0</v>
      </c>
      <c r="I213" s="21">
        <f>+D213/4*3</f>
        <v>0</v>
      </c>
      <c r="J213" s="21">
        <f>+D213</f>
        <v>0</v>
      </c>
    </row>
    <row r="214" spans="1:10" s="258" customFormat="1" ht="14.25" x14ac:dyDescent="0.25">
      <c r="A214" s="57" t="s">
        <v>114</v>
      </c>
      <c r="B214" s="14" t="s">
        <v>526</v>
      </c>
      <c r="C214" s="57" t="s">
        <v>115</v>
      </c>
      <c r="D214" s="21">
        <f>SUM(E214:F214)</f>
        <v>0</v>
      </c>
      <c r="E214" s="21" t="s">
        <v>0</v>
      </c>
      <c r="F214" s="59"/>
      <c r="G214" s="21">
        <f>+D214/4</f>
        <v>0</v>
      </c>
      <c r="H214" s="21">
        <f>+D214/4*2</f>
        <v>0</v>
      </c>
      <c r="I214" s="21">
        <f>+D214/4*3</f>
        <v>0</v>
      </c>
      <c r="J214" s="21">
        <f>+D214</f>
        <v>0</v>
      </c>
    </row>
    <row r="215" spans="1:10" ht="27" x14ac:dyDescent="0.25">
      <c r="A215" s="20" t="s">
        <v>116</v>
      </c>
      <c r="B215" s="14" t="s">
        <v>527</v>
      </c>
      <c r="C215" s="58" t="s">
        <v>117</v>
      </c>
      <c r="D215" s="21">
        <f>+F215</f>
        <v>-1802800</v>
      </c>
      <c r="E215" s="21" t="s">
        <v>110</v>
      </c>
      <c r="F215" s="21">
        <v>-1802800</v>
      </c>
      <c r="G215" s="146">
        <f>+D215/252*62</f>
        <v>-443546.03174603172</v>
      </c>
      <c r="H215" s="146">
        <f>+D215/252*124</f>
        <v>-887092.06349206343</v>
      </c>
      <c r="I215" s="146">
        <f>+D215/252*187</f>
        <v>-1337792.0634920634</v>
      </c>
      <c r="J215" s="146">
        <f>+D215</f>
        <v>-1802800</v>
      </c>
    </row>
    <row r="216" spans="1:10" ht="33" x14ac:dyDescent="0.25">
      <c r="A216" s="20" t="s">
        <v>118</v>
      </c>
      <c r="B216" s="68" t="s">
        <v>528</v>
      </c>
      <c r="C216" s="58" t="s">
        <v>19</v>
      </c>
      <c r="D216" s="21">
        <f>SUM(D218:D219)</f>
        <v>0</v>
      </c>
      <c r="E216" s="21" t="s">
        <v>110</v>
      </c>
      <c r="F216" s="21">
        <f>SUM(F218:F219)</f>
        <v>0</v>
      </c>
      <c r="G216" s="21">
        <f>SUM(G218:G219)</f>
        <v>0</v>
      </c>
      <c r="H216" s="21">
        <f>SUM(H218:H219)</f>
        <v>0</v>
      </c>
      <c r="I216" s="21">
        <f>SUM(I218:I219)</f>
        <v>0</v>
      </c>
      <c r="J216" s="21">
        <f>SUM(J218:J219)</f>
        <v>0</v>
      </c>
    </row>
    <row r="217" spans="1:10" x14ac:dyDescent="0.25">
      <c r="A217" s="20"/>
      <c r="B217" s="14" t="s">
        <v>154</v>
      </c>
      <c r="C217" s="58"/>
      <c r="D217" s="21"/>
      <c r="E217" s="21"/>
      <c r="F217" s="21"/>
      <c r="G217" s="21"/>
      <c r="H217" s="21"/>
      <c r="I217" s="21"/>
      <c r="J217" s="21"/>
    </row>
    <row r="218" spans="1:10" s="259" customFormat="1" ht="31.5" customHeight="1" x14ac:dyDescent="0.25">
      <c r="A218" s="65" t="s">
        <v>119</v>
      </c>
      <c r="B218" s="14" t="s">
        <v>529</v>
      </c>
      <c r="C218" s="57" t="s">
        <v>120</v>
      </c>
      <c r="D218" s="66">
        <f>SUM(E218:F218)</f>
        <v>0</v>
      </c>
      <c r="E218" s="66" t="s">
        <v>110</v>
      </c>
      <c r="F218" s="66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33" customHeight="1" x14ac:dyDescent="0.25">
      <c r="A219" s="20" t="s">
        <v>121</v>
      </c>
      <c r="B219" s="14" t="s">
        <v>530</v>
      </c>
      <c r="C219" s="58" t="s">
        <v>19</v>
      </c>
      <c r="D219" s="21">
        <f>SUM(D221:D223)</f>
        <v>0</v>
      </c>
      <c r="E219" s="21" t="s">
        <v>110</v>
      </c>
      <c r="F219" s="21">
        <f>SUM(F221:F223)</f>
        <v>0</v>
      </c>
      <c r="G219" s="21">
        <f>SUM(G221:G223)</f>
        <v>0</v>
      </c>
      <c r="H219" s="21">
        <f>SUM(H221:H223)</f>
        <v>0</v>
      </c>
      <c r="I219" s="21">
        <f>SUM(I221:I223)</f>
        <v>0</v>
      </c>
      <c r="J219" s="21">
        <f>SUM(J221:J223)</f>
        <v>0</v>
      </c>
    </row>
    <row r="220" spans="1:10" x14ac:dyDescent="0.25">
      <c r="A220" s="20"/>
      <c r="B220" s="14" t="s">
        <v>156</v>
      </c>
      <c r="C220" s="58"/>
      <c r="D220" s="21"/>
      <c r="E220" s="21"/>
      <c r="F220" s="21"/>
      <c r="G220" s="21"/>
      <c r="H220" s="21"/>
      <c r="I220" s="21"/>
      <c r="J220" s="21"/>
    </row>
    <row r="221" spans="1:10" x14ac:dyDescent="0.25">
      <c r="A221" s="20" t="s">
        <v>122</v>
      </c>
      <c r="B221" s="14" t="s">
        <v>531</v>
      </c>
      <c r="C221" s="57" t="s">
        <v>123</v>
      </c>
      <c r="D221" s="21">
        <f>SUM(E221:F221)</f>
        <v>0</v>
      </c>
      <c r="E221" s="21" t="s">
        <v>0</v>
      </c>
      <c r="F221" s="21"/>
      <c r="G221" s="21">
        <f>+D221/4</f>
        <v>0</v>
      </c>
      <c r="H221" s="21">
        <f>+D221/4*2</f>
        <v>0</v>
      </c>
      <c r="I221" s="21">
        <f>+D221/4*3</f>
        <v>0</v>
      </c>
      <c r="J221" s="21">
        <f>+D221</f>
        <v>0</v>
      </c>
    </row>
    <row r="222" spans="1:10" ht="30.75" customHeight="1" x14ac:dyDescent="0.25">
      <c r="A222" s="60" t="s">
        <v>124</v>
      </c>
      <c r="B222" s="14" t="s">
        <v>532</v>
      </c>
      <c r="C222" s="58" t="s">
        <v>125</v>
      </c>
      <c r="D222" s="21">
        <f>SUM(E222:F222)</f>
        <v>0</v>
      </c>
      <c r="E222" s="21" t="s">
        <v>110</v>
      </c>
      <c r="F222" s="21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126</v>
      </c>
      <c r="B223" s="7" t="s">
        <v>533</v>
      </c>
      <c r="C223" s="58" t="s">
        <v>127</v>
      </c>
      <c r="D223" s="21">
        <f>SUM(E223:F223)</f>
        <v>0</v>
      </c>
      <c r="E223" s="21" t="s">
        <v>110</v>
      </c>
      <c r="F223" s="21"/>
      <c r="G223" s="21">
        <f>+D223/4</f>
        <v>0</v>
      </c>
      <c r="H223" s="21">
        <f>+D223/4*2</f>
        <v>0</v>
      </c>
      <c r="I223" s="21">
        <f>+D223/4*3</f>
        <v>0</v>
      </c>
      <c r="J223" s="21">
        <f>+D223</f>
        <v>0</v>
      </c>
    </row>
    <row r="224" spans="1:10" ht="33" x14ac:dyDescent="0.25">
      <c r="A224" s="20" t="s">
        <v>128</v>
      </c>
      <c r="B224" s="68" t="s">
        <v>534</v>
      </c>
      <c r="C224" s="58" t="s">
        <v>19</v>
      </c>
      <c r="D224" s="21">
        <f>SUM(D226)</f>
        <v>0</v>
      </c>
      <c r="E224" s="21" t="s">
        <v>110</v>
      </c>
      <c r="F224" s="21">
        <f>SUM(F226)</f>
        <v>0</v>
      </c>
      <c r="G224" s="21">
        <f>SUM(G226)</f>
        <v>0</v>
      </c>
      <c r="H224" s="21">
        <f>SUM(H226)</f>
        <v>0</v>
      </c>
      <c r="I224" s="21">
        <f>SUM(I226)</f>
        <v>0</v>
      </c>
      <c r="J224" s="21">
        <f>SUM(J226)</f>
        <v>0</v>
      </c>
    </row>
    <row r="225" spans="1:10" x14ac:dyDescent="0.25">
      <c r="A225" s="20"/>
      <c r="B225" s="14" t="s">
        <v>154</v>
      </c>
      <c r="C225" s="58"/>
      <c r="D225" s="21"/>
      <c r="E225" s="21"/>
      <c r="F225" s="21"/>
      <c r="G225" s="21"/>
      <c r="H225" s="21"/>
      <c r="I225" s="21"/>
      <c r="J225" s="21"/>
    </row>
    <row r="226" spans="1:10" x14ac:dyDescent="0.25">
      <c r="A226" s="60" t="s">
        <v>129</v>
      </c>
      <c r="B226" s="14" t="s">
        <v>535</v>
      </c>
      <c r="C226" s="56" t="s">
        <v>130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49.5" x14ac:dyDescent="0.25">
      <c r="A227" s="20" t="s">
        <v>131</v>
      </c>
      <c r="B227" s="68" t="s">
        <v>536</v>
      </c>
      <c r="C227" s="58" t="s">
        <v>19</v>
      </c>
      <c r="D227" s="21">
        <f>SUM(D229:D232)</f>
        <v>-651278</v>
      </c>
      <c r="E227" s="21" t="s">
        <v>110</v>
      </c>
      <c r="F227" s="21">
        <f>SUM(F229:F232)</f>
        <v>-651278</v>
      </c>
      <c r="G227" s="21">
        <f>SUM(G229:G232)</f>
        <v>-160235.06349206349</v>
      </c>
      <c r="H227" s="21">
        <f>SUM(H229:H232)</f>
        <v>-320470.12698412698</v>
      </c>
      <c r="I227" s="21">
        <f>SUM(I229:I232)</f>
        <v>-483289.62698412698</v>
      </c>
      <c r="J227" s="21">
        <f>SUM(J229:J232)</f>
        <v>-651278</v>
      </c>
    </row>
    <row r="228" spans="1:10" x14ac:dyDescent="0.25">
      <c r="A228" s="20"/>
      <c r="B228" s="14" t="s">
        <v>154</v>
      </c>
      <c r="C228" s="58"/>
      <c r="D228" s="21"/>
      <c r="E228" s="21"/>
      <c r="F228" s="21"/>
      <c r="G228" s="21"/>
      <c r="H228" s="21"/>
      <c r="I228" s="21"/>
      <c r="J228" s="21"/>
    </row>
    <row r="229" spans="1:10" x14ac:dyDescent="0.25">
      <c r="A229" s="20" t="s">
        <v>132</v>
      </c>
      <c r="B229" s="14" t="s">
        <v>537</v>
      </c>
      <c r="C229" s="57" t="s">
        <v>133</v>
      </c>
      <c r="D229" s="21">
        <f>+F229</f>
        <v>-651278</v>
      </c>
      <c r="E229" s="21" t="s">
        <v>110</v>
      </c>
      <c r="F229" s="21">
        <v>-651278</v>
      </c>
      <c r="G229" s="146">
        <f>+D229/252*62</f>
        <v>-160235.06349206349</v>
      </c>
      <c r="H229" s="146">
        <f>+D229/252*124</f>
        <v>-320470.12698412698</v>
      </c>
      <c r="I229" s="146">
        <f>+D229/252*187</f>
        <v>-483289.62698412698</v>
      </c>
      <c r="J229" s="146">
        <f>+D229</f>
        <v>-651278</v>
      </c>
    </row>
    <row r="230" spans="1:10" x14ac:dyDescent="0.25">
      <c r="A230" s="60" t="s">
        <v>134</v>
      </c>
      <c r="B230" s="14" t="s">
        <v>538</v>
      </c>
      <c r="C230" s="56" t="s">
        <v>135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36.75" customHeight="1" x14ac:dyDescent="0.25">
      <c r="A231" s="20" t="s">
        <v>136</v>
      </c>
      <c r="B231" s="14" t="s">
        <v>539</v>
      </c>
      <c r="C231" s="58" t="s">
        <v>137</v>
      </c>
      <c r="D231" s="21">
        <f>SUM(E231:F231)</f>
        <v>0</v>
      </c>
      <c r="E231" s="21" t="s">
        <v>110</v>
      </c>
      <c r="F231" s="21"/>
      <c r="G231" s="21">
        <f>+D231/4</f>
        <v>0</v>
      </c>
      <c r="H231" s="21">
        <f>+D231/4*2</f>
        <v>0</v>
      </c>
      <c r="I231" s="21">
        <f>+D231/4*3</f>
        <v>0</v>
      </c>
      <c r="J231" s="21">
        <f>+D231</f>
        <v>0</v>
      </c>
    </row>
    <row r="232" spans="1:10" ht="36" customHeight="1" x14ac:dyDescent="0.25">
      <c r="A232" s="20" t="s">
        <v>138</v>
      </c>
      <c r="B232" s="14" t="s">
        <v>540</v>
      </c>
      <c r="C232" s="58" t="s">
        <v>139</v>
      </c>
      <c r="D232" s="21">
        <f>SUM(E232:F232)</f>
        <v>0</v>
      </c>
      <c r="E232" s="21" t="s">
        <v>110</v>
      </c>
      <c r="F232" s="21"/>
      <c r="G232" s="21">
        <f>+D232/4</f>
        <v>0</v>
      </c>
      <c r="H232" s="21">
        <f>+D232/4*2</f>
        <v>0</v>
      </c>
      <c r="I232" s="21">
        <f>+D232/4*3</f>
        <v>0</v>
      </c>
      <c r="J232" s="21">
        <f>+D232</f>
        <v>0</v>
      </c>
    </row>
  </sheetData>
  <protectedRanges>
    <protectedRange sqref="E107" name="Range18"/>
    <protectedRange sqref="F221 F213:F214 F218 D212:J212 D220:J220 D217:J217 D210:J210" name="Range15"/>
    <protectedRange sqref="D177:J177 D179:J179 D189:J189 D184:J184 D175:J175" name="Range13"/>
    <protectedRange sqref="E149 E153 E144 E155:E156 D146:J146 D148:J148 D152:J152 D143:J143" name="Range11"/>
    <protectedRange sqref="D113:E113 E116:E119 E121:E123 D115:E115 G113:J113 G115:J115 D120:J120 D124:J124" name="Range9"/>
    <protectedRange sqref="E93 E97 D101:J101 D99:J99 D95:J95 D91:J91" name="Range7"/>
    <protectedRange sqref="E77 E69:E70 D76:J76 D64:J64 D74:J74" name="Range5"/>
    <protectedRange sqref="E45 E29:F29 D33 G33:J33 D31:J31 D42:J42 D28:J28" name="Range3"/>
    <protectedRange sqref="E23 D14:F14 D16:F16 D18:J18 D20:J20 D25:J25" name="Range1"/>
    <protectedRange sqref="E48 E52:E53 E50 D57:J57 D60:J60 D47:J47" name="Range4"/>
    <protectedRange sqref="E85:E87 E81:E82 D89:J89 D84:J84 D80:J80" name="Range6"/>
    <protectedRange sqref="E102:E103 E111 E106 D109:E109 G109:J109 D105:J105" name="Range8"/>
    <protectedRange sqref="E125:E129 E134:E135 E138 D133:J133 D137:J137 D131:J131" name="Range10"/>
    <protectedRange sqref="E166 E159 E173 E162:E163 D168:J168 D161:J161 D165:J165 D171:J171 D158:J158" name="Range12"/>
    <protectedRange sqref="F196:F199 F206:F208 D201:J201 D195:J195 D204:J204" name="Range14"/>
    <protectedRange sqref="F222:F223 F229:F232 F226 D225:J225 D228:F228" name="Range16"/>
    <protectedRange sqref="E26" name="Range17"/>
    <protectedRange sqref="F202" name="Range21"/>
    <protectedRange sqref="G229:J229" name="Range1_28"/>
    <protectedRange sqref="G215:J215" name="Range1_28_1"/>
  </protectedRanges>
  <autoFilter ref="A12:J232" xr:uid="{00000000-0009-0000-0000-000002000000}"/>
  <mergeCells count="12">
    <mergeCell ref="G10:J10"/>
    <mergeCell ref="E9:F9"/>
    <mergeCell ref="E10:F10"/>
    <mergeCell ref="D10:D11"/>
    <mergeCell ref="A10:A11"/>
    <mergeCell ref="B10:C11"/>
    <mergeCell ref="G3:J3"/>
    <mergeCell ref="G4:J4"/>
    <mergeCell ref="A7:J7"/>
    <mergeCell ref="G1:J1"/>
    <mergeCell ref="G2:J2"/>
    <mergeCell ref="A6:G6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G12" sqref="G12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x14ac:dyDescent="0.2">
      <c r="H1" s="94" t="s">
        <v>1039</v>
      </c>
    </row>
    <row r="2" spans="1:9" s="90" customFormat="1" ht="13.5" customHeight="1" x14ac:dyDescent="0.25">
      <c r="A2" s="92"/>
      <c r="C2" s="92"/>
      <c r="D2" s="139"/>
      <c r="E2" s="140"/>
      <c r="F2" s="287" t="s">
        <v>610</v>
      </c>
      <c r="G2" s="287"/>
      <c r="H2" s="287"/>
      <c r="I2" s="287"/>
    </row>
    <row r="3" spans="1:9" s="90" customFormat="1" ht="13.5" customHeight="1" x14ac:dyDescent="0.25">
      <c r="A3" s="92"/>
      <c r="C3" s="92"/>
      <c r="D3" s="139"/>
      <c r="E3" s="140"/>
      <c r="F3" s="287" t="s">
        <v>1025</v>
      </c>
      <c r="G3" s="287"/>
      <c r="H3" s="287"/>
      <c r="I3" s="287"/>
    </row>
    <row r="4" spans="1:9" s="90" customFormat="1" ht="13.5" customHeight="1" x14ac:dyDescent="0.25">
      <c r="A4" s="92"/>
      <c r="C4" s="92"/>
      <c r="D4" s="139"/>
      <c r="E4" s="140"/>
      <c r="F4" s="288" t="s">
        <v>1038</v>
      </c>
      <c r="G4" s="288"/>
      <c r="H4" s="288"/>
      <c r="I4" s="288"/>
    </row>
    <row r="5" spans="1:9" s="90" customFormat="1" ht="27" customHeight="1" x14ac:dyDescent="0.25">
      <c r="A5" s="92"/>
      <c r="C5" s="92"/>
      <c r="D5" s="139"/>
      <c r="E5" s="140"/>
      <c r="F5" s="302"/>
      <c r="G5" s="302"/>
      <c r="H5" s="302"/>
      <c r="I5" s="302"/>
    </row>
    <row r="6" spans="1:9" s="90" customFormat="1" ht="13.5" customHeight="1" x14ac:dyDescent="0.25">
      <c r="A6" s="92"/>
      <c r="C6" s="92"/>
      <c r="D6" s="139"/>
      <c r="E6" s="140"/>
      <c r="F6" s="287"/>
      <c r="G6" s="287"/>
      <c r="H6" s="287"/>
      <c r="I6" s="287"/>
    </row>
    <row r="7" spans="1:9" s="90" customFormat="1" ht="13.5" customHeight="1" x14ac:dyDescent="0.25">
      <c r="A7" s="92"/>
      <c r="C7" s="92"/>
      <c r="D7" s="139"/>
      <c r="E7" s="140"/>
      <c r="F7" s="287"/>
      <c r="G7" s="287"/>
      <c r="H7" s="287"/>
      <c r="I7" s="287"/>
    </row>
    <row r="8" spans="1:9" s="90" customFormat="1" ht="13.5" customHeight="1" x14ac:dyDescent="0.25">
      <c r="A8" s="92"/>
      <c r="C8" s="92"/>
      <c r="D8" s="139"/>
      <c r="E8" s="140"/>
      <c r="F8" s="288"/>
      <c r="G8" s="288"/>
      <c r="H8" s="288"/>
      <c r="I8" s="288"/>
    </row>
    <row r="9" spans="1:9" ht="13.5" x14ac:dyDescent="0.25">
      <c r="E9" s="320"/>
      <c r="F9" s="320"/>
      <c r="G9" s="320"/>
      <c r="H9" s="320"/>
      <c r="I9" s="320"/>
    </row>
    <row r="10" spans="1:9" ht="16.5" x14ac:dyDescent="0.3">
      <c r="A10" s="321" t="s">
        <v>767</v>
      </c>
      <c r="B10" s="321"/>
      <c r="C10" s="321"/>
      <c r="D10" s="321"/>
      <c r="E10" s="321"/>
      <c r="F10" s="321"/>
      <c r="G10" s="321"/>
      <c r="H10" s="321"/>
      <c r="I10" s="321"/>
    </row>
    <row r="11" spans="1:9" ht="42" customHeight="1" x14ac:dyDescent="0.2">
      <c r="A11" s="322" t="s">
        <v>768</v>
      </c>
      <c r="B11" s="322"/>
      <c r="C11" s="322"/>
      <c r="D11" s="322"/>
      <c r="E11" s="322"/>
      <c r="F11" s="322"/>
      <c r="G11" s="322"/>
      <c r="H11" s="322"/>
      <c r="I11" s="322"/>
    </row>
    <row r="12" spans="1:9" ht="30" customHeight="1" thickBot="1" x14ac:dyDescent="0.35">
      <c r="A12" s="2"/>
      <c r="B12" s="96"/>
      <c r="C12" s="96"/>
      <c r="D12" s="307" t="s">
        <v>763</v>
      </c>
      <c r="E12" s="307"/>
    </row>
    <row r="13" spans="1:9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9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tntesagitakan'!G15-'1. Ekamutner'!D16</f>
        <v>571759.46279999893</v>
      </c>
      <c r="D17" s="108">
        <f>+'6.Gorcarakan ev tntesagitakan'!H15-'1. Ekamutner'!E16</f>
        <v>64980.419999998994</v>
      </c>
      <c r="E17" s="108">
        <f>+'6.Gorcarakan ev tntesagitakan'!I15-'1. Ekamutner'!F16</f>
        <v>506779.0427999997</v>
      </c>
      <c r="F17" s="108">
        <f>+'6.Gorcarakan ev tntesagitakan'!J15-'1. Ekamutner'!G16</f>
        <v>571759.54279999807</v>
      </c>
      <c r="G17" s="108">
        <f>+'6.Gorcarakan ev tntesagitakan'!K15-'1. Ekamutner'!H16</f>
        <v>571759.52279999806</v>
      </c>
      <c r="H17" s="108">
        <f>+'6.Gorcarakan ev tntesagitakan'!L15-'1. Ekamutner'!I16</f>
        <v>571759.52057777531</v>
      </c>
      <c r="I17" s="108">
        <f>+'6.Gorcarakan ev tntesagitakan'!M15-'1. Ekamutner'!J16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6"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view="pageBreakPreview" zoomScale="60" workbookViewId="0">
      <selection activeCell="J3" sqref="J3:M3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I1" s="116" t="s">
        <v>1035</v>
      </c>
    </row>
    <row r="2" spans="1:218" s="90" customFormat="1" ht="13.5" customHeight="1" x14ac:dyDescent="0.25">
      <c r="A2" s="92"/>
      <c r="C2" s="92"/>
      <c r="D2" s="139"/>
      <c r="E2" s="140"/>
      <c r="F2" s="140"/>
      <c r="G2" s="287" t="s">
        <v>610</v>
      </c>
      <c r="H2" s="287"/>
      <c r="I2" s="287"/>
      <c r="J2" s="287"/>
    </row>
    <row r="3" spans="1:218" s="90" customFormat="1" ht="43.5" customHeight="1" x14ac:dyDescent="0.25">
      <c r="A3" s="92"/>
      <c r="C3" s="92"/>
      <c r="D3" s="139"/>
      <c r="E3" s="140"/>
      <c r="F3" s="140"/>
      <c r="G3" s="290" t="s">
        <v>1037</v>
      </c>
      <c r="H3" s="290"/>
      <c r="I3" s="290"/>
      <c r="J3" s="290"/>
    </row>
    <row r="4" spans="1:218" s="90" customFormat="1" ht="13.5" hidden="1" customHeight="1" x14ac:dyDescent="0.25">
      <c r="A4" s="92"/>
      <c r="C4" s="92"/>
      <c r="D4" s="139"/>
      <c r="E4" s="140"/>
      <c r="F4" s="140"/>
      <c r="G4" s="287" t="s">
        <v>1036</v>
      </c>
      <c r="H4" s="287"/>
      <c r="I4" s="287"/>
      <c r="J4" s="287"/>
    </row>
    <row r="5" spans="1:218" s="90" customFormat="1" ht="13.5" hidden="1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x14ac:dyDescent="0.3">
      <c r="E6" s="320"/>
      <c r="F6" s="320"/>
      <c r="G6" s="320"/>
      <c r="H6" s="320"/>
      <c r="I6" s="320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21" t="s">
        <v>773</v>
      </c>
      <c r="B8" s="321"/>
      <c r="C8" s="321"/>
      <c r="D8" s="321"/>
      <c r="E8" s="321"/>
      <c r="F8" s="321"/>
      <c r="G8" s="321"/>
      <c r="H8" s="321"/>
      <c r="I8" s="321"/>
      <c r="J8" s="321"/>
    </row>
    <row r="9" spans="1:218" ht="16.5" customHeight="1" x14ac:dyDescent="0.3">
      <c r="A9" s="323" t="s">
        <v>774</v>
      </c>
      <c r="B9" s="323"/>
      <c r="C9" s="323"/>
      <c r="D9" s="323"/>
      <c r="E9" s="323"/>
      <c r="F9" s="323"/>
      <c r="G9" s="323"/>
      <c r="H9" s="323"/>
      <c r="I9" s="323"/>
      <c r="J9" s="323"/>
    </row>
    <row r="10" spans="1:218" ht="33" x14ac:dyDescent="0.3">
      <c r="A10" s="118" t="s">
        <v>775</v>
      </c>
      <c r="B10" s="119" t="s">
        <v>377</v>
      </c>
      <c r="C10" s="120"/>
      <c r="D10" s="324" t="s">
        <v>373</v>
      </c>
      <c r="E10" s="326" t="s">
        <v>776</v>
      </c>
      <c r="F10" s="327"/>
      <c r="G10" s="316" t="s">
        <v>777</v>
      </c>
      <c r="H10" s="317"/>
      <c r="I10" s="317"/>
      <c r="J10" s="318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5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0">
    <mergeCell ref="G2:J2"/>
    <mergeCell ref="G3:J3"/>
    <mergeCell ref="G4:J4"/>
    <mergeCell ref="G5:J5"/>
    <mergeCell ref="E6:I6"/>
    <mergeCell ref="A8:J8"/>
    <mergeCell ref="A9:J9"/>
    <mergeCell ref="D10:D11"/>
    <mergeCell ref="E10:F10"/>
    <mergeCell ref="G10:J10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J3" sqref="J3:M3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9.140625" style="2"/>
    <col min="16" max="16" width="20.28515625" style="2" customWidth="1"/>
    <col min="17" max="17" width="20.140625" style="2" customWidth="1"/>
    <col min="18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1026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87" t="s">
        <v>610</v>
      </c>
      <c r="K2" s="287"/>
      <c r="L2" s="287"/>
      <c r="M2" s="287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87" t="s">
        <v>1025</v>
      </c>
      <c r="K3" s="287"/>
      <c r="L3" s="287"/>
      <c r="M3" s="287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88" t="s">
        <v>1032</v>
      </c>
      <c r="K4" s="288"/>
      <c r="L4" s="288"/>
      <c r="M4" s="28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302" t="s">
        <v>1033</v>
      </c>
      <c r="K5" s="302"/>
      <c r="L5" s="302"/>
      <c r="M5" s="302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87" t="s">
        <v>610</v>
      </c>
      <c r="K6" s="287"/>
      <c r="L6" s="287"/>
      <c r="M6" s="287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87" t="s">
        <v>867</v>
      </c>
      <c r="K7" s="287"/>
      <c r="L7" s="287"/>
      <c r="M7" s="287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88" t="s">
        <v>1034</v>
      </c>
      <c r="K8" s="288"/>
      <c r="L8" s="288"/>
      <c r="M8" s="28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29" t="s">
        <v>143</v>
      </c>
      <c r="B12" s="330" t="s">
        <v>144</v>
      </c>
      <c r="C12" s="337" t="s">
        <v>145</v>
      </c>
      <c r="D12" s="331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4" t="s">
        <v>372</v>
      </c>
      <c r="K12" s="295"/>
      <c r="L12" s="295"/>
      <c r="M12" s="296"/>
    </row>
    <row r="13" spans="1:22" ht="64.5" customHeight="1" x14ac:dyDescent="0.25">
      <c r="A13" s="329"/>
      <c r="B13" s="329"/>
      <c r="C13" s="329"/>
      <c r="D13" s="329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tsaxs'!D13</f>
        <v>0</v>
      </c>
      <c r="Q13" s="21">
        <f>+H15-'3.Tntesagitakan tsaxs'!E13</f>
        <v>0</v>
      </c>
      <c r="R13" s="21">
        <f>+I15-'3.Tntesagitakan tsaxs'!F13</f>
        <v>0</v>
      </c>
      <c r="S13" s="21">
        <f>+J15-'3.Tntesagitakan tsaxs'!G13</f>
        <v>0</v>
      </c>
      <c r="T13" s="21">
        <f>+K15-'3.Tntesagitakan tsaxs'!H13</f>
        <v>0</v>
      </c>
      <c r="U13" s="21">
        <f>+L15-'3.Tntesagitakan tsaxs'!I13</f>
        <v>0</v>
      </c>
      <c r="V13" s="21">
        <f>+M15-'3.Tntesagitakan tsaxs'!J13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5645393.1547999997</v>
      </c>
      <c r="H15" s="21">
        <f>H16+H128+H161+H217+H352+H407+H463+H537+H635+H704+H771</f>
        <v>4621821.8119999999</v>
      </c>
      <c r="I15" s="21">
        <f>+I16+I128+I161+I217+I352+I407+I463+I537+I635+I704</f>
        <v>1370456.0427999997</v>
      </c>
      <c r="J15" s="21">
        <f>J16+J128+J161+J217+J352+J407+J463+J537+J635+J704</f>
        <v>2220222.6205936489</v>
      </c>
      <c r="K15" s="21">
        <f>K16+K128+K161+K217+K352+K407+K463+K537+K635+K704</f>
        <v>3351533.3783872998</v>
      </c>
      <c r="L15" s="21">
        <f>L16+L128+L161+L217+L352+L407+L463+L537+L635+L704</f>
        <v>4490653.7241650773</v>
      </c>
      <c r="M15" s="21">
        <f>M16+M128+M161+M217+M352+M407+M463+M537+M635+M704</f>
        <v>5645393.1547999997</v>
      </c>
      <c r="P15" s="21">
        <v>5645393.1547999997</v>
      </c>
      <c r="Q15" s="21">
        <v>4621821.8119999999</v>
      </c>
      <c r="R15" s="21">
        <v>1370456.0427999999</v>
      </c>
      <c r="S15" s="21">
        <v>2220222.6205936489</v>
      </c>
      <c r="T15" s="21">
        <v>3351533.3783872998</v>
      </c>
      <c r="U15" s="21">
        <v>4490653.7241650773</v>
      </c>
      <c r="V15" s="21">
        <v>5645393.1547999997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244491.41696031802</v>
      </c>
      <c r="K16" s="21">
        <f>+K18+K64+K86+K92+K99+K112+K118</f>
        <v>448734.04742857144</v>
      </c>
      <c r="L16" s="21">
        <f>+L18+L64+L86+L92+L99+L112+L118</f>
        <v>659307.91646428546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173994.11537301642</v>
      </c>
      <c r="K18" s="21">
        <f t="shared" si="1"/>
        <v>370855.79346031748</v>
      </c>
      <c r="L18" s="21">
        <f t="shared" si="1"/>
        <v>523136.01170238067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173994.11537301642</v>
      </c>
      <c r="K20" s="21">
        <f t="shared" si="2"/>
        <v>370855.79346031748</v>
      </c>
      <c r="L20" s="21">
        <f t="shared" si="2"/>
        <v>523136.01170238067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5320.4761904761908</v>
      </c>
      <c r="K46" s="146">
        <v>9010.9523809523816</v>
      </c>
      <c r="L46" s="146">
        <v>12760.952380952382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3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3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3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55357.142857142862</v>
      </c>
      <c r="K99" s="21">
        <f>K101</f>
        <v>61507.936507936509</v>
      </c>
      <c r="L99" s="21">
        <f>L101</f>
        <v>118551.58730158731</v>
      </c>
      <c r="M99" s="21">
        <f>M101</f>
        <v>125000</v>
      </c>
    </row>
    <row r="100" spans="1:13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55357.142857142862</v>
      </c>
      <c r="K101" s="21">
        <f t="shared" si="14"/>
        <v>61507.936507936509</v>
      </c>
      <c r="L101" s="21">
        <f t="shared" si="14"/>
        <v>118551.58730158731</v>
      </c>
      <c r="M101" s="21">
        <f t="shared" si="14"/>
        <v>125000</v>
      </c>
    </row>
    <row r="102" spans="1:13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3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1476.1904761904761</v>
      </c>
      <c r="K103" s="146">
        <v>2952.3809523809523</v>
      </c>
      <c r="L103" s="146">
        <v>4452.3809523809523</v>
      </c>
      <c r="M103" s="146">
        <f>+G103</f>
        <v>6000</v>
      </c>
    </row>
    <row r="104" spans="1:13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4674.603174603174</v>
      </c>
      <c r="K104" s="146">
        <v>9349.206349206348</v>
      </c>
      <c r="L104" s="146">
        <v>14099.206349206348</v>
      </c>
      <c r="M104" s="146">
        <f>+G104</f>
        <v>19000</v>
      </c>
    </row>
    <row r="105" spans="1:13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3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3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44285.71428571429</v>
      </c>
      <c r="K107" s="146">
        <f>+G107/252*124</f>
        <v>44285.71428571429</v>
      </c>
      <c r="L107" s="146">
        <v>90000</v>
      </c>
      <c r="M107" s="146">
        <f>+G107</f>
        <v>90000</v>
      </c>
    </row>
    <row r="108" spans="1:13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3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</row>
    <row r="110" spans="1:13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3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3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-309301.80420000013</v>
      </c>
      <c r="H217" s="21">
        <f t="shared" si="18"/>
        <v>137745.54999999999</v>
      </c>
      <c r="I217" s="21">
        <f t="shared" si="18"/>
        <v>-447047.35420000018</v>
      </c>
      <c r="J217" s="21">
        <f t="shared" si="18"/>
        <v>183006.2255619046</v>
      </c>
      <c r="K217" s="21">
        <f t="shared" si="18"/>
        <v>151634.65294285631</v>
      </c>
      <c r="L217" s="21">
        <f t="shared" si="18"/>
        <v>-79920.009557144018</v>
      </c>
      <c r="M217" s="21">
        <f t="shared" si="18"/>
        <v>-309301.80420000013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3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3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2144776.1957999999</v>
      </c>
      <c r="H277" s="21">
        <f t="shared" si="19"/>
        <v>137745.54999999999</v>
      </c>
      <c r="I277" s="21">
        <f t="shared" si="19"/>
        <v>2007030.6457999998</v>
      </c>
      <c r="J277" s="21">
        <f t="shared" si="19"/>
        <v>786787.32079999987</v>
      </c>
      <c r="K277" s="21">
        <f t="shared" si="19"/>
        <v>1359196.8434190468</v>
      </c>
      <c r="L277" s="21">
        <f t="shared" si="19"/>
        <v>1741161.6809190463</v>
      </c>
      <c r="M277" s="21">
        <f t="shared" si="19"/>
        <v>2144776.1957999999</v>
      </c>
    </row>
    <row r="278" spans="1:13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2144776.1957999999</v>
      </c>
      <c r="H279" s="21">
        <f t="shared" ref="H279:M279" si="20">H281+H282+H283+H284+H285+H286</f>
        <v>137745.54999999999</v>
      </c>
      <c r="I279" s="21">
        <f t="shared" si="20"/>
        <v>2007030.6457999998</v>
      </c>
      <c r="J279" s="21">
        <f t="shared" si="20"/>
        <v>786787.32079999987</v>
      </c>
      <c r="K279" s="21">
        <f t="shared" si="20"/>
        <v>1359196.8434190468</v>
      </c>
      <c r="L279" s="21">
        <f t="shared" si="20"/>
        <v>1741161.6809190463</v>
      </c>
      <c r="M279" s="21">
        <f t="shared" si="20"/>
        <v>2144776.1957999999</v>
      </c>
    </row>
    <row r="280" spans="1:13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3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30690.135317460317</v>
      </c>
      <c r="K282" s="146">
        <v>61380.270634920635</v>
      </c>
      <c r="L282" s="146">
        <v>92565.408134920639</v>
      </c>
      <c r="M282" s="146">
        <f t="shared" si="22"/>
        <v>124740.55</v>
      </c>
    </row>
    <row r="283" spans="1:13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</row>
    <row r="284" spans="1:13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1445884.0987999998</v>
      </c>
      <c r="H284" s="21"/>
      <c r="I284" s="21">
        <v>1445884.0987999998</v>
      </c>
      <c r="J284" s="146">
        <v>262620.24165714264</v>
      </c>
      <c r="K284" s="146">
        <v>778014.23213333252</v>
      </c>
      <c r="L284" s="146">
        <v>1102043.9321333319</v>
      </c>
      <c r="M284" s="146">
        <f t="shared" si="22"/>
        <v>1445884.0987999998</v>
      </c>
    </row>
    <row r="285" spans="1:13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456250.57222222222</v>
      </c>
      <c r="K285" s="146">
        <v>473472.79444444447</v>
      </c>
      <c r="L285" s="146">
        <v>490972.79444444447</v>
      </c>
      <c r="M285" s="146">
        <f t="shared" si="22"/>
        <v>509028.35</v>
      </c>
    </row>
    <row r="286" spans="1:13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52118.197</v>
      </c>
      <c r="H286" s="21"/>
      <c r="I286" s="21">
        <v>52118.197</v>
      </c>
      <c r="J286" s="146">
        <v>30253.117634920636</v>
      </c>
      <c r="K286" s="146">
        <v>37388.038269841272</v>
      </c>
      <c r="L286" s="146">
        <v>44638.038269841272</v>
      </c>
      <c r="M286" s="146">
        <f t="shared" si="22"/>
        <v>52118.197</v>
      </c>
    </row>
    <row r="287" spans="1:13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786325.77300000028</v>
      </c>
      <c r="H352" s="21">
        <f t="shared" si="24"/>
        <v>687180.04600000032</v>
      </c>
      <c r="I352" s="21">
        <f t="shared" si="24"/>
        <v>99145.726999999999</v>
      </c>
      <c r="J352" s="21">
        <f t="shared" si="24"/>
        <v>255105.44399206055</v>
      </c>
      <c r="K352" s="21">
        <f t="shared" si="24"/>
        <v>424358.28144444263</v>
      </c>
      <c r="L352" s="21">
        <f t="shared" si="24"/>
        <v>585931.15718650701</v>
      </c>
      <c r="M352" s="21">
        <f t="shared" si="24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551112.24600000028</v>
      </c>
      <c r="H354" s="21">
        <f t="shared" si="25"/>
        <v>549112.24600000028</v>
      </c>
      <c r="I354" s="21">
        <f t="shared" si="25"/>
        <v>2000</v>
      </c>
      <c r="J354" s="21">
        <f t="shared" si="25"/>
        <v>127268.43286507641</v>
      </c>
      <c r="K354" s="21">
        <f t="shared" si="25"/>
        <v>262829.98619047436</v>
      </c>
      <c r="L354" s="21">
        <f t="shared" si="25"/>
        <v>388135.91193253879</v>
      </c>
      <c r="M354" s="21">
        <f t="shared" si="25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6">SUM(H358:H369)</f>
        <v>549112.24600000028</v>
      </c>
      <c r="I356" s="21">
        <f t="shared" si="26"/>
        <v>2000</v>
      </c>
      <c r="J356" s="21">
        <f t="shared" si="26"/>
        <v>127268.43286507641</v>
      </c>
      <c r="K356" s="21">
        <f t="shared" si="26"/>
        <v>262829.98619047436</v>
      </c>
      <c r="L356" s="21">
        <f t="shared" si="26"/>
        <v>388135.91193253879</v>
      </c>
      <c r="M356" s="21">
        <f t="shared" si="26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7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7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161528.29525396827</v>
      </c>
      <c r="L394" s="21">
        <f t="shared" si="29"/>
        <v>197795.24525396829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161528.29525396827</v>
      </c>
      <c r="L396" s="21">
        <f t="shared" si="30"/>
        <v>197795.24525396829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2031972.3399999996</v>
      </c>
      <c r="H407" s="21">
        <f t="shared" si="33"/>
        <v>350767.07</v>
      </c>
      <c r="I407" s="21">
        <f t="shared" si="33"/>
        <v>1681205.2699999998</v>
      </c>
      <c r="J407" s="21">
        <f t="shared" si="33"/>
        <v>948241.31896825461</v>
      </c>
      <c r="K407" s="21">
        <f t="shared" si="33"/>
        <v>1171950.9203174612</v>
      </c>
      <c r="L407" s="21">
        <f t="shared" si="33"/>
        <v>1598945.8378174608</v>
      </c>
      <c r="M407" s="21">
        <f t="shared" si="33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175956.4</v>
      </c>
      <c r="H427" s="21">
        <f t="shared" si="34"/>
        <v>169556.4</v>
      </c>
      <c r="I427" s="21">
        <f t="shared" si="34"/>
        <v>6400</v>
      </c>
      <c r="J427" s="21">
        <f t="shared" si="34"/>
        <v>54265.923809523811</v>
      </c>
      <c r="K427" s="21">
        <f t="shared" si="34"/>
        <v>93975.447619047613</v>
      </c>
      <c r="L427" s="21">
        <f t="shared" si="34"/>
        <v>134325.4476190476</v>
      </c>
      <c r="M427" s="21">
        <f t="shared" si="34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175956.4</v>
      </c>
      <c r="H429" s="21">
        <f t="shared" si="35"/>
        <v>169556.4</v>
      </c>
      <c r="I429" s="21">
        <f t="shared" si="35"/>
        <v>6400</v>
      </c>
      <c r="J429" s="21">
        <f t="shared" si="35"/>
        <v>54265.923809523811</v>
      </c>
      <c r="K429" s="21">
        <f t="shared" si="35"/>
        <v>93975.447619047613</v>
      </c>
      <c r="L429" s="21">
        <f t="shared" si="35"/>
        <v>134325.4476190476</v>
      </c>
      <c r="M429" s="21">
        <f t="shared" si="35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7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7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38">H445</f>
        <v>181210.67</v>
      </c>
      <c r="I443" s="21">
        <f t="shared" si="38"/>
        <v>1674805.2699999998</v>
      </c>
      <c r="J443" s="21">
        <f t="shared" si="38"/>
        <v>893975.3951587308</v>
      </c>
      <c r="K443" s="21">
        <f t="shared" si="38"/>
        <v>1077975.4726984135</v>
      </c>
      <c r="L443" s="21">
        <f t="shared" si="38"/>
        <v>1464620.390198413</v>
      </c>
      <c r="M443" s="21">
        <f t="shared" si="38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39">+H447+H448+H449+H450+H451+H452+H453+H454+H455+H456+H457+H458+H459+H460+H461</f>
        <v>181210.67</v>
      </c>
      <c r="I445" s="21">
        <f t="shared" si="39"/>
        <v>1674805.2699999998</v>
      </c>
      <c r="J445" s="21">
        <f t="shared" si="39"/>
        <v>893975.3951587308</v>
      </c>
      <c r="K445" s="21">
        <f t="shared" si="39"/>
        <v>1077975.4726984135</v>
      </c>
      <c r="L445" s="21">
        <f t="shared" si="39"/>
        <v>1464620.390198413</v>
      </c>
      <c r="M445" s="21">
        <f t="shared" si="39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0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0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0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1411827.2000000002</v>
      </c>
      <c r="H537" s="21">
        <f t="shared" si="42"/>
        <v>1404327.2000000002</v>
      </c>
      <c r="I537" s="21">
        <f t="shared" si="42"/>
        <v>7500</v>
      </c>
      <c r="J537" s="21">
        <f t="shared" si="42"/>
        <v>353189.27142857143</v>
      </c>
      <c r="K537" s="21">
        <f t="shared" si="42"/>
        <v>698639.54285714263</v>
      </c>
      <c r="L537" s="21">
        <f t="shared" si="42"/>
        <v>1049661.5928571427</v>
      </c>
      <c r="M537" s="21">
        <f t="shared" si="42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621473.1</v>
      </c>
      <c r="H539" s="21">
        <f t="shared" si="43"/>
        <v>621473.1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307992.5158730158</v>
      </c>
      <c r="L539" s="21">
        <f t="shared" si="43"/>
        <v>462283.74087301578</v>
      </c>
      <c r="M539" s="21">
        <f t="shared" si="43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621473.1</v>
      </c>
      <c r="H541" s="21">
        <f t="shared" si="44"/>
        <v>621473.1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307992.5158730158</v>
      </c>
      <c r="L541" s="21">
        <f t="shared" si="44"/>
        <v>462283.74087301578</v>
      </c>
      <c r="M541" s="21">
        <f t="shared" si="44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6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6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6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6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6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733339.5</v>
      </c>
      <c r="H552" s="21">
        <f t="shared" si="47"/>
        <v>725839.5</v>
      </c>
      <c r="I552" s="21">
        <f t="shared" si="47"/>
        <v>7500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544859.2837301587</v>
      </c>
      <c r="M552" s="21">
        <f t="shared" si="47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48">H556+H557+H558+H559</f>
        <v>57660.1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42803.627777777787</v>
      </c>
      <c r="M554" s="21">
        <f t="shared" si="48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49">SUM(H562:H563)</f>
        <v>77321.7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57473.330952380958</v>
      </c>
      <c r="M560" s="21">
        <f t="shared" si="49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 t="shared" ref="G566:M566" si="50">SUM(G568:G569)</f>
        <v>588857.70000000007</v>
      </c>
      <c r="H566" s="21">
        <f t="shared" si="50"/>
        <v>588857.70000000007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437532.72182539682</v>
      </c>
      <c r="M566" s="21">
        <f t="shared" si="50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35883.9</v>
      </c>
      <c r="H568" s="21">
        <v>35883.9</v>
      </c>
      <c r="I568" s="21"/>
      <c r="J568" s="146">
        <v>10474.038888888888</v>
      </c>
      <c r="K568" s="146">
        <v>18765.677777777779</v>
      </c>
      <c r="L568" s="146">
        <v>27191.052777777779</v>
      </c>
      <c r="M568" s="146">
        <f>+G568</f>
        <v>35883.9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9500</v>
      </c>
      <c r="H585" s="21">
        <f t="shared" si="51"/>
        <v>2000</v>
      </c>
      <c r="I585" s="21">
        <f t="shared" si="51"/>
        <v>7500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7049.603174603174</v>
      </c>
      <c r="M585" s="21">
        <f t="shared" si="51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26200</v>
      </c>
      <c r="H607" s="21">
        <f t="shared" si="52"/>
        <v>26200</v>
      </c>
      <c r="I607" s="21">
        <f t="shared" si="52"/>
        <v>0</v>
      </c>
      <c r="J607" s="21">
        <f t="shared" si="52"/>
        <v>6446.0317460317456</v>
      </c>
      <c r="K607" s="21">
        <f t="shared" si="52"/>
        <v>12892.063492063491</v>
      </c>
      <c r="L607" s="21">
        <f t="shared" si="52"/>
        <v>19442.063492063491</v>
      </c>
      <c r="M607" s="21">
        <f t="shared" si="52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3">+H613+H614</f>
        <v>26200</v>
      </c>
      <c r="I612" s="21">
        <f t="shared" si="53"/>
        <v>0</v>
      </c>
      <c r="J612" s="21">
        <f t="shared" si="53"/>
        <v>6446.0317460317456</v>
      </c>
      <c r="K612" s="21">
        <f t="shared" si="53"/>
        <v>12892.063492063491</v>
      </c>
      <c r="L612" s="21">
        <f t="shared" si="53"/>
        <v>19442.063492063491</v>
      </c>
      <c r="M612" s="21">
        <f t="shared" si="53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830161.88399999996</v>
      </c>
      <c r="H635" s="21">
        <f t="shared" si="56"/>
        <v>830161.88399999996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619444.47542857146</v>
      </c>
      <c r="M635" s="21">
        <f t="shared" si="56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783947.18400000001</v>
      </c>
      <c r="H637" s="21">
        <f t="shared" si="57"/>
        <v>783947.18400000001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584927.71193650796</v>
      </c>
      <c r="M637" s="21">
        <f t="shared" si="57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58">+H640</f>
        <v>783947.18400000001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584927.71193650796</v>
      </c>
      <c r="M639" s="21">
        <f t="shared" si="58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71677</v>
      </c>
      <c r="H704" s="21">
        <f t="shared" si="60"/>
        <v>71677</v>
      </c>
      <c r="I704" s="21">
        <f t="shared" si="60"/>
        <v>0</v>
      </c>
      <c r="J704" s="21">
        <f t="shared" si="60"/>
        <v>21379.777777777777</v>
      </c>
      <c r="K704" s="21">
        <f t="shared" si="60"/>
        <v>39824.30158730159</v>
      </c>
      <c r="L704" s="21">
        <f t="shared" si="60"/>
        <v>55501.801587301583</v>
      </c>
      <c r="M704" s="21">
        <f t="shared" si="60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2">+H725</f>
        <v>41370</v>
      </c>
      <c r="I723" s="21">
        <f t="shared" si="62"/>
        <v>0</v>
      </c>
      <c r="J723" s="21">
        <f t="shared" si="62"/>
        <v>13887.857142857143</v>
      </c>
      <c r="K723" s="21">
        <f t="shared" si="62"/>
        <v>22855.714285714286</v>
      </c>
      <c r="L723" s="21">
        <f t="shared" si="62"/>
        <v>31968.214285714286</v>
      </c>
      <c r="M723" s="21">
        <f t="shared" si="62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3">+H727</f>
        <v>41370</v>
      </c>
      <c r="I725" s="21">
        <f t="shared" si="63"/>
        <v>0</v>
      </c>
      <c r="J725" s="21">
        <f t="shared" si="63"/>
        <v>13887.857142857143</v>
      </c>
      <c r="K725" s="21">
        <f t="shared" si="63"/>
        <v>22855.714285714286</v>
      </c>
      <c r="L725" s="21">
        <f t="shared" si="63"/>
        <v>31968.214285714286</v>
      </c>
      <c r="M725" s="21">
        <f t="shared" si="63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1" t="s">
        <v>912</v>
      </c>
      <c r="B2" s="341"/>
      <c r="C2" s="341"/>
      <c r="D2" s="341"/>
      <c r="E2" s="341"/>
      <c r="F2" s="341"/>
      <c r="G2" s="341"/>
      <c r="H2" s="341"/>
      <c r="I2" s="341"/>
    </row>
    <row r="3" spans="1:9" ht="15" customHeight="1" x14ac:dyDescent="0.3">
      <c r="A3" s="341"/>
      <c r="B3" s="341"/>
      <c r="C3" s="341"/>
      <c r="D3" s="341"/>
      <c r="E3" s="341"/>
      <c r="F3" s="341"/>
      <c r="G3" s="341"/>
      <c r="H3" s="341"/>
      <c r="I3" s="341"/>
    </row>
    <row r="4" spans="1:9" ht="15" customHeight="1" x14ac:dyDescent="0.3">
      <c r="A4" s="341"/>
      <c r="B4" s="341"/>
      <c r="C4" s="341"/>
      <c r="D4" s="341"/>
      <c r="E4" s="341"/>
      <c r="F4" s="341"/>
      <c r="G4" s="341"/>
      <c r="H4" s="341"/>
      <c r="I4" s="341"/>
    </row>
    <row r="5" spans="1:9" ht="16.5" customHeight="1" x14ac:dyDescent="0.3">
      <c r="A5" s="341"/>
      <c r="B5" s="341"/>
      <c r="C5" s="341"/>
      <c r="D5" s="341"/>
      <c r="E5" s="341"/>
      <c r="F5" s="341"/>
      <c r="G5" s="341"/>
      <c r="H5" s="341"/>
      <c r="I5" s="341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2" t="s">
        <v>870</v>
      </c>
      <c r="I7" s="343"/>
    </row>
    <row r="8" spans="1:9" ht="15" customHeight="1" x14ac:dyDescent="0.3">
      <c r="A8" s="171"/>
      <c r="B8" s="172"/>
      <c r="C8" s="173" t="s">
        <v>871</v>
      </c>
      <c r="D8" s="344" t="s">
        <v>872</v>
      </c>
      <c r="E8" s="345"/>
      <c r="F8" s="173" t="s">
        <v>1008</v>
      </c>
      <c r="G8" s="344" t="s">
        <v>873</v>
      </c>
      <c r="H8" s="346"/>
      <c r="I8" s="345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7" t="s">
        <v>869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9"/>
    </row>
    <row r="2" spans="1:18" s="19" customFormat="1" ht="13.5" customHeight="1" x14ac:dyDescent="0.25">
      <c r="A2" s="35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2"/>
    </row>
    <row r="3" spans="1:18" s="19" customFormat="1" ht="13.5" customHeight="1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2"/>
    </row>
    <row r="4" spans="1:18" s="19" customFormat="1" ht="13.5" customHeight="1" x14ac:dyDescent="0.25">
      <c r="A4" s="350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2"/>
    </row>
    <row r="5" spans="1:18" ht="59.25" customHeight="1" x14ac:dyDescent="0.25">
      <c r="A5" s="350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</row>
    <row r="6" spans="1:18" ht="51" customHeight="1" x14ac:dyDescent="0.25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29" t="s">
        <v>143</v>
      </c>
      <c r="B8" s="330" t="s">
        <v>144</v>
      </c>
      <c r="C8" s="337" t="s">
        <v>145</v>
      </c>
      <c r="D8" s="331" t="s">
        <v>146</v>
      </c>
      <c r="E8" s="356" t="s">
        <v>147</v>
      </c>
      <c r="F8" s="336" t="s">
        <v>148</v>
      </c>
      <c r="G8" s="155" t="s">
        <v>871</v>
      </c>
      <c r="H8" s="358" t="s">
        <v>872</v>
      </c>
      <c r="I8" s="359"/>
      <c r="J8" s="155" t="s">
        <v>1008</v>
      </c>
      <c r="K8" s="360" t="s">
        <v>154</v>
      </c>
      <c r="L8" s="361"/>
      <c r="M8" s="358" t="s">
        <v>873</v>
      </c>
      <c r="N8" s="362"/>
      <c r="O8" s="359"/>
    </row>
    <row r="9" spans="1:18" ht="113.25" customHeight="1" x14ac:dyDescent="0.25">
      <c r="A9" s="329"/>
      <c r="B9" s="329"/>
      <c r="C9" s="329"/>
      <c r="D9" s="329"/>
      <c r="E9" s="357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tntesagitakan'!G284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tntesagitakan'!G286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tntesagitakan'!G568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tntesagitakan'!H776</f>
        <v>346884.7</v>
      </c>
      <c r="L781" s="21">
        <f>+'6.Gorcarakan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2023-03-01T07:14:25Z</dcterms:modified>
</cp:coreProperties>
</file>