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Erik\Desktop\nor\ՏԱՇԻՐ 41-Ն\"/>
    </mc:Choice>
  </mc:AlternateContent>
  <xr:revisionPtr revIDLastSave="0" documentId="13_ncr:1_{70B1EA03-C66E-4B9E-A338-842005D6CA2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Лист12" sheetId="1" r:id="rId1"/>
    <sheet name="ekam" sheetId="2" r:id="rId2"/>
    <sheet name="Лист6" sheetId="3" state="hidden" r:id="rId3"/>
    <sheet name="Ekamutner" sheetId="4" state="hidden" r:id="rId4"/>
    <sheet name="Gorcarnakan_caxs" sheetId="5" r:id="rId5"/>
    <sheet name="Tntesagitakan" sheetId="6" r:id="rId6"/>
    <sheet name="Dificit" sheetId="7" state="hidden" r:id="rId7"/>
    <sheet name="Dificiti_caxs" sheetId="8" state="hidden" r:id="rId8"/>
    <sheet name="def" sheetId="11" r:id="rId9"/>
    <sheet name="tnt gorc 6" sheetId="9" r:id="rId10"/>
  </sheets>
  <externalReferences>
    <externalReference r:id="rId11"/>
    <externalReference r:id="rId12"/>
  </externalReferences>
  <calcPr calcId="191029"/>
</workbook>
</file>

<file path=xl/calcChain.xml><?xml version="1.0" encoding="utf-8"?>
<calcChain xmlns="http://schemas.openxmlformats.org/spreadsheetml/2006/main">
  <c r="L14" i="11" l="1"/>
  <c r="K14" i="11"/>
  <c r="J14" i="11"/>
  <c r="I14" i="11"/>
  <c r="H14" i="11"/>
  <c r="G14" i="11"/>
  <c r="E14" i="11"/>
  <c r="D14" i="11"/>
  <c r="C14" i="11"/>
  <c r="L13" i="11"/>
  <c r="K13" i="11"/>
  <c r="J13" i="11"/>
  <c r="I13" i="11"/>
  <c r="H13" i="11"/>
  <c r="G13" i="11"/>
  <c r="E13" i="11"/>
  <c r="D13" i="11"/>
  <c r="C13" i="11"/>
  <c r="H12" i="11"/>
  <c r="L8" i="11"/>
  <c r="K8" i="11"/>
  <c r="K12" i="11" s="1"/>
  <c r="I8" i="11"/>
  <c r="I12" i="11" s="1"/>
  <c r="F8" i="11"/>
  <c r="E8" i="11"/>
  <c r="D8" i="11"/>
  <c r="D12" i="11" s="1"/>
  <c r="I1013" i="9"/>
  <c r="I1012" i="9"/>
  <c r="I984" i="9"/>
  <c r="J956" i="9"/>
  <c r="J911" i="9" s="1"/>
  <c r="J909" i="9" s="1"/>
  <c r="I927" i="9"/>
  <c r="H927" i="9" s="1"/>
  <c r="I926" i="9"/>
  <c r="H926" i="9" s="1"/>
  <c r="I925" i="9"/>
  <c r="H925" i="9" s="1"/>
  <c r="I924" i="9"/>
  <c r="I923" i="9"/>
  <c r="H923" i="9" s="1"/>
  <c r="I922" i="9"/>
  <c r="H922" i="9" s="1"/>
  <c r="I921" i="9"/>
  <c r="H921" i="9" s="1"/>
  <c r="I920" i="9"/>
  <c r="I919" i="9"/>
  <c r="H919" i="9" s="1"/>
  <c r="I918" i="9"/>
  <c r="H918" i="9" s="1"/>
  <c r="I917" i="9"/>
  <c r="H917" i="9" s="1"/>
  <c r="I916" i="9"/>
  <c r="H916" i="9" s="1"/>
  <c r="I915" i="9"/>
  <c r="H915" i="9" s="1"/>
  <c r="I914" i="9"/>
  <c r="I887" i="9"/>
  <c r="I884" i="9"/>
  <c r="H884" i="9" s="1"/>
  <c r="J870" i="9"/>
  <c r="H870" i="9" s="1"/>
  <c r="I863" i="9"/>
  <c r="H863" i="9" s="1"/>
  <c r="I862" i="9"/>
  <c r="H862" i="9" s="1"/>
  <c r="I861" i="9"/>
  <c r="H861" i="9" s="1"/>
  <c r="I859" i="9"/>
  <c r="H859" i="9" s="1"/>
  <c r="I858" i="9"/>
  <c r="H858" i="9" s="1"/>
  <c r="I857" i="9"/>
  <c r="H857" i="9" s="1"/>
  <c r="I856" i="9"/>
  <c r="H856" i="9" s="1"/>
  <c r="I855" i="9"/>
  <c r="H855" i="9" s="1"/>
  <c r="I854" i="9"/>
  <c r="H854" i="9" s="1"/>
  <c r="I853" i="9"/>
  <c r="H853" i="9" s="1"/>
  <c r="I797" i="9"/>
  <c r="H797" i="9" s="1"/>
  <c r="H795" i="9" s="1"/>
  <c r="J793" i="9"/>
  <c r="J777" i="9" s="1"/>
  <c r="I784" i="9"/>
  <c r="H784" i="9" s="1"/>
  <c r="I783" i="9"/>
  <c r="I781" i="9"/>
  <c r="H781" i="9" s="1"/>
  <c r="I780" i="9"/>
  <c r="H780" i="9" s="1"/>
  <c r="J774" i="9"/>
  <c r="H774" i="9" s="1"/>
  <c r="I773" i="9"/>
  <c r="H773" i="9" s="1"/>
  <c r="I772" i="9"/>
  <c r="H772" i="9" s="1"/>
  <c r="I771" i="9"/>
  <c r="H771" i="9" s="1"/>
  <c r="I761" i="9"/>
  <c r="I760" i="9"/>
  <c r="H760" i="9" s="1"/>
  <c r="I759" i="9"/>
  <c r="H759" i="9" s="1"/>
  <c r="I758" i="9"/>
  <c r="H758" i="9" s="1"/>
  <c r="I757" i="9"/>
  <c r="H757" i="9" s="1"/>
  <c r="I756" i="9"/>
  <c r="H756" i="9" s="1"/>
  <c r="I755" i="9"/>
  <c r="I754" i="9"/>
  <c r="I753" i="9"/>
  <c r="I752" i="9"/>
  <c r="H752" i="9" s="1"/>
  <c r="J748" i="9"/>
  <c r="J729" i="9" s="1"/>
  <c r="I747" i="9"/>
  <c r="H747" i="9" s="1"/>
  <c r="I740" i="9"/>
  <c r="H740" i="9" s="1"/>
  <c r="I739" i="9"/>
  <c r="H739" i="9" s="1"/>
  <c r="I738" i="9"/>
  <c r="H738" i="9" s="1"/>
  <c r="I737" i="9"/>
  <c r="H737" i="9" s="1"/>
  <c r="I736" i="9"/>
  <c r="H736" i="9" s="1"/>
  <c r="I735" i="9"/>
  <c r="H735" i="9" s="1"/>
  <c r="I734" i="9"/>
  <c r="H734" i="9" s="1"/>
  <c r="I733" i="9"/>
  <c r="H733" i="9" s="1"/>
  <c r="I732" i="9"/>
  <c r="J726" i="9"/>
  <c r="J725" i="9"/>
  <c r="H725" i="9" s="1"/>
  <c r="I724" i="9"/>
  <c r="H724" i="9" s="1"/>
  <c r="I723" i="9"/>
  <c r="H723" i="9" s="1"/>
  <c r="I722" i="9"/>
  <c r="I721" i="9"/>
  <c r="I717" i="9"/>
  <c r="H717" i="9" s="1"/>
  <c r="I706" i="9"/>
  <c r="H706" i="9" s="1"/>
  <c r="J705" i="9"/>
  <c r="H705" i="9" s="1"/>
  <c r="I687" i="9"/>
  <c r="I682" i="9"/>
  <c r="I680" i="9" s="1"/>
  <c r="J627" i="9"/>
  <c r="H627" i="9" s="1"/>
  <c r="J623" i="9"/>
  <c r="J598" i="9" s="1"/>
  <c r="J596" i="9" s="1"/>
  <c r="I617" i="9"/>
  <c r="H617" i="9" s="1"/>
  <c r="I616" i="9"/>
  <c r="H616" i="9" s="1"/>
  <c r="I614" i="9"/>
  <c r="H614" i="9" s="1"/>
  <c r="I613" i="9"/>
  <c r="H613" i="9" s="1"/>
  <c r="I612" i="9"/>
  <c r="H612" i="9" s="1"/>
  <c r="I611" i="9"/>
  <c r="H611" i="9" s="1"/>
  <c r="I609" i="9"/>
  <c r="H609" i="9" s="1"/>
  <c r="I608" i="9"/>
  <c r="H608" i="9" s="1"/>
  <c r="I607" i="9"/>
  <c r="H607" i="9" s="1"/>
  <c r="I605" i="9"/>
  <c r="H605" i="9" s="1"/>
  <c r="I604" i="9"/>
  <c r="H604" i="9" s="1"/>
  <c r="I602" i="9"/>
  <c r="J595" i="9"/>
  <c r="H595" i="9" s="1"/>
  <c r="J594" i="9"/>
  <c r="H594" i="9" s="1"/>
  <c r="I584" i="9"/>
  <c r="H584" i="9" s="1"/>
  <c r="I583" i="9"/>
  <c r="J573" i="9"/>
  <c r="H573" i="9" s="1"/>
  <c r="I571" i="9"/>
  <c r="H571" i="9" s="1"/>
  <c r="I568" i="9"/>
  <c r="J553" i="9"/>
  <c r="J552" i="9"/>
  <c r="H552" i="9" s="1"/>
  <c r="I551" i="9"/>
  <c r="H551" i="9" s="1"/>
  <c r="I550" i="9"/>
  <c r="J543" i="9"/>
  <c r="H543" i="9" s="1"/>
  <c r="J542" i="9"/>
  <c r="J541" i="9"/>
  <c r="H541" i="9" s="1"/>
  <c r="I540" i="9"/>
  <c r="H540" i="9" s="1"/>
  <c r="J539" i="9"/>
  <c r="J538" i="9"/>
  <c r="H538" i="9" s="1"/>
  <c r="I537" i="9"/>
  <c r="H537" i="9" s="1"/>
  <c r="I536" i="9"/>
  <c r="H536" i="9" s="1"/>
  <c r="I535" i="9"/>
  <c r="I509" i="9"/>
  <c r="I507" i="9" s="1"/>
  <c r="H507" i="9" s="1"/>
  <c r="J496" i="9"/>
  <c r="H496" i="9" s="1"/>
  <c r="J488" i="9"/>
  <c r="I487" i="9"/>
  <c r="H487" i="9" s="1"/>
  <c r="I377" i="9"/>
  <c r="H377" i="9" s="1"/>
  <c r="J376" i="9"/>
  <c r="H376" i="9" s="1"/>
  <c r="H374" i="9" s="1"/>
  <c r="H372" i="9" s="1"/>
  <c r="I376" i="9"/>
  <c r="I286" i="9"/>
  <c r="H286" i="9" s="1"/>
  <c r="I285" i="9"/>
  <c r="H285" i="9" s="1"/>
  <c r="I284" i="9"/>
  <c r="H284" i="9" s="1"/>
  <c r="I283" i="9"/>
  <c r="H283" i="9" s="1"/>
  <c r="I246" i="9"/>
  <c r="I245" i="9"/>
  <c r="H245" i="9" s="1"/>
  <c r="I244" i="9"/>
  <c r="H244" i="9" s="1"/>
  <c r="I243" i="9"/>
  <c r="H243" i="9" s="1"/>
  <c r="I242" i="9"/>
  <c r="H242" i="9" s="1"/>
  <c r="I241" i="9"/>
  <c r="H241" i="9" s="1"/>
  <c r="I232" i="9"/>
  <c r="I228" i="9" s="1"/>
  <c r="I231" i="9"/>
  <c r="H231" i="9" s="1"/>
  <c r="I230" i="9"/>
  <c r="H230" i="9" s="1"/>
  <c r="J218" i="9"/>
  <c r="H218" i="9" s="1"/>
  <c r="I217" i="9"/>
  <c r="H217" i="9" s="1"/>
  <c r="I216" i="9"/>
  <c r="H216" i="9" s="1"/>
  <c r="I215" i="9"/>
  <c r="H215" i="9" s="1"/>
  <c r="I212" i="9"/>
  <c r="H212" i="9" s="1"/>
  <c r="I211" i="9"/>
  <c r="H211" i="9" s="1"/>
  <c r="I210" i="9"/>
  <c r="H210" i="9" s="1"/>
  <c r="I209" i="9"/>
  <c r="H209" i="9" s="1"/>
  <c r="I208" i="9"/>
  <c r="H208" i="9" s="1"/>
  <c r="I207" i="9"/>
  <c r="H207" i="9" s="1"/>
  <c r="I206" i="9"/>
  <c r="J183" i="9"/>
  <c r="H183" i="9" s="1"/>
  <c r="J180" i="9"/>
  <c r="H180" i="9" s="1"/>
  <c r="I178" i="9"/>
  <c r="H178" i="9" s="1"/>
  <c r="I132" i="9"/>
  <c r="H132" i="9" s="1"/>
  <c r="I130" i="9"/>
  <c r="H130" i="9" s="1"/>
  <c r="I129" i="9"/>
  <c r="H129" i="9" s="1"/>
  <c r="I69" i="9"/>
  <c r="H69" i="9" s="1"/>
  <c r="I54" i="9"/>
  <c r="H54" i="9" s="1"/>
  <c r="I52" i="9"/>
  <c r="I50" i="9"/>
  <c r="H50" i="9" s="1"/>
  <c r="I27" i="9"/>
  <c r="H27" i="9" s="1"/>
  <c r="K19" i="7"/>
  <c r="J19" i="7"/>
  <c r="I19" i="7"/>
  <c r="H19" i="7"/>
  <c r="G19" i="7"/>
  <c r="F19" i="7"/>
  <c r="E19" i="7"/>
  <c r="D19" i="7"/>
  <c r="C19" i="7"/>
  <c r="J102" i="11"/>
  <c r="G102" i="11"/>
  <c r="D102" i="11"/>
  <c r="D99" i="11" s="1"/>
  <c r="J101" i="11"/>
  <c r="J99" i="11" s="1"/>
  <c r="G101" i="11"/>
  <c r="D101" i="11"/>
  <c r="L99" i="11"/>
  <c r="K99" i="11"/>
  <c r="K93" i="11" s="1"/>
  <c r="K87" i="11" s="1"/>
  <c r="K85" i="11" s="1"/>
  <c r="I99" i="11"/>
  <c r="H99" i="11"/>
  <c r="F99" i="11"/>
  <c r="E99" i="11"/>
  <c r="E93" i="11" s="1"/>
  <c r="E87" i="11" s="1"/>
  <c r="E85" i="11" s="1"/>
  <c r="J98" i="11"/>
  <c r="G98" i="11"/>
  <c r="G95" i="11" s="1"/>
  <c r="D98" i="11"/>
  <c r="J97" i="11"/>
  <c r="G97" i="11"/>
  <c r="D97" i="11"/>
  <c r="L95" i="11"/>
  <c r="I95" i="11"/>
  <c r="F95" i="11"/>
  <c r="H93" i="11"/>
  <c r="H87" i="11" s="1"/>
  <c r="H85" i="11" s="1"/>
  <c r="J92" i="11"/>
  <c r="G92" i="11"/>
  <c r="D92" i="11"/>
  <c r="J91" i="11"/>
  <c r="G91" i="11"/>
  <c r="D91" i="11"/>
  <c r="L89" i="11"/>
  <c r="I89" i="11"/>
  <c r="F89" i="11"/>
  <c r="J84" i="11"/>
  <c r="G84" i="11"/>
  <c r="D84" i="11"/>
  <c r="J83" i="11"/>
  <c r="G83" i="11"/>
  <c r="D83" i="11"/>
  <c r="J82" i="11"/>
  <c r="G82" i="11"/>
  <c r="D82" i="11"/>
  <c r="J81" i="11"/>
  <c r="J79" i="11"/>
  <c r="J76" i="11" s="1"/>
  <c r="G79" i="11"/>
  <c r="D79" i="11"/>
  <c r="J78" i="11"/>
  <c r="G78" i="11"/>
  <c r="D78" i="11"/>
  <c r="L76" i="11"/>
  <c r="I76" i="11"/>
  <c r="F76" i="11"/>
  <c r="K74" i="11"/>
  <c r="H74" i="11"/>
  <c r="E74" i="11"/>
  <c r="J73" i="11"/>
  <c r="J68" i="11" s="1"/>
  <c r="G73" i="11"/>
  <c r="D73" i="11"/>
  <c r="J72" i="11"/>
  <c r="G72" i="11"/>
  <c r="D72" i="11"/>
  <c r="J70" i="11"/>
  <c r="G70" i="11"/>
  <c r="D70" i="11"/>
  <c r="K68" i="11"/>
  <c r="K71" i="11" s="1"/>
  <c r="H68" i="11"/>
  <c r="I80" i="11" s="1"/>
  <c r="E68" i="11"/>
  <c r="E71" i="11" s="1"/>
  <c r="J65" i="11"/>
  <c r="G65" i="11"/>
  <c r="D65" i="11"/>
  <c r="J64" i="11"/>
  <c r="G64" i="11"/>
  <c r="D64" i="11"/>
  <c r="L62" i="11"/>
  <c r="K62" i="11"/>
  <c r="I62" i="11"/>
  <c r="H62" i="11"/>
  <c r="F62" i="11"/>
  <c r="E62" i="11"/>
  <c r="J61" i="11"/>
  <c r="G61" i="11"/>
  <c r="D61" i="11"/>
  <c r="J60" i="11"/>
  <c r="G60" i="11"/>
  <c r="D60" i="11"/>
  <c r="J59" i="11"/>
  <c r="G59" i="11"/>
  <c r="D59" i="11"/>
  <c r="L57" i="11"/>
  <c r="I57" i="11"/>
  <c r="F57" i="11"/>
  <c r="J54" i="11"/>
  <c r="G54" i="11"/>
  <c r="D54" i="11"/>
  <c r="J53" i="11"/>
  <c r="G53" i="11"/>
  <c r="D53" i="11"/>
  <c r="L51" i="11"/>
  <c r="K51" i="11"/>
  <c r="I51" i="11"/>
  <c r="H51" i="11"/>
  <c r="F51" i="11"/>
  <c r="E51" i="11"/>
  <c r="J50" i="11"/>
  <c r="G50" i="11"/>
  <c r="D50" i="11"/>
  <c r="J49" i="11"/>
  <c r="G49" i="11"/>
  <c r="D49" i="11"/>
  <c r="L47" i="11"/>
  <c r="L45" i="11" s="1"/>
  <c r="K47" i="11"/>
  <c r="J47" i="11"/>
  <c r="I47" i="11"/>
  <c r="H47" i="11"/>
  <c r="F47" i="11"/>
  <c r="E47" i="11"/>
  <c r="E45" i="11" s="1"/>
  <c r="E33" i="11" s="1"/>
  <c r="E27" i="11" s="1"/>
  <c r="J44" i="11"/>
  <c r="G44" i="11"/>
  <c r="D44" i="11"/>
  <c r="J43" i="11"/>
  <c r="G43" i="11"/>
  <c r="D43" i="11"/>
  <c r="L41" i="11"/>
  <c r="I41" i="11"/>
  <c r="F41" i="11"/>
  <c r="J40" i="11"/>
  <c r="G40" i="11"/>
  <c r="D40" i="11"/>
  <c r="J39" i="11"/>
  <c r="G39" i="11"/>
  <c r="D39" i="11"/>
  <c r="L37" i="11"/>
  <c r="L35" i="11" s="1"/>
  <c r="I37" i="11"/>
  <c r="F37" i="11"/>
  <c r="F35" i="11" s="1"/>
  <c r="J32" i="11"/>
  <c r="G32" i="11"/>
  <c r="D32" i="11"/>
  <c r="J31" i="11"/>
  <c r="G31" i="11"/>
  <c r="D31" i="11"/>
  <c r="L29" i="11"/>
  <c r="I29" i="11"/>
  <c r="F29" i="11"/>
  <c r="I1032" i="9"/>
  <c r="I1030" i="9" s="1"/>
  <c r="I1028" i="9" s="1"/>
  <c r="H1032" i="9"/>
  <c r="H1030" i="9" s="1"/>
  <c r="H1028" i="9" s="1"/>
  <c r="H1013" i="9"/>
  <c r="H1011" i="9"/>
  <c r="H1003" i="9"/>
  <c r="H997" i="9"/>
  <c r="H995" i="9"/>
  <c r="H994" i="9"/>
  <c r="H993" i="9"/>
  <c r="H992" i="9"/>
  <c r="H991" i="9"/>
  <c r="H990" i="9"/>
  <c r="J988" i="9"/>
  <c r="J986" i="9" s="1"/>
  <c r="J957" i="9" s="1"/>
  <c r="I988" i="9"/>
  <c r="I986" i="9" s="1"/>
  <c r="H980" i="9"/>
  <c r="H979" i="9"/>
  <c r="H977" i="9"/>
  <c r="I975" i="9"/>
  <c r="H975" i="9" s="1"/>
  <c r="H956" i="9"/>
  <c r="H949" i="9"/>
  <c r="H928" i="9"/>
  <c r="H924" i="9"/>
  <c r="H920" i="9"/>
  <c r="H903" i="9"/>
  <c r="H901" i="9" s="1"/>
  <c r="I901" i="9"/>
  <c r="I899" i="9" s="1"/>
  <c r="H899" i="9" s="1"/>
  <c r="H886" i="9"/>
  <c r="H885" i="9"/>
  <c r="H869" i="9"/>
  <c r="H868" i="9"/>
  <c r="J867" i="9"/>
  <c r="H866" i="9"/>
  <c r="H865" i="9"/>
  <c r="H864" i="9"/>
  <c r="H860" i="9"/>
  <c r="I850" i="9"/>
  <c r="H850" i="9" s="1"/>
  <c r="H848" i="9" s="1"/>
  <c r="J848" i="9"/>
  <c r="H839" i="9"/>
  <c r="H836" i="9"/>
  <c r="I824" i="9"/>
  <c r="H824" i="9" s="1"/>
  <c r="H787" i="9"/>
  <c r="H786" i="9"/>
  <c r="H785" i="9"/>
  <c r="H782" i="9"/>
  <c r="H755" i="9"/>
  <c r="H754" i="9"/>
  <c r="H749" i="9"/>
  <c r="H721" i="9"/>
  <c r="H720" i="9"/>
  <c r="H719" i="9"/>
  <c r="H718" i="9"/>
  <c r="H626" i="9"/>
  <c r="H625" i="9"/>
  <c r="H624" i="9"/>
  <c r="H622" i="9"/>
  <c r="H620" i="9"/>
  <c r="H619" i="9"/>
  <c r="H618" i="9"/>
  <c r="H615" i="9"/>
  <c r="H610" i="9"/>
  <c r="H606" i="9"/>
  <c r="H603" i="9"/>
  <c r="H601" i="9"/>
  <c r="H585" i="9"/>
  <c r="H582" i="9"/>
  <c r="H581" i="9"/>
  <c r="H572" i="9"/>
  <c r="H566" i="9"/>
  <c r="H542" i="9"/>
  <c r="H529" i="9"/>
  <c r="H528" i="9"/>
  <c r="H506" i="9"/>
  <c r="H502" i="9"/>
  <c r="I500" i="9"/>
  <c r="H500" i="9" s="1"/>
  <c r="H497" i="9"/>
  <c r="H489" i="9"/>
  <c r="H422" i="9"/>
  <c r="I420" i="9"/>
  <c r="I418" i="9" s="1"/>
  <c r="H415" i="9"/>
  <c r="H396" i="9" s="1"/>
  <c r="J396" i="9"/>
  <c r="H287" i="9"/>
  <c r="H268" i="9"/>
  <c r="H267" i="9"/>
  <c r="H266" i="9"/>
  <c r="H240" i="9"/>
  <c r="H233" i="9"/>
  <c r="J228" i="9"/>
  <c r="H219" i="9"/>
  <c r="H214" i="9"/>
  <c r="H213" i="9"/>
  <c r="H206" i="9"/>
  <c r="I194" i="9"/>
  <c r="H182" i="9"/>
  <c r="H181" i="9"/>
  <c r="H179" i="9"/>
  <c r="H134" i="9"/>
  <c r="H133" i="9"/>
  <c r="H131" i="9"/>
  <c r="H70" i="9"/>
  <c r="H66" i="9"/>
  <c r="H63" i="9"/>
  <c r="H61" i="9"/>
  <c r="H60" i="9"/>
  <c r="H59" i="9"/>
  <c r="H55" i="9"/>
  <c r="H53" i="9"/>
  <c r="H52" i="9"/>
  <c r="H51" i="9"/>
  <c r="H40" i="9"/>
  <c r="H39" i="9"/>
  <c r="H34" i="9"/>
  <c r="H33" i="9"/>
  <c r="H32" i="9"/>
  <c r="H31" i="9"/>
  <c r="H22" i="9"/>
  <c r="H21" i="9"/>
  <c r="J91" i="8"/>
  <c r="G91" i="8"/>
  <c r="D91" i="8"/>
  <c r="J90" i="8"/>
  <c r="J88" i="8" s="1"/>
  <c r="G90" i="8"/>
  <c r="G88" i="8" s="1"/>
  <c r="D90" i="8"/>
  <c r="D88" i="8" s="1"/>
  <c r="L88" i="8"/>
  <c r="K88" i="8"/>
  <c r="K82" i="8" s="1"/>
  <c r="K76" i="8" s="1"/>
  <c r="K74" i="8" s="1"/>
  <c r="I88" i="8"/>
  <c r="H88" i="8"/>
  <c r="H82" i="8" s="1"/>
  <c r="H76" i="8" s="1"/>
  <c r="H74" i="8" s="1"/>
  <c r="H12" i="8" s="1"/>
  <c r="F88" i="8"/>
  <c r="E88" i="8"/>
  <c r="J87" i="8"/>
  <c r="J84" i="8" s="1"/>
  <c r="G87" i="8"/>
  <c r="G84" i="8" s="1"/>
  <c r="D87" i="8"/>
  <c r="J86" i="8"/>
  <c r="G86" i="8"/>
  <c r="D86" i="8"/>
  <c r="L84" i="8"/>
  <c r="I84" i="8"/>
  <c r="I82" i="8" s="1"/>
  <c r="F84" i="8"/>
  <c r="L82" i="8"/>
  <c r="L76" i="8" s="1"/>
  <c r="L74" i="8" s="1"/>
  <c r="E82" i="8"/>
  <c r="J81" i="8"/>
  <c r="J78" i="8" s="1"/>
  <c r="G81" i="8"/>
  <c r="D81" i="8"/>
  <c r="J80" i="8"/>
  <c r="G80" i="8"/>
  <c r="D80" i="8"/>
  <c r="L78" i="8"/>
  <c r="I78" i="8"/>
  <c r="F78" i="8"/>
  <c r="D78" i="8"/>
  <c r="I76" i="8"/>
  <c r="E76" i="8"/>
  <c r="E74" i="8" s="1"/>
  <c r="I74" i="8"/>
  <c r="J73" i="8"/>
  <c r="G73" i="8"/>
  <c r="D73" i="8"/>
  <c r="J72" i="8"/>
  <c r="G72" i="8"/>
  <c r="D72" i="8"/>
  <c r="J71" i="8"/>
  <c r="G71" i="8"/>
  <c r="D71" i="8"/>
  <c r="J70" i="8"/>
  <c r="F69" i="8"/>
  <c r="D69" i="8" s="1"/>
  <c r="J68" i="8"/>
  <c r="G68" i="8"/>
  <c r="G65" i="8" s="1"/>
  <c r="D68" i="8"/>
  <c r="J67" i="8"/>
  <c r="G67" i="8"/>
  <c r="D67" i="8"/>
  <c r="D65" i="8" s="1"/>
  <c r="L65" i="8"/>
  <c r="J65" i="8"/>
  <c r="I65" i="8"/>
  <c r="F65" i="8"/>
  <c r="F63" i="8" s="1"/>
  <c r="F55" i="8" s="1"/>
  <c r="F44" i="8" s="1"/>
  <c r="K63" i="8"/>
  <c r="H63" i="8"/>
  <c r="E63" i="8"/>
  <c r="J62" i="8"/>
  <c r="G62" i="8"/>
  <c r="D62" i="8"/>
  <c r="J61" i="8"/>
  <c r="G61" i="8"/>
  <c r="G57" i="8" s="1"/>
  <c r="D61" i="8"/>
  <c r="D57" i="8" s="1"/>
  <c r="H60" i="8"/>
  <c r="J59" i="8"/>
  <c r="G59" i="8"/>
  <c r="D59" i="8"/>
  <c r="K57" i="8"/>
  <c r="K60" i="8" s="1"/>
  <c r="H57" i="8"/>
  <c r="I69" i="8" s="1"/>
  <c r="E57" i="8"/>
  <c r="E60" i="8" s="1"/>
  <c r="H55" i="8"/>
  <c r="E55" i="8"/>
  <c r="E44" i="8" s="1"/>
  <c r="J54" i="8"/>
  <c r="G54" i="8"/>
  <c r="D54" i="8"/>
  <c r="D51" i="8" s="1"/>
  <c r="J53" i="8"/>
  <c r="J51" i="8" s="1"/>
  <c r="G53" i="8"/>
  <c r="G51" i="8" s="1"/>
  <c r="D53" i="8"/>
  <c r="L51" i="8"/>
  <c r="K51" i="8"/>
  <c r="I51" i="8"/>
  <c r="H51" i="8"/>
  <c r="H44" i="8" s="1"/>
  <c r="F51" i="8"/>
  <c r="E51" i="8"/>
  <c r="J50" i="8"/>
  <c r="G50" i="8"/>
  <c r="D50" i="8"/>
  <c r="J49" i="8"/>
  <c r="G49" i="8"/>
  <c r="D49" i="8"/>
  <c r="J48" i="8"/>
  <c r="G48" i="8"/>
  <c r="D48" i="8"/>
  <c r="D46" i="8" s="1"/>
  <c r="L46" i="8"/>
  <c r="I46" i="8"/>
  <c r="F46" i="8"/>
  <c r="J43" i="8"/>
  <c r="G43" i="8"/>
  <c r="G40" i="8" s="1"/>
  <c r="D43" i="8"/>
  <c r="D40" i="8" s="1"/>
  <c r="J42" i="8"/>
  <c r="G42" i="8"/>
  <c r="D42" i="8"/>
  <c r="L40" i="8"/>
  <c r="K40" i="8"/>
  <c r="K34" i="8" s="1"/>
  <c r="K22" i="8" s="1"/>
  <c r="K16" i="8" s="1"/>
  <c r="I40" i="8"/>
  <c r="H40" i="8"/>
  <c r="F40" i="8"/>
  <c r="E40" i="8"/>
  <c r="J39" i="8"/>
  <c r="J36" i="8" s="1"/>
  <c r="G39" i="8"/>
  <c r="D39" i="8"/>
  <c r="J38" i="8"/>
  <c r="G38" i="8"/>
  <c r="D38" i="8"/>
  <c r="D36" i="8" s="1"/>
  <c r="L36" i="8"/>
  <c r="L34" i="8" s="1"/>
  <c r="K36" i="8"/>
  <c r="I36" i="8"/>
  <c r="I34" i="8" s="1"/>
  <c r="H36" i="8"/>
  <c r="H34" i="8" s="1"/>
  <c r="H22" i="8" s="1"/>
  <c r="H16" i="8" s="1"/>
  <c r="H14" i="8" s="1"/>
  <c r="F36" i="8"/>
  <c r="E36" i="8"/>
  <c r="E34" i="8" s="1"/>
  <c r="E22" i="8" s="1"/>
  <c r="E16" i="8" s="1"/>
  <c r="E14" i="8" s="1"/>
  <c r="E12" i="8" s="1"/>
  <c r="J33" i="8"/>
  <c r="G33" i="8"/>
  <c r="D33" i="8"/>
  <c r="J32" i="8"/>
  <c r="G32" i="8"/>
  <c r="D32" i="8"/>
  <c r="L30" i="8"/>
  <c r="L24" i="8" s="1"/>
  <c r="L22" i="8" s="1"/>
  <c r="I30" i="8"/>
  <c r="G30" i="8"/>
  <c r="F30" i="8"/>
  <c r="J29" i="8"/>
  <c r="J26" i="8" s="1"/>
  <c r="G29" i="8"/>
  <c r="D29" i="8"/>
  <c r="J28" i="8"/>
  <c r="G28" i="8"/>
  <c r="D28" i="8"/>
  <c r="D26" i="8" s="1"/>
  <c r="L26" i="8"/>
  <c r="I26" i="8"/>
  <c r="F26" i="8"/>
  <c r="F24" i="8"/>
  <c r="J21" i="8"/>
  <c r="G21" i="8"/>
  <c r="D21" i="8"/>
  <c r="J20" i="8"/>
  <c r="J18" i="8" s="1"/>
  <c r="G20" i="8"/>
  <c r="G18" i="8" s="1"/>
  <c r="D20" i="8"/>
  <c r="L18" i="8"/>
  <c r="I18" i="8"/>
  <c r="F18" i="8"/>
  <c r="J234" i="6"/>
  <c r="G234" i="6"/>
  <c r="D234" i="6"/>
  <c r="J233" i="6"/>
  <c r="G233" i="6"/>
  <c r="D233" i="6"/>
  <c r="J232" i="6"/>
  <c r="G232" i="6"/>
  <c r="G229" i="6" s="1"/>
  <c r="D232" i="6"/>
  <c r="J231" i="6"/>
  <c r="G231" i="6"/>
  <c r="D231" i="6"/>
  <c r="L229" i="6"/>
  <c r="I229" i="6"/>
  <c r="F229" i="6"/>
  <c r="J228" i="6"/>
  <c r="G228" i="6"/>
  <c r="G226" i="6" s="1"/>
  <c r="D228" i="6"/>
  <c r="D226" i="6" s="1"/>
  <c r="L226" i="6"/>
  <c r="J226" i="6"/>
  <c r="I226" i="6"/>
  <c r="F226" i="6"/>
  <c r="J225" i="6"/>
  <c r="G225" i="6"/>
  <c r="D225" i="6"/>
  <c r="J224" i="6"/>
  <c r="G224" i="6"/>
  <c r="D224" i="6"/>
  <c r="J223" i="6"/>
  <c r="G223" i="6"/>
  <c r="D223" i="6"/>
  <c r="L221" i="6"/>
  <c r="L218" i="6" s="1"/>
  <c r="I221" i="6"/>
  <c r="F221" i="6"/>
  <c r="F218" i="6" s="1"/>
  <c r="J220" i="6"/>
  <c r="G220" i="6"/>
  <c r="D220" i="6"/>
  <c r="I218" i="6"/>
  <c r="J217" i="6"/>
  <c r="G217" i="6"/>
  <c r="D217" i="6"/>
  <c r="J216" i="6"/>
  <c r="G216" i="6"/>
  <c r="D216" i="6"/>
  <c r="J215" i="6"/>
  <c r="G215" i="6"/>
  <c r="D215" i="6"/>
  <c r="L213" i="6"/>
  <c r="I213" i="6"/>
  <c r="I211" i="6" s="1"/>
  <c r="G213" i="6"/>
  <c r="F213" i="6"/>
  <c r="J210" i="6"/>
  <c r="J208" i="6" s="1"/>
  <c r="G210" i="6"/>
  <c r="G208" i="6" s="1"/>
  <c r="D210" i="6"/>
  <c r="L208" i="6"/>
  <c r="I208" i="6"/>
  <c r="F208" i="6"/>
  <c r="D208" i="6"/>
  <c r="J207" i="6"/>
  <c r="G207" i="6"/>
  <c r="D207" i="6"/>
  <c r="J206" i="6"/>
  <c r="G206" i="6"/>
  <c r="G202" i="6" s="1"/>
  <c r="D206" i="6"/>
  <c r="J205" i="6"/>
  <c r="J202" i="6" s="1"/>
  <c r="G205" i="6"/>
  <c r="D205" i="6"/>
  <c r="J204" i="6"/>
  <c r="G204" i="6"/>
  <c r="D204" i="6"/>
  <c r="L202" i="6"/>
  <c r="I202" i="6"/>
  <c r="F202" i="6"/>
  <c r="J201" i="6"/>
  <c r="J199" i="6" s="1"/>
  <c r="G201" i="6"/>
  <c r="G199" i="6" s="1"/>
  <c r="D201" i="6"/>
  <c r="L199" i="6"/>
  <c r="I199" i="6"/>
  <c r="F199" i="6"/>
  <c r="D199" i="6"/>
  <c r="J198" i="6"/>
  <c r="G198" i="6"/>
  <c r="D198" i="6"/>
  <c r="J197" i="6"/>
  <c r="G197" i="6"/>
  <c r="G193" i="6" s="1"/>
  <c r="D197" i="6"/>
  <c r="J196" i="6"/>
  <c r="G196" i="6"/>
  <c r="D196" i="6"/>
  <c r="J195" i="6"/>
  <c r="G195" i="6"/>
  <c r="D195" i="6"/>
  <c r="L193" i="6"/>
  <c r="I193" i="6"/>
  <c r="F193" i="6"/>
  <c r="J192" i="6"/>
  <c r="G192" i="6"/>
  <c r="D192" i="6"/>
  <c r="J191" i="6"/>
  <c r="G191" i="6"/>
  <c r="D191" i="6"/>
  <c r="J190" i="6"/>
  <c r="G190" i="6"/>
  <c r="D190" i="6"/>
  <c r="J189" i="6"/>
  <c r="G189" i="6"/>
  <c r="D189" i="6"/>
  <c r="L187" i="6"/>
  <c r="I187" i="6"/>
  <c r="F187" i="6"/>
  <c r="J186" i="6"/>
  <c r="G186" i="6"/>
  <c r="D186" i="6"/>
  <c r="J185" i="6"/>
  <c r="G185" i="6"/>
  <c r="G182" i="6" s="1"/>
  <c r="D185" i="6"/>
  <c r="J184" i="6"/>
  <c r="G184" i="6"/>
  <c r="D184" i="6"/>
  <c r="D182" i="6" s="1"/>
  <c r="L182" i="6"/>
  <c r="I182" i="6"/>
  <c r="F182" i="6"/>
  <c r="J181" i="6"/>
  <c r="G181" i="6"/>
  <c r="D181" i="6"/>
  <c r="J180" i="6"/>
  <c r="G180" i="6"/>
  <c r="G177" i="6" s="1"/>
  <c r="D180" i="6"/>
  <c r="J179" i="6"/>
  <c r="G179" i="6"/>
  <c r="D179" i="6"/>
  <c r="D177" i="6" s="1"/>
  <c r="L177" i="6"/>
  <c r="L175" i="6" s="1"/>
  <c r="I177" i="6"/>
  <c r="F177" i="6"/>
  <c r="F175" i="6" s="1"/>
  <c r="F173" i="6" s="1"/>
  <c r="J172" i="6"/>
  <c r="G172" i="6"/>
  <c r="D172" i="6"/>
  <c r="L169" i="6"/>
  <c r="L144" i="6" s="1"/>
  <c r="L20" i="6" s="1"/>
  <c r="K169" i="6"/>
  <c r="J169" i="6"/>
  <c r="I169" i="6"/>
  <c r="I144" i="6" s="1"/>
  <c r="I20" i="6" s="1"/>
  <c r="H169" i="6"/>
  <c r="G169" i="6"/>
  <c r="F169" i="6"/>
  <c r="F144" i="6" s="1"/>
  <c r="F20" i="6" s="1"/>
  <c r="E169" i="6"/>
  <c r="D169" i="6"/>
  <c r="J168" i="6"/>
  <c r="J166" i="6" s="1"/>
  <c r="G168" i="6"/>
  <c r="D168" i="6"/>
  <c r="D166" i="6" s="1"/>
  <c r="K166" i="6"/>
  <c r="H166" i="6"/>
  <c r="G166" i="6"/>
  <c r="E166" i="6"/>
  <c r="J165" i="6"/>
  <c r="J163" i="6" s="1"/>
  <c r="G165" i="6"/>
  <c r="G163" i="6" s="1"/>
  <c r="D165" i="6"/>
  <c r="D163" i="6" s="1"/>
  <c r="K163" i="6"/>
  <c r="H163" i="6"/>
  <c r="E163" i="6"/>
  <c r="J162" i="6"/>
  <c r="J159" i="6" s="1"/>
  <c r="G162" i="6"/>
  <c r="D162" i="6"/>
  <c r="J161" i="6"/>
  <c r="G161" i="6"/>
  <c r="G159" i="6" s="1"/>
  <c r="D161" i="6"/>
  <c r="D159" i="6" s="1"/>
  <c r="K159" i="6"/>
  <c r="H159" i="6"/>
  <c r="H144" i="6" s="1"/>
  <c r="E159" i="6"/>
  <c r="J158" i="6"/>
  <c r="G158" i="6"/>
  <c r="D158" i="6"/>
  <c r="D156" i="6" s="1"/>
  <c r="K156" i="6"/>
  <c r="J156" i="6"/>
  <c r="H156" i="6"/>
  <c r="G156" i="6"/>
  <c r="E156" i="6"/>
  <c r="J155" i="6"/>
  <c r="G155" i="6"/>
  <c r="D155" i="6"/>
  <c r="J154" i="6"/>
  <c r="G154" i="6"/>
  <c r="D154" i="6"/>
  <c r="J153" i="6"/>
  <c r="G153" i="6"/>
  <c r="D153" i="6"/>
  <c r="J152" i="6"/>
  <c r="G152" i="6"/>
  <c r="G150" i="6" s="1"/>
  <c r="D152" i="6"/>
  <c r="K150" i="6"/>
  <c r="H150" i="6"/>
  <c r="E150" i="6"/>
  <c r="J149" i="6"/>
  <c r="J146" i="6" s="1"/>
  <c r="G149" i="6"/>
  <c r="G146" i="6" s="1"/>
  <c r="D149" i="6"/>
  <c r="J148" i="6"/>
  <c r="G148" i="6"/>
  <c r="D148" i="6"/>
  <c r="D146" i="6" s="1"/>
  <c r="K146" i="6"/>
  <c r="H146" i="6"/>
  <c r="E146" i="6"/>
  <c r="J143" i="6"/>
  <c r="J141" i="6" s="1"/>
  <c r="G143" i="6"/>
  <c r="D143" i="6"/>
  <c r="D141" i="6" s="1"/>
  <c r="K141" i="6"/>
  <c r="H141" i="6"/>
  <c r="G141" i="6"/>
  <c r="E141" i="6"/>
  <c r="E129" i="6" s="1"/>
  <c r="J140" i="6"/>
  <c r="G140" i="6"/>
  <c r="D140" i="6"/>
  <c r="J139" i="6"/>
  <c r="G139" i="6"/>
  <c r="D139" i="6"/>
  <c r="J138" i="6"/>
  <c r="G138" i="6"/>
  <c r="D138" i="6"/>
  <c r="J137" i="6"/>
  <c r="G137" i="6"/>
  <c r="G135" i="6" s="1"/>
  <c r="D137" i="6"/>
  <c r="K135" i="6"/>
  <c r="H135" i="6"/>
  <c r="E135" i="6"/>
  <c r="J134" i="6"/>
  <c r="J131" i="6" s="1"/>
  <c r="G134" i="6"/>
  <c r="G131" i="6" s="1"/>
  <c r="G129" i="6" s="1"/>
  <c r="D134" i="6"/>
  <c r="J133" i="6"/>
  <c r="G133" i="6"/>
  <c r="D133" i="6"/>
  <c r="D131" i="6" s="1"/>
  <c r="K131" i="6"/>
  <c r="K129" i="6" s="1"/>
  <c r="H131" i="6"/>
  <c r="H129" i="6" s="1"/>
  <c r="E131" i="6"/>
  <c r="J128" i="6"/>
  <c r="G128" i="6"/>
  <c r="D128" i="6"/>
  <c r="J127" i="6"/>
  <c r="G127" i="6"/>
  <c r="D127" i="6"/>
  <c r="J126" i="6"/>
  <c r="J125" i="6" s="1"/>
  <c r="G126" i="6"/>
  <c r="D126" i="6"/>
  <c r="K125" i="6"/>
  <c r="H125" i="6"/>
  <c r="E125" i="6"/>
  <c r="E121" i="6" s="1"/>
  <c r="J124" i="6"/>
  <c r="G124" i="6"/>
  <c r="D124" i="6"/>
  <c r="J123" i="6"/>
  <c r="G123" i="6"/>
  <c r="D123" i="6"/>
  <c r="K121" i="6"/>
  <c r="H121" i="6"/>
  <c r="K120" i="6"/>
  <c r="J120" i="6" s="1"/>
  <c r="H120" i="6"/>
  <c r="H117" i="6" s="1"/>
  <c r="H113" i="6" s="1"/>
  <c r="G120" i="6"/>
  <c r="E120" i="6"/>
  <c r="D120" i="6" s="1"/>
  <c r="J119" i="6"/>
  <c r="G119" i="6"/>
  <c r="D119" i="6"/>
  <c r="J118" i="6"/>
  <c r="G118" i="6"/>
  <c r="D118" i="6"/>
  <c r="D117" i="6" s="1"/>
  <c r="J116" i="6"/>
  <c r="G116" i="6"/>
  <c r="D116" i="6"/>
  <c r="J115" i="6"/>
  <c r="G115" i="6"/>
  <c r="D115" i="6"/>
  <c r="J112" i="6"/>
  <c r="J109" i="6" s="1"/>
  <c r="G112" i="6"/>
  <c r="G109" i="6" s="1"/>
  <c r="D112" i="6"/>
  <c r="J111" i="6"/>
  <c r="G111" i="6"/>
  <c r="D111" i="6"/>
  <c r="D109" i="6" s="1"/>
  <c r="K109" i="6"/>
  <c r="H109" i="6"/>
  <c r="E109" i="6"/>
  <c r="J108" i="6"/>
  <c r="G108" i="6"/>
  <c r="D108" i="6"/>
  <c r="J107" i="6"/>
  <c r="G107" i="6"/>
  <c r="G105" i="6" s="1"/>
  <c r="D107" i="6"/>
  <c r="K105" i="6"/>
  <c r="J105" i="6"/>
  <c r="H105" i="6"/>
  <c r="E105" i="6"/>
  <c r="J102" i="6"/>
  <c r="G102" i="6"/>
  <c r="D102" i="6"/>
  <c r="D99" i="6" s="1"/>
  <c r="J101" i="6"/>
  <c r="G101" i="6"/>
  <c r="D101" i="6"/>
  <c r="K99" i="6"/>
  <c r="H99" i="6"/>
  <c r="E99" i="6"/>
  <c r="J98" i="6"/>
  <c r="G98" i="6"/>
  <c r="D98" i="6"/>
  <c r="J97" i="6"/>
  <c r="J95" i="6" s="1"/>
  <c r="G97" i="6"/>
  <c r="D97" i="6"/>
  <c r="D95" i="6" s="1"/>
  <c r="K95" i="6"/>
  <c r="H95" i="6"/>
  <c r="E95" i="6"/>
  <c r="E93" i="6" s="1"/>
  <c r="K93" i="6"/>
  <c r="J92" i="6"/>
  <c r="G92" i="6"/>
  <c r="G88" i="6" s="1"/>
  <c r="D92" i="6"/>
  <c r="J91" i="6"/>
  <c r="G91" i="6"/>
  <c r="D91" i="6"/>
  <c r="D88" i="6" s="1"/>
  <c r="J90" i="6"/>
  <c r="G90" i="6"/>
  <c r="D90" i="6"/>
  <c r="K88" i="6"/>
  <c r="J88" i="6"/>
  <c r="H88" i="6"/>
  <c r="E88" i="6"/>
  <c r="J87" i="6"/>
  <c r="G87" i="6"/>
  <c r="G84" i="6" s="1"/>
  <c r="D87" i="6"/>
  <c r="J86" i="6"/>
  <c r="J84" i="6" s="1"/>
  <c r="G86" i="6"/>
  <c r="D86" i="6"/>
  <c r="K84" i="6"/>
  <c r="H84" i="6"/>
  <c r="E84" i="6"/>
  <c r="D84" i="6"/>
  <c r="J83" i="6"/>
  <c r="G83" i="6"/>
  <c r="G80" i="6" s="1"/>
  <c r="G78" i="6" s="1"/>
  <c r="D83" i="6"/>
  <c r="J82" i="6"/>
  <c r="J80" i="6" s="1"/>
  <c r="J78" i="6" s="1"/>
  <c r="G82" i="6"/>
  <c r="D82" i="6"/>
  <c r="K80" i="6"/>
  <c r="H80" i="6"/>
  <c r="H78" i="6" s="1"/>
  <c r="E80" i="6"/>
  <c r="E78" i="6" s="1"/>
  <c r="D80" i="6"/>
  <c r="J77" i="6"/>
  <c r="G77" i="6"/>
  <c r="D77" i="6"/>
  <c r="J76" i="6"/>
  <c r="G76" i="6"/>
  <c r="D76" i="6"/>
  <c r="J75" i="6"/>
  <c r="G75" i="6"/>
  <c r="D75" i="6"/>
  <c r="J74" i="6"/>
  <c r="G74" i="6"/>
  <c r="D74" i="6"/>
  <c r="J73" i="6"/>
  <c r="G73" i="6"/>
  <c r="D73" i="6"/>
  <c r="J72" i="6"/>
  <c r="G72" i="6"/>
  <c r="D72" i="6"/>
  <c r="J71" i="6"/>
  <c r="J68" i="6" s="1"/>
  <c r="G71" i="6"/>
  <c r="D71" i="6"/>
  <c r="J70" i="6"/>
  <c r="G70" i="6"/>
  <c r="D70" i="6"/>
  <c r="K68" i="6"/>
  <c r="H68" i="6"/>
  <c r="E68" i="6"/>
  <c r="J67" i="6"/>
  <c r="G67" i="6"/>
  <c r="D67" i="6"/>
  <c r="D64" i="6" s="1"/>
  <c r="J66" i="6"/>
  <c r="G66" i="6"/>
  <c r="D66" i="6"/>
  <c r="K64" i="6"/>
  <c r="J64" i="6"/>
  <c r="H64" i="6"/>
  <c r="G64" i="6"/>
  <c r="E64" i="6"/>
  <c r="J63" i="6"/>
  <c r="J61" i="6" s="1"/>
  <c r="G63" i="6"/>
  <c r="D63" i="6"/>
  <c r="D61" i="6" s="1"/>
  <c r="K61" i="6"/>
  <c r="H61" i="6"/>
  <c r="G61" i="6"/>
  <c r="E61" i="6"/>
  <c r="J60" i="6"/>
  <c r="G60" i="6"/>
  <c r="D60" i="6"/>
  <c r="J59" i="6"/>
  <c r="G59" i="6"/>
  <c r="D59" i="6"/>
  <c r="J58" i="6"/>
  <c r="G58" i="6"/>
  <c r="D58" i="6"/>
  <c r="J57" i="6"/>
  <c r="G57" i="6"/>
  <c r="D57" i="6"/>
  <c r="J56" i="6"/>
  <c r="G56" i="6"/>
  <c r="D56" i="6"/>
  <c r="J55" i="6"/>
  <c r="G55" i="6"/>
  <c r="D55" i="6"/>
  <c r="J54" i="6"/>
  <c r="G54" i="6"/>
  <c r="D54" i="6"/>
  <c r="J53" i="6"/>
  <c r="G53" i="6"/>
  <c r="D53" i="6"/>
  <c r="D51" i="6" s="1"/>
  <c r="K51" i="6"/>
  <c r="H51" i="6"/>
  <c r="E51" i="6"/>
  <c r="J50" i="6"/>
  <c r="G50" i="6"/>
  <c r="D50" i="6"/>
  <c r="J49" i="6"/>
  <c r="J46" i="6" s="1"/>
  <c r="G49" i="6"/>
  <c r="D49" i="6"/>
  <c r="J48" i="6"/>
  <c r="G48" i="6"/>
  <c r="G46" i="6" s="1"/>
  <c r="D48" i="6"/>
  <c r="D46" i="6" s="1"/>
  <c r="K46" i="6"/>
  <c r="H46" i="6"/>
  <c r="H35" i="6" s="1"/>
  <c r="E46" i="6"/>
  <c r="J45" i="6"/>
  <c r="G45" i="6"/>
  <c r="D45" i="6"/>
  <c r="J44" i="6"/>
  <c r="G44" i="6"/>
  <c r="D44" i="6"/>
  <c r="J43" i="6"/>
  <c r="G43" i="6"/>
  <c r="D43" i="6"/>
  <c r="J42" i="6"/>
  <c r="G42" i="6"/>
  <c r="D42" i="6"/>
  <c r="J41" i="6"/>
  <c r="G41" i="6"/>
  <c r="D41" i="6"/>
  <c r="J40" i="6"/>
  <c r="G40" i="6"/>
  <c r="D40" i="6"/>
  <c r="J39" i="6"/>
  <c r="G39" i="6"/>
  <c r="D39" i="6"/>
  <c r="K37" i="6"/>
  <c r="H37" i="6"/>
  <c r="E37" i="6"/>
  <c r="J34" i="6"/>
  <c r="G34" i="6"/>
  <c r="G32" i="6" s="1"/>
  <c r="D34" i="6"/>
  <c r="K32" i="6"/>
  <c r="J32" i="6"/>
  <c r="H32" i="6"/>
  <c r="H22" i="6" s="1"/>
  <c r="E32" i="6"/>
  <c r="D32" i="6"/>
  <c r="J31" i="6"/>
  <c r="G31" i="6"/>
  <c r="D31" i="6"/>
  <c r="D29" i="6" s="1"/>
  <c r="K29" i="6"/>
  <c r="J29" i="6"/>
  <c r="H29" i="6"/>
  <c r="G29" i="6"/>
  <c r="E29" i="6"/>
  <c r="J28" i="6"/>
  <c r="G28" i="6"/>
  <c r="G24" i="6" s="1"/>
  <c r="D28" i="6"/>
  <c r="J27" i="6"/>
  <c r="G27" i="6"/>
  <c r="D27" i="6"/>
  <c r="J26" i="6"/>
  <c r="J24" i="6" s="1"/>
  <c r="G26" i="6"/>
  <c r="D26" i="6"/>
  <c r="D24" i="6" s="1"/>
  <c r="D22" i="6" s="1"/>
  <c r="K24" i="6"/>
  <c r="H24" i="6"/>
  <c r="E24" i="6"/>
  <c r="N316" i="5"/>
  <c r="N314" i="5" s="1"/>
  <c r="M316" i="5"/>
  <c r="L316" i="5"/>
  <c r="L314" i="5" s="1"/>
  <c r="K316" i="5"/>
  <c r="K314" i="5" s="1"/>
  <c r="J316" i="5"/>
  <c r="I316" i="5"/>
  <c r="I314" i="5" s="1"/>
  <c r="H316" i="5"/>
  <c r="G316" i="5"/>
  <c r="G314" i="5" s="1"/>
  <c r="F316" i="5"/>
  <c r="F314" i="5" s="1"/>
  <c r="M314" i="5"/>
  <c r="J314" i="5"/>
  <c r="H314" i="5"/>
  <c r="L313" i="5"/>
  <c r="I313" i="5"/>
  <c r="F313" i="5"/>
  <c r="L312" i="5"/>
  <c r="I312" i="5"/>
  <c r="F312" i="5"/>
  <c r="N310" i="5"/>
  <c r="M310" i="5"/>
  <c r="L310" i="5"/>
  <c r="K310" i="5"/>
  <c r="J310" i="5"/>
  <c r="H310" i="5"/>
  <c r="G310" i="5"/>
  <c r="L308" i="5"/>
  <c r="I308" i="5"/>
  <c r="I306" i="5" s="1"/>
  <c r="F308" i="5"/>
  <c r="F306" i="5" s="1"/>
  <c r="N306" i="5"/>
  <c r="M306" i="5"/>
  <c r="L306" i="5"/>
  <c r="K306" i="5"/>
  <c r="J306" i="5"/>
  <c r="H306" i="5"/>
  <c r="G306" i="5"/>
  <c r="L305" i="5"/>
  <c r="I305" i="5"/>
  <c r="I303" i="5" s="1"/>
  <c r="F305" i="5"/>
  <c r="F303" i="5" s="1"/>
  <c r="N303" i="5"/>
  <c r="M303" i="5"/>
  <c r="L303" i="5"/>
  <c r="K303" i="5"/>
  <c r="J303" i="5"/>
  <c r="H303" i="5"/>
  <c r="G303" i="5"/>
  <c r="L302" i="5"/>
  <c r="L300" i="5" s="1"/>
  <c r="I302" i="5"/>
  <c r="I300" i="5" s="1"/>
  <c r="F302" i="5"/>
  <c r="F300" i="5" s="1"/>
  <c r="N300" i="5"/>
  <c r="M300" i="5"/>
  <c r="K300" i="5"/>
  <c r="J300" i="5"/>
  <c r="H300" i="5"/>
  <c r="G300" i="5"/>
  <c r="L299" i="5"/>
  <c r="L297" i="5" s="1"/>
  <c r="I299" i="5"/>
  <c r="I297" i="5" s="1"/>
  <c r="F299" i="5"/>
  <c r="F297" i="5" s="1"/>
  <c r="N297" i="5"/>
  <c r="M297" i="5"/>
  <c r="K297" i="5"/>
  <c r="J297" i="5"/>
  <c r="H297" i="5"/>
  <c r="G297" i="5"/>
  <c r="L296" i="5"/>
  <c r="I296" i="5"/>
  <c r="I294" i="5" s="1"/>
  <c r="F296" i="5"/>
  <c r="F294" i="5" s="1"/>
  <c r="N294" i="5"/>
  <c r="M294" i="5"/>
  <c r="L294" i="5"/>
  <c r="K294" i="5"/>
  <c r="J294" i="5"/>
  <c r="H294" i="5"/>
  <c r="G294" i="5"/>
  <c r="L293" i="5"/>
  <c r="I293" i="5"/>
  <c r="I291" i="5" s="1"/>
  <c r="F293" i="5"/>
  <c r="F291" i="5" s="1"/>
  <c r="N291" i="5"/>
  <c r="M291" i="5"/>
  <c r="L291" i="5"/>
  <c r="K291" i="5"/>
  <c r="J291" i="5"/>
  <c r="H291" i="5"/>
  <c r="G291" i="5"/>
  <c r="L290" i="5"/>
  <c r="I290" i="5"/>
  <c r="I288" i="5" s="1"/>
  <c r="F290" i="5"/>
  <c r="F288" i="5" s="1"/>
  <c r="N288" i="5"/>
  <c r="M288" i="5"/>
  <c r="L288" i="5"/>
  <c r="K288" i="5"/>
  <c r="J288" i="5"/>
  <c r="H288" i="5"/>
  <c r="G288" i="5"/>
  <c r="L287" i="5"/>
  <c r="I287" i="5"/>
  <c r="F287" i="5"/>
  <c r="L286" i="5"/>
  <c r="I286" i="5"/>
  <c r="F286" i="5"/>
  <c r="N284" i="5"/>
  <c r="M284" i="5"/>
  <c r="K284" i="5"/>
  <c r="J284" i="5"/>
  <c r="H284" i="5"/>
  <c r="G284" i="5"/>
  <c r="M282" i="5"/>
  <c r="L281" i="5"/>
  <c r="L279" i="5" s="1"/>
  <c r="I281" i="5"/>
  <c r="I279" i="5" s="1"/>
  <c r="F281" i="5"/>
  <c r="F279" i="5" s="1"/>
  <c r="N279" i="5"/>
  <c r="M279" i="5"/>
  <c r="K279" i="5"/>
  <c r="J279" i="5"/>
  <c r="H279" i="5"/>
  <c r="G279" i="5"/>
  <c r="L278" i="5"/>
  <c r="L276" i="5" s="1"/>
  <c r="I278" i="5"/>
  <c r="I276" i="5" s="1"/>
  <c r="F278" i="5"/>
  <c r="F276" i="5" s="1"/>
  <c r="N276" i="5"/>
  <c r="M276" i="5"/>
  <c r="K276" i="5"/>
  <c r="J276" i="5"/>
  <c r="H276" i="5"/>
  <c r="G276" i="5"/>
  <c r="L275" i="5"/>
  <c r="L273" i="5" s="1"/>
  <c r="I275" i="5"/>
  <c r="I273" i="5" s="1"/>
  <c r="F275" i="5"/>
  <c r="F273" i="5" s="1"/>
  <c r="N273" i="5"/>
  <c r="M273" i="5"/>
  <c r="K273" i="5"/>
  <c r="J273" i="5"/>
  <c r="H273" i="5"/>
  <c r="G273" i="5"/>
  <c r="L272" i="5"/>
  <c r="I272" i="5"/>
  <c r="F272" i="5"/>
  <c r="L271" i="5"/>
  <c r="L269" i="5" s="1"/>
  <c r="I271" i="5"/>
  <c r="F271" i="5"/>
  <c r="F269" i="5" s="1"/>
  <c r="N269" i="5"/>
  <c r="M269" i="5"/>
  <c r="K269" i="5"/>
  <c r="J269" i="5"/>
  <c r="H269" i="5"/>
  <c r="G269" i="5"/>
  <c r="L268" i="5"/>
  <c r="I268" i="5"/>
  <c r="F268" i="5"/>
  <c r="F265" i="5" s="1"/>
  <c r="L267" i="5"/>
  <c r="L265" i="5" s="1"/>
  <c r="I267" i="5"/>
  <c r="F267" i="5"/>
  <c r="N265" i="5"/>
  <c r="M265" i="5"/>
  <c r="K265" i="5"/>
  <c r="J265" i="5"/>
  <c r="H265" i="5"/>
  <c r="G265" i="5"/>
  <c r="L264" i="5"/>
  <c r="I264" i="5"/>
  <c r="F264" i="5"/>
  <c r="L263" i="5"/>
  <c r="L261" i="5" s="1"/>
  <c r="I263" i="5"/>
  <c r="F263" i="5"/>
  <c r="N261" i="5"/>
  <c r="M261" i="5"/>
  <c r="K261" i="5"/>
  <c r="K251" i="5" s="1"/>
  <c r="J261" i="5"/>
  <c r="H261" i="5"/>
  <c r="G261" i="5"/>
  <c r="F261" i="5"/>
  <c r="L260" i="5"/>
  <c r="I260" i="5"/>
  <c r="F260" i="5"/>
  <c r="L259" i="5"/>
  <c r="I259" i="5"/>
  <c r="F259" i="5"/>
  <c r="N257" i="5"/>
  <c r="M257" i="5"/>
  <c r="K257" i="5"/>
  <c r="J257" i="5"/>
  <c r="H257" i="5"/>
  <c r="G257" i="5"/>
  <c r="L256" i="5"/>
  <c r="I256" i="5"/>
  <c r="F256" i="5"/>
  <c r="F253" i="5" s="1"/>
  <c r="L255" i="5"/>
  <c r="L253" i="5" s="1"/>
  <c r="I255" i="5"/>
  <c r="F255" i="5"/>
  <c r="N253" i="5"/>
  <c r="M253" i="5"/>
  <c r="K253" i="5"/>
  <c r="J253" i="5"/>
  <c r="H253" i="5"/>
  <c r="G253" i="5"/>
  <c r="G251" i="5"/>
  <c r="L250" i="5"/>
  <c r="L248" i="5" s="1"/>
  <c r="I250" i="5"/>
  <c r="I248" i="5" s="1"/>
  <c r="F250" i="5"/>
  <c r="F248" i="5" s="1"/>
  <c r="N248" i="5"/>
  <c r="M248" i="5"/>
  <c r="K248" i="5"/>
  <c r="J248" i="5"/>
  <c r="H248" i="5"/>
  <c r="G248" i="5"/>
  <c r="L247" i="5"/>
  <c r="L245" i="5" s="1"/>
  <c r="I247" i="5"/>
  <c r="I245" i="5" s="1"/>
  <c r="F247" i="5"/>
  <c r="F245" i="5" s="1"/>
  <c r="N245" i="5"/>
  <c r="M245" i="5"/>
  <c r="K245" i="5"/>
  <c r="J245" i="5"/>
  <c r="H245" i="5"/>
  <c r="G245" i="5"/>
  <c r="L244" i="5"/>
  <c r="I244" i="5"/>
  <c r="F244" i="5"/>
  <c r="L243" i="5"/>
  <c r="I243" i="5"/>
  <c r="F243" i="5"/>
  <c r="L242" i="5"/>
  <c r="I242" i="5"/>
  <c r="F242" i="5"/>
  <c r="N240" i="5"/>
  <c r="M240" i="5"/>
  <c r="K240" i="5"/>
  <c r="J240" i="5"/>
  <c r="H240" i="5"/>
  <c r="G240" i="5"/>
  <c r="L239" i="5"/>
  <c r="I239" i="5"/>
  <c r="F239" i="5"/>
  <c r="L238" i="5"/>
  <c r="I238" i="5"/>
  <c r="F238" i="5"/>
  <c r="L237" i="5"/>
  <c r="I237" i="5"/>
  <c r="F237" i="5"/>
  <c r="N235" i="5"/>
  <c r="M235" i="5"/>
  <c r="K235" i="5"/>
  <c r="J235" i="5"/>
  <c r="H235" i="5"/>
  <c r="G235" i="5"/>
  <c r="L234" i="5"/>
  <c r="I234" i="5"/>
  <c r="F234" i="5"/>
  <c r="L233" i="5"/>
  <c r="I233" i="5"/>
  <c r="F233" i="5"/>
  <c r="L232" i="5"/>
  <c r="I232" i="5"/>
  <c r="F232" i="5"/>
  <c r="L231" i="5"/>
  <c r="I231" i="5"/>
  <c r="F231" i="5"/>
  <c r="L230" i="5"/>
  <c r="I230" i="5"/>
  <c r="F230" i="5"/>
  <c r="L229" i="5"/>
  <c r="I229" i="5"/>
  <c r="F229" i="5"/>
  <c r="L228" i="5"/>
  <c r="I228" i="5"/>
  <c r="F228" i="5"/>
  <c r="N226" i="5"/>
  <c r="M226" i="5"/>
  <c r="K226" i="5"/>
  <c r="J226" i="5"/>
  <c r="H226" i="5"/>
  <c r="G226" i="5"/>
  <c r="L225" i="5"/>
  <c r="L223" i="5" s="1"/>
  <c r="I225" i="5"/>
  <c r="I223" i="5" s="1"/>
  <c r="F225" i="5"/>
  <c r="F223" i="5" s="1"/>
  <c r="N223" i="5"/>
  <c r="M223" i="5"/>
  <c r="K223" i="5"/>
  <c r="J223" i="5"/>
  <c r="H223" i="5"/>
  <c r="G223" i="5"/>
  <c r="J221" i="5"/>
  <c r="L220" i="5"/>
  <c r="I220" i="5"/>
  <c r="F220" i="5"/>
  <c r="L219" i="5"/>
  <c r="L217" i="5" s="1"/>
  <c r="I219" i="5"/>
  <c r="F219" i="5"/>
  <c r="F217" i="5" s="1"/>
  <c r="N217" i="5"/>
  <c r="M217" i="5"/>
  <c r="K217" i="5"/>
  <c r="J217" i="5"/>
  <c r="H217" i="5"/>
  <c r="G217" i="5"/>
  <c r="L216" i="5"/>
  <c r="L214" i="5" s="1"/>
  <c r="I216" i="5"/>
  <c r="F216" i="5"/>
  <c r="N214" i="5"/>
  <c r="M214" i="5"/>
  <c r="K214" i="5"/>
  <c r="J214" i="5"/>
  <c r="I214" i="5"/>
  <c r="H214" i="5"/>
  <c r="G214" i="5"/>
  <c r="F214" i="5"/>
  <c r="L213" i="5"/>
  <c r="L211" i="5" s="1"/>
  <c r="I213" i="5"/>
  <c r="I211" i="5" s="1"/>
  <c r="F213" i="5"/>
  <c r="N211" i="5"/>
  <c r="M211" i="5"/>
  <c r="K211" i="5"/>
  <c r="J211" i="5"/>
  <c r="H211" i="5"/>
  <c r="G211" i="5"/>
  <c r="F211" i="5"/>
  <c r="L210" i="5"/>
  <c r="I210" i="5"/>
  <c r="F210" i="5"/>
  <c r="L209" i="5"/>
  <c r="I209" i="5"/>
  <c r="F209" i="5"/>
  <c r="L208" i="5"/>
  <c r="I208" i="5"/>
  <c r="F208" i="5"/>
  <c r="L207" i="5"/>
  <c r="I207" i="5"/>
  <c r="F207" i="5"/>
  <c r="N205" i="5"/>
  <c r="M205" i="5"/>
  <c r="K205" i="5"/>
  <c r="J205" i="5"/>
  <c r="H205" i="5"/>
  <c r="G205" i="5"/>
  <c r="L204" i="5"/>
  <c r="I204" i="5"/>
  <c r="F204" i="5"/>
  <c r="L203" i="5"/>
  <c r="I203" i="5"/>
  <c r="F203" i="5"/>
  <c r="L202" i="5"/>
  <c r="I202" i="5"/>
  <c r="F202" i="5"/>
  <c r="L201" i="5"/>
  <c r="I201" i="5"/>
  <c r="F201" i="5"/>
  <c r="N199" i="5"/>
  <c r="M199" i="5"/>
  <c r="K199" i="5"/>
  <c r="J199" i="5"/>
  <c r="H199" i="5"/>
  <c r="G199" i="5"/>
  <c r="L198" i="5"/>
  <c r="I198" i="5"/>
  <c r="F198" i="5"/>
  <c r="L197" i="5"/>
  <c r="I197" i="5"/>
  <c r="F197" i="5"/>
  <c r="L196" i="5"/>
  <c r="L194" i="5" s="1"/>
  <c r="I196" i="5"/>
  <c r="F196" i="5"/>
  <c r="N194" i="5"/>
  <c r="M194" i="5"/>
  <c r="K194" i="5"/>
  <c r="K192" i="5" s="1"/>
  <c r="J194" i="5"/>
  <c r="H194" i="5"/>
  <c r="G194" i="5"/>
  <c r="L191" i="5"/>
  <c r="L189" i="5" s="1"/>
  <c r="I191" i="5"/>
  <c r="I189" i="5" s="1"/>
  <c r="F191" i="5"/>
  <c r="F189" i="5" s="1"/>
  <c r="N189" i="5"/>
  <c r="M189" i="5"/>
  <c r="K189" i="5"/>
  <c r="J189" i="5"/>
  <c r="H189" i="5"/>
  <c r="G189" i="5"/>
  <c r="G172" i="5" s="1"/>
  <c r="L188" i="5"/>
  <c r="I188" i="5"/>
  <c r="I186" i="5" s="1"/>
  <c r="F188" i="5"/>
  <c r="N186" i="5"/>
  <c r="M186" i="5"/>
  <c r="L186" i="5"/>
  <c r="K186" i="5"/>
  <c r="J186" i="5"/>
  <c r="H186" i="5"/>
  <c r="G186" i="5"/>
  <c r="F186" i="5"/>
  <c r="L185" i="5"/>
  <c r="I185" i="5"/>
  <c r="I183" i="5" s="1"/>
  <c r="F185" i="5"/>
  <c r="F183" i="5" s="1"/>
  <c r="N183" i="5"/>
  <c r="M183" i="5"/>
  <c r="L183" i="5"/>
  <c r="K183" i="5"/>
  <c r="J183" i="5"/>
  <c r="H183" i="5"/>
  <c r="G183" i="5"/>
  <c r="L182" i="5"/>
  <c r="L180" i="5" s="1"/>
  <c r="I182" i="5"/>
  <c r="I180" i="5" s="1"/>
  <c r="F182" i="5"/>
  <c r="F180" i="5" s="1"/>
  <c r="N180" i="5"/>
  <c r="M180" i="5"/>
  <c r="K180" i="5"/>
  <c r="J180" i="5"/>
  <c r="H180" i="5"/>
  <c r="G180" i="5"/>
  <c r="L179" i="5"/>
  <c r="I179" i="5"/>
  <c r="I177" i="5" s="1"/>
  <c r="F179" i="5"/>
  <c r="N177" i="5"/>
  <c r="M177" i="5"/>
  <c r="L177" i="5"/>
  <c r="K177" i="5"/>
  <c r="J177" i="5"/>
  <c r="H177" i="5"/>
  <c r="G177" i="5"/>
  <c r="F177" i="5"/>
  <c r="L176" i="5"/>
  <c r="L174" i="5" s="1"/>
  <c r="I176" i="5"/>
  <c r="I174" i="5" s="1"/>
  <c r="F176" i="5"/>
  <c r="F174" i="5" s="1"/>
  <c r="N174" i="5"/>
  <c r="M174" i="5"/>
  <c r="M172" i="5" s="1"/>
  <c r="K174" i="5"/>
  <c r="K172" i="5" s="1"/>
  <c r="J174" i="5"/>
  <c r="H174" i="5"/>
  <c r="G174" i="5"/>
  <c r="L171" i="5"/>
  <c r="I171" i="5"/>
  <c r="I169" i="5" s="1"/>
  <c r="F171" i="5"/>
  <c r="F169" i="5" s="1"/>
  <c r="N169" i="5"/>
  <c r="M169" i="5"/>
  <c r="L169" i="5"/>
  <c r="K169" i="5"/>
  <c r="J169" i="5"/>
  <c r="H169" i="5"/>
  <c r="G169" i="5"/>
  <c r="L168" i="5"/>
  <c r="I168" i="5"/>
  <c r="I166" i="5" s="1"/>
  <c r="F168" i="5"/>
  <c r="F166" i="5" s="1"/>
  <c r="N166" i="5"/>
  <c r="M166" i="5"/>
  <c r="L166" i="5"/>
  <c r="K166" i="5"/>
  <c r="J166" i="5"/>
  <c r="H166" i="5"/>
  <c r="H152" i="5" s="1"/>
  <c r="G166" i="5"/>
  <c r="L165" i="5"/>
  <c r="I165" i="5"/>
  <c r="I163" i="5" s="1"/>
  <c r="F165" i="5"/>
  <c r="F163" i="5" s="1"/>
  <c r="N163" i="5"/>
  <c r="M163" i="5"/>
  <c r="L163" i="5"/>
  <c r="K163" i="5"/>
  <c r="J163" i="5"/>
  <c r="H163" i="5"/>
  <c r="G163" i="5"/>
  <c r="L162" i="5"/>
  <c r="I162" i="5"/>
  <c r="I160" i="5" s="1"/>
  <c r="F162" i="5"/>
  <c r="F160" i="5" s="1"/>
  <c r="N160" i="5"/>
  <c r="M160" i="5"/>
  <c r="L160" i="5"/>
  <c r="K160" i="5"/>
  <c r="J160" i="5"/>
  <c r="H160" i="5"/>
  <c r="G160" i="5"/>
  <c r="L159" i="5"/>
  <c r="I159" i="5"/>
  <c r="I157" i="5" s="1"/>
  <c r="F159" i="5"/>
  <c r="F157" i="5" s="1"/>
  <c r="N157" i="5"/>
  <c r="M157" i="5"/>
  <c r="L157" i="5"/>
  <c r="K157" i="5"/>
  <c r="J157" i="5"/>
  <c r="H157" i="5"/>
  <c r="G157" i="5"/>
  <c r="L156" i="5"/>
  <c r="L154" i="5" s="1"/>
  <c r="L152" i="5" s="1"/>
  <c r="I156" i="5"/>
  <c r="I154" i="5" s="1"/>
  <c r="F156" i="5"/>
  <c r="F154" i="5" s="1"/>
  <c r="N154" i="5"/>
  <c r="M154" i="5"/>
  <c r="M152" i="5" s="1"/>
  <c r="K154" i="5"/>
  <c r="J154" i="5"/>
  <c r="H154" i="5"/>
  <c r="G154" i="5"/>
  <c r="G152" i="5" s="1"/>
  <c r="L151" i="5"/>
  <c r="L149" i="5" s="1"/>
  <c r="I151" i="5"/>
  <c r="I149" i="5" s="1"/>
  <c r="F151" i="5"/>
  <c r="F149" i="5" s="1"/>
  <c r="N149" i="5"/>
  <c r="M149" i="5"/>
  <c r="K149" i="5"/>
  <c r="J149" i="5"/>
  <c r="H149" i="5"/>
  <c r="G149" i="5"/>
  <c r="L148" i="5"/>
  <c r="I148" i="5"/>
  <c r="F148" i="5"/>
  <c r="L147" i="5"/>
  <c r="I147" i="5"/>
  <c r="F147" i="5"/>
  <c r="L146" i="5"/>
  <c r="I146" i="5"/>
  <c r="F146" i="5"/>
  <c r="L145" i="5"/>
  <c r="I145" i="5"/>
  <c r="F145" i="5"/>
  <c r="L144" i="5"/>
  <c r="I144" i="5"/>
  <c r="F144" i="5"/>
  <c r="L143" i="5"/>
  <c r="I143" i="5"/>
  <c r="F143" i="5"/>
  <c r="L142" i="5"/>
  <c r="I142" i="5"/>
  <c r="F142" i="5"/>
  <c r="N140" i="5"/>
  <c r="M140" i="5"/>
  <c r="K140" i="5"/>
  <c r="J140" i="5"/>
  <c r="H140" i="5"/>
  <c r="G140" i="5"/>
  <c r="L139" i="5"/>
  <c r="I139" i="5"/>
  <c r="F139" i="5"/>
  <c r="L138" i="5"/>
  <c r="I138" i="5"/>
  <c r="F138" i="5"/>
  <c r="L137" i="5"/>
  <c r="I137" i="5"/>
  <c r="F137" i="5"/>
  <c r="L136" i="5"/>
  <c r="I136" i="5"/>
  <c r="F136" i="5"/>
  <c r="N134" i="5"/>
  <c r="M134" i="5"/>
  <c r="K134" i="5"/>
  <c r="J134" i="5"/>
  <c r="H134" i="5"/>
  <c r="G134" i="5"/>
  <c r="L133" i="5"/>
  <c r="L131" i="5" s="1"/>
  <c r="I133" i="5"/>
  <c r="I131" i="5" s="1"/>
  <c r="F133" i="5"/>
  <c r="F131" i="5" s="1"/>
  <c r="N131" i="5"/>
  <c r="M131" i="5"/>
  <c r="K131" i="5"/>
  <c r="J131" i="5"/>
  <c r="H131" i="5"/>
  <c r="G131" i="5"/>
  <c r="L130" i="5"/>
  <c r="I130" i="5"/>
  <c r="F130" i="5"/>
  <c r="L129" i="5"/>
  <c r="I129" i="5"/>
  <c r="F129" i="5"/>
  <c r="L128" i="5"/>
  <c r="I128" i="5"/>
  <c r="F128" i="5"/>
  <c r="L127" i="5"/>
  <c r="I127" i="5"/>
  <c r="F127" i="5"/>
  <c r="L126" i="5"/>
  <c r="I126" i="5"/>
  <c r="F126" i="5"/>
  <c r="N124" i="5"/>
  <c r="M124" i="5"/>
  <c r="K124" i="5"/>
  <c r="J124" i="5"/>
  <c r="H124" i="5"/>
  <c r="G124" i="5"/>
  <c r="L123" i="5"/>
  <c r="I123" i="5"/>
  <c r="F123" i="5"/>
  <c r="L122" i="5"/>
  <c r="I122" i="5"/>
  <c r="F122" i="5"/>
  <c r="L121" i="5"/>
  <c r="I121" i="5"/>
  <c r="I119" i="5" s="1"/>
  <c r="F121" i="5"/>
  <c r="N119" i="5"/>
  <c r="M119" i="5"/>
  <c r="K119" i="5"/>
  <c r="J119" i="5"/>
  <c r="H119" i="5"/>
  <c r="G119" i="5"/>
  <c r="L118" i="5"/>
  <c r="I118" i="5"/>
  <c r="F118" i="5"/>
  <c r="L117" i="5"/>
  <c r="I117" i="5"/>
  <c r="F117" i="5"/>
  <c r="L116" i="5"/>
  <c r="I116" i="5"/>
  <c r="F116" i="5"/>
  <c r="L115" i="5"/>
  <c r="I115" i="5"/>
  <c r="F115" i="5"/>
  <c r="L114" i="5"/>
  <c r="I114" i="5"/>
  <c r="F114" i="5"/>
  <c r="L113" i="5"/>
  <c r="I113" i="5"/>
  <c r="F113" i="5"/>
  <c r="N111" i="5"/>
  <c r="M111" i="5"/>
  <c r="K111" i="5"/>
  <c r="J111" i="5"/>
  <c r="H111" i="5"/>
  <c r="G111" i="5"/>
  <c r="L110" i="5"/>
  <c r="I110" i="5"/>
  <c r="F110" i="5"/>
  <c r="L109" i="5"/>
  <c r="I109" i="5"/>
  <c r="F109" i="5"/>
  <c r="L108" i="5"/>
  <c r="I108" i="5"/>
  <c r="F108" i="5"/>
  <c r="L107" i="5"/>
  <c r="I107" i="5"/>
  <c r="F107" i="5"/>
  <c r="N105" i="5"/>
  <c r="M105" i="5"/>
  <c r="K105" i="5"/>
  <c r="J105" i="5"/>
  <c r="H105" i="5"/>
  <c r="G105" i="5"/>
  <c r="L104" i="5"/>
  <c r="I104" i="5"/>
  <c r="F104" i="5"/>
  <c r="F101" i="5" s="1"/>
  <c r="L103" i="5"/>
  <c r="I103" i="5"/>
  <c r="I101" i="5" s="1"/>
  <c r="F103" i="5"/>
  <c r="N101" i="5"/>
  <c r="M101" i="5"/>
  <c r="K101" i="5"/>
  <c r="J101" i="5"/>
  <c r="H101" i="5"/>
  <c r="G101" i="5"/>
  <c r="N99" i="5"/>
  <c r="L98" i="5"/>
  <c r="L96" i="5" s="1"/>
  <c r="I98" i="5"/>
  <c r="I96" i="5" s="1"/>
  <c r="F98" i="5"/>
  <c r="N96" i="5"/>
  <c r="M96" i="5"/>
  <c r="K96" i="5"/>
  <c r="J96" i="5"/>
  <c r="H96" i="5"/>
  <c r="G96" i="5"/>
  <c r="F96" i="5"/>
  <c r="L95" i="5"/>
  <c r="L93" i="5" s="1"/>
  <c r="I95" i="5"/>
  <c r="I93" i="5" s="1"/>
  <c r="F95" i="5"/>
  <c r="N93" i="5"/>
  <c r="M93" i="5"/>
  <c r="K93" i="5"/>
  <c r="J93" i="5"/>
  <c r="H93" i="5"/>
  <c r="G93" i="5"/>
  <c r="F93" i="5"/>
  <c r="L92" i="5"/>
  <c r="L90" i="5" s="1"/>
  <c r="I92" i="5"/>
  <c r="I90" i="5" s="1"/>
  <c r="F92" i="5"/>
  <c r="N90" i="5"/>
  <c r="M90" i="5"/>
  <c r="K90" i="5"/>
  <c r="J90" i="5"/>
  <c r="H90" i="5"/>
  <c r="G90" i="5"/>
  <c r="F90" i="5"/>
  <c r="L89" i="5"/>
  <c r="L87" i="5" s="1"/>
  <c r="I89" i="5"/>
  <c r="F89" i="5"/>
  <c r="F87" i="5" s="1"/>
  <c r="N87" i="5"/>
  <c r="M87" i="5"/>
  <c r="K87" i="5"/>
  <c r="J87" i="5"/>
  <c r="I87" i="5"/>
  <c r="H87" i="5"/>
  <c r="G87" i="5"/>
  <c r="L86" i="5"/>
  <c r="L84" i="5" s="1"/>
  <c r="I86" i="5"/>
  <c r="I84" i="5" s="1"/>
  <c r="F86" i="5"/>
  <c r="N84" i="5"/>
  <c r="M84" i="5"/>
  <c r="K84" i="5"/>
  <c r="J84" i="5"/>
  <c r="H84" i="5"/>
  <c r="G84" i="5"/>
  <c r="F84" i="5"/>
  <c r="L83" i="5"/>
  <c r="I83" i="5"/>
  <c r="F83" i="5"/>
  <c r="L82" i="5"/>
  <c r="L80" i="5" s="1"/>
  <c r="I82" i="5"/>
  <c r="I80" i="5" s="1"/>
  <c r="F82" i="5"/>
  <c r="N80" i="5"/>
  <c r="M80" i="5"/>
  <c r="K80" i="5"/>
  <c r="K70" i="5" s="1"/>
  <c r="J80" i="5"/>
  <c r="H80" i="5"/>
  <c r="G80" i="5"/>
  <c r="L79" i="5"/>
  <c r="L77" i="5" s="1"/>
  <c r="I79" i="5"/>
  <c r="I77" i="5" s="1"/>
  <c r="F79" i="5"/>
  <c r="F77" i="5" s="1"/>
  <c r="N77" i="5"/>
  <c r="M77" i="5"/>
  <c r="K77" i="5"/>
  <c r="J77" i="5"/>
  <c r="H77" i="5"/>
  <c r="G77" i="5"/>
  <c r="L76" i="5"/>
  <c r="I76" i="5"/>
  <c r="F76" i="5"/>
  <c r="L75" i="5"/>
  <c r="I75" i="5"/>
  <c r="F75" i="5"/>
  <c r="L74" i="5"/>
  <c r="I74" i="5"/>
  <c r="F74" i="5"/>
  <c r="N72" i="5"/>
  <c r="M72" i="5"/>
  <c r="K72" i="5"/>
  <c r="J72" i="5"/>
  <c r="H72" i="5"/>
  <c r="G72" i="5"/>
  <c r="L69" i="5"/>
  <c r="L67" i="5" s="1"/>
  <c r="I69" i="5"/>
  <c r="I67" i="5" s="1"/>
  <c r="F69" i="5"/>
  <c r="F67" i="5" s="1"/>
  <c r="N67" i="5"/>
  <c r="M67" i="5"/>
  <c r="K67" i="5"/>
  <c r="J67" i="5"/>
  <c r="H67" i="5"/>
  <c r="G67" i="5"/>
  <c r="L66" i="5"/>
  <c r="L64" i="5" s="1"/>
  <c r="I66" i="5"/>
  <c r="I64" i="5" s="1"/>
  <c r="F66" i="5"/>
  <c r="F64" i="5" s="1"/>
  <c r="N64" i="5"/>
  <c r="M64" i="5"/>
  <c r="K64" i="5"/>
  <c r="J64" i="5"/>
  <c r="H64" i="5"/>
  <c r="G64" i="5"/>
  <c r="L63" i="5"/>
  <c r="L61" i="5" s="1"/>
  <c r="I63" i="5"/>
  <c r="I61" i="5" s="1"/>
  <c r="F63" i="5"/>
  <c r="F61" i="5" s="1"/>
  <c r="N61" i="5"/>
  <c r="M61" i="5"/>
  <c r="K61" i="5"/>
  <c r="J61" i="5"/>
  <c r="H61" i="5"/>
  <c r="G61" i="5"/>
  <c r="L60" i="5"/>
  <c r="L58" i="5" s="1"/>
  <c r="I60" i="5"/>
  <c r="I58" i="5" s="1"/>
  <c r="F60" i="5"/>
  <c r="F58" i="5" s="1"/>
  <c r="N58" i="5"/>
  <c r="M58" i="5"/>
  <c r="K58" i="5"/>
  <c r="J58" i="5"/>
  <c r="H58" i="5"/>
  <c r="G58" i="5"/>
  <c r="L57" i="5"/>
  <c r="L55" i="5" s="1"/>
  <c r="I57" i="5"/>
  <c r="I55" i="5" s="1"/>
  <c r="F57" i="5"/>
  <c r="F55" i="5" s="1"/>
  <c r="N55" i="5"/>
  <c r="M55" i="5"/>
  <c r="M53" i="5" s="1"/>
  <c r="K55" i="5"/>
  <c r="J55" i="5"/>
  <c r="J53" i="5" s="1"/>
  <c r="H55" i="5"/>
  <c r="H53" i="5" s="1"/>
  <c r="G55" i="5"/>
  <c r="N53" i="5"/>
  <c r="L52" i="5"/>
  <c r="I52" i="5"/>
  <c r="F52" i="5"/>
  <c r="L51" i="5"/>
  <c r="L49" i="5" s="1"/>
  <c r="L47" i="5" s="1"/>
  <c r="I51" i="5"/>
  <c r="F51" i="5"/>
  <c r="N49" i="5"/>
  <c r="N47" i="5" s="1"/>
  <c r="M49" i="5"/>
  <c r="M47" i="5" s="1"/>
  <c r="M19" i="5" s="1"/>
  <c r="K49" i="5"/>
  <c r="K47" i="5" s="1"/>
  <c r="J49" i="5"/>
  <c r="J47" i="5" s="1"/>
  <c r="H49" i="5"/>
  <c r="H47" i="5" s="1"/>
  <c r="G49" i="5"/>
  <c r="G47" i="5" s="1"/>
  <c r="L46" i="5"/>
  <c r="L44" i="5" s="1"/>
  <c r="I46" i="5"/>
  <c r="I44" i="5" s="1"/>
  <c r="F46" i="5"/>
  <c r="F44" i="5" s="1"/>
  <c r="N44" i="5"/>
  <c r="M44" i="5"/>
  <c r="K44" i="5"/>
  <c r="J44" i="5"/>
  <c r="H44" i="5"/>
  <c r="G44" i="5"/>
  <c r="L43" i="5"/>
  <c r="L41" i="5" s="1"/>
  <c r="I43" i="5"/>
  <c r="I41" i="5" s="1"/>
  <c r="F43" i="5"/>
  <c r="F41" i="5" s="1"/>
  <c r="N41" i="5"/>
  <c r="M41" i="5"/>
  <c r="K41" i="5"/>
  <c r="J41" i="5"/>
  <c r="H41" i="5"/>
  <c r="G41" i="5"/>
  <c r="L40" i="5"/>
  <c r="L38" i="5" s="1"/>
  <c r="I40" i="5"/>
  <c r="F40" i="5"/>
  <c r="F38" i="5" s="1"/>
  <c r="N38" i="5"/>
  <c r="M38" i="5"/>
  <c r="K38" i="5"/>
  <c r="J38" i="5"/>
  <c r="I38" i="5"/>
  <c r="H38" i="5"/>
  <c r="G38" i="5"/>
  <c r="L37" i="5"/>
  <c r="L35" i="5" s="1"/>
  <c r="I37" i="5"/>
  <c r="I35" i="5" s="1"/>
  <c r="F37" i="5"/>
  <c r="N35" i="5"/>
  <c r="M35" i="5"/>
  <c r="K35" i="5"/>
  <c r="J35" i="5"/>
  <c r="H35" i="5"/>
  <c r="G35" i="5"/>
  <c r="F35" i="5"/>
  <c r="L34" i="5"/>
  <c r="I34" i="5"/>
  <c r="F34" i="5"/>
  <c r="L33" i="5"/>
  <c r="I33" i="5"/>
  <c r="F33" i="5"/>
  <c r="L32" i="5"/>
  <c r="I32" i="5"/>
  <c r="F32" i="5"/>
  <c r="N30" i="5"/>
  <c r="M30" i="5"/>
  <c r="K30" i="5"/>
  <c r="J30" i="5"/>
  <c r="H30" i="5"/>
  <c r="G30" i="5"/>
  <c r="L29" i="5"/>
  <c r="I29" i="5"/>
  <c r="F29" i="5"/>
  <c r="F26" i="5" s="1"/>
  <c r="L28" i="5"/>
  <c r="I28" i="5"/>
  <c r="I26" i="5" s="1"/>
  <c r="F28" i="5"/>
  <c r="N26" i="5"/>
  <c r="M26" i="5"/>
  <c r="K26" i="5"/>
  <c r="J26" i="5"/>
  <c r="H26" i="5"/>
  <c r="G26" i="5"/>
  <c r="L25" i="5"/>
  <c r="I25" i="5"/>
  <c r="F25" i="5"/>
  <c r="L24" i="5"/>
  <c r="I24" i="5"/>
  <c r="F24" i="5"/>
  <c r="L23" i="5"/>
  <c r="I23" i="5"/>
  <c r="F23" i="5"/>
  <c r="N21" i="5"/>
  <c r="M21" i="5"/>
  <c r="K21" i="5"/>
  <c r="J21" i="5"/>
  <c r="H21" i="5"/>
  <c r="G21" i="5"/>
  <c r="J120" i="4"/>
  <c r="G120" i="4"/>
  <c r="D120" i="4"/>
  <c r="J119" i="4"/>
  <c r="G119" i="4"/>
  <c r="D119" i="4"/>
  <c r="J118" i="4"/>
  <c r="G118" i="4"/>
  <c r="D118" i="4"/>
  <c r="D117" i="4" s="1"/>
  <c r="L117" i="4"/>
  <c r="K117" i="4"/>
  <c r="J117" i="4"/>
  <c r="I117" i="4"/>
  <c r="H117" i="4"/>
  <c r="F117" i="4"/>
  <c r="E117" i="4"/>
  <c r="J116" i="4"/>
  <c r="G116" i="4"/>
  <c r="D116" i="4"/>
  <c r="J115" i="4"/>
  <c r="G115" i="4"/>
  <c r="G114" i="4" s="1"/>
  <c r="D115" i="4"/>
  <c r="L114" i="4"/>
  <c r="J114" i="4"/>
  <c r="I114" i="4"/>
  <c r="F114" i="4"/>
  <c r="J113" i="4"/>
  <c r="G113" i="4"/>
  <c r="D113" i="4"/>
  <c r="J112" i="4"/>
  <c r="J111" i="4" s="1"/>
  <c r="G112" i="4"/>
  <c r="G111" i="4" s="1"/>
  <c r="D112" i="4"/>
  <c r="K111" i="4"/>
  <c r="H111" i="4"/>
  <c r="E111" i="4"/>
  <c r="J110" i="4"/>
  <c r="G110" i="4"/>
  <c r="D110" i="4"/>
  <c r="J109" i="4"/>
  <c r="G109" i="4"/>
  <c r="D109" i="4"/>
  <c r="K108" i="4"/>
  <c r="J108" i="4"/>
  <c r="H108" i="4"/>
  <c r="G108" i="4"/>
  <c r="E108" i="4"/>
  <c r="J107" i="4"/>
  <c r="G107" i="4"/>
  <c r="D107" i="4"/>
  <c r="J106" i="4"/>
  <c r="G106" i="4"/>
  <c r="D106" i="4"/>
  <c r="J105" i="4"/>
  <c r="G105" i="4"/>
  <c r="D105" i="4"/>
  <c r="J104" i="4"/>
  <c r="G104" i="4"/>
  <c r="D104" i="4"/>
  <c r="J103" i="4"/>
  <c r="G103" i="4"/>
  <c r="D103" i="4"/>
  <c r="J102" i="4"/>
  <c r="G102" i="4"/>
  <c r="D102" i="4"/>
  <c r="J101" i="4"/>
  <c r="G101" i="4"/>
  <c r="D101" i="4"/>
  <c r="J100" i="4"/>
  <c r="G100" i="4"/>
  <c r="D100" i="4"/>
  <c r="J99" i="4"/>
  <c r="G99" i="4"/>
  <c r="D99" i="4"/>
  <c r="J98" i="4"/>
  <c r="G98" i="4"/>
  <c r="D98" i="4"/>
  <c r="J97" i="4"/>
  <c r="G97" i="4"/>
  <c r="D97" i="4"/>
  <c r="J96" i="4"/>
  <c r="G96" i="4"/>
  <c r="D96" i="4"/>
  <c r="J95" i="4"/>
  <c r="G95" i="4"/>
  <c r="D95" i="4"/>
  <c r="J94" i="4"/>
  <c r="G94" i="4"/>
  <c r="D94" i="4"/>
  <c r="J93" i="4"/>
  <c r="G93" i="4"/>
  <c r="D93" i="4"/>
  <c r="J92" i="4"/>
  <c r="G92" i="4"/>
  <c r="D92" i="4"/>
  <c r="J91" i="4"/>
  <c r="G91" i="4"/>
  <c r="D91" i="4"/>
  <c r="J90" i="4"/>
  <c r="G90" i="4"/>
  <c r="D90" i="4"/>
  <c r="J89" i="4"/>
  <c r="G89" i="4"/>
  <c r="D89" i="4"/>
  <c r="J88" i="4"/>
  <c r="G88" i="4"/>
  <c r="D88" i="4"/>
  <c r="J87" i="4"/>
  <c r="G87" i="4"/>
  <c r="D87" i="4"/>
  <c r="J86" i="4"/>
  <c r="G86" i="4"/>
  <c r="D86" i="4"/>
  <c r="K85" i="4"/>
  <c r="K84" i="4" s="1"/>
  <c r="H85" i="4"/>
  <c r="H84" i="4" s="1"/>
  <c r="E85" i="4"/>
  <c r="E84" i="4" s="1"/>
  <c r="J83" i="4"/>
  <c r="G83" i="4"/>
  <c r="D83" i="4"/>
  <c r="J82" i="4"/>
  <c r="G82" i="4"/>
  <c r="G80" i="4" s="1"/>
  <c r="D82" i="4"/>
  <c r="J81" i="4"/>
  <c r="G81" i="4"/>
  <c r="D81" i="4"/>
  <c r="K80" i="4"/>
  <c r="H80" i="4"/>
  <c r="H70" i="4" s="1"/>
  <c r="E80" i="4"/>
  <c r="J79" i="4"/>
  <c r="J75" i="4" s="1"/>
  <c r="G79" i="4"/>
  <c r="D79" i="4"/>
  <c r="J78" i="4"/>
  <c r="G78" i="4"/>
  <c r="G75" i="4" s="1"/>
  <c r="D78" i="4"/>
  <c r="J77" i="4"/>
  <c r="G77" i="4"/>
  <c r="D77" i="4"/>
  <c r="J76" i="4"/>
  <c r="G76" i="4"/>
  <c r="D76" i="4"/>
  <c r="K75" i="4"/>
  <c r="K70" i="4" s="1"/>
  <c r="H75" i="4"/>
  <c r="E75" i="4"/>
  <c r="J74" i="4"/>
  <c r="G74" i="4"/>
  <c r="G73" i="4" s="1"/>
  <c r="D74" i="4"/>
  <c r="D73" i="4" s="1"/>
  <c r="K73" i="4"/>
  <c r="J73" i="4"/>
  <c r="H73" i="4"/>
  <c r="E73" i="4"/>
  <c r="J72" i="4"/>
  <c r="J71" i="4" s="1"/>
  <c r="G72" i="4"/>
  <c r="G71" i="4" s="1"/>
  <c r="D72" i="4"/>
  <c r="D71" i="4" s="1"/>
  <c r="L71" i="4"/>
  <c r="I71" i="4"/>
  <c r="I70" i="4" s="1"/>
  <c r="F71" i="4"/>
  <c r="J69" i="4"/>
  <c r="G69" i="4"/>
  <c r="D69" i="4"/>
  <c r="J68" i="4"/>
  <c r="G68" i="4"/>
  <c r="D68" i="4"/>
  <c r="D67" i="4" s="1"/>
  <c r="L67" i="4"/>
  <c r="I67" i="4"/>
  <c r="F67" i="4"/>
  <c r="J66" i="4"/>
  <c r="G66" i="4"/>
  <c r="D66" i="4"/>
  <c r="J65" i="4"/>
  <c r="G65" i="4"/>
  <c r="D65" i="4"/>
  <c r="J64" i="4"/>
  <c r="G64" i="4"/>
  <c r="D64" i="4"/>
  <c r="J63" i="4"/>
  <c r="J62" i="4" s="1"/>
  <c r="G63" i="4"/>
  <c r="D63" i="4"/>
  <c r="D62" i="4" s="1"/>
  <c r="K62" i="4"/>
  <c r="K60" i="4" s="1"/>
  <c r="H62" i="4"/>
  <c r="H60" i="4" s="1"/>
  <c r="G62" i="4"/>
  <c r="E62" i="4"/>
  <c r="J61" i="4"/>
  <c r="G61" i="4"/>
  <c r="D61" i="4"/>
  <c r="E60" i="4"/>
  <c r="J59" i="4"/>
  <c r="G59" i="4"/>
  <c r="D59" i="4"/>
  <c r="D58" i="4" s="1"/>
  <c r="L58" i="4"/>
  <c r="J58" i="4"/>
  <c r="I58" i="4"/>
  <c r="G58" i="4"/>
  <c r="F58" i="4"/>
  <c r="J57" i="4"/>
  <c r="G57" i="4"/>
  <c r="G56" i="4" s="1"/>
  <c r="D57" i="4"/>
  <c r="K56" i="4"/>
  <c r="J56" i="4"/>
  <c r="H56" i="4"/>
  <c r="E56" i="4"/>
  <c r="D56" i="4"/>
  <c r="J55" i="4"/>
  <c r="J54" i="4" s="1"/>
  <c r="G55" i="4"/>
  <c r="G54" i="4" s="1"/>
  <c r="D55" i="4"/>
  <c r="D54" i="4" s="1"/>
  <c r="L54" i="4"/>
  <c r="L51" i="4" s="1"/>
  <c r="I54" i="4"/>
  <c r="F54" i="4"/>
  <c r="F51" i="4" s="1"/>
  <c r="J53" i="4"/>
  <c r="G53" i="4"/>
  <c r="G52" i="4" s="1"/>
  <c r="D53" i="4"/>
  <c r="D52" i="4" s="1"/>
  <c r="K52" i="4"/>
  <c r="J52" i="4"/>
  <c r="H52" i="4"/>
  <c r="E52" i="4"/>
  <c r="J50" i="4"/>
  <c r="G50" i="4"/>
  <c r="D50" i="4"/>
  <c r="J49" i="4"/>
  <c r="G49" i="4"/>
  <c r="D49" i="4"/>
  <c r="J48" i="4"/>
  <c r="G48" i="4"/>
  <c r="D48" i="4"/>
  <c r="J47" i="4"/>
  <c r="J46" i="4" s="1"/>
  <c r="J45" i="4" s="1"/>
  <c r="G47" i="4"/>
  <c r="D47" i="4"/>
  <c r="D46" i="4" s="1"/>
  <c r="D45" i="4" s="1"/>
  <c r="K46" i="4"/>
  <c r="K45" i="4" s="1"/>
  <c r="H46" i="4"/>
  <c r="H45" i="4" s="1"/>
  <c r="E46" i="4"/>
  <c r="E45" i="4" s="1"/>
  <c r="J44" i="4"/>
  <c r="J42" i="4" s="1"/>
  <c r="G44" i="4"/>
  <c r="D44" i="4"/>
  <c r="D42" i="4" s="1"/>
  <c r="J43" i="4"/>
  <c r="G43" i="4"/>
  <c r="D43" i="4"/>
  <c r="K42" i="4"/>
  <c r="H42" i="4"/>
  <c r="E42" i="4"/>
  <c r="J41" i="4"/>
  <c r="G41" i="4"/>
  <c r="D41" i="4"/>
  <c r="J40" i="4"/>
  <c r="G40" i="4"/>
  <c r="D40" i="4"/>
  <c r="J39" i="4"/>
  <c r="G39" i="4"/>
  <c r="D39" i="4"/>
  <c r="J38" i="4"/>
  <c r="G38" i="4"/>
  <c r="D38" i="4"/>
  <c r="J37" i="4"/>
  <c r="G37" i="4"/>
  <c r="D37" i="4"/>
  <c r="J36" i="4"/>
  <c r="G36" i="4"/>
  <c r="D36" i="4"/>
  <c r="J35" i="4"/>
  <c r="G35" i="4"/>
  <c r="D35" i="4"/>
  <c r="J34" i="4"/>
  <c r="G34" i="4"/>
  <c r="D34" i="4"/>
  <c r="J33" i="4"/>
  <c r="G33" i="4"/>
  <c r="D33" i="4"/>
  <c r="J32" i="4"/>
  <c r="G32" i="4"/>
  <c r="D32" i="4"/>
  <c r="J31" i="4"/>
  <c r="G31" i="4"/>
  <c r="D31" i="4"/>
  <c r="J30" i="4"/>
  <c r="G30" i="4"/>
  <c r="D30" i="4"/>
  <c r="J29" i="4"/>
  <c r="G29" i="4"/>
  <c r="D29" i="4"/>
  <c r="J28" i="4"/>
  <c r="G28" i="4"/>
  <c r="D28" i="4"/>
  <c r="J27" i="4"/>
  <c r="G27" i="4"/>
  <c r="D27" i="4"/>
  <c r="J26" i="4"/>
  <c r="G26" i="4"/>
  <c r="D26" i="4"/>
  <c r="J25" i="4"/>
  <c r="G25" i="4"/>
  <c r="D25" i="4"/>
  <c r="J24" i="4"/>
  <c r="G24" i="4"/>
  <c r="G22" i="4" s="1"/>
  <c r="D24" i="4"/>
  <c r="J23" i="4"/>
  <c r="G23" i="4"/>
  <c r="D23" i="4"/>
  <c r="K22" i="4"/>
  <c r="H22" i="4"/>
  <c r="E22" i="4"/>
  <c r="E15" i="4" s="1"/>
  <c r="J21" i="4"/>
  <c r="G21" i="4"/>
  <c r="G20" i="4" s="1"/>
  <c r="D21" i="4"/>
  <c r="D20" i="4" s="1"/>
  <c r="K20" i="4"/>
  <c r="J20" i="4"/>
  <c r="H20" i="4"/>
  <c r="E20" i="4"/>
  <c r="J19" i="4"/>
  <c r="G19" i="4"/>
  <c r="D19" i="4"/>
  <c r="J18" i="4"/>
  <c r="G18" i="4"/>
  <c r="D18" i="4"/>
  <c r="J17" i="4"/>
  <c r="G17" i="4"/>
  <c r="D17" i="4"/>
  <c r="K16" i="4"/>
  <c r="H16" i="4"/>
  <c r="E16" i="4"/>
  <c r="E180" i="2"/>
  <c r="G173" i="2"/>
  <c r="F173" i="2"/>
  <c r="E170" i="2"/>
  <c r="G167" i="2"/>
  <c r="E167" i="2" s="1"/>
  <c r="E166" i="2"/>
  <c r="F162" i="2"/>
  <c r="E162" i="2"/>
  <c r="E160" i="2"/>
  <c r="F157" i="2"/>
  <c r="E157" i="2" s="1"/>
  <c r="E152" i="2"/>
  <c r="E146" i="2"/>
  <c r="E145" i="2"/>
  <c r="E142" i="2"/>
  <c r="E139" i="2"/>
  <c r="E136" i="2"/>
  <c r="F129" i="2"/>
  <c r="F127" i="2" s="1"/>
  <c r="E127" i="2" s="1"/>
  <c r="E124" i="2"/>
  <c r="F120" i="2"/>
  <c r="E120" i="2" s="1"/>
  <c r="E119" i="2"/>
  <c r="E115" i="2"/>
  <c r="E114" i="2"/>
  <c r="F111" i="2"/>
  <c r="E111" i="2" s="1"/>
  <c r="E99" i="2"/>
  <c r="G96" i="2"/>
  <c r="E96" i="2" s="1"/>
  <c r="E92" i="2"/>
  <c r="F86" i="2"/>
  <c r="F80" i="2" s="1"/>
  <c r="E84" i="2"/>
  <c r="E53" i="2"/>
  <c r="E52" i="2"/>
  <c r="F50" i="2"/>
  <c r="E50" i="2"/>
  <c r="E48" i="2"/>
  <c r="E43" i="2"/>
  <c r="E42" i="2"/>
  <c r="E39" i="2"/>
  <c r="E36" i="2"/>
  <c r="E35" i="2"/>
  <c r="E32" i="2"/>
  <c r="E31" i="2"/>
  <c r="E27" i="2"/>
  <c r="F25" i="2"/>
  <c r="E25" i="2" s="1"/>
  <c r="E24" i="2"/>
  <c r="F22" i="2"/>
  <c r="E22" i="2" s="1"/>
  <c r="E21" i="2"/>
  <c r="E20" i="2"/>
  <c r="E19" i="2"/>
  <c r="F16" i="2"/>
  <c r="E16" i="2" s="1"/>
  <c r="E101" i="2" l="1"/>
  <c r="F172" i="5"/>
  <c r="L172" i="5"/>
  <c r="D60" i="8"/>
  <c r="D55" i="8" s="1"/>
  <c r="D44" i="8" s="1"/>
  <c r="E129" i="2"/>
  <c r="K15" i="4"/>
  <c r="G67" i="4"/>
  <c r="N172" i="5"/>
  <c r="K22" i="6"/>
  <c r="D125" i="6"/>
  <c r="D121" i="6" s="1"/>
  <c r="J135" i="6"/>
  <c r="J129" i="6" s="1"/>
  <c r="J150" i="6"/>
  <c r="K144" i="6"/>
  <c r="F82" i="8"/>
  <c r="F76" i="8" s="1"/>
  <c r="F74" i="8" s="1"/>
  <c r="G41" i="11"/>
  <c r="D51" i="11"/>
  <c r="D62" i="11"/>
  <c r="G60" i="4"/>
  <c r="G51" i="4" s="1"/>
  <c r="L70" i="4"/>
  <c r="L14" i="4" s="1"/>
  <c r="F72" i="5"/>
  <c r="L111" i="5"/>
  <c r="I240" i="5"/>
  <c r="J51" i="6"/>
  <c r="D68" i="6"/>
  <c r="J187" i="6"/>
  <c r="G36" i="8"/>
  <c r="G34" i="8" s="1"/>
  <c r="D63" i="8"/>
  <c r="H51" i="4"/>
  <c r="D114" i="4"/>
  <c r="H19" i="5"/>
  <c r="F140" i="5"/>
  <c r="J152" i="5"/>
  <c r="F205" i="5"/>
  <c r="F257" i="5"/>
  <c r="L284" i="5"/>
  <c r="J37" i="6"/>
  <c r="J117" i="6"/>
  <c r="J113" i="6" s="1"/>
  <c r="J221" i="6"/>
  <c r="J218" i="6" s="1"/>
  <c r="J30" i="8"/>
  <c r="J24" i="8" s="1"/>
  <c r="F101" i="2"/>
  <c r="J67" i="4"/>
  <c r="F80" i="5"/>
  <c r="I111" i="5"/>
  <c r="F240" i="5"/>
  <c r="E35" i="6"/>
  <c r="E117" i="6"/>
  <c r="E113" i="6" s="1"/>
  <c r="G26" i="8"/>
  <c r="J57" i="8"/>
  <c r="D84" i="8"/>
  <c r="D82" i="8" s="1"/>
  <c r="D76" i="8" s="1"/>
  <c r="D74" i="8" s="1"/>
  <c r="J37" i="11"/>
  <c r="G16" i="4"/>
  <c r="D75" i="4"/>
  <c r="D80" i="4"/>
  <c r="D108" i="4"/>
  <c r="G117" i="4"/>
  <c r="K19" i="5"/>
  <c r="L257" i="5"/>
  <c r="I261" i="5"/>
  <c r="G99" i="6"/>
  <c r="J177" i="6"/>
  <c r="J40" i="8"/>
  <c r="J34" i="8" s="1"/>
  <c r="G46" i="8"/>
  <c r="I63" i="8"/>
  <c r="I55" i="8" s="1"/>
  <c r="G78" i="8"/>
  <c r="K51" i="4"/>
  <c r="K14" i="4" s="1"/>
  <c r="G70" i="5"/>
  <c r="F111" i="5"/>
  <c r="H103" i="6"/>
  <c r="L173" i="6"/>
  <c r="D34" i="8"/>
  <c r="G63" i="2"/>
  <c r="G46" i="4"/>
  <c r="G45" i="4" s="1"/>
  <c r="N152" i="5"/>
  <c r="H172" i="5"/>
  <c r="I205" i="5"/>
  <c r="F226" i="5"/>
  <c r="K221" i="5"/>
  <c r="D37" i="6"/>
  <c r="G95" i="6"/>
  <c r="G125" i="6"/>
  <c r="G121" i="6" s="1"/>
  <c r="I175" i="6"/>
  <c r="I173" i="6" s="1"/>
  <c r="F34" i="8"/>
  <c r="F22" i="8" s="1"/>
  <c r="F16" i="8" s="1"/>
  <c r="F14" i="8" s="1"/>
  <c r="F12" i="8" s="1"/>
  <c r="H988" i="9"/>
  <c r="H986" i="9" s="1"/>
  <c r="J172" i="5"/>
  <c r="G22" i="6"/>
  <c r="J93" i="6"/>
  <c r="E144" i="6"/>
  <c r="D22" i="4"/>
  <c r="I152" i="5"/>
  <c r="L226" i="5"/>
  <c r="N221" i="5"/>
  <c r="I265" i="5"/>
  <c r="J99" i="6"/>
  <c r="L69" i="8"/>
  <c r="J69" i="8" s="1"/>
  <c r="J63" i="8" s="1"/>
  <c r="J55" i="8" s="1"/>
  <c r="G85" i="4"/>
  <c r="G84" i="4" s="1"/>
  <c r="F70" i="4"/>
  <c r="F14" i="4" s="1"/>
  <c r="N70" i="5"/>
  <c r="I194" i="5"/>
  <c r="H251" i="5"/>
  <c r="I269" i="5"/>
  <c r="G51" i="6"/>
  <c r="D78" i="6"/>
  <c r="E103" i="6"/>
  <c r="D113" i="6"/>
  <c r="G117" i="6"/>
  <c r="G113" i="6" s="1"/>
  <c r="G103" i="6" s="1"/>
  <c r="I18" i="6"/>
  <c r="G187" i="6"/>
  <c r="G175" i="6" s="1"/>
  <c r="G173" i="6" s="1"/>
  <c r="I24" i="8"/>
  <c r="I22" i="8" s="1"/>
  <c r="I16" i="8" s="1"/>
  <c r="I14" i="8" s="1"/>
  <c r="I12" i="8" s="1"/>
  <c r="D30" i="8"/>
  <c r="D24" i="8" s="1"/>
  <c r="D22" i="8" s="1"/>
  <c r="H15" i="4"/>
  <c r="H14" i="4" s="1"/>
  <c r="G42" i="4"/>
  <c r="G15" i="4" s="1"/>
  <c r="L199" i="5"/>
  <c r="I217" i="5"/>
  <c r="G37" i="6"/>
  <c r="J213" i="6"/>
  <c r="I44" i="8"/>
  <c r="G76" i="11"/>
  <c r="G62" i="11"/>
  <c r="J51" i="11"/>
  <c r="J45" i="11" s="1"/>
  <c r="H71" i="11"/>
  <c r="H66" i="11" s="1"/>
  <c r="H55" i="11" s="1"/>
  <c r="D89" i="11"/>
  <c r="H45" i="11"/>
  <c r="H33" i="11" s="1"/>
  <c r="H27" i="11" s="1"/>
  <c r="L33" i="11"/>
  <c r="L27" i="11" s="1"/>
  <c r="I93" i="11"/>
  <c r="I87" i="11" s="1"/>
  <c r="I85" i="11" s="1"/>
  <c r="G99" i="11"/>
  <c r="G93" i="11" s="1"/>
  <c r="G29" i="11"/>
  <c r="J29" i="11"/>
  <c r="K45" i="11"/>
  <c r="K33" i="11" s="1"/>
  <c r="K27" i="11" s="1"/>
  <c r="J89" i="11"/>
  <c r="G51" i="11"/>
  <c r="D68" i="11"/>
  <c r="D71" i="11" s="1"/>
  <c r="L93" i="11"/>
  <c r="L87" i="11" s="1"/>
  <c r="L85" i="11" s="1"/>
  <c r="D37" i="11"/>
  <c r="G37" i="11"/>
  <c r="I45" i="11"/>
  <c r="D47" i="11"/>
  <c r="I74" i="11"/>
  <c r="I66" i="11" s="1"/>
  <c r="I55" i="11" s="1"/>
  <c r="D76" i="11"/>
  <c r="G8" i="11"/>
  <c r="G12" i="11" s="1"/>
  <c r="G47" i="11"/>
  <c r="D57" i="11"/>
  <c r="G57" i="11"/>
  <c r="G89" i="11"/>
  <c r="D41" i="11"/>
  <c r="F45" i="11"/>
  <c r="F33" i="11" s="1"/>
  <c r="F27" i="11" s="1"/>
  <c r="G68" i="11"/>
  <c r="G71" i="11" s="1"/>
  <c r="F80" i="11"/>
  <c r="F74" i="11" s="1"/>
  <c r="F66" i="11" s="1"/>
  <c r="F55" i="11" s="1"/>
  <c r="D95" i="11"/>
  <c r="D93" i="11" s="1"/>
  <c r="D87" i="11" s="1"/>
  <c r="D85" i="11" s="1"/>
  <c r="F93" i="11"/>
  <c r="F87" i="11" s="1"/>
  <c r="F85" i="11" s="1"/>
  <c r="J41" i="11"/>
  <c r="J35" i="11" s="1"/>
  <c r="J62" i="11"/>
  <c r="E66" i="11"/>
  <c r="E55" i="11" s="1"/>
  <c r="E25" i="11" s="1"/>
  <c r="E23" i="11" s="1"/>
  <c r="L80" i="11"/>
  <c r="J80" i="11" s="1"/>
  <c r="J74" i="11" s="1"/>
  <c r="J95" i="11"/>
  <c r="J93" i="11" s="1"/>
  <c r="I848" i="9"/>
  <c r="H509" i="9"/>
  <c r="J562" i="9"/>
  <c r="J560" i="9" s="1"/>
  <c r="J204" i="9"/>
  <c r="H204" i="9" s="1"/>
  <c r="H194" i="9" s="1"/>
  <c r="J727" i="9"/>
  <c r="J372" i="9"/>
  <c r="J492" i="9"/>
  <c r="H492" i="9" s="1"/>
  <c r="H490" i="9" s="1"/>
  <c r="H748" i="9"/>
  <c r="I795" i="9"/>
  <c r="J548" i="9"/>
  <c r="J546" i="9" s="1"/>
  <c r="H232" i="9"/>
  <c r="I374" i="9"/>
  <c r="I372" i="9" s="1"/>
  <c r="I628" i="9"/>
  <c r="H680" i="9"/>
  <c r="J374" i="9"/>
  <c r="H793" i="9"/>
  <c r="I777" i="9"/>
  <c r="H777" i="9" s="1"/>
  <c r="J576" i="9"/>
  <c r="J574" i="9" s="1"/>
  <c r="J682" i="9"/>
  <c r="J628" i="9" s="1"/>
  <c r="I172" i="5"/>
  <c r="F124" i="5"/>
  <c r="L124" i="5"/>
  <c r="J192" i="5"/>
  <c r="I226" i="5"/>
  <c r="H221" i="5"/>
  <c r="L282" i="5"/>
  <c r="L26" i="5"/>
  <c r="L19" i="5" s="1"/>
  <c r="J99" i="5"/>
  <c r="I199" i="5"/>
  <c r="F235" i="5"/>
  <c r="L235" i="5"/>
  <c r="L221" i="5" s="1"/>
  <c r="I253" i="5"/>
  <c r="G282" i="5"/>
  <c r="I284" i="5"/>
  <c r="K282" i="5"/>
  <c r="N19" i="5"/>
  <c r="F70" i="5"/>
  <c r="H70" i="5"/>
  <c r="H192" i="5"/>
  <c r="L205" i="5"/>
  <c r="L192" i="5" s="1"/>
  <c r="G221" i="5"/>
  <c r="M251" i="5"/>
  <c r="F21" i="5"/>
  <c r="F19" i="5" s="1"/>
  <c r="L21" i="5"/>
  <c r="F30" i="5"/>
  <c r="I30" i="5"/>
  <c r="L30" i="5"/>
  <c r="F49" i="5"/>
  <c r="F47" i="5" s="1"/>
  <c r="L72" i="5"/>
  <c r="L70" i="5" s="1"/>
  <c r="L101" i="5"/>
  <c r="L105" i="5"/>
  <c r="F105" i="5"/>
  <c r="I105" i="5"/>
  <c r="L119" i="5"/>
  <c r="F119" i="5"/>
  <c r="F134" i="5"/>
  <c r="L134" i="5"/>
  <c r="N192" i="5"/>
  <c r="F194" i="5"/>
  <c r="L240" i="5"/>
  <c r="I257" i="5"/>
  <c r="J282" i="5"/>
  <c r="N282" i="5"/>
  <c r="F284" i="5"/>
  <c r="F310" i="5"/>
  <c r="G101" i="2"/>
  <c r="G10" i="2" s="1"/>
  <c r="J60" i="8"/>
  <c r="F63" i="2"/>
  <c r="E63" i="2" s="1"/>
  <c r="E80" i="2"/>
  <c r="G70" i="4"/>
  <c r="D60" i="4"/>
  <c r="D51" i="4" s="1"/>
  <c r="J22" i="4"/>
  <c r="E70" i="4"/>
  <c r="D85" i="4"/>
  <c r="D84" i="4" s="1"/>
  <c r="L251" i="5"/>
  <c r="E51" i="4"/>
  <c r="I51" i="4"/>
  <c r="I14" i="4" s="1"/>
  <c r="J80" i="4"/>
  <c r="G53" i="5"/>
  <c r="L53" i="5"/>
  <c r="I53" i="5"/>
  <c r="G192" i="5"/>
  <c r="G144" i="6"/>
  <c r="J144" i="6"/>
  <c r="G60" i="8"/>
  <c r="I237" i="9"/>
  <c r="H237" i="9" s="1"/>
  <c r="H246" i="9"/>
  <c r="I532" i="9"/>
  <c r="H535" i="9"/>
  <c r="H539" i="9"/>
  <c r="J532" i="9"/>
  <c r="J530" i="9" s="1"/>
  <c r="H583" i="9"/>
  <c r="I576" i="9"/>
  <c r="I598" i="9"/>
  <c r="H602" i="9"/>
  <c r="I712" i="9"/>
  <c r="H722" i="9"/>
  <c r="H726" i="9"/>
  <c r="J712" i="9"/>
  <c r="J710" i="9" s="1"/>
  <c r="H887" i="9"/>
  <c r="I882" i="9"/>
  <c r="H984" i="9"/>
  <c r="I982" i="9"/>
  <c r="H982" i="9" s="1"/>
  <c r="E12" i="11"/>
  <c r="C8" i="11"/>
  <c r="C12" i="11" s="1"/>
  <c r="J8" i="11"/>
  <c r="J12" i="11" s="1"/>
  <c r="L12" i="11"/>
  <c r="H228" i="9"/>
  <c r="I226" i="9"/>
  <c r="F13" i="2"/>
  <c r="D16" i="4"/>
  <c r="J16" i="4"/>
  <c r="J15" i="4" s="1"/>
  <c r="J60" i="4"/>
  <c r="M99" i="5"/>
  <c r="K99" i="5"/>
  <c r="F251" i="5"/>
  <c r="I251" i="5"/>
  <c r="H282" i="5"/>
  <c r="D35" i="6"/>
  <c r="J35" i="6"/>
  <c r="J121" i="6"/>
  <c r="G82" i="8"/>
  <c r="I280" i="9"/>
  <c r="J85" i="4"/>
  <c r="J84" i="4" s="1"/>
  <c r="G19" i="5"/>
  <c r="I21" i="5"/>
  <c r="J19" i="5"/>
  <c r="I49" i="5"/>
  <c r="I47" i="5" s="1"/>
  <c r="J70" i="5"/>
  <c r="I72" i="5"/>
  <c r="I70" i="5" s="1"/>
  <c r="M70" i="5"/>
  <c r="I140" i="5"/>
  <c r="L140" i="5"/>
  <c r="M192" i="5"/>
  <c r="M221" i="5"/>
  <c r="I310" i="5"/>
  <c r="I282" i="5" s="1"/>
  <c r="J22" i="6"/>
  <c r="H93" i="6"/>
  <c r="D105" i="6"/>
  <c r="D135" i="6"/>
  <c r="D129" i="6" s="1"/>
  <c r="D150" i="6"/>
  <c r="D144" i="6" s="1"/>
  <c r="D221" i="6"/>
  <c r="D218" i="6" s="1"/>
  <c r="G221" i="6"/>
  <c r="G218" i="6" s="1"/>
  <c r="K66" i="11"/>
  <c r="K55" i="11" s="1"/>
  <c r="J420" i="9"/>
  <c r="H488" i="9"/>
  <c r="I548" i="9"/>
  <c r="H550" i="9"/>
  <c r="I562" i="9"/>
  <c r="H568" i="9"/>
  <c r="I729" i="9"/>
  <c r="H732" i="9"/>
  <c r="I911" i="9"/>
  <c r="I1008" i="9"/>
  <c r="H1012" i="9"/>
  <c r="D111" i="4"/>
  <c r="K53" i="5"/>
  <c r="F53" i="5"/>
  <c r="H99" i="5"/>
  <c r="G99" i="5"/>
  <c r="I124" i="5"/>
  <c r="I134" i="5"/>
  <c r="K152" i="5"/>
  <c r="F152" i="5"/>
  <c r="F199" i="5"/>
  <c r="I235" i="5"/>
  <c r="J251" i="5"/>
  <c r="N251" i="5"/>
  <c r="E22" i="6"/>
  <c r="K35" i="6"/>
  <c r="G68" i="6"/>
  <c r="K78" i="6"/>
  <c r="D93" i="6"/>
  <c r="K117" i="6"/>
  <c r="K113" i="6" s="1"/>
  <c r="K103" i="6" s="1"/>
  <c r="D187" i="6"/>
  <c r="D175" i="6" s="1"/>
  <c r="D173" i="6" s="1"/>
  <c r="G24" i="8"/>
  <c r="G22" i="8" s="1"/>
  <c r="G16" i="8" s="1"/>
  <c r="J852" i="9"/>
  <c r="H852" i="9" s="1"/>
  <c r="H867" i="9"/>
  <c r="H914" i="9"/>
  <c r="J182" i="6"/>
  <c r="L211" i="6"/>
  <c r="L18" i="6" s="1"/>
  <c r="D229" i="6"/>
  <c r="J229" i="6"/>
  <c r="L16" i="8"/>
  <c r="L14" i="8" s="1"/>
  <c r="L12" i="8" s="1"/>
  <c r="J46" i="8"/>
  <c r="K55" i="8"/>
  <c r="K44" i="8" s="1"/>
  <c r="K14" i="8" s="1"/>
  <c r="K12" i="8" s="1"/>
  <c r="G76" i="8"/>
  <c r="G74" i="8" s="1"/>
  <c r="J82" i="8"/>
  <c r="J76" i="8" s="1"/>
  <c r="J74" i="8" s="1"/>
  <c r="D193" i="6"/>
  <c r="J193" i="6"/>
  <c r="D202" i="6"/>
  <c r="F211" i="6"/>
  <c r="F18" i="6" s="1"/>
  <c r="D213" i="6"/>
  <c r="D18" i="8"/>
  <c r="D16" i="8" s="1"/>
  <c r="L63" i="8"/>
  <c r="L55" i="8" s="1"/>
  <c r="L44" i="8" s="1"/>
  <c r="G69" i="8"/>
  <c r="G63" i="8" s="1"/>
  <c r="G55" i="8" s="1"/>
  <c r="J57" i="11"/>
  <c r="D29" i="11"/>
  <c r="G80" i="11"/>
  <c r="G74" i="11" s="1"/>
  <c r="I35" i="11"/>
  <c r="J71" i="11"/>
  <c r="J175" i="6" l="1"/>
  <c r="N18" i="5"/>
  <c r="D70" i="4"/>
  <c r="H682" i="9"/>
  <c r="J70" i="4"/>
  <c r="J14" i="4" s="1"/>
  <c r="J51" i="4"/>
  <c r="G93" i="6"/>
  <c r="D14" i="8"/>
  <c r="D12" i="8" s="1"/>
  <c r="E20" i="6"/>
  <c r="E18" i="6" s="1"/>
  <c r="I221" i="5"/>
  <c r="E14" i="4"/>
  <c r="J103" i="6"/>
  <c r="J20" i="6" s="1"/>
  <c r="J18" i="6" s="1"/>
  <c r="D15" i="4"/>
  <c r="F221" i="5"/>
  <c r="D103" i="6"/>
  <c r="D20" i="6" s="1"/>
  <c r="F282" i="5"/>
  <c r="I192" i="5"/>
  <c r="J490" i="9"/>
  <c r="D45" i="11"/>
  <c r="G44" i="8"/>
  <c r="G14" i="8" s="1"/>
  <c r="G12" i="8" s="1"/>
  <c r="H20" i="6"/>
  <c r="H18" i="6" s="1"/>
  <c r="G35" i="11"/>
  <c r="J211" i="6"/>
  <c r="G35" i="6"/>
  <c r="J22" i="8"/>
  <c r="J16" i="8" s="1"/>
  <c r="K25" i="11"/>
  <c r="K23" i="11" s="1"/>
  <c r="H25" i="11"/>
  <c r="H23" i="11" s="1"/>
  <c r="J33" i="11"/>
  <c r="J27" i="11" s="1"/>
  <c r="D35" i="11"/>
  <c r="I33" i="11"/>
  <c r="I27" i="11" s="1"/>
  <c r="I25" i="11" s="1"/>
  <c r="I23" i="11" s="1"/>
  <c r="J66" i="11"/>
  <c r="J55" i="11" s="1"/>
  <c r="G45" i="11"/>
  <c r="J87" i="11"/>
  <c r="J85" i="11" s="1"/>
  <c r="D80" i="11"/>
  <c r="D74" i="11" s="1"/>
  <c r="D66" i="11" s="1"/>
  <c r="D55" i="11" s="1"/>
  <c r="G66" i="11"/>
  <c r="G55" i="11" s="1"/>
  <c r="L74" i="11"/>
  <c r="L66" i="11" s="1"/>
  <c r="L55" i="11" s="1"/>
  <c r="L25" i="11" s="1"/>
  <c r="L23" i="11" s="1"/>
  <c r="G87" i="11"/>
  <c r="G85" i="11" s="1"/>
  <c r="J194" i="9"/>
  <c r="H628" i="9"/>
  <c r="H18" i="5"/>
  <c r="E18" i="7" s="1"/>
  <c r="M18" i="5"/>
  <c r="J12" i="7" s="1"/>
  <c r="F99" i="5"/>
  <c r="F192" i="5"/>
  <c r="F18" i="5" s="1"/>
  <c r="I99" i="5"/>
  <c r="K18" i="5"/>
  <c r="H18" i="7" s="1"/>
  <c r="L99" i="5"/>
  <c r="L18" i="5" s="1"/>
  <c r="K18" i="7"/>
  <c r="K12" i="7"/>
  <c r="K17" i="7" s="1"/>
  <c r="K20" i="6"/>
  <c r="K18" i="6" s="1"/>
  <c r="I19" i="5"/>
  <c r="J44" i="8"/>
  <c r="J14" i="8" s="1"/>
  <c r="J12" i="8" s="1"/>
  <c r="H729" i="9"/>
  <c r="I727" i="9"/>
  <c r="H727" i="9" s="1"/>
  <c r="I546" i="9"/>
  <c r="H548" i="9"/>
  <c r="H546" i="9" s="1"/>
  <c r="G211" i="6"/>
  <c r="G18" i="5"/>
  <c r="H598" i="9"/>
  <c r="H596" i="9" s="1"/>
  <c r="I596" i="9"/>
  <c r="G14" i="4"/>
  <c r="H1008" i="9"/>
  <c r="I1006" i="9"/>
  <c r="H1006" i="9" s="1"/>
  <c r="I270" i="9"/>
  <c r="H270" i="9" s="1"/>
  <c r="H280" i="9"/>
  <c r="D14" i="4"/>
  <c r="H882" i="9"/>
  <c r="H876" i="9" s="1"/>
  <c r="I876" i="9"/>
  <c r="I574" i="9"/>
  <c r="H576" i="9"/>
  <c r="H574" i="9" s="1"/>
  <c r="F25" i="11"/>
  <c r="F23" i="11" s="1"/>
  <c r="D211" i="6"/>
  <c r="J173" i="6"/>
  <c r="I909" i="9"/>
  <c r="H911" i="9"/>
  <c r="H909" i="9" s="1"/>
  <c r="H562" i="9"/>
  <c r="H560" i="9" s="1"/>
  <c r="I560" i="9"/>
  <c r="H420" i="9"/>
  <c r="J418" i="9"/>
  <c r="H418" i="9" s="1"/>
  <c r="J18" i="5"/>
  <c r="F10" i="2"/>
  <c r="E13" i="2"/>
  <c r="E10" i="2" s="1"/>
  <c r="H712" i="9"/>
  <c r="H710" i="9" s="1"/>
  <c r="I710" i="9"/>
  <c r="H532" i="9"/>
  <c r="H530" i="9" s="1"/>
  <c r="I530" i="9"/>
  <c r="G33" i="11" l="1"/>
  <c r="G27" i="11" s="1"/>
  <c r="I18" i="5"/>
  <c r="D33" i="11"/>
  <c r="D27" i="11" s="1"/>
  <c r="D18" i="6"/>
  <c r="C18" i="7" s="1"/>
  <c r="E12" i="7"/>
  <c r="E17" i="7" s="1"/>
  <c r="D18" i="7"/>
  <c r="G20" i="6"/>
  <c r="G18" i="6" s="1"/>
  <c r="J25" i="11"/>
  <c r="J23" i="11" s="1"/>
  <c r="D25" i="11"/>
  <c r="D23" i="11" s="1"/>
  <c r="G25" i="11"/>
  <c r="G23" i="11" s="1"/>
  <c r="H12" i="7"/>
  <c r="H17" i="7" s="1"/>
  <c r="J18" i="7"/>
  <c r="I18" i="7"/>
  <c r="D12" i="7"/>
  <c r="G18" i="7"/>
  <c r="G12" i="7"/>
  <c r="J17" i="7"/>
  <c r="I12" i="7"/>
  <c r="I17" i="7" s="1"/>
  <c r="F18" i="7" l="1"/>
  <c r="C12" i="7"/>
  <c r="C17" i="7" s="1"/>
  <c r="D17" i="7"/>
  <c r="G17" i="7"/>
  <c r="F12" i="7"/>
  <c r="F17" i="7" s="1"/>
</calcChain>
</file>

<file path=xl/sharedStrings.xml><?xml version="1.0" encoding="utf-8"?>
<sst xmlns="http://schemas.openxmlformats.org/spreadsheetml/2006/main" count="5023" uniqueCount="1512">
  <si>
    <t xml:space="preserve">                                                                     հավելված 1</t>
  </si>
  <si>
    <t xml:space="preserve">Լ Ո Ռ Ո Ւ   ՄԱՐԶԻ  </t>
  </si>
  <si>
    <t xml:space="preserve">                                   Տ  Ա  Շ  Ի  Ր      ՀԱՄԱՅՆՔԻ</t>
  </si>
  <si>
    <t>2022       Թ Վ Ա Կ Ա Ն Ի    Բ Յ ՈՒ Ջ Ե</t>
  </si>
  <si>
    <t xml:space="preserve">                  Հաստատված է     ՏԱՇԻՐ    համայնքի </t>
  </si>
  <si>
    <t xml:space="preserve"> ավագանու 2021 թվականի 29 դեկտեմբերի  N  94 Ն  որոշմամբ </t>
  </si>
  <si>
    <t>(ամիս ամսաթիվ)</t>
  </si>
  <si>
    <t xml:space="preserve">                                                    Տաշիրի</t>
  </si>
  <si>
    <t xml:space="preserve">        (համայնքի բյուջեն սպասարկող տեղական գանձապետական բաժանմունքի անվանումը)</t>
  </si>
  <si>
    <r>
      <t xml:space="preserve">    </t>
    </r>
    <r>
      <rPr>
        <sz val="11"/>
        <color indexed="10"/>
        <rFont val="Calibri"/>
        <family val="2"/>
        <charset val="204"/>
      </rPr>
      <t>փոփոխություն 28.12.2022 թ</t>
    </r>
  </si>
  <si>
    <t xml:space="preserve">       ՀԱՄԱՅՆՔԻ    ՂԵԿԱՎԱՐ՝                       Է.Արշակյան</t>
  </si>
  <si>
    <t>(հազար դրամով)</t>
  </si>
  <si>
    <t>Տողի NN</t>
  </si>
  <si>
    <t>Եկամտատեսակները</t>
  </si>
  <si>
    <t>Հոդվածի</t>
  </si>
  <si>
    <t>Ընդամենը (ս.5+ս.6)</t>
  </si>
  <si>
    <t>այդ թվում`</t>
  </si>
  <si>
    <t>NN</t>
  </si>
  <si>
    <t>վարչական մաս</t>
  </si>
  <si>
    <t>ֆոնդային մաս</t>
  </si>
  <si>
    <t>ԸՆԴԱՄԵՆԸ ԵԿԱՄՈՒՏՆԵՐ</t>
  </si>
  <si>
    <t>(տող 1100 + տող 1200 + տող 1300)</t>
  </si>
  <si>
    <t>այդ թվում՝</t>
  </si>
  <si>
    <t>1. ՀԱՐԿԵՐ ԵՎ ՏՈՒՐՔԵՐ</t>
  </si>
  <si>
    <t>X</t>
  </si>
  <si>
    <t>(տող 1110 + տող 1120 + տող 1130 + տող 1140 + տող 1150)</t>
  </si>
  <si>
    <t>այդ թվում</t>
  </si>
  <si>
    <t>1.1 Գույքային հարկեր անշարժ գույքից</t>
  </si>
  <si>
    <t>(տող 1111 + տող 1112 + տող 1113)</t>
  </si>
  <si>
    <t>Գույքահարկ համայնքների վարչական տարածքներում գտնվող շենքերի և շինությունների համար900275081173</t>
  </si>
  <si>
    <t>Հողի հարկ համայնքների վարչական տարածքներում գտնվող հողի համար900275081033</t>
  </si>
  <si>
    <t>Համայնքի բյուջե մուտքագրվող անշարժ գույքի հարկ        900275001999</t>
  </si>
  <si>
    <t>  </t>
  </si>
  <si>
    <t>1.2 Գույքային հարկեր այլ գույքից</t>
  </si>
  <si>
    <t>Գույքահարկ փոխադրամիջոցների համար</t>
  </si>
  <si>
    <t>1.3 Տեղական տուրքեր (տող 11301 + տող 11302 + տող 11303 + տող 11304 + տող 11305 + տող 11306+ տող 11307 + տող 11308 + տող 11309 + տող 11310+ տող 11311 + տող 11312 + տող 11313 + տող 11314 + տող 11315 + տող 11316 + տող 11317 + տող 11318 + տող 11319)</t>
  </si>
  <si>
    <t>Համայնքի վարչական տարածքում նոր շենքերի, շինությունների և ոչ հիմնական շինությունների շինարարության (տեղադրման) թույլտվության համար</t>
  </si>
  <si>
    <t>Համայնքի վարչական տարածքում գոյություն ունեցող շենքերի և շինությունների վերակառուցման, ուժեղացման, վերականգնման, արդիականացման և բարեկարգման աշխա</t>
  </si>
  <si>
    <t>անքներ կատարելու</t>
  </si>
  <si>
    <t>թույլտվության համար</t>
  </si>
  <si>
    <t>Համայնքի վարչական տարածքում շենքերի, շինությունների և քաղաքաշինական այլ օբյեկտների քանդման թույլտվության համար</t>
  </si>
  <si>
    <r>
      <t> </t>
    </r>
    <r>
      <rPr>
        <sz val="9.5"/>
        <color indexed="8"/>
        <rFont val="Arial Unicode"/>
        <family val="2"/>
        <charset val="204"/>
      </rPr>
      <t>Համայնքի վարչական տարածքում, սահմանամերձ և բարձրլեռնային համայնքների վարչական տարածքում, բացառությամբ միջպետական և հանրապետական նշանակության ավտոմոբիլային ճանապարհների կողեզրում, խանութներում և կրպակներում հեղուկ վառելիքի, սեղմված բնական կամ հեղուկացված նավթային գա</t>
    </r>
  </si>
  <si>
    <t>զերի վաճառքի թույլտվության համար900275001213</t>
  </si>
  <si>
    <r>
      <t> </t>
    </r>
    <r>
      <rPr>
        <sz val="9.5"/>
        <color indexed="8"/>
        <rFont val="Arial Unicode"/>
        <family val="2"/>
        <charset val="204"/>
      </rPr>
  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  </r>
  </si>
  <si>
    <r>
      <t> </t>
    </r>
    <r>
      <rPr>
        <sz val="9.5"/>
        <color indexed="8"/>
        <rFont val="Arial Unicode"/>
        <family val="2"/>
        <charset val="204"/>
      </rPr>
      <t>Համայնքի վարչական տարածքում թանկարժեք մետաղներից պատրաստված իրերի որոշակի վայրում մանրածախ առք ու վաճառք իրականացնելու թույլտվության համար</t>
    </r>
  </si>
  <si>
    <t>Համայնքի վարչական տարածքում ոգելից և ալկոհոլային խմիչքների և (կամ) ծխախոտի արտադր</t>
  </si>
  <si>
    <t>նքի վաճառքի թույլտվության համար</t>
  </si>
  <si>
    <t>Իրավաբանական անձանց և անհատ ձեռնարկատերերին համայնքի վարչական տարածքում «Առևտրի և ծառայությունների մասին» Հայաստանի Հանրապետության օրենքով սահմանված՝ բացօթյա առևտուր կազմակերպելու թույլտվության համար</t>
  </si>
  <si>
    <t>Համայնքի վարչական տարածքում համայնքային կանոններին համապատասխան հանրային սննդի կազմակերպման և իրացման թույլտվության համար</t>
  </si>
  <si>
    <r>
      <t> </t>
    </r>
    <r>
      <rPr>
        <sz val="9.5"/>
        <color indexed="8"/>
        <rFont val="Arial Unicode"/>
        <family val="2"/>
        <charset val="204"/>
      </rPr>
      <t>Քաղաքային բնակավայրերում ավագանու որոշմամբ, սահմանված կարգին համապատասխան, տնային կենդանիներ պահելու թույլտվության համար</t>
    </r>
  </si>
  <si>
    <t>Ավագանու սահմանած կարգին ու պայմաններին համապատասխան՝ համայնքի վարչական տարածքում արտաքին գովազդ տեղադրելու թույլտվության համար, բացառությամբ միջպետական ու հանրապետական նշանակության ավտոմոբիլային ճանապարհների օտարման շերտերում և պաշտպանական գոտիներում տեղադրվող գովազդների թույլտվությունների (բացառությամբ Երևան քաղաքի)</t>
  </si>
  <si>
    <t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  900275001312</t>
  </si>
  <si>
    <t>Համայնքի վարչական տարածքում մարդատար տաքսու (բացառությամբ երթուղային տաքսիների` միկրոավտոբուսների) ծառայություն իրականացնելու թույլտվության համար</t>
  </si>
  <si>
    <r>
      <t> </t>
    </r>
    <r>
      <rPr>
        <sz val="9.5"/>
        <color indexed="8"/>
        <rFont val="Arial Unicode"/>
        <family val="2"/>
        <charset val="204"/>
      </rPr>
      <t>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  </r>
  </si>
  <si>
    <t>Համայնքի վարչական տարածքում մասնավոր գերեզմանատան կազմակերպման և շահագործման թույլտվության համար</t>
  </si>
  <si>
    <r>
      <t> </t>
    </r>
    <r>
      <rPr>
        <sz val="9.5"/>
        <color indexed="8"/>
        <rFont val="Arial Unicode"/>
        <family val="2"/>
        <charset val="204"/>
      </rPr>
      <t>Համայնքի վարչական տարածքում տեխնիկական և հատուկ նշանակության հրավառություն իրականացնելու թույլտվության համար</t>
    </r>
  </si>
  <si>
    <t>Համայնքի տարածքում սահմանափակման ենթակա ծառայության օբյեկտի գործունեության թույլտվության համար</t>
  </si>
  <si>
    <r>
      <t> </t>
    </r>
    <r>
      <rPr>
        <sz val="9.5"/>
        <color indexed="8"/>
        <rFont val="Arial Unicode"/>
        <family val="2"/>
        <charset val="204"/>
      </rPr>
      <t>Այլ տեղական տուրքեր</t>
    </r>
  </si>
  <si>
    <t>1.4 Համայնքի բյուջե վճարվող պետական տուրքեր (տող 1141 + տող 1142)</t>
  </si>
  <si>
    <t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</t>
  </si>
  <si>
    <t>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</t>
  </si>
  <si>
    <t>1.5 Այլ հարկային եկամուտներ</t>
  </si>
  <si>
    <t>(տող 1151 + տող 1155)</t>
  </si>
  <si>
    <t>Օրենքով պետական բյուջե ամրագրվող հարկերից և այլ պարտադիր վճարներից մասհանումներ համայնքների բյուջեներ (տող 1152 + տող 1153 + տող 1154)</t>
  </si>
  <si>
    <t>որից`</t>
  </si>
  <si>
    <t>Եկամտային հարկ</t>
  </si>
  <si>
    <t>Շահութահարկ</t>
  </si>
  <si>
    <t>Այլ հարկերից և պարտադիր վճարներից կատարվող մասհանումներ</t>
  </si>
  <si>
    <t>Հողի հարկի, գույքահարկի և անշարժ գույքի հարկի գծով համայնքի բյուջե վճարումների բնագավառում բացահայտված հարկային օրենսդրության խախտումների համար հարկատուներից գանձվող տույժեր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</si>
  <si>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</si>
  <si>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</si>
  <si>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Ընթացիկ արտաքին պաշտոնական դրամաշնորհներ` ստացված այլ պետություններից, այդ թվում`</t>
  </si>
  <si>
    <t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</t>
  </si>
  <si>
    <t>2.2 Կապիտալ արտաքին պաշտոնական դրամաշնորհներ` ստացված այլ պետություններից, այդ թվում`</t>
  </si>
  <si>
    <t>Համայնքի բյուջե մուտքագրվող արտաքին պաշտոնական դրամաշնորհներ` ստացված այլ պետությունների տեղական ինքնակառավարման մարմիններից կապիտալ ծախսերի ֆինանսավորման նպատակով</t>
  </si>
  <si>
    <t>2.3 Ընթացիկ արտաքին պաշտոնական դրամաշնորհներ` ստացված միջազգային կազմակերպություններից,</t>
  </si>
  <si>
    <t>այդ թ</t>
  </si>
  <si>
    <t>ում`</t>
  </si>
  <si>
    <t>Համայնքի բյուջե մուտքագրվող արտաքին պաշտոնական դրամաշնորհներ` ստացված միջազգային կազմակերպություններից ընթացիկ ծախսերի ֆինա</t>
  </si>
  <si>
    <t>սավորման նպատակով</t>
  </si>
  <si>
    <t>2.4 Կապիտալ արտաքին պաշտոնական դրամաշնորհներ` ստացված միջազգա</t>
  </si>
  <si>
    <t>ին կազմակերպություններից</t>
  </si>
  <si>
    <t>Համայնքի բյուջե մուտքագրվող արտաքին պաշտոնական դրամաշնորհներ` ստացված միջազգային կազմակերպութ</t>
  </si>
  <si>
    <t>ուններից կապիտալ ծախսերի ֆինանսավորման նպատակով</t>
  </si>
  <si>
    <t>2.5 Ընթացիկ ներքին պաշտոնական դ</t>
  </si>
  <si>
    <t>ամաշնորհներ` ստացված կառավարման այլ մակարդակներից</t>
  </si>
  <si>
    <t>(տող 1251 + տող 1252 + տող 1255 + տող 1256)</t>
  </si>
  <si>
    <t>Պետական բյուջեից ֆինանսական համահարթեցման սկզբունքով տրամադրվող դոտացիաներ</t>
  </si>
  <si>
    <t>Պետական բյուջեից տրամադրվող այլ դոտացիաներ (տող 1253 + տող 1254)</t>
  </si>
  <si>
    <t>այ</t>
  </si>
  <si>
    <t xml:space="preserve"> թվում`</t>
  </si>
  <si>
    <t>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</t>
  </si>
  <si>
    <t>արներ</t>
  </si>
  <si>
    <t>Այլ դոտացիաներ</t>
  </si>
  <si>
    <t>Պ</t>
  </si>
  <si>
    <t>տական բյուջեից տրամադրվող նպատակային հատկացումներ (սուբվենցիաներ)</t>
  </si>
  <si>
    <t>ՀՀ այլ համայնքների բյուջեներից ընթացիկ ծախսերի ֆինանսավորման նպատակով ստացվող պաշտոնական դրամաշնորհ</t>
  </si>
  <si>
    <t>եր</t>
  </si>
  <si>
    <t>2.6 Կապիտալ ներքին պաշտոնական դրամաշնորհներ` ստացված կառավարման այլ մակարդակներից</t>
  </si>
  <si>
    <t>(տող 1261 + տող 1262)</t>
  </si>
  <si>
    <r>
      <t>Պետական բյուջեից կապիտալ ծախսերի ֆինանսավորման նպատակային հատկացումներ (սուբվենցիաներ)</t>
    </r>
    <r>
      <rPr>
        <sz val="9.5"/>
        <color indexed="10"/>
        <rFont val="Arial Unicode"/>
        <family val="2"/>
        <charset val="204"/>
      </rPr>
      <t>900275001056</t>
    </r>
  </si>
  <si>
    <t>ՀՀ այլ համայնքներից կապիտալ ծախսերի ֆինանսավորման նպատակով ստացվող պաշտոնական դրամաշնորհներ</t>
  </si>
  <si>
    <t>250317,6</t>
  </si>
  <si>
    <t>3. ԱՅԼ ԵԿԱՄՈՒՏՆԵՐ</t>
  </si>
  <si>
    <t>(տող 1310 + տող 1320 + տող 1330 + տող 1340 + տող 1350 + տող 1360 + տող 1370 + տող 1380 + տող 1390)</t>
  </si>
  <si>
    <t>3.1 Տոկոսներ</t>
  </si>
  <si>
    <t>Օրենքով նախատեսված դեպքերում բանկերում համայնքի բյուջեի ժամանակավոր ազատ միջոցների տեղաբա</t>
  </si>
  <si>
    <t>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</si>
  <si>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</si>
  <si>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կատարվող մասհանումներ (շահաբաժիններ)</t>
  </si>
  <si>
    <t>3.3 Գույքի վարձակալությունից եկամուտներ</t>
  </si>
  <si>
    <t>(տող 1331 + տող 1332 + տող 1333 + տող 1334)</t>
  </si>
  <si>
    <t>Համայնքի սեփականություն համարվող հողերի վարձակալության վարձավճարներ</t>
  </si>
  <si>
    <t>Համայնքի վարչական տարածքում գտնվող պետական սեփականություն համարվող հողերի վարձակալո</t>
  </si>
  <si>
    <t>թյան վարձավճարներ</t>
  </si>
  <si>
    <t>Համայնքի վարչական տարածքում գտնվող պետության և համայնքի սեփականությանը պատկանող հողամասերի կառուցապատման իրավունք</t>
  </si>
  <si>
    <t xml:space="preserve"> դիմաց գանձվող վարձավճարներ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</si>
  <si>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</si>
  <si>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</si>
  <si>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 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</si>
  <si>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</si>
  <si>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Պետության կողմից տեղական ինքնակառավարման մարմիններին պատվիրակված լիազորությունների իրականացման ծախսերի ֆինանս</t>
  </si>
  <si>
    <t>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</si>
  <si>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վճարներ</t>
  </si>
  <si>
    <t>3.5 Վարչական գանձումներ (տող 1351 + տող 1352 + տող 1353)</t>
  </si>
  <si>
    <t>Տեղական վճարներ</t>
  </si>
  <si>
    <t>(տող 13501 + տող 13502 + տող 13503 + տող 13504 + տող 13505 + տող 13506 + տող 13507 + տող 13508 + տող 13509 + տող 13510 + տող 13511 + տող 13512 + տող 13513 + տող 13514 + տող 13515 + տող 13516 + տող 13517 + տող 13518 + տող 13519+ տող 13520)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</si>
  <si>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</si>
  <si>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Ճարտարապետաշինարարական նախագծային փաստաթղթերով նախատեսված՝ շինարարության թույլտվություն պահանջող, բոլոր շինարարական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</si>
  <si>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</si>
  <si>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</si>
  <si>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</si>
  <si>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</t>
  </si>
  <si>
    <t>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</si>
  <si>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</si>
  <si>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</si>
  <si>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</si>
  <si>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</si>
  <si>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մասին» Հայաստանի Հանրապետության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</si>
  <si>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</si>
  <si>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</si>
  <si>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</si>
  <si>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</si>
  <si>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Համայնքային սեփականություն հանդիսացող պատմության և մշակույթի անշարժ հուշարձանների և համայնքային ենթակայության թանգարա</t>
  </si>
  <si>
    <t>ների մուտքի համար</t>
  </si>
  <si>
    <t>Համայնքային սեփականություն հանդիսացող ընդհանուր օգտագործման փողոցներում և հրապարակներում (բացառությամբ բակային տարածքների, ուսումնական, կրթական, մշակութային և առողջապահական հաստատությունների, պետական կառավարման և տեղական ինքնակառավարման մարմինների վարչական շենքերի հարակից տարածքների) ավտոտրանսպորտային միջոցն ավտոկայանատեղում կայանելու համար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</si>
  <si>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</si>
  <si>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</si>
  <si>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</si>
  <si>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>Համայնքի վարչական տարածքում ինքնա</t>
  </si>
  <si>
    <t>ամ կառուցված շենքերի, շինությունների օրինականացման համար վճարներ</t>
  </si>
  <si>
    <t>Համայնքի բյուջե մուտքագրվող այլ վարչական գանձումներ</t>
  </si>
  <si>
    <t>3.6 Մուտքեր տույժերից, տուգանքներից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</si>
  <si>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</si>
  <si>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</si>
  <si>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</si>
  <si>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Համայնքի բյուջե մուտքագրվող այլ կատեգորիաներում չդասակարգված ընթացիկ տրանսֆերտներ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</si>
  <si>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</si>
  <si>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</si>
  <si>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</si>
  <si>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Համայնքի բյուջե մուտքագրվող այլ կատեգորիաներում չդասակարգված կապիտալ տրանսֆերտներ</t>
  </si>
  <si>
    <t>(տող 1381 + տող 1382)</t>
  </si>
  <si>
    <t>Նվիրատվության, ժառանգության իրավունքով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</t>
  </si>
  <si>
    <t>ց</t>
  </si>
  <si>
    <t>Նվիրատվության, ժառանգության իրավունքով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</t>
  </si>
  <si>
    <t>3.9 Այլ եկամուտներ</t>
  </si>
  <si>
    <t xml:space="preserve">(տող 1391 + տող </t>
  </si>
  <si>
    <t>392 + տող 1393)</t>
  </si>
  <si>
    <t>Համայնքի գույքին պատճառած վնասների փոխհատուցումից մուտքեր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</si>
  <si>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</si>
  <si>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</t>
  </si>
  <si>
    <t>քի բյուջե մուտքագրման ենթակա այլ եկամուտներ</t>
  </si>
  <si>
    <t>Տողի</t>
  </si>
  <si>
    <t>x</t>
  </si>
  <si>
    <t>ՀՀ ֆինանսների  նախար,   206008,   Տաշիր ք.</t>
  </si>
  <si>
    <t>Հաշվետվություն</t>
  </si>
  <si>
    <t>Համայնքի բյուջեի եկամուտների կատարման վերաբերյալ</t>
  </si>
  <si>
    <t>(02/01/22 - 20/12/22թ. ժամանակահատվածի համար)</t>
  </si>
  <si>
    <r>
      <t>ՀԱՄԱՅՆՔԻ    ԲՅՈՒՋԵԻ     ԵԿԱՄՈՒՏՆԵՐԸ
                                                                                                                                                                  ՀԱՎԵԼՎԱԾ</t>
    </r>
    <r>
      <rPr>
        <sz val="12"/>
        <color indexed="8"/>
        <rFont val="Calibri"/>
        <family val="2"/>
        <charset val="204"/>
      </rPr>
      <t xml:space="preserve"> 1</t>
    </r>
  </si>
  <si>
    <t>Ընդամենը</t>
  </si>
  <si>
    <t xml:space="preserve">վարչական </t>
  </si>
  <si>
    <t>Ֆոնդային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</si>
  <si>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</si>
  <si>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</si>
  <si>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</si>
  <si>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</si>
  <si>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</si>
  <si>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</si>
  <si>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</si>
  <si>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</si>
  <si>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</si>
  <si>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</si>
  <si>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</si>
  <si>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</si>
  <si>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</si>
  <si>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</si>
  <si>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</si>
  <si>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</si>
  <si>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</si>
  <si>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</si>
  <si>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</si>
  <si>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</si>
  <si>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</si>
  <si>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</si>
  <si>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</si>
  <si>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</si>
  <si>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</si>
  <si>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</si>
  <si>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</si>
  <si>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</si>
  <si>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</si>
  <si>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</si>
  <si>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</si>
  <si>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</si>
  <si>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</si>
  <si>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</si>
  <si>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</si>
  <si>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</si>
  <si>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</si>
  <si>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</si>
  <si>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</si>
  <si>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 xml:space="preserve"> Շահութահարկ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</si>
  <si>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</si>
  <si>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</si>
  <si>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</si>
  <si>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</si>
  <si>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</si>
  <si>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</si>
  <si>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</si>
  <si>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</si>
  <si>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</si>
  <si>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</si>
  <si>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</si>
  <si>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</si>
  <si>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</si>
  <si>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</si>
  <si>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</si>
  <si>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</si>
  <si>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</si>
  <si>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</si>
  <si>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</si>
  <si>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</si>
  <si>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</si>
  <si>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</si>
  <si>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</si>
  <si>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</si>
  <si>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</si>
  <si>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</si>
  <si>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</si>
  <si>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</si>
  <si>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</si>
  <si>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</si>
  <si>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</si>
  <si>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</si>
  <si>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</si>
  <si>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</si>
  <si>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</si>
  <si>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</si>
  <si>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</si>
  <si>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</si>
  <si>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</si>
  <si>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</si>
  <si>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</si>
  <si>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</si>
  <si>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</si>
  <si>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</si>
  <si>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</si>
  <si>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</si>
  <si>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</si>
  <si>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վարչական տարածքում տոնավաճառներին (վերնիսաժներին) մասնակցելու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</si>
  <si>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</si>
  <si>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</si>
  <si>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</si>
  <si>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</si>
  <si>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</si>
  <si>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 xml:space="preserve">Համայնքի վարչական տարածքում ինքնակամ կառուցված շենքերի, շինությունների օրինականացման համար վճարներ </t>
  </si>
  <si>
    <t>3.6 Մուտքեր տույժերից, տուգանքներից (տող 1361 + տող 1362)</t>
  </si>
  <si>
    <t>7431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</si>
  <si>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</si>
  <si>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</si>
  <si>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</si>
  <si>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</si>
  <si>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</si>
  <si>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</si>
  <si>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</si>
  <si>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</si>
  <si>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</si>
  <si>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</si>
  <si>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</si>
  <si>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</si>
  <si>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</si>
  <si>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r>
      <t xml:space="preserve">                                                                                              </t>
    </r>
    <r>
      <rPr>
        <u/>
        <sz val="12"/>
        <rFont val="Arial LatArm"/>
        <family val="2"/>
      </rPr>
      <t>Ð²îì²Ì 2</t>
    </r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</si>
  <si>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</si>
  <si>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</si>
  <si>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</si>
  <si>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</si>
  <si>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</si>
  <si>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</si>
  <si>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վարչական բյուջե</t>
  </si>
  <si>
    <t>ֆոնդային բյուջե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</si>
  <si>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</si>
  <si>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</si>
  <si>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</si>
  <si>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</si>
  <si>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</si>
  <si>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</si>
  <si>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</si>
  <si>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</si>
  <si>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</si>
  <si>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</si>
  <si>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</si>
  <si>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</si>
  <si>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</si>
  <si>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</si>
  <si>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</si>
  <si>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</si>
  <si>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</si>
  <si>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</si>
  <si>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</si>
  <si>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</si>
  <si>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</si>
  <si>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</si>
  <si>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</si>
  <si>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</si>
  <si>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</si>
  <si>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</si>
  <si>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</si>
  <si>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</si>
  <si>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</si>
  <si>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</si>
  <si>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</si>
  <si>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</si>
  <si>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</si>
  <si>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</si>
  <si>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</si>
  <si>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</si>
  <si>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</si>
  <si>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</si>
  <si>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</si>
  <si>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</si>
  <si>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</si>
  <si>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</si>
  <si>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</si>
  <si>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</si>
  <si>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</si>
  <si>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</si>
  <si>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</si>
  <si>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</si>
  <si>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</si>
  <si>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</si>
  <si>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</si>
  <si>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</si>
  <si>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</si>
  <si>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</si>
  <si>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</si>
  <si>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</si>
  <si>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</si>
  <si>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</si>
  <si>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</si>
  <si>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</si>
  <si>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</si>
  <si>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</si>
  <si>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</si>
  <si>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</si>
  <si>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</si>
  <si>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</si>
  <si>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</si>
  <si>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</si>
  <si>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</si>
  <si>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</si>
  <si>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</si>
  <si>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</si>
  <si>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</si>
  <si>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</si>
  <si>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</si>
  <si>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</si>
  <si>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</si>
  <si>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</si>
  <si>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</si>
  <si>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</si>
  <si>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</si>
  <si>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</si>
  <si>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</si>
  <si>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</si>
  <si>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</si>
  <si>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</si>
  <si>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</si>
  <si>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</si>
  <si>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</si>
  <si>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</si>
  <si>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</si>
  <si>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</si>
  <si>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</si>
  <si>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</si>
  <si>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</si>
  <si>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</si>
  <si>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</si>
  <si>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</si>
  <si>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</si>
  <si>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</si>
  <si>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</si>
  <si>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</si>
  <si>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</si>
  <si>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</si>
  <si>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</si>
  <si>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</si>
  <si>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</si>
  <si>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</si>
  <si>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</si>
  <si>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</si>
  <si>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</si>
  <si>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</si>
  <si>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</si>
  <si>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</si>
  <si>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</si>
  <si>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</si>
  <si>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</si>
  <si>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</si>
  <si>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</si>
  <si>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</si>
  <si>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</si>
  <si>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</si>
  <si>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</si>
  <si>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</si>
  <si>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</si>
  <si>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</si>
  <si>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</si>
  <si>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</si>
  <si>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</si>
  <si>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</si>
  <si>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</si>
  <si>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</si>
  <si>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</si>
  <si>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</si>
  <si>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</si>
  <si>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</si>
  <si>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</si>
  <si>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</si>
  <si>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</si>
  <si>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</si>
  <si>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</si>
  <si>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</si>
  <si>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</si>
  <si>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</si>
  <si>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</si>
  <si>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</si>
  <si>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</si>
  <si>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</si>
  <si>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</si>
  <si>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</si>
  <si>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</si>
  <si>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</si>
  <si>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</si>
  <si>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</si>
  <si>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</si>
  <si>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</si>
  <si>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</si>
  <si>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</si>
  <si>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</si>
  <si>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</si>
  <si>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</si>
  <si>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</si>
  <si>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</si>
  <si>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</si>
  <si>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</si>
  <si>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</si>
  <si>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</si>
  <si>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</si>
  <si>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</si>
  <si>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</si>
  <si>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</si>
  <si>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</si>
  <si>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</si>
  <si>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</si>
  <si>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</si>
  <si>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</si>
  <si>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</si>
  <si>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</si>
  <si>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</si>
  <si>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</si>
  <si>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</si>
  <si>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</si>
  <si>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</si>
  <si>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</si>
  <si>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</si>
  <si>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</si>
  <si>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</si>
  <si>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</si>
  <si>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</si>
  <si>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</si>
  <si>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</si>
  <si>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 xml:space="preserve">                                          Փաստացի</t>
  </si>
  <si>
    <t xml:space="preserve"> Տողի</t>
  </si>
  <si>
    <t xml:space="preserve">                   այդ թվում`</t>
  </si>
  <si>
    <t xml:space="preserve">Ընդամենը </t>
  </si>
  <si>
    <t>Ընդամենը (ս.11+ս.12)</t>
  </si>
  <si>
    <t xml:space="preserve">                  այդ թվում`</t>
  </si>
  <si>
    <t>անվանումները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</si>
  <si>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</si>
  <si>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</si>
  <si>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</si>
  <si>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</si>
  <si>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</si>
  <si>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</si>
  <si>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</si>
  <si>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</si>
  <si>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</si>
  <si>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</si>
  <si>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</si>
  <si>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</si>
  <si>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</si>
  <si>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</si>
  <si>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</si>
  <si>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</si>
  <si>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</si>
  <si>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</si>
  <si>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</si>
  <si>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</si>
  <si>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</si>
  <si>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</si>
  <si>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</si>
  <si>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</si>
  <si>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</si>
  <si>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</si>
  <si>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</si>
  <si>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</si>
  <si>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</si>
  <si>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</si>
  <si>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</si>
  <si>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</si>
  <si>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</si>
  <si>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</si>
  <si>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</si>
  <si>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</si>
  <si>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</si>
  <si>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</si>
  <si>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</si>
  <si>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</si>
  <si>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</si>
  <si>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</si>
  <si>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</si>
  <si>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</si>
  <si>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</si>
  <si>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</si>
  <si>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</si>
  <si>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</si>
  <si>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</si>
  <si>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</si>
  <si>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</si>
  <si>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</si>
  <si>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</si>
  <si>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</si>
  <si>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</si>
  <si>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</si>
  <si>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</si>
  <si>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</si>
  <si>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</si>
  <si>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</si>
  <si>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</si>
  <si>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</si>
  <si>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</si>
  <si>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</si>
  <si>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</si>
  <si>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</si>
  <si>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</si>
  <si>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</si>
  <si>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</si>
  <si>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</si>
  <si>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</si>
  <si>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</si>
  <si>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</si>
  <si>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</si>
  <si>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</si>
  <si>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</si>
  <si>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</si>
  <si>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</si>
  <si>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</si>
  <si>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</si>
  <si>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</si>
  <si>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</si>
  <si>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</si>
  <si>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</si>
  <si>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</si>
  <si>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</si>
  <si>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</si>
  <si>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</si>
  <si>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</si>
  <si>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</si>
  <si>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</si>
  <si>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</si>
  <si>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</si>
  <si>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</si>
  <si>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</si>
  <si>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</si>
  <si>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</si>
  <si>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</si>
  <si>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</si>
  <si>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</si>
  <si>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</si>
  <si>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</si>
  <si>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</si>
  <si>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</si>
  <si>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</si>
  <si>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</si>
  <si>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</si>
  <si>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</si>
  <si>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</si>
  <si>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</si>
  <si>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</si>
  <si>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</si>
  <si>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</si>
  <si>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</si>
  <si>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</si>
  <si>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</si>
  <si>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</si>
  <si>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</si>
  <si>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</si>
  <si>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</si>
  <si>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</si>
  <si>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</si>
  <si>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</si>
  <si>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</si>
  <si>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</si>
  <si>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</si>
  <si>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</si>
  <si>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</si>
  <si>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</si>
  <si>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</si>
  <si>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</si>
  <si>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</si>
  <si>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</si>
  <si>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</si>
  <si>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</si>
  <si>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</si>
  <si>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</si>
  <si>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</si>
  <si>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</si>
  <si>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</si>
  <si>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</si>
  <si>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</si>
  <si>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</si>
  <si>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</si>
  <si>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</si>
  <si>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</si>
  <si>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</si>
  <si>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</si>
  <si>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</si>
  <si>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</si>
  <si>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</si>
  <si>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</si>
  <si>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</si>
  <si>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</si>
  <si>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</si>
  <si>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</si>
  <si>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</si>
  <si>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</si>
  <si>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</si>
  <si>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</si>
  <si>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</si>
  <si>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</si>
  <si>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</si>
  <si>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</si>
  <si>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</si>
  <si>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</si>
  <si>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</si>
  <si>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</si>
  <si>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</si>
  <si>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</si>
  <si>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</si>
  <si>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</si>
  <si>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</si>
  <si>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</si>
  <si>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</si>
  <si>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</si>
  <si>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</si>
  <si>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</si>
  <si>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</si>
  <si>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</si>
  <si>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</si>
  <si>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</si>
  <si>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</si>
  <si>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</si>
  <si>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</si>
  <si>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</si>
  <si>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</si>
  <si>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</si>
  <si>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</si>
  <si>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</si>
  <si>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</si>
  <si>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</si>
  <si>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</si>
  <si>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</si>
  <si>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</si>
  <si>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</si>
  <si>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</si>
  <si>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</si>
  <si>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</si>
  <si>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</si>
  <si>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</si>
  <si>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</si>
  <si>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</si>
  <si>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</si>
  <si>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</si>
  <si>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</si>
  <si>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</si>
  <si>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</si>
  <si>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</si>
  <si>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</si>
  <si>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</si>
  <si>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</si>
  <si>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</si>
  <si>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</si>
  <si>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</si>
  <si>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</si>
  <si>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</si>
  <si>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</si>
  <si>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</si>
  <si>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</si>
  <si>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</si>
  <si>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</si>
  <si>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</si>
  <si>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</si>
  <si>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</si>
  <si>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</si>
  <si>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</si>
  <si>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</si>
  <si>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</si>
  <si>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</si>
  <si>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</si>
  <si>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</si>
  <si>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</si>
  <si>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</si>
  <si>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</si>
  <si>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</si>
  <si>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</si>
  <si>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</si>
  <si>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</si>
  <si>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</si>
  <si>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</si>
  <si>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</si>
  <si>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</si>
  <si>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</si>
  <si>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</si>
  <si>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</si>
  <si>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</si>
  <si>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</si>
  <si>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</si>
  <si>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</si>
  <si>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</si>
  <si>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</si>
  <si>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</si>
  <si>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</si>
  <si>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</si>
  <si>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</si>
  <si>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</si>
  <si>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</si>
  <si>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</si>
  <si>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</si>
  <si>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</si>
  <si>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</si>
  <si>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</si>
  <si>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</si>
  <si>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</si>
  <si>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</si>
  <si>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</si>
  <si>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</si>
  <si>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</si>
  <si>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</si>
  <si>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</si>
  <si>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>Տարեկան հաստատված պլան</t>
  </si>
  <si>
    <t>Տարեկան ճշտված պլան</t>
  </si>
  <si>
    <t>Փաստացի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</si>
  <si>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</si>
  <si>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</si>
  <si>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</si>
  <si>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</si>
  <si>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</si>
  <si>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</si>
  <si>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</si>
  <si>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</si>
  <si>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</si>
  <si>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</si>
  <si>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</si>
  <si>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</si>
  <si>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</si>
  <si>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</si>
  <si>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>Ընդամենը (ս.8+ս.9)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</si>
  <si>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</si>
  <si>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</si>
  <si>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</si>
  <si>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</si>
  <si>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</si>
  <si>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</si>
  <si>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</si>
  <si>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</si>
  <si>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</si>
  <si>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</si>
  <si>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</si>
  <si>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</si>
  <si>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</si>
  <si>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</si>
  <si>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</si>
  <si>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</si>
  <si>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</si>
  <si>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</si>
  <si>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</si>
  <si>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</si>
  <si>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</si>
  <si>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</si>
  <si>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</si>
  <si>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</si>
  <si>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</si>
  <si>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</si>
  <si>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</si>
  <si>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</si>
  <si>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</si>
  <si>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</si>
  <si>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</si>
  <si>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</si>
  <si>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</si>
  <si>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</si>
  <si>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</si>
  <si>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</si>
  <si>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</si>
  <si>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</si>
  <si>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</si>
  <si>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</si>
  <si>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</si>
  <si>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</si>
  <si>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</si>
  <si>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</si>
  <si>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</si>
  <si>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</si>
  <si>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</si>
  <si>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</si>
  <si>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</si>
  <si>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</si>
  <si>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</si>
  <si>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</si>
  <si>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</si>
  <si>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</si>
  <si>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</si>
  <si>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</si>
  <si>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</si>
  <si>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</si>
  <si>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</si>
  <si>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</si>
  <si>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</si>
  <si>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</si>
  <si>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</si>
  <si>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</si>
  <si>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</si>
  <si>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</si>
  <si>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</si>
  <si>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</si>
  <si>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</si>
  <si>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</si>
  <si>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</si>
  <si>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</si>
  <si>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r>
      <t xml:space="preserve">                                                                                         </t>
    </r>
    <r>
      <rPr>
        <u/>
        <sz val="14"/>
        <rFont val="Arial LatArm"/>
        <family val="2"/>
      </rPr>
      <t>Ð²îì²Ì 6</t>
    </r>
  </si>
  <si>
    <t xml:space="preserve">                                         </t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</si>
  <si>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</si>
  <si>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</si>
  <si>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</si>
  <si>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</si>
  <si>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</si>
  <si>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</si>
  <si>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Description</t>
  </si>
  <si>
    <t xml:space="preserve">  ÀÝ¹³Ù»ÝÁ   (ë.7 +ë.8)</t>
  </si>
  <si>
    <t xml:space="preserve">     ³Û¹ ÃíáõÙ`</t>
  </si>
  <si>
    <t xml:space="preserve"> NN </t>
  </si>
  <si>
    <t>í³ñã³Ï³Ý µÛáõç»</t>
  </si>
  <si>
    <t>ýáÝ¹³ÛÇÝ µÛáõç»</t>
  </si>
  <si>
    <t xml:space="preserve"> X</t>
  </si>
  <si>
    <t>ÀÜ¸²ØºÜÀ Ì²Êêºð (ïáÕ2100+ïáÕ2200+ïáÕ2300+ïáÕ2400+ïáÕ2500+ïáÕ2600+ ïáÕ2700+ïáÕ2800+ïáÕ2900+ïáÕ3000+ïáÕ3100)</t>
  </si>
  <si>
    <t>01</t>
  </si>
  <si>
    <t xml:space="preserve">ÀÜ¸Ð²Üàôð ´ÜàôÚÂÆ Ð²Üð²ÚÆÜ Ì²è²ÚàôÂÚàôÜÜºð (ïáÕ2110+ïáÕ2120+ïáÕ2130+ïáÕ2140+ïáÕ2150+ïáÕ2160+ïáÕ2170+ïáÕ2180)                                                                                        </t>
  </si>
  <si>
    <t>GENERAL PUBLIC SERVICES</t>
  </si>
  <si>
    <t>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</si>
  <si>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</si>
  <si>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Executive and Legislative Organs, Financial and Fiscal Affairs, External Affairs</t>
  </si>
  <si>
    <t>áñÇó`</t>
  </si>
  <si>
    <t xml:space="preserve">úñ»Ýë¹Çñ ¨ ·áñÍ³¹Çñ Ù³ñÙÇÝÝ»ñ,å»ï³Ï³Ý Ï³é³í³ñáõÙ </t>
  </si>
  <si>
    <t>Executive and legislative organs</t>
  </si>
  <si>
    <t>³Û¹ ÃíáõÙ Í³Ëë»ñÇ í»ñÍ³ÝáõÙÁ` Áëï µÛáõç»ï³ÛÇÝ Í³Ëë»ñÇ ïÝï»ë³·Çï³Ï³Ý ¹³ë³Ï³ñ·Ù³Ý Ñá¹í³ÍÝ»ñÇ</t>
  </si>
  <si>
    <t>1.äºî²Î²Ü, îºÔ²Î²Ü ÆÜøÜ²Î²è²ì²ðØ²Ü Ø²ðØÆÜÜºðÆ, ¸ð²Üò ºÜÂ²Î² ´Úàôæºî²ÚÆÜ ÐÆØÜ²ðÎÜºðÆ ²ÞÊ²îàÔÜºðÆ ²ÞÊ²î²ì²ðÒÀª ÀÜ¸²ØºÜÀ,                                                                             ³Û¹ ÃíáõÙª</t>
  </si>
  <si>
    <t>1,1 ²ßË³ï³ÝùÇ í³ñÓ³ïñáõÃÛáõÝ</t>
  </si>
  <si>
    <t xml:space="preserve"> -²ßË³ïáÕÝ»ñÇ ³ßË³ï³í³ñÓ»ñ ¨ Ñ³í»É³í×³ñÝ»ñ</t>
  </si>
  <si>
    <t xml:space="preserve">  411100</t>
  </si>
  <si>
    <t>411100</t>
  </si>
  <si>
    <t xml:space="preserve">    </t>
  </si>
  <si>
    <t xml:space="preserve"> - ä³ñ·¨³ïñáõÙÝ»ñ, ¹ñ³Ù³Ï³Ý Ëñ³ËáõëáõÙÝ»ñ ¨ Ñ³ïáõÏ í×³ñÝ»ñ</t>
  </si>
  <si>
    <t xml:space="preserve">  411200</t>
  </si>
  <si>
    <t>411200</t>
  </si>
  <si>
    <t xml:space="preserve"> -ø³Õ³ù³óÇ³Ï³Ý, ¹³ï³Ï³Ý ¨ å»ï³Ï³Ý Í³é³ÛáÕÝ»ñÇ å³ñ·¨³ïñáõÙ </t>
  </si>
  <si>
    <t>411300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</si>
  <si>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</si>
  <si>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</si>
  <si>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</si>
  <si>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>411500</t>
  </si>
  <si>
    <t xml:space="preserve"> -´Ý»Õ»Ý ³ßË³ï³í³ñÓ»ñ ¨ Ñ³í»É³í×³ñÝ»ñ</t>
  </si>
  <si>
    <t>412100</t>
  </si>
  <si>
    <t xml:space="preserve"> - êáóÇ³É³Ï³Ý ³å³ÑáíáõÃÛ³Ý í×³ñÝ»ñ </t>
  </si>
  <si>
    <t>413100</t>
  </si>
  <si>
    <t>2 Ì³é³ÛáõÃÛáõÝÝ»ñÇ ¨ ³åñ³ÝùÝ»ñÇ Ó»éù µ»ñáõÙ</t>
  </si>
  <si>
    <t>2.1 Þ³ñáõÝ³Ï³Ï³Ý Í³Ëë»ñ</t>
  </si>
  <si>
    <t xml:space="preserve"> -·áñÍ³éÝ³Ï³Ý ¨ µ³ÝÏ³ÛÇÝ Í³é³ÛáõÃÛáõÝÝ»ñÇ Í³Ëë»ñ</t>
  </si>
  <si>
    <t>421100</t>
  </si>
  <si>
    <t>ä³ñ·¨³ïñáõÙÝ»ñ, ¹ñ³Ù³Ï³Ý Ëñ³ËáõëáõÙÝ»ñ ¨ Ñ³ïáõÏ í×³ñÝ»ñ</t>
  </si>
  <si>
    <t xml:space="preserve"> -¿Ý»ñ·»ïÇÏ  Í³é³ÛáõÃÛáõÝÝ»ñ</t>
  </si>
  <si>
    <t>421200</t>
  </si>
  <si>
    <t xml:space="preserve"> -ÎáÙáõÝ³É Í³é³ÛáõÃÛáõÝÝ»ñ</t>
  </si>
  <si>
    <t>421300</t>
  </si>
  <si>
    <t xml:space="preserve"> -Î³åÇ Í³é³ÛáõÃÛáõÝÝ»ñ</t>
  </si>
  <si>
    <t>421400</t>
  </si>
  <si>
    <t xml:space="preserve"> -²å³Ñáí³·ñ³Ï³Ý Í³Ëë»ñ</t>
  </si>
  <si>
    <t>421500</t>
  </si>
  <si>
    <t xml:space="preserve"> -¶áõÛùÇ ¨ ë³ñù³íáñáõÙÝ»ñÇ í³ñÓ³Ï³ÉáõÃÛáõÝ</t>
  </si>
  <si>
    <t>421600</t>
  </si>
  <si>
    <t xml:space="preserve"> -²ñï³·»ñ³ï»ëã³Ï³Ý Í³Ëë»ñ</t>
  </si>
  <si>
    <t>421700</t>
  </si>
  <si>
    <t xml:space="preserve">2.2 ¶áñÍáõÕáõÙÝ»ñÇ ¨ ßñç³·³ÛáõÃÛ³Ý Í³Ëë»ñ </t>
  </si>
  <si>
    <t>-ապահովագրական ծախսեր</t>
  </si>
  <si>
    <t xml:space="preserve"> -Ü»ñùÇÝ ·áñÍáõÕáõÙÝ»ñ</t>
  </si>
  <si>
    <t>422100</t>
  </si>
  <si>
    <t xml:space="preserve"> -²ñï³ë³ÑÙ³ÝÛ³Ý ·áñÍáõÕáõÙÝ»ñÇ ·Íáí Í³Ëë»ñ</t>
  </si>
  <si>
    <t>422200</t>
  </si>
  <si>
    <t xml:space="preserve"> -²ÛÉ ïñ³Ýëåáñï³ÛÇÝ Í³Ëë»ñ</t>
  </si>
  <si>
    <t>422900</t>
  </si>
  <si>
    <t>2.3 ä³ÛÙ³Ý³·ñ³ÛÇÝ ³ÛÉ Í³é³ÛáõÃÛáõÝÝ»ñÇ Ó»éù µ»ñáõÙ</t>
  </si>
  <si>
    <t xml:space="preserve"> -ì³ñã³Ï³Ý Í³é³ÛáõÃÛáõÝÝ»ñ</t>
  </si>
  <si>
    <t>423100</t>
  </si>
  <si>
    <t xml:space="preserve"> -Ð³Ù³Ï³ñ·ã³ÛÇÝ Í³é³ÛáõÃÛáõÝÝ»ñ</t>
  </si>
  <si>
    <t>423200</t>
  </si>
  <si>
    <t xml:space="preserve"> -²ßË³ï³Ï³½ÙÇ Ù³ëÝ³·Çï³Ï³Ý ½³ñ·³óÙ³Ý Í³é³ÛáõÃÛáõÝÝ»ñ</t>
  </si>
  <si>
    <t>423300</t>
  </si>
  <si>
    <t xml:space="preserve"> -î»Õ³Ï³ïí³Ï³Ý Í³é³ÛáõÃÛáõÝÝ»ñ</t>
  </si>
  <si>
    <t>423400</t>
  </si>
  <si>
    <t xml:space="preserve"> -Î³é³í³ñã³Ï³Ý Í³é³ÛáõÃÛáõÝÝ»ñ</t>
  </si>
  <si>
    <t xml:space="preserve"> - Î»Ýó³Õ³ÛÇÝ ¨ Ñ³Ýñ³ÛÇÝ ëÝÝ¹Ç Í³é³ÛáõÃÛáõÝÝ»ñ</t>
  </si>
  <si>
    <t>423600</t>
  </si>
  <si>
    <t>արտասահմանյան գործուղումներ</t>
  </si>
  <si>
    <t>-Համակարգչային ծառայություններ</t>
  </si>
  <si>
    <t>-Տեղակատվական  ծառայություններ</t>
  </si>
  <si>
    <t xml:space="preserve"> -Ü»ñÏ³Û³óáõóã³Ï³Ý Í³Ëë»ñ</t>
  </si>
  <si>
    <t>423700</t>
  </si>
  <si>
    <t xml:space="preserve"> -ÀÝ¹Ñ³Ýáõñ µÝáõÛÃÇ ³ÛÉ Í³é³ÛáõÃÛáõÝÝ»ñ</t>
  </si>
  <si>
    <t>423900</t>
  </si>
  <si>
    <t>2.4 ²ÛÉ Ù³ëÝ³·Çï³Ï³Ý Í³é³ÛáõÃÛáõÝÝ»ñÇ Ó»éù µ»ñáõÙ</t>
  </si>
  <si>
    <t>2.5 ÀÝÃ³óÇÏ Ýáñá·áõÙ ¨ å³Ñå³ÝáõÙ (Í³é³ÛáõÃÛáõÝÝ»ñ ¨ ÝÛáõÃ»ñ)</t>
  </si>
  <si>
    <t xml:space="preserve"> -Þ»Ýù»ñÇ ¨ Ï³éáõÛóÝ»ñÇ ÁÝÃ³óÇÏ Ýáñá·áõÙ ¨ å³Ñå³ÝáõÙ</t>
  </si>
  <si>
    <t>425100</t>
  </si>
  <si>
    <t xml:space="preserve"> -Ø³ëÝ³·Çï³Ï³Ý Í³é³ÛáõÃÛáõÝÝ»ñ</t>
  </si>
  <si>
    <t xml:space="preserve"> -Ø»ù»Ý³Ý»ñÇ ¨ ë³ñù³íáñáõÙÝ»ñÇ ÁÝÃ³óÇÏ Ýáñá·áõÙ ¨ å³Ñå³ÝáõÙ</t>
  </si>
  <si>
    <t>425200</t>
  </si>
  <si>
    <t>2.6  ÜÛáõÃ»ñ</t>
  </si>
  <si>
    <t xml:space="preserve"> -¶ñ³ë»ÝÛ³Ï³ÛÇÝ ÝÛáõÃ»ñ ¨ Ñ³·áõëï</t>
  </si>
  <si>
    <t>426100</t>
  </si>
  <si>
    <t xml:space="preserve"> -¶ÛáõÕ³ïÝï»ë³Ï³Ý ³åñ³ÝùÝ»ñ</t>
  </si>
  <si>
    <t>426200</t>
  </si>
  <si>
    <t xml:space="preserve"> -ì»ñ³å³ïñ³ëïÙ³Ý ¨ áõëáõóÙ³Ý ÝÛáõÃ»ñ </t>
  </si>
  <si>
    <t>426300</t>
  </si>
  <si>
    <t xml:space="preserve"> -îñ³Ýëåáñï³ÛÇÝ ÝÛáõÃ»ñ</t>
  </si>
  <si>
    <t>426400</t>
  </si>
  <si>
    <t xml:space="preserve"> -Þñç³Ï³ ÙÇç³í³ÛñÇ å³ßïå³ÝáõÃÛ³Ý ¨ ·Çï³Ï³Ý ÝÛáõÃ»ñ</t>
  </si>
  <si>
    <t>426500</t>
  </si>
  <si>
    <t xml:space="preserve"> -²éáÕç³å³Ñ³Ï³Ý  ¨ É³µáñ³ïáñ ÝÛáõÃ»ñ</t>
  </si>
  <si>
    <t>426600</t>
  </si>
  <si>
    <t xml:space="preserve"> -Î»Ýó³Õ³ÛÇÝ ¨ Ñ³Ýñ³ÛÇÝ ëÝÝ¹Ç ÝÛáõÃ»ñ</t>
  </si>
  <si>
    <t>426700</t>
  </si>
  <si>
    <t xml:space="preserve"> -Ð³ïáõÏ Ýå³ï³Ï³ÛÇÝ ³ÛÉ ÝÛáõÃ»ñ</t>
  </si>
  <si>
    <t>426900</t>
  </si>
  <si>
    <t>3 îáÏáë³í×³ñÝ»ñ</t>
  </si>
  <si>
    <t xml:space="preserve"> -Ü»ñùÇÝ ³ñÅ»ÃÕÃ»ñÇ ïáÏáë³í×³ñÝ»ñ</t>
  </si>
  <si>
    <t>441100</t>
  </si>
  <si>
    <t xml:space="preserve"> -Ü»ñùÇÝ í³ñÏ»ñÇ ïáÏáë³í×³ñÝ»ñ</t>
  </si>
  <si>
    <t>441200</t>
  </si>
  <si>
    <t xml:space="preserve"> -²ñï³ùÇÝ ³ñÅ»ÃÕÃ»ñÇ ·Íáí ïáÏáë³í×³ñÝ»ñ</t>
  </si>
  <si>
    <t>442100</t>
  </si>
  <si>
    <t xml:space="preserve"> -²ñï³ùÇÝ í³ñÏ»ñÇ ·Íáí ïáÏáë³í×³ñÝ»ñ</t>
  </si>
  <si>
    <t>442200</t>
  </si>
  <si>
    <t>öáË³éáõÃÛáõÝÝ»ñÇ Ñ»ï Ï³åí³Í í×³ñÝ»ñ</t>
  </si>
  <si>
    <t xml:space="preserve"> -öáË³Ý³ÏÙ³Ý Ïáõñë»ñÇ µ³ó³ë³Ï³Ý ï³ñµ»ñáõÃÛáõÝ</t>
  </si>
  <si>
    <t>443100</t>
  </si>
  <si>
    <t xml:space="preserve"> -îáõÛÅ»ñ</t>
  </si>
  <si>
    <t>443200</t>
  </si>
  <si>
    <t xml:space="preserve"> -öáË³éáõÃÛáõÝÝ»ñÇ ·Íáí ïáõñù»ñ</t>
  </si>
  <si>
    <t>443300</t>
  </si>
  <si>
    <t>4. êáõµëÇ¹Ç³Ý»ñ</t>
  </si>
  <si>
    <t xml:space="preserve"> -êáõµëÇ¹Ç³Ý»ñ áã-ýÇÝ³Ýë³Ï³Ý å»ï³Ï³Ý Ï³½Ù³Ï»ñåáõÃÛáõÝÝ»ñÇÝ </t>
  </si>
  <si>
    <t>451100</t>
  </si>
  <si>
    <t xml:space="preserve"> -êáõµëÇ¹Ç³Ý»ñ ýÇÝ³Ýë³Ï³Ý å»ï³Ï³Ý Ï³½Ù³Ï»ñåáõÃÛáõÝÝ»ñÇÝ </t>
  </si>
  <si>
    <t>451200</t>
  </si>
  <si>
    <t xml:space="preserve"> -êáõµëÇ¹Ç³Ý»ñ áã å»ï³Ï³Ý áã  ýÇÝ³Ýë³Ï³Ý  Ï³½Ù³Ï»ñåáõÃÛáõÝÝ»ñÇÝ </t>
  </si>
  <si>
    <t>452100</t>
  </si>
  <si>
    <t xml:space="preserve"> -êáõµëÇ¹Ç³Ý»ñ áã å»ï³Ï³Ý   ýÇÝ³Ýë³Ï³Ý  Ï³½Ù³Ï»ñåáõÃÛáõÝÝ»ñÇÝ </t>
  </si>
  <si>
    <t>452200</t>
  </si>
  <si>
    <t>5.¸ñ³Ù³ßÝáñÑÝ»ñ</t>
  </si>
  <si>
    <t>¸ñ³Ù³ßÝáñÑÝ»ñ ûï³ñ»ñÏñÛ³ Ï³é³í³ñáõÃÛáõÝÝ»ñÇÝ</t>
  </si>
  <si>
    <t>ÀÝÃ³óÇÏ ¹ñ³Ù³ßÝáñÑÝ»ñ ûï³ñ»ñÏñÛ³ Ï³é³í³ñáõÃÛáõÝÝ»ñÇÝ</t>
  </si>
  <si>
    <t>Î³åÇï³É ¹ñ³Ù³ßÝáñÑÝ»ñ ûï³ñ»ñÏñÛ³ Ï³é³í³ñáõÃÛáõÝÝ»ñÇÝ</t>
  </si>
  <si>
    <t>¸ñ³Ù³ßÝáñÑÝ»ñ ÙÇç³½·³ÛÇÝ Ï³½Ù³Ï»ñåáõÃÛáõÝÝ»ñÇÝ</t>
  </si>
  <si>
    <t>ÀÝÃ³óÇÏ ¹ñ³Ù³ßÝáñÑÝ»ñ ÙÇç³½·³ÛÇÝ Ï³½Ù³Ï»ñåáõÃÛáõÝÝ»ñÇÝ</t>
  </si>
  <si>
    <t>Î³åÇï³É ¹ñ³Ù³ßÝáñÑ»ñ ÙÇç³½·³ÛÇÝ Ï³½Ù³Ï»ñåáõÃÛáõÝÝ»ñÇÝ</t>
  </si>
  <si>
    <t xml:space="preserve">ÀÝÃ³óÇÏ ¹ñ³Ù³ßÝáñÑÝ»ñ å»ï³Ï³Ý Ñ³ïí³ÍÇ ³ÛÉ Ù³Ï³ñ¹³ÏÝ»ñÇÝ </t>
  </si>
  <si>
    <t>ÀÝÃ³óÇÏ ¹ñ³Ù³ßÝáñÑÝ»ñ å»ï³Ï³Ý Ï³é³í³ñÙ³Ý Ñ³ïí³ÍÇÝ</t>
  </si>
  <si>
    <t>ÀÝÃ³óÇÏ ëáõµí»ÝóÇ³Ý»ñ Ñ³Ù³ÛÝùÝ»ñÇÝ</t>
  </si>
  <si>
    <t>ä»ï³Ï³Ý µÛáõç»Çó Ñ³Ù³ÛÝùÝ»ñÇ µÛáõç»Ý»ñÇÝ ýÇÝ³Ýë³Ï³Ý Ñ³Ù³Ñ³ñÃ»óÙ³Ý ëÏ½µáõÝùáí ïñíáÕ ¹áï³óÇ³Ý»ñ</t>
  </si>
  <si>
    <t>úñ»ÝùÝ»ñÇ ÏÇñ³ñÏÙ³Ý ³ñ¹ÛáõÝùáõÙ Ñ³Ù³ÛÝùÝ»ñÇ µÛáõç»Ý»ñÇ ÏáñáõëïÝ»ñÇ ÷áËÑ³ïáõóáõÙ</t>
  </si>
  <si>
    <t>²ÛÉ ÁÝÃ³óÇÏ ¹ñ³Ù³ßÝáñÑÝ»ñ Ñ³Ù³ÛÝùÝ»ñÇÝ</t>
  </si>
  <si>
    <t>ÀÝÃ³óÇÏ ¹ñ³Ù³ßÝáñÑÝ»ñ å»ï³Ï³Ý ¨ Ñ³Ù³ÛÝùÝ»ñÇ áã ³é¨ïñ³ÛÇÝ Ï³½Ù³Ï»ñåáõÃÛáõÝÝ»ñÇÝ</t>
  </si>
  <si>
    <t>ÀÝÃ³óÇÏ ¹ñ³Ù³ßÝáñÑÝ»ñ å»ï³Ï³Ý ¨ Ñ³Ù³ÛÝùÝ»ñÇ  ³é¨ïñ³ÛÇÝ Ï³½Ù³Ï»ñåáõÃÛáõÝÝ»ñÇÝ</t>
  </si>
  <si>
    <t>²ÛÉ ÁÝÃ³óÇÏ ¹ñ³Ù³ßÝáñÑÝ»ñ</t>
  </si>
  <si>
    <t xml:space="preserve">Î³åÇï³É ¹ñ³Ù³ßÝáñÑÝ»ñ å»ï³Ï³Ý Ñ³ïí³ÍÇ ³ÛÉ Ù³Ï³ñ¹³ÏÝ»ñÇÝ </t>
  </si>
  <si>
    <t>Î³åÇï³É ¹ñ³Ù³ßÝáñÑÝ»ñ å»ï³Ï³Ý Ï³é³í³ñÙ³Ý Ñ³ïí³ÍÇÝ</t>
  </si>
  <si>
    <t>Î³åÇï³É ëáõµí»ÝóÇ³Ý»ñ Ñ³Ù³ÛÝùÝ»ñÇÝ</t>
  </si>
  <si>
    <t>²ÛÉ Ï³åÇï³É ¹ñ³Ù³ßÝáñÑÝ»ñ Ñ³Ù³ÛÝùÝ»ñÇÝ</t>
  </si>
  <si>
    <t>Î³åÇï³É ¹ñ³Ù³ßÝáñÑÝ»ñ å»ï³Ï³Ý ¨ Ñ³Ù³ÛÝùÝ»ñÇ áã ³é¨ïñ³ÛÇÝ Ï³½Ù³Ï»ñåáõÃÛáõÝÝ»ñÇÝ</t>
  </si>
  <si>
    <t>Î³åÇï³É ¹ñ³Ù³ßÝáñÑÝ»ñ å»ï³Ï³Ý ¨ Ñ³Ù³ÛÝù³ÛÇÝ  ³é¨ïñ³ÛÇÝ Ï³½Ù³Ï»ñåáõÃÛáõÝÝ»ñÇÝ</t>
  </si>
  <si>
    <t xml:space="preserve">²ÛÉ Ï³åÇï³É ¹ñ³Ù³ßÝáñÑÝ»ñ </t>
  </si>
  <si>
    <t>465700</t>
  </si>
  <si>
    <t>6. êàòÆ²È²Î²Ü Üä²êîÜºð ºì ÎºÜê²ÂàÞ²ÎÜºð</t>
  </si>
  <si>
    <t xml:space="preserve">6.1 êàòÆ²È²Î²Ü ²ä²ÐàìàôÂÚ²Ü Üä²êîÜºð </t>
  </si>
  <si>
    <t xml:space="preserve"> -îÝ³ÛÇÝ ïÝï»ëáõÃÛáõÝÝ»ñÇÝ ¹ñ³Ùáí í×³ñíáÕ ëáóÇ³É³Ï³Ý ³å³ÑáíáõÃÛ³Ý í×³ñÝ»ñ</t>
  </si>
  <si>
    <t xml:space="preserve"> -êáóÇ³É³Ï³Ý ³å³ÑáíáõÃÛ³Ý µÝ»Õ»Ý Ýå³ëïÝ»ñ Í³é³ÛáõÃÛáõÝÝ»ñ Ù³ïáõóáÕÝ»ñÇÝ</t>
  </si>
  <si>
    <t xml:space="preserve">6.2 êàòÆ²È²Î²Ü ú¶ÜàôÂÚ²Ü ¸ð²Ø²Î²Ü ²ðî²Ð²ÚîàôÂÚ²Ø´ Üä²êîÜºð (´ÚàôæºÆò) </t>
  </si>
  <si>
    <t xml:space="preserve"> -ÐÇí³Ý¹áõÃÛ³Ý ¨ Ñ³ßÙ³Ý¹³ÙáõÃÛ³Ý Ýå³ëïÝ»ñ µÛáõç»Çó</t>
  </si>
  <si>
    <t>472100</t>
  </si>
  <si>
    <t xml:space="preserve"> -Ø³ÛñáõÃÛ³Ý Ýå³ëïÝ»ñ µÛáõç»Çó</t>
  </si>
  <si>
    <t>472200</t>
  </si>
  <si>
    <t xml:space="preserve"> -ºñ»Ë³Ý»ñÇ Ï³Ù ÁÝï³Ý»Ï³Ý Ýå³ëïÝ»ñ µÛáõç»Çó</t>
  </si>
  <si>
    <t>472300</t>
  </si>
  <si>
    <t xml:space="preserve"> -¶áñÍ³½ñÏáõÃÛ³Ý Ýå³ëïÝ»ñ µÛáõç»Çó</t>
  </si>
  <si>
    <t>472400</t>
  </si>
  <si>
    <t xml:space="preserve"> -Î»Ýë³Ãáß³ÏÇ ³ÝóÝ»Éáõ Ñ»ï Ï³åí³Í ¨ ï³ñÇù³ÛÇÝ Ýå³ëïÝ»ñ µÛáõç»Çó</t>
  </si>
  <si>
    <t>472500</t>
  </si>
  <si>
    <t xml:space="preserve"> -ÐáõÕ³ñÏ³íáñáõÃÛ³Ý Ýå³ëïÝ»ñ µÛáõç»Çó</t>
  </si>
  <si>
    <t>472600</t>
  </si>
  <si>
    <t xml:space="preserve"> -ÎñÃ³Ï³Ý, Ùß³ÏáõÃ³ÛÇÝ ¨ ëåáñï³ÛÇÝ Ýå³ëïÝ»ñ µÛáõç»Çó</t>
  </si>
  <si>
    <t>472700</t>
  </si>
  <si>
    <t xml:space="preserve"> -´Ý³Ï³ñ³Ý³ÛÇÝ Ýå³ëïÝ»ñ µÛáõç»Çó</t>
  </si>
  <si>
    <t>472800</t>
  </si>
  <si>
    <t xml:space="preserve"> -²ÛÉ Ýå³ëïÝ»ñ µÛáõç»Çó</t>
  </si>
  <si>
    <t>472900</t>
  </si>
  <si>
    <t>6.3 ÎºÜê²ÂàÞ²ÎÜºð</t>
  </si>
  <si>
    <t xml:space="preserve"> -Ï»Ýë³Ãáß³ÏÝ»ñ</t>
  </si>
  <si>
    <t>474100</t>
  </si>
  <si>
    <t>7. ²ÚÈ Ì²Êêºð</t>
  </si>
  <si>
    <t xml:space="preserve">7.1 ÜìÆð²îìàôÂÚàôÜÜºð àâ-Î²è²ì²ðâ²Î²Ü (Ð²ê²ð²Î²Î²Ü) Î²¼Ø²ÎºðäàôÂÚàôÜÜºðÆÜ </t>
  </si>
  <si>
    <t xml:space="preserve"> -îÝ³ÛÇÝ ïÝï»ëáõÃÛáõÝÝ»ñÇÝ Í³é³ÛáõÃÛáõÝÝ»ñ Ù³ïáõóáÕ` ß³ÑáõÛÃ ãÑ»ï³åÝ¹áÕ Ï³½Ù³Ï»ñåáõÃÛáõÝÝ»ñÇÝ ÝíÇñ³ïíáõÃÛáõÝÝ»ñ</t>
  </si>
  <si>
    <t>481100</t>
  </si>
  <si>
    <t xml:space="preserve"> -ÜíÇñ³ïíáõÃÛáõÝÝ»ñ ³ÛÉ ß³ÑáõÛÃ ãÑ»ï³åÝ¹áÕ Ï³½Ù³Ï»ñåáõÃÛáõÝÝ»ñÇÝ</t>
  </si>
  <si>
    <t>481900</t>
  </si>
  <si>
    <t xml:space="preserve"> -²ßË³ï³í³ñÓÇ ýáÝ¹</t>
  </si>
  <si>
    <t>482100</t>
  </si>
  <si>
    <t xml:space="preserve"> -²ÛÉ Ñ³ñÏ»ñ</t>
  </si>
  <si>
    <t>այլ կապիտալ դրաաշնորհ</t>
  </si>
  <si>
    <t xml:space="preserve"> -ä³ñï³¹Çñ í×³ñÝ»ñ</t>
  </si>
  <si>
    <t>482300</t>
  </si>
  <si>
    <t xml:space="preserve"> -ä»ï³Ï³Ý Ñ³ïí³ÍÇ ï³ñµ»ñ Ù³Ï³ñ¹³ÏÝ»ñÇ ÏáÕÙÇó ÙÇÙÛ³Ýó ÝÏ³ïÙ³Ùµ ÏÇñ³éíáÕ ïáõÛÅ»ñ</t>
  </si>
  <si>
    <t>482400</t>
  </si>
  <si>
    <t>7.3 ¸²î²ð²ÜÜºðÆ ÎàÔØÆò ÜÞ²Ü²Îì²Ì îàôÚÄºð ºì îàô¶²ÜøÜºð</t>
  </si>
  <si>
    <t xml:space="preserve"> -¸³ï³ñ³ÝÝ»ñÇ ÏáÕÙÇó Ýß³Ý³Ïí³Í ïáõÛÅ»ñ ¨ ïáõ·³ÝùÝ»ñ</t>
  </si>
  <si>
    <t>483100</t>
  </si>
  <si>
    <t>7.4 ´Ü²Î²Ü ²ÔºîÜºðÆò Î²Ø ²ÚÈ ´Ü²Î²Ü ä²îÖ²èÜºðàì ²è²æ²ò²Ì ìÜ²êÜºðÆ Î²Ø ìÜ²êì²ÌøÜºðÆ ìºð²Î²Ü¶ÜàôØ</t>
  </si>
  <si>
    <t xml:space="preserve"> -´Ý³Ï³Ý ³Õ»ïÝ»ñÇó ³é³ç³ó³Í íÝ³ëí³ÍùÝ»ñÇ Ï³Ù íÝ³ëÝ»ñÇ í»ñ³Ï³Ý·ÝáõÙ</t>
  </si>
  <si>
    <t>484100</t>
  </si>
  <si>
    <t xml:space="preserve"> -²ÛÉ µÝ³Ï³Ý å³ï×³éÝ»ñáí ëï³ó³Í íÝ³ëí³ÍùÝ»ñÇ í»ñ³Ï³Ý·ÝáõÙ</t>
  </si>
  <si>
    <t>484200</t>
  </si>
  <si>
    <t>7.5 Î²è²ì²ðØ²Ü Ø²ðØÆÜÜºðÆ ¶àðÌàôÜºàôÂÚ²Ü Ðºîºì²Üøàì ²è²æ²ò²Ì ìÜ²êÜºðÆ Î²Ø ìÜ²êì²ÌøÜºðÆ ìºð²Î²Ü¶ÜàôØ</t>
  </si>
  <si>
    <t xml:space="preserve"> -Î³é³í³ñÙ³Ý Ù³ñÙÇÝÝ»ñÇ ·áñÍáõÝ»áõÃÛ³Ý Ñ»ï¨³Ýùáí ³é³ç³ó³Í íÝ³ëí³ÍùÝ»ñÇ  Ï³Ù íÝ³ëÝ»ñÇ í»ñ³Ï³Ý·ÝáõÙ </t>
  </si>
  <si>
    <t>485100</t>
  </si>
  <si>
    <t>7.6 ²ÚÈ Ì²Êêºð</t>
  </si>
  <si>
    <t xml:space="preserve"> -²ÛÉ Í³Ëë»ñ</t>
  </si>
  <si>
    <t>486100</t>
  </si>
  <si>
    <t>7.7 ä²Ðàôêî²ÚÆÜ ØÆæàòÜºð</t>
  </si>
  <si>
    <t xml:space="preserve"> -ä³Ñáõëï³ÛÇÝ ÙÇçáóÝ»ñ</t>
  </si>
  <si>
    <t>489100</t>
  </si>
  <si>
    <t>1.ÐÆØÜ²Î²Ü ØÆæàòÜºð</t>
  </si>
  <si>
    <t xml:space="preserve"> -Þ»Ýù»ñÇ ¨ ßÇÝáõÃÛáõÝÝ»ñÇ Ó»éù µ»ñáõÙ</t>
  </si>
  <si>
    <t>511100</t>
  </si>
  <si>
    <t xml:space="preserve"> -Þ»Ýù»ñÇ ¨ ßÇÝáõÃÛáõÝÝ»ñÇ Ï³éáõóáõÙ</t>
  </si>
  <si>
    <t>511200</t>
  </si>
  <si>
    <t xml:space="preserve"> -Þ»Ýù»ñÇ ¨ ßÇÝáõÃÛáõÝÝ»ñÇ Ï³åÇï³É í»ñ³Ýáñá·áõÙ</t>
  </si>
  <si>
    <t>511300</t>
  </si>
  <si>
    <t xml:space="preserve"> -îñ³Ýëåáñï³ÛÇÝ ë³ñù³íáñáõÙÝ»ñ</t>
  </si>
  <si>
    <t>512100</t>
  </si>
  <si>
    <t xml:space="preserve"> -ì³ñã³Ï³Ý ë³ñù³íáñáõÙÝ»ñ</t>
  </si>
  <si>
    <t>512200</t>
  </si>
  <si>
    <t xml:space="preserve"> -²ÛÉ Ù»ù»Ý³Ý»ñ ¨ ë³ñù³íáñáõÙÝ»ñ</t>
  </si>
  <si>
    <t>512900</t>
  </si>
  <si>
    <t xml:space="preserve"> -²×»óíáÕ ³ÏïÇíÝ»ñ</t>
  </si>
  <si>
    <t>513100</t>
  </si>
  <si>
    <t xml:space="preserve"> -àã-ÝÛáõÃ³Ï³Ý ÑÇÙÝ³Ï³Ý ÙÇçáóÝ»ñ</t>
  </si>
  <si>
    <t>513200</t>
  </si>
  <si>
    <t>-¶»á¹»½Ç³Ï³Ý ù³ñï»½³·ñ³Ï³Ý Í³Ëë»ñ</t>
  </si>
  <si>
    <t>513300</t>
  </si>
  <si>
    <t>-Ü³Ë³·Í³Ñ»ï³½áï³Ï³Ý Í³Ëë»ñ</t>
  </si>
  <si>
    <t>513400</t>
  </si>
  <si>
    <t>2.ä²Þ²ðÜºð</t>
  </si>
  <si>
    <t xml:space="preserve"> -è³½Ù³í³ñ³Ï³Ý å³ß³ñÝ»ñ</t>
  </si>
  <si>
    <t>521100</t>
  </si>
  <si>
    <t xml:space="preserve"> -ÜÛáõÃ»ñ ¨ å³ñ³·³Ý»ñ</t>
  </si>
  <si>
    <t>522100</t>
  </si>
  <si>
    <t xml:space="preserve"> -ì»ñ³í³×³éùÇ Ñ³Ù³ñ Ý³Ë³ï»ëí³Í ³åñ³ÝùÝ»ñ</t>
  </si>
  <si>
    <t>523100</t>
  </si>
  <si>
    <t xml:space="preserve"> -êå³éÙ³Ý Ýå³ï³Ïáí å³ÑíáÕ å³ß³ñÝ»ñ</t>
  </si>
  <si>
    <t>524100</t>
  </si>
  <si>
    <t>3.´²ðÒð²ðÄºø ²ÎîÆìÜºð</t>
  </si>
  <si>
    <t xml:space="preserve"> -´³ñÓñ³ñÅ»ù ³ÏïÇíÝ»ñ</t>
  </si>
  <si>
    <t>531100</t>
  </si>
  <si>
    <t>4.â²ðî²¸ðì²Ì ԱԿՏԻՎՆԵՐ</t>
  </si>
  <si>
    <t xml:space="preserve"> -ÐáÕ</t>
  </si>
  <si>
    <t>541100</t>
  </si>
  <si>
    <t xml:space="preserve"> -ÀÝ¹»ñù³ÛÇÝ ³ÏïÇíÝ»ñ</t>
  </si>
  <si>
    <t>542100</t>
  </si>
  <si>
    <t xml:space="preserve"> -²ÛÉ µÝ³Ï³Ý Í³·áõÙ áõÝ»óáÕ ³ÏïÇíÝ»ñ</t>
  </si>
  <si>
    <t>543100</t>
  </si>
  <si>
    <t xml:space="preserve"> -àã ÝÛáõÃ³Ï³Ý ã³ñï³¹ñí³Í ³ÏïÇíÝ»ñ</t>
  </si>
  <si>
    <t>544100</t>
  </si>
  <si>
    <t xml:space="preserve">üÇÝ³Ýë³Ï³Ý ¨ Ñ³ñÏ³µÛáõç»ï³ÛÇÝ Ñ³ñ³µ»ñáõÃÛáõÝÝ»ñ </t>
  </si>
  <si>
    <t>Financial and fiscal affairs</t>
  </si>
  <si>
    <t>......................................................</t>
  </si>
  <si>
    <t xml:space="preserve">²ñï³ùÇÝ Ñ³ñ³µ»ñáõÃÛáõÝÝ»ñ </t>
  </si>
  <si>
    <t>External affairs</t>
  </si>
  <si>
    <t>վարրչական սարքավորումներ</t>
  </si>
  <si>
    <t>²ñï³ùÇÝ ïÝï»ë³Ï³Ý û·ÝáõÃÛáõÝ</t>
  </si>
  <si>
    <t>Foreign Economic Aid</t>
  </si>
  <si>
    <t>²ñï³ùÇÝ ïÝï»ë³Ï³Ý ³ç³ÏóáõÃÛáõÝ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</si>
  <si>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</si>
  <si>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</si>
  <si>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</si>
  <si>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</si>
  <si>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</si>
  <si>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</si>
  <si>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</si>
  <si>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</si>
  <si>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</si>
  <si>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</si>
  <si>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</si>
  <si>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 xml:space="preserve"> - ì×³ñÝ»ñ êáóÇ³É³Ï³Ý ³å³Ñáí³·ñáõÃÛ³Ý å»ï³Ï³Ý ÑÇÙÝ³¹ñ³ÙÇÝ </t>
  </si>
  <si>
    <t xml:space="preserve">  413100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</si>
  <si>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</si>
  <si>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</si>
  <si>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</si>
  <si>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</si>
  <si>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</si>
  <si>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</si>
  <si>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</si>
  <si>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</si>
  <si>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  (·»ñ»½Ù³ÝÝ»ñ)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</si>
  <si>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</si>
  <si>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</si>
  <si>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</si>
  <si>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կառավարչական ծառայություններ</t>
  </si>
  <si>
    <t xml:space="preserve"> - ²ÛÉ ÁÝÃ³óÇÏ ¹ñ³Ù³ßÝáñÑÝ»ñ                                                         </t>
  </si>
  <si>
    <t>463900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</si>
  <si>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</si>
  <si>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</si>
  <si>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</si>
  <si>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</si>
  <si>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</si>
  <si>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</si>
  <si>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</si>
  <si>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06</t>
  </si>
  <si>
    <t>02</t>
  </si>
  <si>
    <t>ä²Þîä²ÜàôÂÚàôÜ (ïáÕ2210+2220+ïáÕ2230+ïáÕ2240+ïáÕ2250)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</si>
  <si>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</si>
  <si>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</si>
  <si>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</si>
  <si>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</si>
  <si>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</si>
  <si>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</si>
  <si>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</si>
  <si>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</si>
  <si>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</si>
  <si>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</si>
  <si>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</si>
  <si>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</si>
  <si>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</si>
  <si>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</si>
  <si>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</si>
  <si>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</si>
  <si>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</si>
  <si>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</si>
  <si>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03</t>
  </si>
  <si>
    <t>Ð²ê²ð²Î²Î²Ü Î²ð¶, ²Üìî²Ü¶àôÂÚàôÜ ¨ ¸²î²Î²Ü ¶àðÌàôÜºàôÂÚàôÜ (ïáÕ2310+ïáÕ2320+ïáÕ2330+ïáÕ2340+ïáÕ2350+ïáÕ2360+ïáÕ2370)</t>
  </si>
  <si>
    <t>PUBLIC ORDER AND SAFETY</t>
  </si>
  <si>
    <t>Ð³ë³ñ³Ï³Ï³Ý Ï³ñ· ¨ ³Ýíï³Ý·áõÃÛáõÝ</t>
  </si>
  <si>
    <t>Police Services</t>
  </si>
  <si>
    <t>àëïÇÏ³ÝáõÃÛáõÝ</t>
  </si>
  <si>
    <t>Police services</t>
  </si>
  <si>
    <t>²½·³ÛÇÝ ³Ýíï³Ý·áõÃÛáõÝ</t>
  </si>
  <si>
    <t>ä»ï³Ï³Ý å³Ñå³ÝáõÃÛáõÝ</t>
  </si>
  <si>
    <t>öñÏ³ñ³ñ Í³é³ÛáõÃÛáõÝ</t>
  </si>
  <si>
    <t>Fire Protection Services</t>
  </si>
  <si>
    <t xml:space="preserve">öñÏ³ñ³ñ Í³é³ÛáõÃÛáõÝ </t>
  </si>
  <si>
    <t>Fire protection services</t>
  </si>
  <si>
    <t>¸³ï³Ï³Ý ·áñÍáõÝ»áõÃÛáõÝ ¨ Çñ³í³Ï³Ý å³ßïå³ÝáõÃÛáõÝ</t>
  </si>
  <si>
    <t>Law Courts</t>
  </si>
  <si>
    <t xml:space="preserve">¸³ï³ñ³ÝÝ»ñ </t>
  </si>
  <si>
    <t>Law courts</t>
  </si>
  <si>
    <t>Æñ³í³Ï³Ý å³ßïå³ÝáõÃÛáõÝ</t>
  </si>
  <si>
    <t>¸³ï³Ë³½áõÃÛáõÝ</t>
  </si>
  <si>
    <t>Î³É³Ý³í³Ûñ»ñ</t>
  </si>
  <si>
    <t>Prisons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</si>
  <si>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</si>
  <si>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</si>
  <si>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R&amp;D Public Order and Safety</t>
  </si>
  <si>
    <t>R&amp;D Public order and safety</t>
  </si>
  <si>
    <t>Ð³ë³ñ³Ï³Ï³Ý Ï³ñ· ¨ ³Ýíï³Ý·áõÃÛáõÝ (³ÛÉ ¹³ë»ñÇÝ ãå³ïÏ³ÝáÕ)</t>
  </si>
  <si>
    <t>Public Order and Safety Not Elsewhere Classified</t>
  </si>
  <si>
    <t>Public order and safety not elsewhere classified</t>
  </si>
  <si>
    <t>04</t>
  </si>
  <si>
    <t>îÜîºê²Î²Ü Ð²ð²´ºðàôÂÚàôÜÜºð (ïáÕ2410+ïáÕ2420+ïáÕ2430+ïáÕ2440+ïáÕ2450+ïáÕ2460+ïáÕ2470+ïáÕ2480+ïáÕ2490)</t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</si>
  <si>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</si>
  <si>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</si>
  <si>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</si>
  <si>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</si>
  <si>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</si>
  <si>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</si>
  <si>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</si>
  <si>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</si>
  <si>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</si>
  <si>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</si>
  <si>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</si>
  <si>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</si>
  <si>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</si>
  <si>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</si>
  <si>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</si>
  <si>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àéá·áõÙ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</si>
  <si>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</si>
  <si>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</si>
  <si>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</si>
  <si>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</si>
  <si>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</si>
  <si>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</si>
  <si>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</si>
  <si>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</si>
  <si>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</si>
  <si>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</si>
  <si>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</si>
  <si>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</si>
  <si>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</si>
  <si>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</si>
  <si>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</si>
  <si>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</si>
  <si>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</si>
  <si>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</si>
  <si>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</si>
  <si>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</si>
  <si>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</si>
  <si>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</si>
  <si>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</si>
  <si>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</si>
  <si>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</si>
  <si>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</si>
  <si>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</si>
  <si>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</si>
  <si>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</si>
  <si>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</si>
  <si>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</si>
  <si>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</si>
  <si>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</si>
  <si>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</si>
  <si>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</si>
  <si>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</si>
  <si>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</si>
  <si>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</si>
  <si>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</si>
  <si>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</si>
  <si>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</si>
  <si>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</si>
  <si>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</si>
  <si>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</si>
  <si>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</si>
  <si>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</si>
  <si>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</si>
  <si>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</si>
  <si>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</si>
  <si>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</si>
  <si>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</si>
  <si>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</si>
  <si>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 xml:space="preserve"> - Þ»Ýù»ñÇ ¨ ßÇÝáõÃÛáõÝÝ»ñÇ Ï³åÇï³É í»ñ³Ýáñá·áõÙ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</si>
  <si>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</si>
  <si>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</si>
  <si>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</si>
  <si>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 xml:space="preserve">²ÜÞ²ðÄ ¶àôÚøÆ Æð²òàôØÆò Øàôîøºð </t>
  </si>
  <si>
    <t>Þ²ðÄ²Î²Ü ¶àôÚøÆ Æð²òàôØÆò Øàôîøºð</t>
  </si>
  <si>
    <t>²ÚÈ ÐÆØÜ²Î²Ü ØÆæàòÜºðÆ Æð²òàôØÆò Øàôîøºð</t>
  </si>
  <si>
    <t>ÐàÔÆ Æð²òàôØÆò Øàôîøºð</t>
  </si>
  <si>
    <t>05</t>
  </si>
  <si>
    <t>Þðæ²Î² ØÆæ²ì²ÚðÆ ä²Þîä²ÜàôÂÚàôÜ (ïáÕ2510+ïáÕ2520+ïáÕ2530+ïáÕ2540+ïáÕ2550+ïáÕ2560)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</si>
  <si>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</si>
  <si>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</si>
  <si>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</si>
  <si>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</si>
  <si>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</si>
  <si>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</si>
  <si>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</si>
  <si>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</si>
  <si>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</si>
  <si>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</si>
  <si>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</si>
  <si>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</si>
  <si>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</si>
  <si>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</si>
  <si>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</si>
  <si>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</si>
  <si>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</si>
  <si>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</si>
  <si>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</si>
  <si>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</si>
  <si>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 xml:space="preserve">-Աճեցվող ակտիվներ </t>
  </si>
  <si>
    <t>´Ü²Î²ð²Ü²ÚÆÜ ÞÆÜ²ð²ðàôÂÚàôÜ ºì ÎàØàôÜ²È Ì²è²ÚàôÂÚàôÜ (ïáÕ3610+ïáÕ3620+ïáÕ3630+ïáÕ3640+ïáÕ3650+ïáÕ3660)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</si>
  <si>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</si>
  <si>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</si>
  <si>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</si>
  <si>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</si>
  <si>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</si>
  <si>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²ÛÉ կապիտալ ¹ñ³Ù³ßÝáñÑÝ»ñ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</si>
  <si>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</si>
  <si>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</si>
  <si>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</si>
  <si>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</si>
  <si>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</si>
  <si>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</si>
  <si>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</si>
  <si>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465200</t>
  </si>
  <si>
    <t>öáÕáóÝ»ñÇ Éáõë³íáñáõÙ</t>
  </si>
  <si>
    <t>Street Lighting</t>
  </si>
  <si>
    <t xml:space="preserve">öáÕáóÝ»ñÇ Éáõë³íáñáõÙ </t>
  </si>
  <si>
    <t>Street lighting</t>
  </si>
  <si>
    <t>465500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</si>
  <si>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</si>
  <si>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</si>
  <si>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</si>
  <si>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</si>
  <si>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</si>
  <si>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</si>
  <si>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աճեցվող ակտիվներ</t>
  </si>
  <si>
    <t>Վարչական սարքավորումներ</t>
  </si>
  <si>
    <t>07</t>
  </si>
  <si>
    <t>²èàÔæ²ä²ÐàôÂÚàôÜ (ïáÕ2710+ïáÕ2720+ïáÕ2730+ïáÕ2740+ïáÕ2750+ïáÕ2760)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</si>
  <si>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</si>
  <si>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</si>
  <si>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</si>
  <si>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</si>
  <si>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</si>
  <si>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</si>
  <si>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</si>
  <si>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´ÅßÏ³Ï³Ý ë³ñù»ñ ¨ ë³ñù³íáñáõÙÝ»ñ</t>
  </si>
  <si>
    <t>Therapeutic appliances and equipment</t>
  </si>
  <si>
    <t>²ñï³ÑÇí³Ý¹³Ýáó³ÛÇÝ Í³é³ÛáõÃÛáõÝÝ»ñ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</si>
  <si>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</si>
  <si>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</si>
  <si>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</si>
  <si>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</si>
  <si>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</si>
  <si>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 xml:space="preserve">êïáÙ³ïáÉá·Ç³Ï³Ý Í³é³ÛáõÃÛáõÝÝ»ñ 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</si>
  <si>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</si>
  <si>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</si>
  <si>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</si>
  <si>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</si>
  <si>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</si>
  <si>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</si>
  <si>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</si>
  <si>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</si>
  <si>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</si>
  <si>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</si>
  <si>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</si>
  <si>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</si>
  <si>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</si>
  <si>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</si>
  <si>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</si>
  <si>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</si>
  <si>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</si>
  <si>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</si>
  <si>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</si>
  <si>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</si>
  <si>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²éáÕç³å³Ñ³Ï³Ý Ñ³ñ³ÏÇó Í³é³ÛáõÃÛáõÝÝ»ñ ¨ Íñ³·ñ»ñ</t>
  </si>
  <si>
    <t>Health not elsewhere classified</t>
  </si>
  <si>
    <t>08</t>
  </si>
  <si>
    <t>Ð²Ü¶Æêî, ØÞ²ÎàôÚÂ ºì ÎðàÜ (ïáÕ2810+ïáÕ2820+ïáÕ2830+ïáÕ2840+ïáÕ2850+ïáÕ2860)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</si>
  <si>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</si>
  <si>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</si>
  <si>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</si>
  <si>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</si>
  <si>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ëåáñï³ÛÇÝ Ýå³ëïÝ»ñ µÛáõç»Çó</t>
  </si>
  <si>
    <t>Øß³ÏáõÃ³ÛÇÝ Í³é³ÛáõÃÛáõÝÝ»ñ</t>
  </si>
  <si>
    <t>Cultural Services</t>
  </si>
  <si>
    <t>¶ñ³¹³ñ³ÝÝ»ñ</t>
  </si>
  <si>
    <t>Â³Ý·³ñ³ÝÝ»ñ ¨ óáõó³ëñ³ÑÝ»ñ</t>
  </si>
  <si>
    <t>Øß³ÏáõÛÃÇ ïÝ»ñ, ³ÏáõÙµÝ»ñ, Ï»ÝïñáÝÝ»ñ</t>
  </si>
  <si>
    <t>Cultural services</t>
  </si>
  <si>
    <t>424100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</si>
  <si>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</si>
  <si>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</si>
  <si>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</si>
  <si>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</si>
  <si>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</si>
  <si>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Broadcasting and Publishing Services</t>
  </si>
  <si>
    <t>Ð»éáõëï³é³¹ÇáÑ³Õáñ¹áõÙÝ»ñ</t>
  </si>
  <si>
    <t>Ðñ³ï³ñ³ÏãáõÃÛáõÝÝ»ñ, ËÙµ³·ñáõÃÛáõÝÝ»ñ</t>
  </si>
  <si>
    <t>î»Õ»Ï³ïíáõÃÛ³Ý Ó»éùµ»ñáõÙ</t>
  </si>
  <si>
    <t>Broadcasting and publishing services</t>
  </si>
  <si>
    <t>ÎñáÝ³Ï³Ý ¨ Ñ³ë³ñ³Ï³Ï³Ý ³ÛÉ Í³é³ÛáõÃÛáõÝÝ»ñ</t>
  </si>
  <si>
    <t>Religious and Other Community Services</t>
  </si>
  <si>
    <t>ºñÇï³ë³ñ¹³Ï³Ý Íñ³·ñ»ñ</t>
  </si>
  <si>
    <t>ø³Õ³ù³Ï³Ý Ïáõë³ÏóáõÃÛáõÝÝ»ñ, Ñ³ë³ñ³Ï³Ï³Ý Ï³½Ù³Ï»ñåáõÃÛáõÝÝ»ñ, ³ñÑÙÇáõÃÛáõÝÝ»ñ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</si>
  <si>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</si>
  <si>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</si>
  <si>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</si>
  <si>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</si>
  <si>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</si>
  <si>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Recreation, Culture and Religion Not Elsewhere Classified</t>
  </si>
  <si>
    <t>Recreation, culture and religion not elsewhere classified</t>
  </si>
  <si>
    <t>09</t>
  </si>
  <si>
    <t>ÎðÂàôÂÚàôÜ (ïáÕ2910+ïáÕ2920+ïáÕ2930+ïáÕ2940+ïáÕ2950+ïáÕ2960+ïáÕ2970+ïáÕ2980)</t>
  </si>
  <si>
    <t>EDUCATION</t>
  </si>
  <si>
    <t>Ü³Ë³¹åñáó³Ï³Ý ¨ ï³ññ³Ï³Ý ÁÝ¹Ñ³Ýáõñ ÏñÃáõÃÛáõÝ</t>
  </si>
  <si>
    <t>Pre-primary and Primary Education</t>
  </si>
  <si>
    <t xml:space="preserve">Ü³Ë³¹åñáó³Ï³Ý ÏñÃáõÃÛáõÝ </t>
  </si>
  <si>
    <t>Pre-primary education</t>
  </si>
  <si>
    <t xml:space="preserve">².   ÀÜÂ²òÆÎ  Ì²Êêºðª                                                                                                                                    ÀÜ¸²ØºÜÀ,                                                                                             </t>
  </si>
  <si>
    <t>Բ, àâ-üÆÜ²Üê²Î²Ü ²ÎîÆìÜºðÆ ¶Ìàì Ì²Êêºð</t>
  </si>
  <si>
    <t xml:space="preserve">î³ññ³Ï³Ý ÁÝ¹Ñ³Ýáõñ ÏñÃáõÃÛáõÝ </t>
  </si>
  <si>
    <t>Primary education</t>
  </si>
  <si>
    <t>ØÇçÝ³Ï³ñ· ÁÝ¹Ñ³Ýáõñ ÏñÃáõÃÛáõÝ</t>
  </si>
  <si>
    <t>Secondary Education</t>
  </si>
  <si>
    <t>ÐÇÙÝ³Ï³Ý ÁÝ¹Ñ³Ýáõñ ÏñÃáõÃÛáõÝ</t>
  </si>
  <si>
    <t>Lower-secondary education</t>
  </si>
  <si>
    <t>ØÇçÝ³Ï³ñ·(ÉñÇí) ÁÝ¹Ñ³Ýáõñ ÏñÃáõÃÛáõÝ</t>
  </si>
  <si>
    <t>Upper-secondary education</t>
  </si>
  <si>
    <t>Ü³ËÝ³Ï³Ý Ù³ëÝ³·Çï³Ï³Ý (³ñÑ»ëï³·áñÍ³Ï³Ý) ¨ ÙÇçÇÝ Ù³ëÝ³·Çï³Ï³Ý ÏñÃáõÃÛáõÝ</t>
  </si>
  <si>
    <t>Post-secondary Non-tertiary Education</t>
  </si>
  <si>
    <t>Ü³ËÝ³Ï³Ý Ù³ëÝ³·Çï³Ï³Ý (³ñÑ»ëï³·áñÍ³Ï³Ý) ÏñÃáõÃÛáõÝ</t>
  </si>
  <si>
    <t>Post-secondary non-tertiary education</t>
  </si>
  <si>
    <t>ØÇçÇÝ Ù³ëÝ³·Çï³Ï³Ý ÏñÃáõÃÛáõÝ</t>
  </si>
  <si>
    <t>´³ñÓñ³·áõÛÝ ÏñÃáõÃÛáõÝ</t>
  </si>
  <si>
    <t>Tertiary Education</t>
  </si>
  <si>
    <t>´³ñÓñ³·áõÛÝ Ù³ëÝ³·Çï³Ï³Ý ÏñÃáõÃÛáõÝ</t>
  </si>
  <si>
    <t>First stage of tertiary education</t>
  </si>
  <si>
    <t>Ð»ïµáõÑ³Ï³Ý Ù³ëÝ³·Çï³Ï³Ý ÏñÃáõÃÛáõÝ</t>
  </si>
  <si>
    <t>Second stage of tertiary education</t>
  </si>
  <si>
    <t xml:space="preserve">Àëï Ù³Ï³ñ¹³ÏÝ»ñÇ ã¹³ë³Ï³ñ·íáÕ ÏñÃáõÃÛáõÝ </t>
  </si>
  <si>
    <t>Education Not Definable By Level</t>
  </si>
  <si>
    <t>²ñï³¹åñáó³Ï³Ý ¹³ëïÇ³ñ³ÏáõÃÛáõÝ</t>
  </si>
  <si>
    <t>Èñ³óáõóÇã ÏñÃáõÃÛáõÝ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</si>
  <si>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</si>
  <si>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</si>
  <si>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</si>
  <si>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</si>
  <si>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</si>
  <si>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</si>
  <si>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</si>
  <si>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</si>
  <si>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</si>
  <si>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 xml:space="preserve">êàòÆ²È²Î²Ü ä²Þîä²ÜàôÂÚàôÜ (ïáÕ3010+ïáÕ3020+ïáÕ3030+ïáÕ3040+ïáÕ3050+ïáÕ3060+ïáÕ3070+ïáÕ3080+ïáÕ3090) </t>
  </si>
  <si>
    <t>SOCIAL PROTECTION</t>
  </si>
  <si>
    <t>ì³ï³éáÕçáõÃÛáõÝ ¨ ³Ý³ßË³ïáõÝ³ÏáõÃÛáõÝ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</si>
  <si>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</si>
  <si>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</si>
  <si>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</si>
  <si>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</si>
  <si>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</si>
  <si>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</si>
  <si>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</si>
  <si>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</si>
  <si>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</si>
  <si>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</si>
  <si>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</si>
  <si>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</si>
  <si>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</si>
  <si>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</si>
  <si>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</si>
  <si>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</si>
  <si>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</si>
  <si>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</si>
  <si>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</si>
  <si>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</si>
  <si>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</si>
  <si>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</si>
  <si>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</si>
  <si>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</si>
  <si>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</si>
  <si>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</si>
  <si>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êáóÇ³É³Ï³Ý å³ßïå³ÝáõÃÛ³ÝÁ ïñ³Ù³¹ñíáÕ ûÅ³¹³Ï Í³é³ÛáõÃÛáõÝÝ»ñ (³ÛÉ ¹³ë»ñÇÝ ãå³ïÏ³ÝáÕ)</t>
  </si>
  <si>
    <t>ÐÆØÜ²Î²Ü ´²ÄÆÜÜºðÆÜ â¸²êìàÔ ä²Ðàôêî²ÚÆÜ üàÜ¸ºð (ïáÕ3110)</t>
  </si>
  <si>
    <t xml:space="preserve">ÐÐ Ï³é³í³ñáõÃÛ³Ý ¨ Ñ³Ù³ÛÝùÝ»ñÇ å³Ñáõëï³ÛÇÝ ýáÝ¹ </t>
  </si>
  <si>
    <t>ÐÐ Ñ³Ù³ÛÝùÝ»ñÇ å³Ñáõëï³ÛÇÝ ýáÝ¹</t>
  </si>
  <si>
    <r>
      <t xml:space="preserve">                                      ÐԱØԱՅÜՔԻ ÔºÎ²ì²ðª</t>
    </r>
    <r>
      <rPr>
        <sz val="11"/>
        <rFont val="Arial LatArm"/>
        <family val="2"/>
      </rPr>
      <t xml:space="preserve">                  </t>
    </r>
    <r>
      <rPr>
        <sz val="10"/>
        <rFont val="Arial LatArm"/>
        <family val="2"/>
      </rPr>
      <t xml:space="preserve">                                 Է. Արշակյան _________________</t>
    </r>
  </si>
  <si>
    <t>Հավելված 1</t>
  </si>
  <si>
    <t xml:space="preserve">2022 թվականի դեկտեմբերի 28-ի 41-Ն որոշման </t>
  </si>
  <si>
    <t xml:space="preserve">                                        ՀՀ Լոռու մարզի Տաշիր համայնքի ավագանու</t>
  </si>
  <si>
    <t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(սաունաներին), ժամը 24.00-ից հետո աշխատելու թույլտվության համար</t>
  </si>
  <si>
    <t xml:space="preserve">                                    2022 թվականի դեկտեմբերի 28-ի 41-Ն որոշման </t>
  </si>
  <si>
    <t>Հավելված 2</t>
  </si>
  <si>
    <t xml:space="preserve">                                                                   ՀՀ Լոռու մարզի Տաշիր համայնքի ավագանու</t>
  </si>
  <si>
    <t xml:space="preserve">                                                                                                                                                       Հավելված 3</t>
  </si>
  <si>
    <t xml:space="preserve">                                                                         ՀՀ Լոռու մարզի Տաշիր համայնքի ավագանու</t>
  </si>
  <si>
    <t xml:space="preserve">                                                                     2022 թվականի դեկտեմբերի 28-ի 41-Ն որոշման </t>
  </si>
  <si>
    <t xml:space="preserve"> ՀՀ Լոռու մարզի Տաշիր համայնքի ավագանու</t>
  </si>
  <si>
    <t xml:space="preserve">                                                                Հավելված 6</t>
  </si>
  <si>
    <r>
      <t xml:space="preserve"> -</t>
    </r>
    <r>
      <rPr>
        <sz val="8"/>
        <color indexed="8"/>
        <rFont val="Arial LatArm"/>
        <family val="2"/>
      </rPr>
      <t>Þ»Ýù»ñÇ ¨ ßÇÝáõÃÛáõÝ. Ï³åÇï³É í»ñ³Ýáñá·áõÙ</t>
    </r>
  </si>
  <si>
    <r>
      <t xml:space="preserve"> -</t>
    </r>
    <r>
      <rPr>
        <sz val="8"/>
        <color indexed="8"/>
        <rFont val="Arial LatArm"/>
        <family val="2"/>
      </rPr>
      <t>îñ³Ýëåáñï³ÛÇÝ ë³ñù³íáñáõÙÝ»ñ</t>
    </r>
  </si>
  <si>
    <r>
      <t xml:space="preserve"> -</t>
    </r>
    <r>
      <rPr>
        <sz val="8"/>
        <color indexed="8"/>
        <rFont val="Arial LatArm"/>
        <family val="2"/>
      </rPr>
      <t>àã-ÝÛáõÃ³Ï³Ý ÑÇÙÝ³Ï³Ý ÙÇçáóÝ»ñ</t>
    </r>
  </si>
  <si>
    <r>
      <t xml:space="preserve"> -</t>
    </r>
    <r>
      <rPr>
        <sz val="8"/>
        <color indexed="8"/>
        <rFont val="Arial LatArm"/>
        <family val="2"/>
      </rPr>
      <t>²ÛÉ Ù»ù»Ý³Ý»ñ ¨ ë³ñù³íáñáõÙÝ»ñ</t>
    </r>
  </si>
  <si>
    <r>
      <t xml:space="preserve"> -</t>
    </r>
    <r>
      <rPr>
        <sz val="8"/>
        <rFont val="Arial LatArm"/>
        <family val="2"/>
      </rPr>
      <t>¿Ý»ñ·»ïÇÏ  Í³é³ÛáõÃÛáõÝÝ»ñ</t>
    </r>
  </si>
  <si>
    <r>
      <t xml:space="preserve"> -</t>
    </r>
    <r>
      <rPr>
        <sz val="8"/>
        <color indexed="8"/>
        <rFont val="Arial LatArm"/>
        <family val="2"/>
      </rPr>
      <t>²×»óíáÕ ³ÏïÇíÝ»ñ</t>
    </r>
  </si>
  <si>
    <t xml:space="preserve">                                                                Հավելված 4</t>
  </si>
  <si>
    <t xml:space="preserve">                                                                Հավելված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</si>
</sst>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00"/>
    <numFmt numFmtId="166" formatCode="#,###.#00,"/>
    <numFmt numFmtId="167" formatCode="#,##0.0"/>
    <numFmt numFmtId="168" formatCode="0000"/>
    <numFmt numFmtId="169" formatCode="0.000"/>
  </numFmts>
  <fonts count="5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0"/>
      <name val="Arial"/>
      <family val="2"/>
      <charset val="204"/>
    </font>
    <font>
      <sz val="9.5"/>
      <name val="Arial Unicode"/>
      <family val="2"/>
      <charset val="204"/>
    </font>
    <font>
      <sz val="9.5"/>
      <color indexed="8"/>
      <name val="Arial"/>
      <family val="2"/>
      <charset val="204"/>
    </font>
    <font>
      <sz val="9.5"/>
      <color indexed="8"/>
      <name val="Arial Unicode"/>
      <family val="2"/>
      <charset val="204"/>
    </font>
    <font>
      <sz val="9.5"/>
      <name val="Arial"/>
      <family val="2"/>
      <charset val="204"/>
    </font>
    <font>
      <sz val="12"/>
      <name val="Arial LatArm"/>
      <family val="2"/>
    </font>
    <font>
      <u/>
      <sz val="14"/>
      <name val="Arial LatArm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9"/>
      <name val="Arial LatArm"/>
      <family val="2"/>
    </font>
    <font>
      <i/>
      <sz val="9"/>
      <name val="Arial LatArm"/>
      <family val="2"/>
    </font>
    <font>
      <sz val="11"/>
      <name val="Arial LatArm"/>
      <family val="2"/>
    </font>
    <font>
      <sz val="14"/>
      <name val="Arial LatArm"/>
      <family val="2"/>
    </font>
    <font>
      <i/>
      <sz val="12"/>
      <name val="Arial LatArm"/>
      <family val="2"/>
    </font>
    <font>
      <i/>
      <sz val="10"/>
      <color indexed="8"/>
      <name val="Arial LatArm"/>
      <family val="2"/>
    </font>
    <font>
      <sz val="10"/>
      <color indexed="8"/>
      <name val="Arial LatArm"/>
      <family val="2"/>
    </font>
    <font>
      <i/>
      <sz val="8"/>
      <name val="Arial LatArm"/>
      <family val="2"/>
    </font>
    <font>
      <sz val="11"/>
      <color indexed="10"/>
      <name val="Calibri"/>
      <family val="2"/>
      <charset val="204"/>
    </font>
    <font>
      <sz val="9.5"/>
      <color indexed="10"/>
      <name val="Arial Unicode"/>
      <family val="2"/>
      <charset val="204"/>
    </font>
    <font>
      <sz val="12"/>
      <color indexed="8"/>
      <name val="Calibri"/>
      <family val="2"/>
      <charset val="204"/>
    </font>
    <font>
      <u/>
      <sz val="12"/>
      <name val="Arial LatArm"/>
      <family val="2"/>
    </font>
    <font>
      <sz val="11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i/>
      <sz val="8"/>
      <color indexed="8"/>
      <name val="Arial LatArm"/>
      <family val="2"/>
    </font>
    <font>
      <sz val="8"/>
      <color indexed="8"/>
      <name val="Arial LatArm"/>
      <family val="2"/>
    </font>
    <font>
      <b/>
      <sz val="8"/>
      <color indexed="8"/>
      <name val="Arial LatArm"/>
      <family val="2"/>
    </font>
    <font>
      <b/>
      <sz val="8"/>
      <name val="Arial LatArm"/>
      <family val="2"/>
    </font>
    <font>
      <sz val="11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/>
      <bottom/>
      <diagonal/>
    </border>
    <border>
      <left/>
      <right style="hair">
        <color rgb="FFFFFFFF"/>
      </right>
      <top style="hair">
        <color rgb="FFFFFFFF"/>
      </top>
      <bottom style="thin">
        <color rgb="FFB0B0B0"/>
      </bottom>
      <diagonal/>
    </border>
    <border>
      <left style="hair">
        <color rgb="FFFFFFFF"/>
      </left>
      <right/>
      <top style="hair">
        <color rgb="FFFFFFFF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thin">
        <color rgb="FFB0B0B0"/>
      </bottom>
      <diagonal/>
    </border>
    <border>
      <left style="hair">
        <color rgb="FFB0B0B0"/>
      </left>
      <right/>
      <top style="thin">
        <color rgb="FFB0B0B0"/>
      </top>
      <bottom style="thin">
        <color rgb="FFB0B0B0"/>
      </bottom>
      <diagonal/>
    </border>
    <border>
      <left style="hair">
        <color rgb="FFFFFFFF"/>
      </left>
      <right/>
      <top/>
      <bottom/>
      <diagonal/>
    </border>
    <border>
      <left/>
      <right/>
      <top/>
      <bottom style="thin">
        <color rgb="FFB0B0B0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rgb="FFFFFFFF"/>
      </right>
      <top/>
      <bottom style="thin">
        <color rgb="FFB0B0B0"/>
      </bottom>
      <diagonal/>
    </border>
    <border>
      <left/>
      <right/>
      <top style="thin">
        <color rgb="FFB0B0B0"/>
      </top>
      <bottom style="thin">
        <color rgb="FFB0B0B0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49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0" fontId="21" fillId="0" borderId="0"/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253">
    <xf numFmtId="0" fontId="0" fillId="0" borderId="0" xfId="0"/>
    <xf numFmtId="0" fontId="0" fillId="33" borderId="0" xfId="0" applyFill="1"/>
    <xf numFmtId="0" fontId="28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/>
    </xf>
    <xf numFmtId="0" fontId="22" fillId="33" borderId="0" xfId="0" applyFont="1" applyFill="1"/>
    <xf numFmtId="0" fontId="24" fillId="0" borderId="1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vertical="center" wrapText="1"/>
    </xf>
    <xf numFmtId="0" fontId="23" fillId="33" borderId="11" xfId="0" applyFont="1" applyFill="1" applyBorder="1" applyAlignment="1">
      <alignment vertical="center" wrapText="1"/>
    </xf>
    <xf numFmtId="0" fontId="23" fillId="33" borderId="14" xfId="0" applyFont="1" applyFill="1" applyBorder="1" applyAlignment="1">
      <alignment vertical="center" wrapText="1"/>
    </xf>
    <xf numFmtId="2" fontId="23" fillId="33" borderId="11" xfId="0" applyNumberFormat="1" applyFont="1" applyFill="1" applyBorder="1" applyAlignment="1">
      <alignment horizontal="center" vertical="center" wrapText="1"/>
    </xf>
    <xf numFmtId="0" fontId="24" fillId="33" borderId="19" xfId="0" applyFont="1" applyFill="1" applyBorder="1" applyAlignment="1">
      <alignment vertical="center" wrapText="1"/>
    </xf>
    <xf numFmtId="0" fontId="24" fillId="33" borderId="15" xfId="0" applyFont="1" applyFill="1" applyBorder="1" applyAlignment="1">
      <alignment vertical="center" wrapText="1"/>
    </xf>
    <xf numFmtId="2" fontId="24" fillId="33" borderId="11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4" fillId="33" borderId="11" xfId="0" applyFont="1" applyFill="1" applyBorder="1" applyAlignment="1">
      <alignment vertical="center" wrapText="1"/>
    </xf>
    <xf numFmtId="49" fontId="0" fillId="0" borderId="16" xfId="0" applyNumberFormat="1" applyBorder="1" applyAlignment="1">
      <alignment horizontal="center" wrapText="1"/>
    </xf>
    <xf numFmtId="0" fontId="0" fillId="33" borderId="16" xfId="0" applyFill="1" applyBorder="1" applyAlignment="1">
      <alignment horizontal="center"/>
    </xf>
    <xf numFmtId="2" fontId="25" fillId="33" borderId="11" xfId="0" applyNumberFormat="1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vertical="center" wrapText="1"/>
    </xf>
    <xf numFmtId="0" fontId="0" fillId="0" borderId="10" xfId="42" applyFill="1"/>
    <xf numFmtId="0" fontId="0" fillId="0" borderId="23" xfId="42" applyFill="1" applyBorder="1"/>
    <xf numFmtId="0" fontId="0" fillId="0" borderId="0" xfId="42" applyFill="1" applyBorder="1"/>
    <xf numFmtId="0" fontId="0" fillId="0" borderId="24" xfId="42" applyFill="1" applyBorder="1"/>
    <xf numFmtId="0" fontId="20" fillId="0" borderId="10" xfId="46" applyFill="1">
      <alignment horizontal="center"/>
    </xf>
    <xf numFmtId="4" fontId="19" fillId="0" borderId="12" xfId="44" applyFill="1">
      <alignment horizontal="center" vertical="center"/>
    </xf>
    <xf numFmtId="0" fontId="18" fillId="0" borderId="12" xfId="48" applyFill="1">
      <alignment horizontal="left" vertical="center" wrapText="1"/>
    </xf>
    <xf numFmtId="4" fontId="19" fillId="0" borderId="12" xfId="50" applyFill="1">
      <alignment horizontal="right" vertical="center"/>
    </xf>
    <xf numFmtId="4" fontId="19" fillId="0" borderId="32" xfId="50" applyFill="1" applyBorder="1">
      <alignment horizontal="right" vertical="center"/>
    </xf>
    <xf numFmtId="0" fontId="19" fillId="0" borderId="11" xfId="51" applyFill="1">
      <alignment horizontal="right" vertical="center"/>
    </xf>
    <xf numFmtId="0" fontId="19" fillId="0" borderId="17" xfId="51" applyFill="1" applyBorder="1">
      <alignment horizontal="right" vertical="center"/>
    </xf>
    <xf numFmtId="0" fontId="18" fillId="0" borderId="11" xfId="43" applyFill="1">
      <alignment horizontal="center" vertical="center"/>
    </xf>
    <xf numFmtId="0" fontId="18" fillId="0" borderId="11" xfId="47" applyFill="1">
      <alignment horizontal="left" vertical="center" wrapText="1"/>
    </xf>
    <xf numFmtId="4" fontId="18" fillId="0" borderId="11" xfId="52" applyFill="1">
      <alignment horizontal="right" vertical="center"/>
    </xf>
    <xf numFmtId="166" fontId="18" fillId="0" borderId="11" xfId="52" applyNumberFormat="1" applyFill="1">
      <alignment horizontal="right" vertical="center"/>
    </xf>
    <xf numFmtId="4" fontId="18" fillId="0" borderId="17" xfId="52" applyFill="1" applyBorder="1">
      <alignment horizontal="right" vertical="center"/>
    </xf>
    <xf numFmtId="167" fontId="18" fillId="0" borderId="0" xfId="52" applyNumberFormat="1" applyFill="1" applyBorder="1">
      <alignment horizontal="right" vertical="center"/>
    </xf>
    <xf numFmtId="0" fontId="26" fillId="0" borderId="0" xfId="42" applyFont="1" applyFill="1" applyBorder="1"/>
    <xf numFmtId="0" fontId="26" fillId="0" borderId="0" xfId="0" applyFont="1"/>
    <xf numFmtId="0" fontId="26" fillId="0" borderId="34" xfId="0" applyFont="1" applyBorder="1" applyAlignment="1">
      <alignment horizontal="center" wrapText="1"/>
    </xf>
    <xf numFmtId="0" fontId="18" fillId="0" borderId="10" xfId="42" applyFont="1" applyFill="1"/>
    <xf numFmtId="0" fontId="19" fillId="0" borderId="0" xfId="0" applyFont="1"/>
    <xf numFmtId="168" fontId="30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18" fillId="0" borderId="0" xfId="0" applyFont="1"/>
    <xf numFmtId="168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168" fontId="26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 wrapText="1"/>
    </xf>
    <xf numFmtId="164" fontId="26" fillId="0" borderId="0" xfId="0" applyNumberFormat="1" applyFont="1" applyAlignment="1">
      <alignment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9" fontId="18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0" xfId="0" applyFont="1" applyBorder="1" applyAlignment="1">
      <alignment vertical="center"/>
    </xf>
    <xf numFmtId="0" fontId="34" fillId="0" borderId="0" xfId="0" applyFont="1"/>
    <xf numFmtId="0" fontId="19" fillId="0" borderId="41" xfId="0" applyFont="1" applyBorder="1" applyAlignment="1">
      <alignment vertical="center"/>
    </xf>
    <xf numFmtId="0" fontId="37" fillId="0" borderId="41" xfId="0" applyFont="1" applyBorder="1" applyAlignment="1">
      <alignment vertical="center"/>
    </xf>
    <xf numFmtId="0" fontId="19" fillId="0" borderId="41" xfId="0" applyFont="1" applyBorder="1" applyAlignment="1">
      <alignment horizontal="center" vertical="center"/>
    </xf>
    <xf numFmtId="164" fontId="26" fillId="0" borderId="0" xfId="0" applyNumberFormat="1" applyFont="1"/>
    <xf numFmtId="49" fontId="35" fillId="0" borderId="0" xfId="0" applyNumberFormat="1" applyFont="1" applyAlignment="1">
      <alignment vertical="top" wrapText="1"/>
    </xf>
    <xf numFmtId="49" fontId="36" fillId="0" borderId="0" xfId="0" applyNumberFormat="1" applyFont="1" applyAlignment="1">
      <alignment vertical="top" wrapText="1"/>
    </xf>
    <xf numFmtId="0" fontId="19" fillId="0" borderId="44" xfId="0" applyFont="1" applyBorder="1" applyAlignment="1">
      <alignment vertical="center"/>
    </xf>
    <xf numFmtId="0" fontId="19" fillId="0" borderId="44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49" fontId="19" fillId="0" borderId="0" xfId="0" applyNumberFormat="1" applyFont="1" applyAlignment="1">
      <alignment horizontal="center" vertical="top"/>
    </xf>
    <xf numFmtId="165" fontId="37" fillId="0" borderId="0" xfId="0" applyNumberFormat="1" applyFont="1" applyAlignment="1">
      <alignment horizontal="center" vertical="top"/>
    </xf>
    <xf numFmtId="165" fontId="19" fillId="0" borderId="0" xfId="0" applyNumberFormat="1" applyFont="1" applyAlignment="1">
      <alignment horizontal="center" vertical="top"/>
    </xf>
    <xf numFmtId="168" fontId="19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8" fillId="33" borderId="0" xfId="0" applyFont="1" applyFill="1"/>
    <xf numFmtId="0" fontId="18" fillId="0" borderId="0" xfId="47" applyFill="1" applyBorder="1">
      <alignment horizontal="left" vertical="center" wrapText="1"/>
    </xf>
    <xf numFmtId="166" fontId="18" fillId="0" borderId="0" xfId="52" applyNumberFormat="1" applyFill="1" applyBorder="1">
      <alignment horizontal="right" vertical="center"/>
    </xf>
    <xf numFmtId="0" fontId="44" fillId="0" borderId="0" xfId="0" applyFont="1" applyAlignment="1">
      <alignment horizontal="right"/>
    </xf>
    <xf numFmtId="1" fontId="0" fillId="34" borderId="16" xfId="0" applyNumberFormat="1" applyFill="1" applyBorder="1" applyAlignment="1">
      <alignment horizontal="center"/>
    </xf>
    <xf numFmtId="0" fontId="0" fillId="34" borderId="0" xfId="0" applyFill="1"/>
    <xf numFmtId="49" fontId="21" fillId="34" borderId="16" xfId="0" applyNumberFormat="1" applyFont="1" applyFill="1" applyBorder="1" applyAlignment="1">
      <alignment horizontal="center" wrapText="1"/>
    </xf>
    <xf numFmtId="0" fontId="42" fillId="33" borderId="0" xfId="0" applyFont="1" applyFill="1" applyAlignment="1">
      <alignment vertical="center"/>
    </xf>
    <xf numFmtId="0" fontId="24" fillId="34" borderId="11" xfId="0" applyFont="1" applyFill="1" applyBorder="1" applyAlignment="1">
      <alignment vertical="center" wrapText="1"/>
    </xf>
    <xf numFmtId="0" fontId="44" fillId="0" borderId="10" xfId="42" applyFont="1" applyFill="1"/>
    <xf numFmtId="0" fontId="44" fillId="33" borderId="0" xfId="0" applyFont="1" applyFill="1"/>
    <xf numFmtId="0" fontId="44" fillId="0" borderId="0" xfId="42" applyFont="1" applyFill="1" applyBorder="1"/>
    <xf numFmtId="0" fontId="18" fillId="0" borderId="0" xfId="42" applyFont="1" applyFill="1" applyBorder="1"/>
    <xf numFmtId="0" fontId="26" fillId="0" borderId="46" xfId="0" applyFont="1" applyBorder="1" applyAlignment="1">
      <alignment horizontal="center" wrapText="1"/>
    </xf>
    <xf numFmtId="0" fontId="19" fillId="0" borderId="20" xfId="0" applyFont="1" applyBorder="1" applyAlignment="1">
      <alignment horizontal="center" vertical="center" wrapText="1"/>
    </xf>
    <xf numFmtId="165" fontId="37" fillId="0" borderId="36" xfId="0" applyNumberFormat="1" applyFont="1" applyBorder="1" applyAlignment="1">
      <alignment horizontal="center" vertical="center" wrapText="1"/>
    </xf>
    <xf numFmtId="49" fontId="19" fillId="33" borderId="37" xfId="0" applyNumberFormat="1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49" fontId="37" fillId="0" borderId="20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 readingOrder="1"/>
    </xf>
    <xf numFmtId="165" fontId="37" fillId="0" borderId="20" xfId="0" applyNumberFormat="1" applyFont="1" applyBorder="1" applyAlignment="1">
      <alignment horizontal="center" vertical="center" wrapText="1"/>
    </xf>
    <xf numFmtId="164" fontId="19" fillId="0" borderId="20" xfId="0" applyNumberFormat="1" applyFont="1" applyBorder="1" applyAlignment="1">
      <alignment horizontal="center" vertical="center"/>
    </xf>
    <xf numFmtId="164" fontId="19" fillId="0" borderId="20" xfId="0" applyNumberFormat="1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165" fontId="19" fillId="0" borderId="20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top" wrapText="1" readingOrder="1"/>
    </xf>
    <xf numFmtId="165" fontId="19" fillId="0" borderId="20" xfId="0" applyNumberFormat="1" applyFont="1" applyBorder="1" applyAlignment="1">
      <alignment vertical="top" wrapText="1"/>
    </xf>
    <xf numFmtId="165" fontId="19" fillId="0" borderId="20" xfId="0" applyNumberFormat="1" applyFont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 readingOrder="1"/>
    </xf>
    <xf numFmtId="0" fontId="37" fillId="0" borderId="20" xfId="0" applyFont="1" applyBorder="1" applyAlignment="1">
      <alignment horizontal="left" vertical="top" wrapText="1" readingOrder="1"/>
    </xf>
    <xf numFmtId="0" fontId="37" fillId="0" borderId="20" xfId="0" applyFont="1" applyBorder="1" applyAlignment="1">
      <alignment horizontal="left" vertical="center" wrapText="1" readingOrder="1"/>
    </xf>
    <xf numFmtId="164" fontId="19" fillId="34" borderId="20" xfId="0" applyNumberFormat="1" applyFont="1" applyFill="1" applyBorder="1" applyAlignment="1">
      <alignment horizontal="center" vertical="center"/>
    </xf>
    <xf numFmtId="0" fontId="37" fillId="33" borderId="20" xfId="0" applyFont="1" applyFill="1" applyBorder="1" applyAlignment="1">
      <alignment wrapText="1"/>
    </xf>
    <xf numFmtId="49" fontId="37" fillId="33" borderId="20" xfId="0" applyNumberFormat="1" applyFont="1" applyFill="1" applyBorder="1" applyAlignment="1">
      <alignment horizontal="center" vertical="center" wrapText="1"/>
    </xf>
    <xf numFmtId="0" fontId="37" fillId="33" borderId="20" xfId="0" applyFont="1" applyFill="1" applyBorder="1" applyAlignment="1">
      <alignment horizontal="left" vertical="center" wrapText="1"/>
    </xf>
    <xf numFmtId="49" fontId="37" fillId="0" borderId="20" xfId="0" applyNumberFormat="1" applyFont="1" applyBorder="1" applyAlignment="1">
      <alignment vertical="top" wrapText="1"/>
    </xf>
    <xf numFmtId="49" fontId="45" fillId="0" borderId="20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vertical="top" wrapText="1"/>
    </xf>
    <xf numFmtId="49" fontId="19" fillId="0" borderId="20" xfId="0" applyNumberFormat="1" applyFont="1" applyBorder="1" applyAlignment="1">
      <alignment vertical="top" wrapText="1"/>
    </xf>
    <xf numFmtId="49" fontId="46" fillId="0" borderId="20" xfId="0" applyNumberFormat="1" applyFont="1" applyBorder="1" applyAlignment="1">
      <alignment horizontal="center" vertical="center" wrapText="1"/>
    </xf>
    <xf numFmtId="49" fontId="45" fillId="0" borderId="20" xfId="0" applyNumberFormat="1" applyFont="1" applyBorder="1" applyAlignment="1">
      <alignment vertical="top" wrapText="1"/>
    </xf>
    <xf numFmtId="49" fontId="45" fillId="0" borderId="20" xfId="0" applyNumberFormat="1" applyFont="1" applyBorder="1" applyAlignment="1">
      <alignment vertical="center" wrapText="1"/>
    </xf>
    <xf numFmtId="0" fontId="37" fillId="0" borderId="20" xfId="0" applyFont="1" applyBorder="1" applyAlignment="1">
      <alignment horizontal="left" vertical="top" wrapText="1"/>
    </xf>
    <xf numFmtId="0" fontId="45" fillId="0" borderId="20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center" vertical="top" wrapText="1"/>
    </xf>
    <xf numFmtId="49" fontId="46" fillId="0" borderId="20" xfId="0" applyNumberFormat="1" applyFont="1" applyBorder="1" applyAlignment="1">
      <alignment vertical="top" wrapText="1"/>
    </xf>
    <xf numFmtId="165" fontId="37" fillId="0" borderId="20" xfId="0" applyNumberFormat="1" applyFont="1" applyBorder="1" applyAlignment="1">
      <alignment vertical="top" wrapText="1"/>
    </xf>
    <xf numFmtId="165" fontId="37" fillId="0" borderId="20" xfId="0" applyNumberFormat="1" applyFont="1" applyBorder="1" applyAlignment="1">
      <alignment vertical="center" wrapText="1"/>
    </xf>
    <xf numFmtId="0" fontId="45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vertical="top" wrapText="1"/>
    </xf>
    <xf numFmtId="0" fontId="47" fillId="0" borderId="20" xfId="0" applyFont="1" applyBorder="1" applyAlignment="1">
      <alignment horizontal="center" vertical="center" wrapText="1"/>
    </xf>
    <xf numFmtId="49" fontId="45" fillId="0" borderId="20" xfId="0" applyNumberFormat="1" applyFont="1" applyBorder="1" applyAlignment="1">
      <alignment horizontal="center" vertical="top" wrapText="1"/>
    </xf>
    <xf numFmtId="49" fontId="37" fillId="0" borderId="20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horizontal="justify" vertical="top" wrapText="1"/>
    </xf>
    <xf numFmtId="164" fontId="37" fillId="0" borderId="20" xfId="0" applyNumberFormat="1" applyFont="1" applyBorder="1" applyAlignment="1">
      <alignment horizontal="center" vertical="center"/>
    </xf>
    <xf numFmtId="49" fontId="37" fillId="0" borderId="20" xfId="49" applyNumberFormat="1" applyFont="1" applyBorder="1" applyAlignment="1">
      <alignment vertical="top" wrapText="1"/>
    </xf>
    <xf numFmtId="0" fontId="46" fillId="0" borderId="20" xfId="0" applyFont="1" applyBorder="1" applyAlignment="1">
      <alignment horizontal="left" vertical="top" wrapText="1"/>
    </xf>
    <xf numFmtId="49" fontId="46" fillId="0" borderId="20" xfId="0" applyNumberFormat="1" applyFont="1" applyBorder="1" applyAlignment="1">
      <alignment horizontal="center" vertical="top" wrapText="1"/>
    </xf>
    <xf numFmtId="49" fontId="46" fillId="0" borderId="21" xfId="0" applyNumberFormat="1" applyFont="1" applyBorder="1" applyAlignment="1">
      <alignment vertical="top" wrapText="1"/>
    </xf>
    <xf numFmtId="49" fontId="47" fillId="0" borderId="20" xfId="0" applyNumberFormat="1" applyFont="1" applyBorder="1" applyAlignment="1">
      <alignment horizontal="center" vertical="center" wrapText="1"/>
    </xf>
    <xf numFmtId="49" fontId="47" fillId="0" borderId="21" xfId="0" applyNumberFormat="1" applyFont="1" applyBorder="1" applyAlignment="1">
      <alignment vertical="top" wrapText="1"/>
    </xf>
    <xf numFmtId="49" fontId="47" fillId="0" borderId="36" xfId="0" applyNumberFormat="1" applyFont="1" applyBorder="1" applyAlignment="1">
      <alignment vertical="top" wrapText="1"/>
    </xf>
    <xf numFmtId="167" fontId="19" fillId="0" borderId="20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justify" vertical="top" wrapText="1" readingOrder="1"/>
    </xf>
    <xf numFmtId="0" fontId="37" fillId="0" borderId="20" xfId="0" applyFont="1" applyBorder="1" applyAlignment="1">
      <alignment horizontal="justify" vertical="center" wrapText="1" readingOrder="1"/>
    </xf>
    <xf numFmtId="4" fontId="19" fillId="0" borderId="20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vertical="center" wrapText="1" readingOrder="1"/>
    </xf>
    <xf numFmtId="49" fontId="45" fillId="0" borderId="20" xfId="0" applyNumberFormat="1" applyFont="1" applyBorder="1" applyAlignment="1">
      <alignment vertical="center"/>
    </xf>
    <xf numFmtId="49" fontId="45" fillId="0" borderId="37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vertical="top" wrapText="1"/>
    </xf>
    <xf numFmtId="0" fontId="19" fillId="0" borderId="20" xfId="0" applyFont="1" applyBorder="1" applyAlignment="1">
      <alignment vertical="center" wrapText="1"/>
    </xf>
    <xf numFmtId="4" fontId="19" fillId="34" borderId="20" xfId="0" applyNumberFormat="1" applyFont="1" applyFill="1" applyBorder="1" applyAlignment="1">
      <alignment horizontal="center" vertical="center"/>
    </xf>
    <xf numFmtId="0" fontId="19" fillId="0" borderId="20" xfId="0" applyFont="1" applyBorder="1" applyAlignment="1">
      <alignment horizontal="justify" vertical="top" wrapText="1"/>
    </xf>
    <xf numFmtId="49" fontId="19" fillId="0" borderId="22" xfId="0" applyNumberFormat="1" applyFont="1" applyBorder="1" applyAlignment="1">
      <alignment vertical="top" wrapText="1"/>
    </xf>
    <xf numFmtId="0" fontId="37" fillId="0" borderId="20" xfId="0" applyFont="1" applyBorder="1" applyAlignment="1">
      <alignment vertical="center" wrapText="1"/>
    </xf>
    <xf numFmtId="49" fontId="47" fillId="0" borderId="37" xfId="0" applyNumberFormat="1" applyFont="1" applyBorder="1" applyAlignment="1">
      <alignment horizontal="center" vertical="center" wrapText="1"/>
    </xf>
    <xf numFmtId="49" fontId="46" fillId="0" borderId="42" xfId="0" applyNumberFormat="1" applyFont="1" applyBorder="1" applyAlignment="1">
      <alignment vertical="top" wrapText="1"/>
    </xf>
    <xf numFmtId="49" fontId="47" fillId="0" borderId="42" xfId="0" applyNumberFormat="1" applyFont="1" applyBorder="1" applyAlignment="1">
      <alignment horizontal="center" vertical="center" wrapText="1"/>
    </xf>
    <xf numFmtId="49" fontId="46" fillId="0" borderId="43" xfId="0" applyNumberFormat="1" applyFont="1" applyBorder="1" applyAlignment="1">
      <alignment vertical="top" wrapText="1"/>
    </xf>
    <xf numFmtId="49" fontId="45" fillId="0" borderId="22" xfId="0" applyNumberFormat="1" applyFont="1" applyBorder="1" applyAlignment="1">
      <alignment horizontal="center" vertical="center" wrapText="1"/>
    </xf>
    <xf numFmtId="168" fontId="19" fillId="0" borderId="20" xfId="0" applyNumberFormat="1" applyFont="1" applyBorder="1" applyAlignment="1">
      <alignment vertical="top" wrapText="1"/>
    </xf>
    <xf numFmtId="168" fontId="19" fillId="0" borderId="20" xfId="0" applyNumberFormat="1" applyFont="1" applyBorder="1" applyAlignment="1">
      <alignment vertical="center" wrapText="1"/>
    </xf>
    <xf numFmtId="165" fontId="19" fillId="0" borderId="37" xfId="0" applyNumberFormat="1" applyFont="1" applyBorder="1" applyAlignment="1">
      <alignment vertical="center" wrapText="1"/>
    </xf>
    <xf numFmtId="49" fontId="37" fillId="0" borderId="20" xfId="0" applyNumberFormat="1" applyFont="1" applyBorder="1" applyAlignment="1">
      <alignment wrapText="1"/>
    </xf>
    <xf numFmtId="49" fontId="46" fillId="0" borderId="37" xfId="0" applyNumberFormat="1" applyFont="1" applyBorder="1" applyAlignment="1">
      <alignment horizontal="center" vertical="center" wrapText="1"/>
    </xf>
    <xf numFmtId="49" fontId="46" fillId="0" borderId="22" xfId="0" applyNumberFormat="1" applyFont="1" applyBorder="1" applyAlignment="1">
      <alignment vertical="top" wrapText="1"/>
    </xf>
    <xf numFmtId="49" fontId="45" fillId="0" borderId="43" xfId="0" applyNumberFormat="1" applyFont="1" applyBorder="1" applyAlignment="1">
      <alignment vertical="top" wrapText="1"/>
    </xf>
    <xf numFmtId="49" fontId="45" fillId="0" borderId="22" xfId="0" applyNumberFormat="1" applyFont="1" applyBorder="1" applyAlignment="1">
      <alignment vertical="top" wrapText="1"/>
    </xf>
    <xf numFmtId="0" fontId="48" fillId="0" borderId="20" xfId="0" applyFont="1" applyBorder="1" applyAlignment="1">
      <alignment horizontal="center" vertical="top" wrapText="1"/>
    </xf>
    <xf numFmtId="0" fontId="37" fillId="0" borderId="20" xfId="0" applyFont="1" applyBorder="1" applyAlignment="1">
      <alignment horizontal="center" vertical="center" wrapText="1" readingOrder="1"/>
    </xf>
    <xf numFmtId="49" fontId="47" fillId="0" borderId="20" xfId="0" applyNumberFormat="1" applyFont="1" applyBorder="1" applyAlignment="1">
      <alignment horizontal="center" vertical="top" wrapText="1"/>
    </xf>
    <xf numFmtId="49" fontId="19" fillId="0" borderId="42" xfId="0" applyNumberFormat="1" applyFont="1" applyBorder="1" applyAlignment="1">
      <alignment vertical="top" wrapText="1"/>
    </xf>
    <xf numFmtId="164" fontId="19" fillId="0" borderId="20" xfId="0" applyNumberFormat="1" applyFont="1" applyBorder="1" applyAlignment="1">
      <alignment horizontal="right" vertical="center"/>
    </xf>
    <xf numFmtId="0" fontId="19" fillId="0" borderId="21" xfId="0" applyFont="1" applyBorder="1" applyAlignment="1">
      <alignment horizontal="left" vertical="top" wrapText="1" readingOrder="1"/>
    </xf>
    <xf numFmtId="0" fontId="19" fillId="0" borderId="20" xfId="0" applyFont="1" applyBorder="1" applyAlignment="1">
      <alignment horizontal="left" vertical="top" wrapText="1"/>
    </xf>
    <xf numFmtId="0" fontId="19" fillId="33" borderId="20" xfId="0" applyFont="1" applyFill="1" applyBorder="1" applyAlignment="1">
      <alignment horizontal="center" vertical="center" wrapText="1"/>
    </xf>
    <xf numFmtId="49" fontId="19" fillId="33" borderId="20" xfId="0" applyNumberFormat="1" applyFont="1" applyFill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top"/>
    </xf>
    <xf numFmtId="0" fontId="20" fillId="0" borderId="0" xfId="46" applyFill="1" applyBorder="1">
      <alignment horizontal="center"/>
    </xf>
    <xf numFmtId="0" fontId="42" fillId="33" borderId="0" xfId="0" applyFont="1" applyFill="1" applyAlignment="1">
      <alignment horizontal="center" vertical="center"/>
    </xf>
    <xf numFmtId="2" fontId="23" fillId="33" borderId="14" xfId="0" applyNumberFormat="1" applyFont="1" applyFill="1" applyBorder="1" applyAlignment="1">
      <alignment horizontal="center" vertical="center" wrapText="1"/>
    </xf>
    <xf numFmtId="2" fontId="23" fillId="33" borderId="15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33" borderId="14" xfId="0" applyFont="1" applyFill="1" applyBorder="1" applyAlignment="1">
      <alignment vertical="center" wrapText="1"/>
    </xf>
    <xf numFmtId="0" fontId="23" fillId="33" borderId="15" xfId="0" applyFont="1" applyFill="1" applyBorder="1" applyAlignment="1">
      <alignment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9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2" fontId="23" fillId="33" borderId="19" xfId="0" applyNumberFormat="1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vertical="center" wrapText="1"/>
    </xf>
    <xf numFmtId="0" fontId="24" fillId="33" borderId="15" xfId="0" applyFont="1" applyFill="1" applyBorder="1" applyAlignment="1">
      <alignment vertical="center" wrapText="1"/>
    </xf>
    <xf numFmtId="2" fontId="24" fillId="33" borderId="14" xfId="0" applyNumberFormat="1" applyFont="1" applyFill="1" applyBorder="1" applyAlignment="1">
      <alignment horizontal="center" vertical="center" wrapText="1"/>
    </xf>
    <xf numFmtId="2" fontId="24" fillId="33" borderId="15" xfId="0" applyNumberFormat="1" applyFont="1" applyFill="1" applyBorder="1" applyAlignment="1">
      <alignment horizontal="center" vertical="center" wrapText="1"/>
    </xf>
    <xf numFmtId="2" fontId="24" fillId="33" borderId="19" xfId="0" applyNumberFormat="1" applyFont="1" applyFill="1" applyBorder="1" applyAlignment="1">
      <alignment horizontal="center" vertical="center" wrapText="1"/>
    </xf>
    <xf numFmtId="2" fontId="25" fillId="33" borderId="14" xfId="0" applyNumberFormat="1" applyFont="1" applyFill="1" applyBorder="1" applyAlignment="1">
      <alignment horizontal="center" vertical="center" wrapText="1"/>
    </xf>
    <xf numFmtId="2" fontId="25" fillId="33" borderId="15" xfId="0" applyNumberFormat="1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 wrapText="1"/>
    </xf>
    <xf numFmtId="0" fontId="43" fillId="33" borderId="0" xfId="0" applyFont="1" applyFill="1" applyAlignment="1">
      <alignment horizontal="right"/>
    </xf>
    <xf numFmtId="0" fontId="20" fillId="0" borderId="10" xfId="46" applyFill="1">
      <alignment horizontal="center"/>
    </xf>
    <xf numFmtId="0" fontId="20" fillId="0" borderId="10" xfId="45" applyFill="1">
      <alignment horizontal="center" vertical="center"/>
    </xf>
    <xf numFmtId="0" fontId="0" fillId="0" borderId="24" xfId="42" applyFont="1" applyFill="1" applyBorder="1" applyAlignment="1">
      <alignment horizontal="center" wrapText="1"/>
    </xf>
    <xf numFmtId="0" fontId="0" fillId="0" borderId="10" xfId="42" applyFont="1" applyFill="1" applyAlignment="1">
      <alignment horizontal="center" wrapText="1"/>
    </xf>
    <xf numFmtId="0" fontId="0" fillId="0" borderId="23" xfId="42" applyFont="1" applyFill="1" applyBorder="1" applyAlignment="1">
      <alignment horizontal="center" wrapText="1"/>
    </xf>
    <xf numFmtId="0" fontId="0" fillId="0" borderId="29" xfId="42" applyFont="1" applyFill="1" applyBorder="1" applyAlignment="1">
      <alignment horizontal="center" wrapText="1"/>
    </xf>
    <xf numFmtId="0" fontId="0" fillId="0" borderId="31" xfId="42" applyFont="1" applyFill="1" applyBorder="1" applyAlignment="1">
      <alignment horizontal="center" wrapText="1"/>
    </xf>
    <xf numFmtId="0" fontId="0" fillId="0" borderId="30" xfId="42" applyFont="1" applyFill="1" applyBorder="1" applyAlignment="1">
      <alignment horizontal="center" wrapText="1"/>
    </xf>
    <xf numFmtId="0" fontId="26" fillId="0" borderId="34" xfId="0" applyFont="1" applyBorder="1" applyAlignment="1">
      <alignment horizontal="center" wrapText="1"/>
    </xf>
    <xf numFmtId="4" fontId="19" fillId="0" borderId="35" xfId="44" applyFill="1" applyBorder="1">
      <alignment horizontal="center" vertical="center"/>
    </xf>
    <xf numFmtId="4" fontId="19" fillId="0" borderId="12" xfId="44" applyFill="1">
      <alignment horizontal="center" vertical="center"/>
    </xf>
    <xf numFmtId="0" fontId="42" fillId="33" borderId="33" xfId="0" applyFont="1" applyFill="1" applyBorder="1" applyAlignment="1">
      <alignment horizontal="left" vertical="center"/>
    </xf>
    <xf numFmtId="0" fontId="42" fillId="33" borderId="0" xfId="0" applyFont="1" applyFill="1" applyAlignment="1">
      <alignment horizontal="left" vertical="center"/>
    </xf>
    <xf numFmtId="0" fontId="42" fillId="33" borderId="28" xfId="0" applyFont="1" applyFill="1" applyBorder="1" applyAlignment="1">
      <alignment horizontal="left" vertical="center"/>
    </xf>
    <xf numFmtId="0" fontId="42" fillId="33" borderId="33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46" xfId="0" applyFont="1" applyBorder="1" applyAlignment="1">
      <alignment horizontal="center" wrapText="1"/>
    </xf>
    <xf numFmtId="0" fontId="0" fillId="0" borderId="25" xfId="42" applyFont="1" applyFill="1" applyBorder="1" applyAlignment="1">
      <alignment horizontal="center"/>
    </xf>
    <xf numFmtId="0" fontId="26" fillId="0" borderId="26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28" xfId="0" applyFont="1" applyBorder="1" applyAlignment="1">
      <alignment horizontal="center" wrapText="1"/>
    </xf>
    <xf numFmtId="0" fontId="26" fillId="0" borderId="45" xfId="0" applyFont="1" applyBorder="1" applyAlignment="1">
      <alignment horizontal="center" wrapText="1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right" vertical="top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32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7" fillId="0" borderId="3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165" fontId="37" fillId="0" borderId="36" xfId="0" applyNumberFormat="1" applyFont="1" applyBorder="1" applyAlignment="1">
      <alignment horizontal="center" vertical="center" wrapText="1"/>
    </xf>
    <xf numFmtId="165" fontId="37" fillId="0" borderId="37" xfId="0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 wrapText="1" readingOrder="1"/>
    </xf>
    <xf numFmtId="165" fontId="37" fillId="0" borderId="38" xfId="0" applyNumberFormat="1" applyFont="1" applyBorder="1" applyAlignment="1">
      <alignment horizontal="center" vertical="center" wrapText="1"/>
    </xf>
    <xf numFmtId="165" fontId="37" fillId="0" borderId="0" xfId="0" applyNumberFormat="1" applyFont="1" applyAlignment="1">
      <alignment horizontal="center" vertical="center" wrapText="1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 xr:uid="{00000000-0005-0000-0000-000012000000}"/>
    <cellStyle name="Calculation" xfId="11" builtinId="22" customBuiltin="1"/>
    <cellStyle name="Check Cell" xfId="13" builtinId="23" customBuiltin="1"/>
    <cellStyle name="cntr_arm10_Bord_900" xfId="43" xr:uid="{00000000-0005-0000-0000-000013000000}"/>
    <cellStyle name="cntr_arm10_BordGrey_900" xfId="44" xr:uid="{00000000-0005-0000-0000-000014000000}"/>
    <cellStyle name="cntr_arm10bld_900" xfId="45" xr:uid="{00000000-0005-0000-0000-000015000000}"/>
    <cellStyle name="cntrBtm_arm10bld_900" xfId="46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7" xr:uid="{00000000-0005-0000-0000-000017000000}"/>
    <cellStyle name="left_arm10_GrBordWW_900" xfId="48" xr:uid="{00000000-0005-0000-0000-000018000000}"/>
    <cellStyle name="Linked Cell" xfId="12" builtinId="24" customBuiltin="1"/>
    <cellStyle name="Neutral" xfId="8" builtinId="28" customBuiltin="1"/>
    <cellStyle name="Normal" xfId="0" builtinId="0" customBuiltin="1"/>
    <cellStyle name="Normal_Class0-Armenian" xfId="49" xr:uid="{00000000-0005-0000-0000-000019000000}"/>
    <cellStyle name="Note" xfId="15" builtinId="10" customBuiltin="1"/>
    <cellStyle name="Output" xfId="10" builtinId="21" customBuiltin="1"/>
    <cellStyle name="rgt_arm10_BordGrey_900" xfId="50" xr:uid="{00000000-0005-0000-0000-00001A000000}"/>
    <cellStyle name="rgt_arm14_bld_900" xfId="51" xr:uid="{00000000-0005-0000-0000-00001B000000}"/>
    <cellStyle name="rgt_arm14_Money_900" xfId="52" xr:uid="{00000000-0005-0000-0000-00001C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6;&#1080;%20&#1076;&#1086;&#1082;&#1091;&#1084;&#1077;&#1085;&#1090;&#1099;/B%20J%20U%20J%20E/BUJE2022/BYUJE%202022/2022%20byuje%2008.06.22-ic%20-%20-tashi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2.12.22%20&#1385;%20-&#1409;%20%20%20%20A%20R%20TUR%20&#1378;&#1397;&#1400;&#1410;&#1403;&#13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6"/>
      <sheetName val="Лист5"/>
      <sheetName val="texekanq"/>
      <sheetName val="Лист1"/>
      <sheetName val="Лист9"/>
      <sheetName val="tex"/>
      <sheetName val="tit.t"/>
      <sheetName val="ekamut"/>
      <sheetName val="gortcarn"/>
      <sheetName val="tnt"/>
      <sheetName val="tnt-gortcar"/>
      <sheetName val="mnac"/>
      <sheetName val="subv aparat"/>
      <sheetName val="aparat"/>
      <sheetName val="zags"/>
      <sheetName val="1.5.1"/>
      <sheetName val="1.6.1"/>
      <sheetName val="arandzin aih"/>
      <sheetName val="anasnabyz"/>
      <sheetName val="subv gux"/>
      <sheetName val=" gux"/>
      <sheetName val="subv chanap"/>
      <sheetName val="arandzin chanaparh"/>
      <sheetName val="tnt.harab."/>
      <sheetName val="arandzin axbahan."/>
      <sheetName val="kext.grer"/>
      <sheetName val="subven sher"/>
      <sheetName val="Shner"/>
      <sheetName val="subv rhamat"/>
      <sheetName val="rhamat"/>
      <sheetName val="subv bnak"/>
      <sheetName val="bnak.chin"/>
      <sheetName val="poxoc.lus պ"/>
      <sheetName val="subv pox iusav"/>
      <sheetName val="poxoc.lusav."/>
      <sheetName val="qts"/>
      <sheetName val="qts partq"/>
      <sheetName val="Sheet3"/>
      <sheetName val="arandzin aroxg"/>
      <sheetName val="arandzin sport"/>
      <sheetName val="kino"/>
      <sheetName val="gradaran"/>
      <sheetName val="mch kentron"/>
      <sheetName val="mshakujti tun"/>
      <sheetName val="ajl mchak"/>
      <sheetName val="mankap"/>
      <sheetName val="mankap partq"/>
      <sheetName val="barz.krt"/>
      <sheetName val="arandzin dproc"/>
      <sheetName val="artadproc"/>
      <sheetName val="sporti dproc"/>
      <sheetName val="sort droc sub"/>
      <sheetName val="arvesti dproc"/>
      <sheetName val="soc haraz.korcrac"/>
      <sheetName val="10-4-1"/>
      <sheetName val="arandzin soc"/>
      <sheetName val="10.5.1"/>
      <sheetName val="bjudj. chnax.caxs"/>
      <sheetName val="caxser eramsjak"/>
      <sheetName val="ekamut eramsjak"/>
      <sheetName val="4"/>
      <sheetName val="3"/>
      <sheetName val="2"/>
      <sheetName val="1"/>
      <sheetName val="Лист2"/>
      <sheetName val="Лист3"/>
      <sheetName val="Лист4"/>
      <sheetName val="blagod"/>
      <sheetName val="katnar"/>
      <sheetName val="lernov"/>
      <sheetName val="medov"/>
      <sheetName val="sarat"/>
      <sheetName val="novos"/>
      <sheetName val="mexvh"/>
      <sheetName val="dachtad"/>
      <sheetName val="Лист7"/>
      <sheetName val="Лист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1">
          <cell r="F41">
            <v>0</v>
          </cell>
        </row>
        <row r="53">
          <cell r="F53">
            <v>2154</v>
          </cell>
        </row>
        <row r="58">
          <cell r="F58">
            <v>100</v>
          </cell>
        </row>
        <row r="62">
          <cell r="F62">
            <v>200</v>
          </cell>
        </row>
        <row r="76">
          <cell r="F76">
            <v>400</v>
          </cell>
        </row>
        <row r="114">
          <cell r="F114">
            <v>1400</v>
          </cell>
        </row>
        <row r="134">
          <cell r="F134">
            <v>0</v>
          </cell>
        </row>
        <row r="137">
          <cell r="F137">
            <v>0</v>
          </cell>
        </row>
        <row r="141">
          <cell r="F141">
            <v>1000</v>
          </cell>
        </row>
        <row r="156">
          <cell r="F156">
            <v>1000</v>
          </cell>
        </row>
        <row r="160">
          <cell r="F160">
            <v>200</v>
          </cell>
        </row>
      </sheetData>
      <sheetData sheetId="14">
        <row r="35">
          <cell r="F35">
            <v>1885</v>
          </cell>
        </row>
        <row r="41">
          <cell r="F41">
            <v>0</v>
          </cell>
        </row>
        <row r="45">
          <cell r="F45">
            <v>0</v>
          </cell>
        </row>
        <row r="47">
          <cell r="F47">
            <v>87.6</v>
          </cell>
        </row>
        <row r="52">
          <cell r="F52">
            <v>0</v>
          </cell>
        </row>
        <row r="63">
          <cell r="F63">
            <v>0</v>
          </cell>
        </row>
        <row r="67">
          <cell r="F67">
            <v>0</v>
          </cell>
        </row>
        <row r="70">
          <cell r="F70">
            <v>0</v>
          </cell>
        </row>
        <row r="76">
          <cell r="F76">
            <v>0</v>
          </cell>
        </row>
        <row r="77">
          <cell r="F77">
            <v>0</v>
          </cell>
        </row>
        <row r="152">
          <cell r="F152">
            <v>0</v>
          </cell>
        </row>
      </sheetData>
      <sheetData sheetId="15">
        <row r="65">
          <cell r="F65">
            <v>8000</v>
          </cell>
        </row>
        <row r="114">
          <cell r="F114">
            <v>0</v>
          </cell>
        </row>
        <row r="138">
          <cell r="F138">
            <v>3500</v>
          </cell>
        </row>
      </sheetData>
      <sheetData sheetId="16">
        <row r="64">
          <cell r="F64">
            <v>0</v>
          </cell>
        </row>
        <row r="77">
          <cell r="F77">
            <v>0</v>
          </cell>
        </row>
        <row r="99">
          <cell r="F99">
            <v>0</v>
          </cell>
        </row>
        <row r="108">
          <cell r="F108">
            <v>500</v>
          </cell>
        </row>
        <row r="115">
          <cell r="F115">
            <v>0</v>
          </cell>
        </row>
        <row r="135">
          <cell r="F135">
            <v>500</v>
          </cell>
        </row>
      </sheetData>
      <sheetData sheetId="17">
        <row r="67">
          <cell r="F67">
            <v>0</v>
          </cell>
        </row>
        <row r="77">
          <cell r="F77">
            <v>0</v>
          </cell>
        </row>
        <row r="116">
          <cell r="F116">
            <v>0</v>
          </cell>
        </row>
        <row r="125">
          <cell r="F125">
            <v>0</v>
          </cell>
        </row>
      </sheetData>
      <sheetData sheetId="18">
        <row r="35">
          <cell r="F35">
            <v>0</v>
          </cell>
        </row>
        <row r="41">
          <cell r="F41">
            <v>0</v>
          </cell>
        </row>
      </sheetData>
      <sheetData sheetId="19">
        <row r="142">
          <cell r="F142">
            <v>12294</v>
          </cell>
        </row>
      </sheetData>
      <sheetData sheetId="20">
        <row r="142">
          <cell r="F142">
            <v>33900</v>
          </cell>
        </row>
      </sheetData>
      <sheetData sheetId="21"/>
      <sheetData sheetId="22">
        <row r="68">
          <cell r="F68">
            <v>3000</v>
          </cell>
        </row>
        <row r="140">
          <cell r="F140">
            <v>0</v>
          </cell>
        </row>
      </sheetData>
      <sheetData sheetId="23">
        <row r="38">
          <cell r="F38">
            <v>-2000</v>
          </cell>
        </row>
      </sheetData>
      <sheetData sheetId="24"/>
      <sheetData sheetId="25">
        <row r="32">
          <cell r="F32">
            <v>0</v>
          </cell>
        </row>
      </sheetData>
      <sheetData sheetId="26">
        <row r="136">
          <cell r="F136">
            <v>12690</v>
          </cell>
        </row>
        <row r="142">
          <cell r="F142">
            <v>0</v>
          </cell>
        </row>
      </sheetData>
      <sheetData sheetId="27">
        <row r="65">
          <cell r="F65">
            <v>1800</v>
          </cell>
        </row>
        <row r="69">
          <cell r="F69">
            <v>3300</v>
          </cell>
        </row>
        <row r="79">
          <cell r="F79">
            <v>1400</v>
          </cell>
        </row>
        <row r="122">
          <cell r="F122">
            <v>0</v>
          </cell>
        </row>
        <row r="141">
          <cell r="F141">
            <v>0</v>
          </cell>
        </row>
        <row r="142">
          <cell r="F142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6000</v>
          </cell>
        </row>
      </sheetData>
      <sheetData sheetId="28"/>
      <sheetData sheetId="29">
        <row r="102">
          <cell r="F102">
            <v>0</v>
          </cell>
        </row>
        <row r="107">
          <cell r="F107">
            <v>0</v>
          </cell>
        </row>
        <row r="142">
          <cell r="F142">
            <v>10934.283600000001</v>
          </cell>
        </row>
        <row r="143">
          <cell r="F143">
            <v>0</v>
          </cell>
        </row>
      </sheetData>
      <sheetData sheetId="30">
        <row r="155">
          <cell r="F155">
            <v>92229.3</v>
          </cell>
        </row>
      </sheetData>
      <sheetData sheetId="31">
        <row r="32">
          <cell r="F32">
            <v>7700</v>
          </cell>
        </row>
        <row r="114">
          <cell r="F114">
            <v>2000</v>
          </cell>
        </row>
        <row r="154">
          <cell r="F154">
            <v>0</v>
          </cell>
        </row>
        <row r="155">
          <cell r="F155">
            <v>73700</v>
          </cell>
        </row>
      </sheetData>
      <sheetData sheetId="32"/>
      <sheetData sheetId="33"/>
      <sheetData sheetId="34">
        <row r="98">
          <cell r="F98">
            <v>2593.5</v>
          </cell>
        </row>
        <row r="123">
          <cell r="F123">
            <v>1060</v>
          </cell>
        </row>
        <row r="140">
          <cell r="F140">
            <v>0</v>
          </cell>
        </row>
        <row r="142">
          <cell r="F142">
            <v>0</v>
          </cell>
        </row>
      </sheetData>
      <sheetData sheetId="35">
        <row r="41">
          <cell r="F41">
            <v>0</v>
          </cell>
        </row>
        <row r="45">
          <cell r="F45">
            <v>9200</v>
          </cell>
        </row>
        <row r="46">
          <cell r="F46">
            <v>0</v>
          </cell>
        </row>
        <row r="49">
          <cell r="F49">
            <v>2500</v>
          </cell>
        </row>
        <row r="52">
          <cell r="F52">
            <v>50</v>
          </cell>
        </row>
        <row r="63">
          <cell r="F63">
            <v>1000</v>
          </cell>
        </row>
        <row r="68">
          <cell r="F68">
            <v>600</v>
          </cell>
        </row>
        <row r="70">
          <cell r="F70">
            <v>174</v>
          </cell>
        </row>
        <row r="73">
          <cell r="F73">
            <v>26200</v>
          </cell>
        </row>
        <row r="76">
          <cell r="F76">
            <v>1500</v>
          </cell>
        </row>
        <row r="137">
          <cell r="F137">
            <v>0</v>
          </cell>
        </row>
        <row r="138">
          <cell r="F138">
            <v>0</v>
          </cell>
        </row>
        <row r="155">
          <cell r="F155">
            <v>0</v>
          </cell>
        </row>
        <row r="159">
          <cell r="F159">
            <v>0</v>
          </cell>
        </row>
      </sheetData>
      <sheetData sheetId="36">
        <row r="73">
          <cell r="F73">
            <v>0</v>
          </cell>
        </row>
      </sheetData>
      <sheetData sheetId="37"/>
      <sheetData sheetId="38">
        <row r="32">
          <cell r="F32">
            <v>0</v>
          </cell>
        </row>
        <row r="65">
          <cell r="F65">
            <v>0</v>
          </cell>
        </row>
        <row r="112">
          <cell r="F112">
            <v>0</v>
          </cell>
        </row>
        <row r="143">
          <cell r="F143">
            <v>0</v>
          </cell>
        </row>
      </sheetData>
      <sheetData sheetId="39">
        <row r="52">
          <cell r="F52">
            <v>3200</v>
          </cell>
        </row>
        <row r="65">
          <cell r="F65">
            <v>0</v>
          </cell>
        </row>
        <row r="67">
          <cell r="F67">
            <v>0</v>
          </cell>
        </row>
        <row r="99">
          <cell r="F99">
            <v>0</v>
          </cell>
        </row>
        <row r="111">
          <cell r="F111">
            <v>50</v>
          </cell>
        </row>
        <row r="140">
          <cell r="F140">
            <v>0</v>
          </cell>
        </row>
        <row r="144">
          <cell r="F144">
            <v>0</v>
          </cell>
        </row>
      </sheetData>
      <sheetData sheetId="40">
        <row r="32">
          <cell r="F32">
            <v>0</v>
          </cell>
        </row>
      </sheetData>
      <sheetData sheetId="41">
        <row r="35">
          <cell r="F35">
            <v>4770</v>
          </cell>
        </row>
        <row r="41">
          <cell r="F41">
            <v>0</v>
          </cell>
        </row>
        <row r="45">
          <cell r="F45">
            <v>130</v>
          </cell>
        </row>
        <row r="46">
          <cell r="F46">
            <v>45</v>
          </cell>
        </row>
        <row r="47">
          <cell r="F47">
            <v>60</v>
          </cell>
        </row>
        <row r="63">
          <cell r="F63">
            <v>0</v>
          </cell>
        </row>
        <row r="67">
          <cell r="F67">
            <v>0</v>
          </cell>
        </row>
        <row r="70">
          <cell r="F70">
            <v>50</v>
          </cell>
        </row>
        <row r="76">
          <cell r="F76">
            <v>50</v>
          </cell>
        </row>
        <row r="77">
          <cell r="F77">
            <v>0</v>
          </cell>
        </row>
        <row r="157">
          <cell r="F157">
            <v>0</v>
          </cell>
        </row>
      </sheetData>
      <sheetData sheetId="42">
        <row r="105">
          <cell r="F105">
            <v>31000</v>
          </cell>
        </row>
      </sheetData>
      <sheetData sheetId="43">
        <row r="34">
          <cell r="F34">
            <v>0</v>
          </cell>
        </row>
        <row r="40">
          <cell r="F40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62">
          <cell r="F62">
            <v>0</v>
          </cell>
        </row>
        <row r="64">
          <cell r="F64">
            <v>0</v>
          </cell>
        </row>
        <row r="66">
          <cell r="F66">
            <v>0</v>
          </cell>
        </row>
        <row r="67">
          <cell r="F67">
            <v>0</v>
          </cell>
        </row>
        <row r="75">
          <cell r="F75">
            <v>0</v>
          </cell>
        </row>
        <row r="76">
          <cell r="F76">
            <v>0</v>
          </cell>
        </row>
        <row r="137">
          <cell r="F137">
            <v>0</v>
          </cell>
        </row>
        <row r="157">
          <cell r="F157">
            <v>0</v>
          </cell>
        </row>
      </sheetData>
      <sheetData sheetId="44">
        <row r="49">
          <cell r="F49">
            <v>0</v>
          </cell>
        </row>
        <row r="52">
          <cell r="F52">
            <v>0</v>
          </cell>
        </row>
        <row r="70">
          <cell r="F70">
            <v>180</v>
          </cell>
        </row>
        <row r="73">
          <cell r="F73">
            <v>0</v>
          </cell>
        </row>
        <row r="158">
          <cell r="F158">
            <v>581</v>
          </cell>
        </row>
      </sheetData>
      <sheetData sheetId="45">
        <row r="35">
          <cell r="F35">
            <v>0</v>
          </cell>
        </row>
        <row r="41">
          <cell r="F41">
            <v>0</v>
          </cell>
        </row>
        <row r="45">
          <cell r="F45">
            <v>0</v>
          </cell>
        </row>
        <row r="46">
          <cell r="F46">
            <v>0</v>
          </cell>
        </row>
        <row r="63">
          <cell r="F63">
            <v>0</v>
          </cell>
        </row>
        <row r="65">
          <cell r="F65">
            <v>600</v>
          </cell>
        </row>
        <row r="70">
          <cell r="F70">
            <v>0</v>
          </cell>
        </row>
        <row r="75">
          <cell r="F75">
            <v>0</v>
          </cell>
        </row>
        <row r="76">
          <cell r="F76">
            <v>0</v>
          </cell>
        </row>
        <row r="105">
          <cell r="F105">
            <v>78500</v>
          </cell>
        </row>
        <row r="154">
          <cell r="F154">
            <v>0</v>
          </cell>
        </row>
      </sheetData>
      <sheetData sheetId="46"/>
      <sheetData sheetId="47"/>
      <sheetData sheetId="48">
        <row r="52">
          <cell r="F52">
            <v>0</v>
          </cell>
        </row>
        <row r="117">
          <cell r="F117">
            <v>0</v>
          </cell>
        </row>
      </sheetData>
      <sheetData sheetId="49">
        <row r="35">
          <cell r="F35">
            <v>0</v>
          </cell>
        </row>
        <row r="41">
          <cell r="F41">
            <v>0</v>
          </cell>
        </row>
        <row r="45">
          <cell r="F45">
            <v>0</v>
          </cell>
        </row>
        <row r="46">
          <cell r="F46">
            <v>0</v>
          </cell>
        </row>
        <row r="63">
          <cell r="F63">
            <v>0</v>
          </cell>
        </row>
        <row r="67">
          <cell r="F67">
            <v>0</v>
          </cell>
        </row>
        <row r="70">
          <cell r="F70">
            <v>0</v>
          </cell>
        </row>
        <row r="76">
          <cell r="F76">
            <v>0</v>
          </cell>
        </row>
        <row r="77">
          <cell r="F77">
            <v>0</v>
          </cell>
        </row>
      </sheetData>
      <sheetData sheetId="50">
        <row r="35">
          <cell r="F35">
            <v>13800</v>
          </cell>
        </row>
        <row r="41">
          <cell r="F41">
            <v>0</v>
          </cell>
        </row>
        <row r="45">
          <cell r="F45">
            <v>950</v>
          </cell>
        </row>
        <row r="46">
          <cell r="F46">
            <v>300</v>
          </cell>
        </row>
        <row r="52">
          <cell r="F52">
            <v>80</v>
          </cell>
        </row>
        <row r="63">
          <cell r="F63">
            <v>0</v>
          </cell>
        </row>
        <row r="65">
          <cell r="F65">
            <v>60</v>
          </cell>
        </row>
        <row r="68">
          <cell r="F68">
            <v>0</v>
          </cell>
        </row>
        <row r="70">
          <cell r="F70">
            <v>25</v>
          </cell>
        </row>
        <row r="75">
          <cell r="F75">
            <v>20</v>
          </cell>
        </row>
        <row r="76">
          <cell r="F76">
            <v>120</v>
          </cell>
        </row>
        <row r="77">
          <cell r="F77">
            <v>500</v>
          </cell>
        </row>
      </sheetData>
      <sheetData sheetId="51"/>
      <sheetData sheetId="52">
        <row r="35">
          <cell r="F35">
            <v>0</v>
          </cell>
        </row>
        <row r="41">
          <cell r="F41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63">
          <cell r="F63">
            <v>0</v>
          </cell>
        </row>
        <row r="65">
          <cell r="F65">
            <v>0</v>
          </cell>
        </row>
        <row r="70">
          <cell r="F70">
            <v>0</v>
          </cell>
        </row>
        <row r="76">
          <cell r="F76">
            <v>0</v>
          </cell>
        </row>
        <row r="77">
          <cell r="F77">
            <v>0</v>
          </cell>
        </row>
        <row r="155">
          <cell r="F155">
            <v>0</v>
          </cell>
        </row>
      </sheetData>
      <sheetData sheetId="53"/>
      <sheetData sheetId="54">
        <row r="35">
          <cell r="F35">
            <v>0</v>
          </cell>
        </row>
      </sheetData>
      <sheetData sheetId="55">
        <row r="76">
          <cell r="F76">
            <v>500</v>
          </cell>
        </row>
        <row r="77">
          <cell r="F77">
            <v>500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6"/>
      <sheetName val="Ekamutner"/>
      <sheetName val="Gorcarnakan_caxs"/>
      <sheetName val="Tntesagitakan"/>
      <sheetName val="Dificit"/>
      <sheetName val="Dificiti_caxs"/>
    </sheetNames>
    <sheetDataSet>
      <sheetData sheetId="0"/>
      <sheetData sheetId="1">
        <row r="21">
          <cell r="E21">
            <v>1143835731</v>
          </cell>
          <cell r="F21">
            <v>402407001</v>
          </cell>
          <cell r="I21">
            <v>389560857</v>
          </cell>
          <cell r="K21">
            <v>1042484691.6999999</v>
          </cell>
          <cell r="L21">
            <v>170906578</v>
          </cell>
        </row>
      </sheetData>
      <sheetData sheetId="2">
        <row r="15">
          <cell r="F15">
            <v>1749139449.2</v>
          </cell>
          <cell r="G15">
            <v>1143835731</v>
          </cell>
          <cell r="H15">
            <v>807966649.20000005</v>
          </cell>
          <cell r="I15">
            <v>1728949305.2</v>
          </cell>
          <cell r="J15">
            <v>1096817331</v>
          </cell>
          <cell r="K15">
            <v>795120505.20000005</v>
          </cell>
          <cell r="L15">
            <v>1282569387.2</v>
          </cell>
          <cell r="M15">
            <v>775493445.60000014</v>
          </cell>
          <cell r="N15">
            <v>536375941.60000008</v>
          </cell>
        </row>
        <row r="315">
          <cell r="F315">
            <v>114736200</v>
          </cell>
          <cell r="G315">
            <v>317399131</v>
          </cell>
          <cell r="H315">
            <v>0</v>
          </cell>
          <cell r="I315">
            <v>81286200</v>
          </cell>
          <cell r="J315">
            <v>244274731</v>
          </cell>
          <cell r="K315">
            <v>0</v>
          </cell>
          <cell r="L315">
            <v>0</v>
          </cell>
          <cell r="M315">
            <v>29300000</v>
          </cell>
          <cell r="N315">
            <v>0</v>
          </cell>
        </row>
      </sheetData>
      <sheetData sheetId="3">
        <row r="12">
          <cell r="D12">
            <v>1749139449.2</v>
          </cell>
          <cell r="E12">
            <v>1143835731</v>
          </cell>
          <cell r="F12">
            <v>807966649.20000005</v>
          </cell>
          <cell r="G12">
            <v>1728949305.2</v>
          </cell>
          <cell r="H12">
            <v>1116817331</v>
          </cell>
          <cell r="I12">
            <v>795120505.20000005</v>
          </cell>
          <cell r="J12">
            <v>1282569387.1999998</v>
          </cell>
          <cell r="K12">
            <v>775493445.5999999</v>
          </cell>
          <cell r="L12">
            <v>536375941.60000002</v>
          </cell>
        </row>
        <row r="165">
          <cell r="D165">
            <v>114736200</v>
          </cell>
          <cell r="E165">
            <v>317399131</v>
          </cell>
          <cell r="F165">
            <v>0</v>
          </cell>
          <cell r="G165">
            <v>81286200</v>
          </cell>
          <cell r="H165">
            <v>264274731</v>
          </cell>
          <cell r="I165">
            <v>0</v>
          </cell>
          <cell r="J165">
            <v>0</v>
          </cell>
          <cell r="K165">
            <v>29300000</v>
          </cell>
          <cell r="L165">
            <v>0</v>
          </cell>
        </row>
      </sheetData>
      <sheetData sheetId="4"/>
      <sheetData sheetId="5">
        <row r="12">
          <cell r="D12">
            <v>405559648.20000005</v>
          </cell>
          <cell r="E12">
            <v>0</v>
          </cell>
          <cell r="F12">
            <v>405559648.20000005</v>
          </cell>
          <cell r="G12">
            <v>405559648.20000005</v>
          </cell>
          <cell r="H12">
            <v>0</v>
          </cell>
          <cell r="I12">
            <v>405559648.20000005</v>
          </cell>
          <cell r="J12">
            <v>100605228.50000006</v>
          </cell>
          <cell r="K12">
            <v>-264864135.09999999</v>
          </cell>
          <cell r="L12">
            <v>365469363.60000002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28"/>
  <sheetViews>
    <sheetView workbookViewId="0">
      <selection activeCell="J24" sqref="J24"/>
    </sheetView>
  </sheetViews>
  <sheetFormatPr defaultRowHeight="15" customHeight="1" x14ac:dyDescent="0.25"/>
  <cols>
    <col min="2" max="2" width="13.7109375" customWidth="1"/>
    <col min="3" max="3" width="20.85546875" customWidth="1"/>
    <col min="4" max="4" width="19" customWidth="1"/>
  </cols>
  <sheetData>
    <row r="3" spans="2:2" ht="15" customHeight="1" x14ac:dyDescent="0.25">
      <c r="B3" t="s">
        <v>0</v>
      </c>
    </row>
    <row r="4" spans="2:2" ht="15" customHeight="1" x14ac:dyDescent="0.25">
      <c r="B4" t="s">
        <v>1</v>
      </c>
    </row>
    <row r="6" spans="2:2" ht="15" customHeight="1" x14ac:dyDescent="0.25">
      <c r="B6" t="s">
        <v>2</v>
      </c>
    </row>
    <row r="10" spans="2:2" ht="15" customHeight="1" x14ac:dyDescent="0.25">
      <c r="B10" t="s">
        <v>3</v>
      </c>
    </row>
    <row r="14" spans="2:2" ht="15" customHeight="1" x14ac:dyDescent="0.25">
      <c r="B14" t="s">
        <v>4</v>
      </c>
    </row>
    <row r="16" spans="2:2" ht="15" customHeight="1" x14ac:dyDescent="0.25">
      <c r="B16" t="s">
        <v>5</v>
      </c>
    </row>
    <row r="18" spans="2:2" ht="15" customHeight="1" x14ac:dyDescent="0.25">
      <c r="B18" t="s">
        <v>6</v>
      </c>
    </row>
    <row r="20" spans="2:2" ht="15" customHeight="1" x14ac:dyDescent="0.25">
      <c r="B20" t="s">
        <v>7</v>
      </c>
    </row>
    <row r="21" spans="2:2" ht="15" customHeight="1" x14ac:dyDescent="0.25">
      <c r="B21" t="s">
        <v>8</v>
      </c>
    </row>
    <row r="25" spans="2:2" ht="15" customHeight="1" x14ac:dyDescent="0.25">
      <c r="B25" t="s">
        <v>9</v>
      </c>
    </row>
    <row r="28" spans="2:2" ht="15" customHeight="1" x14ac:dyDescent="0.25">
      <c r="B28" t="s">
        <v>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1045"/>
  <sheetViews>
    <sheetView topLeftCell="A1014" workbookViewId="0">
      <selection activeCell="A2" sqref="A2:L2"/>
    </sheetView>
  </sheetViews>
  <sheetFormatPr defaultRowHeight="15.75" customHeight="1" x14ac:dyDescent="0.25"/>
  <cols>
    <col min="1" max="1" width="4.5703125" style="45" customWidth="1"/>
    <col min="2" max="2" width="4.28515625" style="46" customWidth="1"/>
    <col min="3" max="3" width="3.7109375" style="47" customWidth="1"/>
    <col min="4" max="4" width="3.28515625" style="48" customWidth="1"/>
    <col min="5" max="5" width="34" style="49" customWidth="1"/>
    <col min="6" max="6" width="47.5703125" style="50" hidden="1" customWidth="1"/>
    <col min="7" max="7" width="7" style="50" customWidth="1"/>
    <col min="8" max="8" width="10.140625" style="51" customWidth="1"/>
    <col min="9" max="9" width="9.140625" style="51" customWidth="1"/>
    <col min="10" max="10" width="10.85546875" style="51" customWidth="1"/>
    <col min="11" max="11" width="14.28515625" style="42" customWidth="1"/>
    <col min="12" max="13" width="12.5703125" style="42" bestFit="1" customWidth="1"/>
    <col min="14" max="14" width="12.140625" style="42" bestFit="1" customWidth="1"/>
    <col min="15" max="16384" width="9.140625" style="42"/>
  </cols>
  <sheetData>
    <row r="2" spans="1:14" ht="15.75" customHeight="1" x14ac:dyDescent="0.25">
      <c r="A2" s="235" t="s">
        <v>1503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4" ht="15.75" customHeight="1" x14ac:dyDescent="0.25">
      <c r="A3" s="236" t="s">
        <v>1502</v>
      </c>
      <c r="B3" s="236"/>
      <c r="C3" s="236"/>
      <c r="D3" s="236"/>
      <c r="E3" s="236"/>
      <c r="F3" s="236"/>
      <c r="G3" s="236"/>
      <c r="H3" s="236"/>
      <c r="I3" s="236"/>
      <c r="J3" s="236"/>
    </row>
    <row r="4" spans="1:14" ht="15.75" customHeight="1" x14ac:dyDescent="0.25">
      <c r="A4" s="236" t="s">
        <v>1493</v>
      </c>
      <c r="B4" s="236"/>
      <c r="C4" s="236"/>
      <c r="D4" s="236"/>
      <c r="E4" s="236"/>
      <c r="F4" s="236"/>
      <c r="G4" s="236"/>
      <c r="H4" s="236"/>
      <c r="I4" s="236"/>
      <c r="J4" s="236"/>
    </row>
    <row r="5" spans="1:14" ht="24" customHeight="1" x14ac:dyDescent="0.25">
      <c r="I5" s="243"/>
      <c r="J5" s="243"/>
    </row>
    <row r="6" spans="1:14" ht="18" hidden="1" customHeight="1" x14ac:dyDescent="0.25">
      <c r="A6" s="244" t="s">
        <v>859</v>
      </c>
      <c r="B6" s="244"/>
      <c r="C6" s="244"/>
      <c r="D6" s="244"/>
      <c r="E6" s="244"/>
      <c r="F6" s="244"/>
      <c r="G6" s="244"/>
      <c r="H6" s="244"/>
      <c r="I6" s="244"/>
      <c r="J6" s="244"/>
    </row>
    <row r="7" spans="1:14" ht="0.75" customHeight="1" x14ac:dyDescent="0.25">
      <c r="A7" s="51" t="s">
        <v>860</v>
      </c>
      <c r="B7" s="52"/>
      <c r="C7" s="53"/>
      <c r="D7" s="53"/>
      <c r="E7" s="54"/>
      <c r="F7" s="51"/>
      <c r="G7" s="51"/>
    </row>
    <row r="8" spans="1:14" ht="27" customHeight="1" thickBot="1" x14ac:dyDescent="0.3">
      <c r="B8" s="55"/>
      <c r="C8" s="56"/>
      <c r="D8" s="56"/>
      <c r="E8" s="57"/>
      <c r="I8" s="243" t="s">
        <v>861</v>
      </c>
      <c r="J8" s="243"/>
    </row>
    <row r="9" spans="1:14" s="58" customFormat="1" ht="15.75" customHeight="1" x14ac:dyDescent="0.25">
      <c r="A9" s="237" t="s">
        <v>862</v>
      </c>
      <c r="B9" s="245" t="s">
        <v>863</v>
      </c>
      <c r="C9" s="247" t="s">
        <v>864</v>
      </c>
      <c r="D9" s="247" t="s">
        <v>865</v>
      </c>
      <c r="E9" s="249" t="s">
        <v>866</v>
      </c>
      <c r="F9" s="251" t="s">
        <v>867</v>
      </c>
      <c r="G9" s="99"/>
      <c r="H9" s="237" t="s">
        <v>868</v>
      </c>
      <c r="I9" s="239" t="s">
        <v>869</v>
      </c>
      <c r="J9" s="240"/>
      <c r="K9" s="59"/>
      <c r="L9" s="59"/>
      <c r="M9" s="59"/>
    </row>
    <row r="10" spans="1:14" s="60" customFormat="1" ht="47.25" customHeight="1" x14ac:dyDescent="0.25">
      <c r="A10" s="238"/>
      <c r="B10" s="246"/>
      <c r="C10" s="248"/>
      <c r="D10" s="248"/>
      <c r="E10" s="250"/>
      <c r="F10" s="252"/>
      <c r="G10" s="100" t="s">
        <v>870</v>
      </c>
      <c r="H10" s="238"/>
      <c r="I10" s="101" t="s">
        <v>871</v>
      </c>
      <c r="J10" s="98" t="s">
        <v>872</v>
      </c>
      <c r="K10" s="61"/>
      <c r="L10" s="61"/>
      <c r="M10" s="61"/>
    </row>
    <row r="11" spans="1:14" s="60" customFormat="1" ht="10.5" customHeight="1" x14ac:dyDescent="0.25">
      <c r="A11" s="62">
        <v>1</v>
      </c>
      <c r="B11" s="62">
        <v>2</v>
      </c>
      <c r="C11" s="62">
        <v>3</v>
      </c>
      <c r="D11" s="62">
        <v>4</v>
      </c>
      <c r="E11" s="62">
        <v>5</v>
      </c>
      <c r="F11" s="62"/>
      <c r="G11" s="62"/>
      <c r="H11" s="62">
        <v>6</v>
      </c>
      <c r="I11" s="62">
        <v>7</v>
      </c>
      <c r="J11" s="62">
        <v>8</v>
      </c>
    </row>
    <row r="12" spans="1:14" s="63" customFormat="1" ht="35.25" customHeight="1" x14ac:dyDescent="0.25">
      <c r="A12" s="98">
        <v>2000</v>
      </c>
      <c r="B12" s="102" t="s">
        <v>873</v>
      </c>
      <c r="C12" s="103" t="s">
        <v>24</v>
      </c>
      <c r="D12" s="103" t="s">
        <v>24</v>
      </c>
      <c r="E12" s="104" t="s">
        <v>874</v>
      </c>
      <c r="F12" s="105"/>
      <c r="G12" s="105"/>
      <c r="H12" s="106">
        <v>1708949.3</v>
      </c>
      <c r="I12" s="107">
        <v>1096817.3</v>
      </c>
      <c r="J12" s="107">
        <v>795120.5</v>
      </c>
      <c r="K12" s="64"/>
      <c r="L12" s="64"/>
      <c r="M12" s="64"/>
      <c r="N12" s="64"/>
    </row>
    <row r="13" spans="1:14" s="65" customFormat="1" ht="50.25" customHeight="1" x14ac:dyDescent="0.25">
      <c r="A13" s="66">
        <v>2100</v>
      </c>
      <c r="B13" s="108" t="s">
        <v>875</v>
      </c>
      <c r="C13" s="109">
        <v>0</v>
      </c>
      <c r="D13" s="109">
        <v>0</v>
      </c>
      <c r="E13" s="104" t="s">
        <v>876</v>
      </c>
      <c r="F13" s="110" t="s">
        <v>877</v>
      </c>
      <c r="G13" s="110"/>
      <c r="H13" s="106">
        <v>408316</v>
      </c>
      <c r="I13" s="106">
        <v>362823.1</v>
      </c>
      <c r="J13" s="106">
        <v>45492.9</v>
      </c>
    </row>
    <row r="14" spans="1:14" ht="1.5" hidden="1" customHeight="1" x14ac:dyDescent="0.25">
      <c r="A14" s="67"/>
      <c r="B14" s="108"/>
      <c r="C14" s="109"/>
      <c r="D14" s="109"/>
      <c r="E14" s="111" t="s">
        <v>878</v>
      </c>
      <c r="F14" s="112"/>
      <c r="G14" s="113"/>
      <c r="H14" s="106"/>
      <c r="I14" s="106"/>
      <c r="J14" s="106"/>
    </row>
    <row r="15" spans="1:14" s="68" customFormat="1" ht="48.75" customHeight="1" x14ac:dyDescent="0.25">
      <c r="A15" s="69">
        <v>2110</v>
      </c>
      <c r="B15" s="108" t="s">
        <v>875</v>
      </c>
      <c r="C15" s="109">
        <v>1</v>
      </c>
      <c r="D15" s="109">
        <v>0</v>
      </c>
      <c r="E15" s="111" t="s">
        <v>879</v>
      </c>
      <c r="F15" s="111" t="s">
        <v>880</v>
      </c>
      <c r="G15" s="114"/>
      <c r="H15" s="106">
        <v>321693</v>
      </c>
      <c r="I15" s="106">
        <v>311024.09999999998</v>
      </c>
      <c r="J15" s="106">
        <v>10668.9</v>
      </c>
    </row>
    <row r="16" spans="1:14" s="68" customFormat="1" ht="13.5" customHeight="1" x14ac:dyDescent="0.25">
      <c r="A16" s="69"/>
      <c r="B16" s="108"/>
      <c r="C16" s="109"/>
      <c r="D16" s="109"/>
      <c r="E16" s="111" t="s">
        <v>881</v>
      </c>
      <c r="F16" s="115"/>
      <c r="G16" s="116"/>
      <c r="H16" s="106"/>
      <c r="I16" s="106"/>
      <c r="J16" s="106"/>
    </row>
    <row r="17" spans="1:11" ht="25.5" customHeight="1" x14ac:dyDescent="0.25">
      <c r="A17" s="69">
        <v>2111</v>
      </c>
      <c r="B17" s="108" t="s">
        <v>875</v>
      </c>
      <c r="C17" s="109">
        <v>1</v>
      </c>
      <c r="D17" s="109">
        <v>1</v>
      </c>
      <c r="E17" s="111" t="s">
        <v>882</v>
      </c>
      <c r="F17" s="112" t="s">
        <v>883</v>
      </c>
      <c r="G17" s="113"/>
      <c r="H17" s="117">
        <v>321693</v>
      </c>
      <c r="I17" s="117">
        <v>311024.09999999998</v>
      </c>
      <c r="J17" s="117">
        <v>10668.9</v>
      </c>
    </row>
    <row r="18" spans="1:11" ht="25.5" hidden="1" customHeight="1" x14ac:dyDescent="0.25">
      <c r="A18" s="69"/>
      <c r="B18" s="108"/>
      <c r="C18" s="109"/>
      <c r="D18" s="109"/>
      <c r="E18" s="111" t="s">
        <v>884</v>
      </c>
      <c r="F18" s="112"/>
      <c r="G18" s="113"/>
      <c r="H18" s="106"/>
      <c r="I18" s="106"/>
      <c r="J18" s="106"/>
    </row>
    <row r="19" spans="1:11" ht="102.75" customHeight="1" x14ac:dyDescent="0.25">
      <c r="A19" s="69"/>
      <c r="B19" s="108"/>
      <c r="C19" s="109"/>
      <c r="D19" s="109"/>
      <c r="E19" s="118" t="s">
        <v>885</v>
      </c>
      <c r="F19" s="119" t="s">
        <v>173</v>
      </c>
      <c r="G19" s="119" t="s">
        <v>173</v>
      </c>
      <c r="H19" s="106">
        <v>25215</v>
      </c>
      <c r="I19" s="106">
        <v>25215</v>
      </c>
      <c r="J19" s="106"/>
    </row>
    <row r="20" spans="1:11" ht="15.75" customHeight="1" x14ac:dyDescent="0.25">
      <c r="A20" s="69"/>
      <c r="B20" s="108"/>
      <c r="C20" s="109"/>
      <c r="D20" s="109"/>
      <c r="E20" s="120" t="s">
        <v>886</v>
      </c>
      <c r="F20" s="119" t="s">
        <v>173</v>
      </c>
      <c r="G20" s="119" t="s">
        <v>173</v>
      </c>
      <c r="H20" s="106">
        <v>25215</v>
      </c>
      <c r="I20" s="106">
        <v>25215</v>
      </c>
      <c r="J20" s="106"/>
    </row>
    <row r="21" spans="1:11" ht="25.5" customHeight="1" x14ac:dyDescent="0.25">
      <c r="A21" s="69"/>
      <c r="B21" s="108"/>
      <c r="C21" s="109"/>
      <c r="D21" s="109"/>
      <c r="E21" s="121" t="s">
        <v>887</v>
      </c>
      <c r="F21" s="122" t="s">
        <v>888</v>
      </c>
      <c r="G21" s="122" t="s">
        <v>889</v>
      </c>
      <c r="H21" s="106">
        <f>I21</f>
        <v>190515</v>
      </c>
      <c r="I21" s="106">
        <v>190515</v>
      </c>
      <c r="J21" s="106"/>
      <c r="K21" s="42" t="s">
        <v>890</v>
      </c>
    </row>
    <row r="22" spans="1:11" ht="25.5" customHeight="1" x14ac:dyDescent="0.25">
      <c r="A22" s="69"/>
      <c r="B22" s="108"/>
      <c r="C22" s="109"/>
      <c r="D22" s="109"/>
      <c r="E22" s="121" t="s">
        <v>891</v>
      </c>
      <c r="F22" s="122" t="s">
        <v>892</v>
      </c>
      <c r="G22" s="122" t="s">
        <v>893</v>
      </c>
      <c r="H22" s="106">
        <f>I22</f>
        <v>13067.5</v>
      </c>
      <c r="I22" s="106">
        <v>13067.5</v>
      </c>
      <c r="J22" s="106"/>
    </row>
    <row r="23" spans="1:11" ht="38.25" customHeight="1" x14ac:dyDescent="0.25">
      <c r="A23" s="69"/>
      <c r="B23" s="108"/>
      <c r="C23" s="109"/>
      <c r="D23" s="109"/>
      <c r="E23" s="121" t="s">
        <v>894</v>
      </c>
      <c r="F23" s="122" t="s">
        <v>895</v>
      </c>
      <c r="G23" s="122" t="s">
        <v>895</v>
      </c>
      <c r="H23" s="106">
        <v>0</v>
      </c>
      <c r="I23" s="106">
        <v>0</v>
      </c>
      <c r="J23" s="106"/>
    </row>
    <row r="24" spans="1:11" ht="51" customHeight="1" x14ac:dyDescent="0.25">
      <c r="A24" s="69"/>
      <c r="B24" s="108"/>
      <c r="C24" s="109"/>
      <c r="D24" s="109"/>
      <c r="E24" s="121" t="s">
        <v>896</v>
      </c>
      <c r="F24" s="122" t="s">
        <v>897</v>
      </c>
      <c r="G24" s="122" t="s">
        <v>897</v>
      </c>
      <c r="H24" s="106">
        <v>0</v>
      </c>
      <c r="I24" s="106">
        <v>0</v>
      </c>
      <c r="J24" s="106"/>
    </row>
    <row r="25" spans="1:11" ht="24" customHeight="1" x14ac:dyDescent="0.25">
      <c r="A25" s="69"/>
      <c r="B25" s="108"/>
      <c r="C25" s="109"/>
      <c r="D25" s="109"/>
      <c r="E25" s="121" t="s">
        <v>898</v>
      </c>
      <c r="F25" s="122" t="s">
        <v>899</v>
      </c>
      <c r="G25" s="122" t="s">
        <v>899</v>
      </c>
      <c r="H25" s="106">
        <v>0</v>
      </c>
      <c r="I25" s="106">
        <v>0</v>
      </c>
      <c r="J25" s="106"/>
    </row>
    <row r="26" spans="1:11" ht="25.5" customHeight="1" x14ac:dyDescent="0.25">
      <c r="A26" s="69"/>
      <c r="B26" s="108"/>
      <c r="C26" s="109"/>
      <c r="D26" s="109"/>
      <c r="E26" s="121" t="s">
        <v>900</v>
      </c>
      <c r="F26" s="122" t="s">
        <v>901</v>
      </c>
      <c r="G26" s="122" t="s">
        <v>901</v>
      </c>
      <c r="H26" s="106">
        <v>0</v>
      </c>
      <c r="I26" s="106">
        <v>0</v>
      </c>
      <c r="J26" s="106"/>
    </row>
    <row r="27" spans="1:11" ht="25.5" customHeight="1" x14ac:dyDescent="0.25">
      <c r="A27" s="69"/>
      <c r="B27" s="108"/>
      <c r="C27" s="109"/>
      <c r="D27" s="109"/>
      <c r="E27" s="121" t="s">
        <v>902</v>
      </c>
      <c r="F27" s="122" t="s">
        <v>903</v>
      </c>
      <c r="G27" s="122" t="s">
        <v>903</v>
      </c>
      <c r="H27" s="106">
        <f>I27</f>
        <v>0</v>
      </c>
      <c r="I27" s="106">
        <f>[1]aparat!F41</f>
        <v>0</v>
      </c>
      <c r="J27" s="106"/>
    </row>
    <row r="28" spans="1:11" ht="25.5" customHeight="1" x14ac:dyDescent="0.25">
      <c r="A28" s="69"/>
      <c r="B28" s="108"/>
      <c r="C28" s="109"/>
      <c r="D28" s="109"/>
      <c r="E28" s="121" t="s">
        <v>904</v>
      </c>
      <c r="F28" s="119" t="s">
        <v>173</v>
      </c>
      <c r="G28" s="119" t="s">
        <v>173</v>
      </c>
      <c r="H28" s="106">
        <v>14850</v>
      </c>
      <c r="I28" s="106">
        <v>14850</v>
      </c>
      <c r="J28" s="106"/>
    </row>
    <row r="29" spans="1:11" ht="15.75" customHeight="1" x14ac:dyDescent="0.25">
      <c r="A29" s="69"/>
      <c r="B29" s="108"/>
      <c r="C29" s="109"/>
      <c r="D29" s="109"/>
      <c r="E29" s="121" t="s">
        <v>905</v>
      </c>
      <c r="F29" s="122"/>
      <c r="G29" s="122"/>
      <c r="H29" s="106">
        <v>5100</v>
      </c>
      <c r="I29" s="106">
        <v>5100</v>
      </c>
      <c r="J29" s="106"/>
    </row>
    <row r="30" spans="1:11" ht="25.5" customHeight="1" x14ac:dyDescent="0.25">
      <c r="A30" s="69"/>
      <c r="B30" s="108"/>
      <c r="C30" s="109"/>
      <c r="D30" s="109"/>
      <c r="E30" s="121" t="s">
        <v>906</v>
      </c>
      <c r="F30" s="122" t="s">
        <v>907</v>
      </c>
      <c r="G30" s="122" t="s">
        <v>907</v>
      </c>
      <c r="H30" s="106">
        <v>0</v>
      </c>
      <c r="I30" s="106">
        <v>0</v>
      </c>
      <c r="J30" s="106"/>
    </row>
    <row r="31" spans="1:11" ht="25.5" customHeight="1" x14ac:dyDescent="0.25">
      <c r="A31" s="69"/>
      <c r="B31" s="108"/>
      <c r="C31" s="109"/>
      <c r="D31" s="109"/>
      <c r="E31" s="121" t="s">
        <v>908</v>
      </c>
      <c r="F31" s="122"/>
      <c r="G31" s="122" t="s">
        <v>893</v>
      </c>
      <c r="H31" s="106">
        <f>I31</f>
        <v>0</v>
      </c>
      <c r="I31" s="106">
        <v>0</v>
      </c>
      <c r="J31" s="106"/>
    </row>
    <row r="32" spans="1:11" ht="15.75" customHeight="1" x14ac:dyDescent="0.25">
      <c r="A32" s="69"/>
      <c r="B32" s="108"/>
      <c r="C32" s="109"/>
      <c r="D32" s="109"/>
      <c r="E32" s="121" t="s">
        <v>909</v>
      </c>
      <c r="F32" s="122" t="s">
        <v>910</v>
      </c>
      <c r="G32" s="122" t="s">
        <v>910</v>
      </c>
      <c r="H32" s="106">
        <f>I32</f>
        <v>41187</v>
      </c>
      <c r="I32" s="106">
        <v>41187</v>
      </c>
      <c r="J32" s="106"/>
    </row>
    <row r="33" spans="1:10" ht="15.75" customHeight="1" x14ac:dyDescent="0.25">
      <c r="A33" s="69"/>
      <c r="B33" s="108"/>
      <c r="C33" s="109"/>
      <c r="D33" s="109"/>
      <c r="E33" s="121" t="s">
        <v>911</v>
      </c>
      <c r="F33" s="122" t="s">
        <v>912</v>
      </c>
      <c r="G33" s="122" t="s">
        <v>912</v>
      </c>
      <c r="H33" s="106">
        <f>I33</f>
        <v>325</v>
      </c>
      <c r="I33" s="106">
        <v>325</v>
      </c>
      <c r="J33" s="106"/>
    </row>
    <row r="34" spans="1:10" ht="15.75" customHeight="1" x14ac:dyDescent="0.25">
      <c r="A34" s="69"/>
      <c r="B34" s="108"/>
      <c r="C34" s="109"/>
      <c r="D34" s="109"/>
      <c r="E34" s="121" t="s">
        <v>913</v>
      </c>
      <c r="F34" s="122" t="s">
        <v>914</v>
      </c>
      <c r="G34" s="122" t="s">
        <v>914</v>
      </c>
      <c r="H34" s="106">
        <f>I34</f>
        <v>4200</v>
      </c>
      <c r="I34" s="106">
        <v>4200</v>
      </c>
      <c r="J34" s="106"/>
    </row>
    <row r="35" spans="1:10" ht="15.75" customHeight="1" x14ac:dyDescent="0.25">
      <c r="A35" s="69"/>
      <c r="B35" s="108"/>
      <c r="C35" s="109"/>
      <c r="D35" s="109"/>
      <c r="E35" s="121" t="s">
        <v>915</v>
      </c>
      <c r="F35" s="122" t="s">
        <v>916</v>
      </c>
      <c r="G35" s="122" t="s">
        <v>916</v>
      </c>
      <c r="H35" s="106">
        <v>0</v>
      </c>
      <c r="I35" s="106">
        <v>0</v>
      </c>
      <c r="J35" s="106"/>
    </row>
    <row r="36" spans="1:10" ht="25.5" customHeight="1" x14ac:dyDescent="0.25">
      <c r="A36" s="69"/>
      <c r="B36" s="108"/>
      <c r="C36" s="109"/>
      <c r="D36" s="109"/>
      <c r="E36" s="121" t="s">
        <v>917</v>
      </c>
      <c r="F36" s="122" t="s">
        <v>918</v>
      </c>
      <c r="G36" s="122" t="s">
        <v>918</v>
      </c>
      <c r="H36" s="106">
        <v>0</v>
      </c>
      <c r="I36" s="106">
        <v>0</v>
      </c>
      <c r="J36" s="106"/>
    </row>
    <row r="37" spans="1:10" ht="15.75" customHeight="1" x14ac:dyDescent="0.25">
      <c r="A37" s="69"/>
      <c r="B37" s="108"/>
      <c r="C37" s="109"/>
      <c r="D37" s="109"/>
      <c r="E37" s="121" t="s">
        <v>919</v>
      </c>
      <c r="F37" s="122" t="s">
        <v>920</v>
      </c>
      <c r="G37" s="122" t="s">
        <v>920</v>
      </c>
      <c r="H37" s="106">
        <v>0</v>
      </c>
      <c r="I37" s="106">
        <v>0</v>
      </c>
      <c r="J37" s="106"/>
    </row>
    <row r="38" spans="1:10" ht="25.5" customHeight="1" x14ac:dyDescent="0.25">
      <c r="A38" s="69"/>
      <c r="B38" s="108"/>
      <c r="C38" s="109"/>
      <c r="D38" s="109"/>
      <c r="E38" s="121" t="s">
        <v>921</v>
      </c>
      <c r="F38" s="119" t="s">
        <v>173</v>
      </c>
      <c r="G38" s="119" t="s">
        <v>173</v>
      </c>
      <c r="H38" s="106">
        <v>1300</v>
      </c>
      <c r="I38" s="106">
        <v>1300</v>
      </c>
      <c r="J38" s="106"/>
    </row>
    <row r="39" spans="1:10" ht="15.75" customHeight="1" x14ac:dyDescent="0.25">
      <c r="A39" s="69"/>
      <c r="B39" s="108"/>
      <c r="C39" s="109"/>
      <c r="D39" s="109"/>
      <c r="E39" s="121" t="s">
        <v>922</v>
      </c>
      <c r="F39" s="119"/>
      <c r="G39" s="119" t="s">
        <v>916</v>
      </c>
      <c r="H39" s="106">
        <f>I39</f>
        <v>1500</v>
      </c>
      <c r="I39" s="106">
        <v>1500</v>
      </c>
      <c r="J39" s="106"/>
    </row>
    <row r="40" spans="1:10" ht="15.75" customHeight="1" x14ac:dyDescent="0.25">
      <c r="A40" s="69"/>
      <c r="B40" s="108"/>
      <c r="C40" s="109"/>
      <c r="D40" s="109"/>
      <c r="E40" s="121" t="s">
        <v>923</v>
      </c>
      <c r="F40" s="122" t="s">
        <v>924</v>
      </c>
      <c r="G40" s="122" t="s">
        <v>924</v>
      </c>
      <c r="H40" s="106">
        <f>I40</f>
        <v>950</v>
      </c>
      <c r="I40" s="106">
        <v>950</v>
      </c>
      <c r="J40" s="106"/>
    </row>
    <row r="41" spans="1:10" ht="25.5" customHeight="1" x14ac:dyDescent="0.25">
      <c r="A41" s="69"/>
      <c r="B41" s="108"/>
      <c r="C41" s="109"/>
      <c r="D41" s="109"/>
      <c r="E41" s="121" t="s">
        <v>925</v>
      </c>
      <c r="F41" s="122" t="s">
        <v>926</v>
      </c>
      <c r="G41" s="122" t="s">
        <v>926</v>
      </c>
      <c r="H41" s="106">
        <v>1000</v>
      </c>
      <c r="I41" s="106">
        <v>1000</v>
      </c>
      <c r="J41" s="106"/>
    </row>
    <row r="42" spans="1:10" ht="15.75" customHeight="1" x14ac:dyDescent="0.25">
      <c r="A42" s="69"/>
      <c r="B42" s="108"/>
      <c r="C42" s="109"/>
      <c r="D42" s="109"/>
      <c r="E42" s="121" t="s">
        <v>927</v>
      </c>
      <c r="F42" s="122" t="s">
        <v>928</v>
      </c>
      <c r="G42" s="122" t="s">
        <v>928</v>
      </c>
      <c r="H42" s="106">
        <v>0</v>
      </c>
      <c r="I42" s="106">
        <v>0</v>
      </c>
      <c r="J42" s="106"/>
    </row>
    <row r="43" spans="1:10" ht="25.5" customHeight="1" x14ac:dyDescent="0.25">
      <c r="A43" s="69"/>
      <c r="B43" s="108"/>
      <c r="C43" s="109"/>
      <c r="D43" s="109"/>
      <c r="E43" s="121" t="s">
        <v>929</v>
      </c>
      <c r="F43" s="119" t="s">
        <v>173</v>
      </c>
      <c r="G43" s="119" t="s">
        <v>173</v>
      </c>
      <c r="H43" s="106">
        <v>2900</v>
      </c>
      <c r="I43" s="106">
        <v>2900</v>
      </c>
      <c r="J43" s="106"/>
    </row>
    <row r="44" spans="1:10" ht="15.75" customHeight="1" x14ac:dyDescent="0.25">
      <c r="A44" s="69"/>
      <c r="B44" s="108"/>
      <c r="C44" s="109"/>
      <c r="D44" s="109"/>
      <c r="E44" s="121" t="s">
        <v>930</v>
      </c>
      <c r="F44" s="122" t="s">
        <v>931</v>
      </c>
      <c r="G44" s="122" t="s">
        <v>931</v>
      </c>
      <c r="H44" s="106">
        <v>0</v>
      </c>
      <c r="I44" s="106">
        <v>0</v>
      </c>
      <c r="J44" s="106"/>
    </row>
    <row r="45" spans="1:10" ht="15.75" customHeight="1" x14ac:dyDescent="0.25">
      <c r="A45" s="69"/>
      <c r="B45" s="108"/>
      <c r="C45" s="109"/>
      <c r="D45" s="109"/>
      <c r="E45" s="121" t="s">
        <v>932</v>
      </c>
      <c r="F45" s="122" t="s">
        <v>933</v>
      </c>
      <c r="G45" s="122" t="s">
        <v>933</v>
      </c>
      <c r="H45" s="106">
        <v>450</v>
      </c>
      <c r="I45" s="106">
        <v>450</v>
      </c>
      <c r="J45" s="106"/>
    </row>
    <row r="46" spans="1:10" ht="25.5" customHeight="1" x14ac:dyDescent="0.25">
      <c r="A46" s="69"/>
      <c r="B46" s="108"/>
      <c r="C46" s="109"/>
      <c r="D46" s="109"/>
      <c r="E46" s="121" t="s">
        <v>934</v>
      </c>
      <c r="F46" s="122" t="s">
        <v>935</v>
      </c>
      <c r="G46" s="122" t="s">
        <v>935</v>
      </c>
      <c r="H46" s="106">
        <v>0</v>
      </c>
      <c r="I46" s="106">
        <v>0</v>
      </c>
      <c r="J46" s="106"/>
    </row>
    <row r="47" spans="1:10" ht="15.75" customHeight="1" x14ac:dyDescent="0.25">
      <c r="A47" s="69"/>
      <c r="B47" s="108"/>
      <c r="C47" s="109"/>
      <c r="D47" s="109"/>
      <c r="E47" s="121" t="s">
        <v>936</v>
      </c>
      <c r="F47" s="122" t="s">
        <v>937</v>
      </c>
      <c r="G47" s="122" t="s">
        <v>937</v>
      </c>
      <c r="H47" s="106">
        <v>500</v>
      </c>
      <c r="I47" s="106">
        <v>500</v>
      </c>
      <c r="J47" s="106"/>
    </row>
    <row r="48" spans="1:10" ht="15.75" customHeight="1" x14ac:dyDescent="0.25">
      <c r="A48" s="69"/>
      <c r="B48" s="108"/>
      <c r="C48" s="109"/>
      <c r="D48" s="109"/>
      <c r="E48" s="123" t="s">
        <v>938</v>
      </c>
      <c r="F48" s="103">
        <v>423500</v>
      </c>
      <c r="G48" s="103">
        <v>423500</v>
      </c>
      <c r="H48" s="106">
        <v>0</v>
      </c>
      <c r="I48" s="106">
        <v>0</v>
      </c>
      <c r="J48" s="106"/>
    </row>
    <row r="49" spans="1:10" ht="25.5" customHeight="1" x14ac:dyDescent="0.25">
      <c r="A49" s="69"/>
      <c r="B49" s="108"/>
      <c r="C49" s="109"/>
      <c r="D49" s="109"/>
      <c r="E49" s="121" t="s">
        <v>939</v>
      </c>
      <c r="F49" s="122" t="s">
        <v>940</v>
      </c>
      <c r="G49" s="122" t="s">
        <v>940</v>
      </c>
      <c r="H49" s="106">
        <v>0</v>
      </c>
      <c r="I49" s="106">
        <v>0</v>
      </c>
      <c r="J49" s="106"/>
    </row>
    <row r="50" spans="1:10" ht="15.75" customHeight="1" x14ac:dyDescent="0.25">
      <c r="A50" s="69"/>
      <c r="B50" s="108"/>
      <c r="C50" s="109"/>
      <c r="D50" s="109"/>
      <c r="E50" s="121" t="s">
        <v>941</v>
      </c>
      <c r="F50" s="122"/>
      <c r="G50" s="122" t="s">
        <v>926</v>
      </c>
      <c r="H50" s="106">
        <f t="shared" ref="H50:H55" si="0">I50</f>
        <v>2154</v>
      </c>
      <c r="I50" s="106">
        <f>[1]aparat!F53</f>
        <v>2154</v>
      </c>
      <c r="J50" s="106"/>
    </row>
    <row r="51" spans="1:10" ht="15.75" customHeight="1" x14ac:dyDescent="0.25">
      <c r="A51" s="69"/>
      <c r="B51" s="108"/>
      <c r="C51" s="109"/>
      <c r="D51" s="109"/>
      <c r="E51" s="121" t="s">
        <v>942</v>
      </c>
      <c r="F51" s="122"/>
      <c r="G51" s="122" t="s">
        <v>933</v>
      </c>
      <c r="H51" s="106">
        <f t="shared" si="0"/>
        <v>2650</v>
      </c>
      <c r="I51" s="106">
        <v>2650</v>
      </c>
      <c r="J51" s="106"/>
    </row>
    <row r="52" spans="1:10" ht="25.5" customHeight="1" x14ac:dyDescent="0.25">
      <c r="A52" s="69"/>
      <c r="B52" s="108"/>
      <c r="C52" s="109"/>
      <c r="D52" s="109"/>
      <c r="E52" s="124" t="s">
        <v>934</v>
      </c>
      <c r="F52" s="122"/>
      <c r="G52" s="122" t="s">
        <v>935</v>
      </c>
      <c r="H52" s="106">
        <f t="shared" si="0"/>
        <v>100</v>
      </c>
      <c r="I52" s="106">
        <f>[1]aparat!F58</f>
        <v>100</v>
      </c>
      <c r="J52" s="106"/>
    </row>
    <row r="53" spans="1:10" ht="15.75" customHeight="1" x14ac:dyDescent="0.25">
      <c r="A53" s="69"/>
      <c r="B53" s="108"/>
      <c r="C53" s="109"/>
      <c r="D53" s="109"/>
      <c r="E53" s="121" t="s">
        <v>943</v>
      </c>
      <c r="F53" s="122"/>
      <c r="G53" s="122" t="s">
        <v>937</v>
      </c>
      <c r="H53" s="106">
        <f t="shared" si="0"/>
        <v>1700</v>
      </c>
      <c r="I53" s="106">
        <v>1700</v>
      </c>
      <c r="J53" s="106"/>
    </row>
    <row r="54" spans="1:10" ht="15.75" customHeight="1" x14ac:dyDescent="0.25">
      <c r="A54" s="69"/>
      <c r="B54" s="108"/>
      <c r="C54" s="109"/>
      <c r="D54" s="109"/>
      <c r="E54" s="121" t="s">
        <v>944</v>
      </c>
      <c r="F54" s="122" t="s">
        <v>945</v>
      </c>
      <c r="G54" s="122" t="s">
        <v>945</v>
      </c>
      <c r="H54" s="106">
        <f t="shared" si="0"/>
        <v>200</v>
      </c>
      <c r="I54" s="106">
        <f>[1]aparat!F62</f>
        <v>200</v>
      </c>
      <c r="J54" s="106"/>
    </row>
    <row r="55" spans="1:10" ht="25.5" customHeight="1" x14ac:dyDescent="0.25">
      <c r="A55" s="69"/>
      <c r="B55" s="108"/>
      <c r="C55" s="109"/>
      <c r="D55" s="109"/>
      <c r="E55" s="121" t="s">
        <v>946</v>
      </c>
      <c r="F55" s="122" t="s">
        <v>947</v>
      </c>
      <c r="G55" s="122" t="s">
        <v>947</v>
      </c>
      <c r="H55" s="106">
        <f t="shared" si="0"/>
        <v>4350</v>
      </c>
      <c r="I55" s="106">
        <v>4350</v>
      </c>
      <c r="J55" s="106"/>
    </row>
    <row r="56" spans="1:10" ht="25.5" customHeight="1" x14ac:dyDescent="0.25">
      <c r="A56" s="69"/>
      <c r="B56" s="108"/>
      <c r="C56" s="109"/>
      <c r="D56" s="109"/>
      <c r="E56" s="121" t="s">
        <v>948</v>
      </c>
      <c r="F56" s="119" t="s">
        <v>173</v>
      </c>
      <c r="G56" s="119" t="s">
        <v>173</v>
      </c>
      <c r="H56" s="106">
        <v>0</v>
      </c>
      <c r="I56" s="106">
        <v>0</v>
      </c>
      <c r="J56" s="106"/>
    </row>
    <row r="57" spans="1:10" ht="38.25" customHeight="1" x14ac:dyDescent="0.25">
      <c r="A57" s="69"/>
      <c r="B57" s="108"/>
      <c r="C57" s="109"/>
      <c r="D57" s="109"/>
      <c r="E57" s="121" t="s">
        <v>949</v>
      </c>
      <c r="F57" s="119" t="s">
        <v>173</v>
      </c>
      <c r="G57" s="119" t="s">
        <v>173</v>
      </c>
      <c r="H57" s="106">
        <v>950</v>
      </c>
      <c r="I57" s="106">
        <v>950</v>
      </c>
      <c r="J57" s="106"/>
    </row>
    <row r="58" spans="1:10" ht="25.5" customHeight="1" x14ac:dyDescent="0.25">
      <c r="A58" s="69"/>
      <c r="B58" s="108"/>
      <c r="C58" s="109"/>
      <c r="D58" s="109"/>
      <c r="E58" s="121" t="s">
        <v>950</v>
      </c>
      <c r="F58" s="122" t="s">
        <v>951</v>
      </c>
      <c r="G58" s="122" t="s">
        <v>951</v>
      </c>
      <c r="H58" s="106">
        <v>600</v>
      </c>
      <c r="I58" s="106">
        <v>600</v>
      </c>
      <c r="J58" s="106"/>
    </row>
    <row r="59" spans="1:10" ht="25.5" customHeight="1" x14ac:dyDescent="0.25">
      <c r="A59" s="69"/>
      <c r="B59" s="108"/>
      <c r="C59" s="109"/>
      <c r="D59" s="109"/>
      <c r="E59" s="121" t="s">
        <v>950</v>
      </c>
      <c r="F59" s="125" t="s">
        <v>951</v>
      </c>
      <c r="G59" s="122" t="s">
        <v>951</v>
      </c>
      <c r="H59" s="106">
        <f>I59</f>
        <v>0</v>
      </c>
      <c r="I59" s="106">
        <v>0</v>
      </c>
      <c r="J59" s="106"/>
    </row>
    <row r="60" spans="1:10" ht="15.75" customHeight="1" x14ac:dyDescent="0.25">
      <c r="A60" s="69"/>
      <c r="B60" s="108"/>
      <c r="C60" s="109"/>
      <c r="D60" s="109"/>
      <c r="E60" s="121" t="s">
        <v>952</v>
      </c>
      <c r="F60" s="112"/>
      <c r="G60" s="113">
        <v>424100</v>
      </c>
      <c r="H60" s="106">
        <f>I60</f>
        <v>8100</v>
      </c>
      <c r="I60" s="106">
        <v>8100</v>
      </c>
      <c r="J60" s="106"/>
    </row>
    <row r="61" spans="1:10" ht="25.5" customHeight="1" x14ac:dyDescent="0.25">
      <c r="A61" s="69"/>
      <c r="B61" s="108"/>
      <c r="C61" s="109"/>
      <c r="D61" s="109"/>
      <c r="E61" s="121" t="s">
        <v>953</v>
      </c>
      <c r="F61" s="122" t="s">
        <v>954</v>
      </c>
      <c r="G61" s="122" t="s">
        <v>954</v>
      </c>
      <c r="H61" s="106">
        <f>I61</f>
        <v>2700</v>
      </c>
      <c r="I61" s="106">
        <v>2700</v>
      </c>
      <c r="J61" s="106"/>
    </row>
    <row r="62" spans="1:10" ht="15.75" customHeight="1" x14ac:dyDescent="0.25">
      <c r="A62" s="69"/>
      <c r="B62" s="108"/>
      <c r="C62" s="109"/>
      <c r="D62" s="109"/>
      <c r="E62" s="121" t="s">
        <v>955</v>
      </c>
      <c r="F62" s="119" t="s">
        <v>173</v>
      </c>
      <c r="G62" s="119" t="s">
        <v>173</v>
      </c>
      <c r="H62" s="106">
        <v>4600</v>
      </c>
      <c r="I62" s="106">
        <v>4600</v>
      </c>
      <c r="J62" s="106"/>
    </row>
    <row r="63" spans="1:10" ht="25.5" customHeight="1" x14ac:dyDescent="0.25">
      <c r="A63" s="69"/>
      <c r="B63" s="108"/>
      <c r="C63" s="109"/>
      <c r="D63" s="109"/>
      <c r="E63" s="121" t="s">
        <v>956</v>
      </c>
      <c r="F63" s="122" t="s">
        <v>957</v>
      </c>
      <c r="G63" s="122" t="s">
        <v>957</v>
      </c>
      <c r="H63" s="106">
        <f>I63</f>
        <v>2550</v>
      </c>
      <c r="I63" s="106">
        <v>2550</v>
      </c>
      <c r="J63" s="106"/>
    </row>
    <row r="64" spans="1:10" ht="15.75" customHeight="1" x14ac:dyDescent="0.25">
      <c r="A64" s="69"/>
      <c r="B64" s="108"/>
      <c r="C64" s="109"/>
      <c r="D64" s="109"/>
      <c r="E64" s="121" t="s">
        <v>958</v>
      </c>
      <c r="F64" s="122" t="s">
        <v>959</v>
      </c>
      <c r="G64" s="122" t="s">
        <v>959</v>
      </c>
      <c r="H64" s="106">
        <v>0</v>
      </c>
      <c r="I64" s="106">
        <v>0</v>
      </c>
      <c r="J64" s="106"/>
    </row>
    <row r="65" spans="1:10" ht="25.5" customHeight="1" x14ac:dyDescent="0.25">
      <c r="A65" s="69"/>
      <c r="B65" s="108"/>
      <c r="C65" s="109"/>
      <c r="D65" s="109"/>
      <c r="E65" s="121" t="s">
        <v>960</v>
      </c>
      <c r="F65" s="122" t="s">
        <v>961</v>
      </c>
      <c r="G65" s="122" t="s">
        <v>961</v>
      </c>
      <c r="H65" s="106">
        <v>0</v>
      </c>
      <c r="I65" s="106">
        <v>0</v>
      </c>
      <c r="J65" s="106"/>
    </row>
    <row r="66" spans="1:10" ht="15.75" customHeight="1" x14ac:dyDescent="0.25">
      <c r="A66" s="69"/>
      <c r="B66" s="108"/>
      <c r="C66" s="109"/>
      <c r="D66" s="109"/>
      <c r="E66" s="126" t="s">
        <v>962</v>
      </c>
      <c r="F66" s="122" t="s">
        <v>963</v>
      </c>
      <c r="G66" s="122" t="s">
        <v>963</v>
      </c>
      <c r="H66" s="106">
        <f>I66</f>
        <v>13500</v>
      </c>
      <c r="I66" s="106">
        <v>13500</v>
      </c>
      <c r="J66" s="106"/>
    </row>
    <row r="67" spans="1:10" ht="38.25" customHeight="1" x14ac:dyDescent="0.25">
      <c r="A67" s="69"/>
      <c r="B67" s="108"/>
      <c r="C67" s="109"/>
      <c r="D67" s="109"/>
      <c r="E67" s="127" t="s">
        <v>964</v>
      </c>
      <c r="F67" s="122" t="s">
        <v>965</v>
      </c>
      <c r="G67" s="122" t="s">
        <v>965</v>
      </c>
      <c r="H67" s="106">
        <v>0</v>
      </c>
      <c r="I67" s="106">
        <v>0</v>
      </c>
      <c r="J67" s="106"/>
    </row>
    <row r="68" spans="1:10" ht="25.5" customHeight="1" x14ac:dyDescent="0.25">
      <c r="A68" s="69"/>
      <c r="B68" s="108"/>
      <c r="C68" s="109"/>
      <c r="D68" s="109"/>
      <c r="E68" s="126" t="s">
        <v>966</v>
      </c>
      <c r="F68" s="122" t="s">
        <v>967</v>
      </c>
      <c r="G68" s="122" t="s">
        <v>967</v>
      </c>
      <c r="H68" s="106">
        <v>0</v>
      </c>
      <c r="I68" s="106">
        <v>0</v>
      </c>
      <c r="J68" s="106"/>
    </row>
    <row r="69" spans="1:10" ht="25.5" customHeight="1" x14ac:dyDescent="0.25">
      <c r="A69" s="69"/>
      <c r="B69" s="108"/>
      <c r="C69" s="109"/>
      <c r="D69" s="109"/>
      <c r="E69" s="126" t="s">
        <v>968</v>
      </c>
      <c r="F69" s="122" t="s">
        <v>969</v>
      </c>
      <c r="G69" s="122" t="s">
        <v>969</v>
      </c>
      <c r="H69" s="106">
        <f>I69</f>
        <v>400</v>
      </c>
      <c r="I69" s="106">
        <f>[1]aparat!F76</f>
        <v>400</v>
      </c>
      <c r="J69" s="106"/>
    </row>
    <row r="70" spans="1:10" ht="15.75" customHeight="1" x14ac:dyDescent="0.25">
      <c r="A70" s="69"/>
      <c r="B70" s="108"/>
      <c r="C70" s="109"/>
      <c r="D70" s="109"/>
      <c r="E70" s="126" t="s">
        <v>970</v>
      </c>
      <c r="F70" s="122" t="s">
        <v>971</v>
      </c>
      <c r="G70" s="122" t="s">
        <v>971</v>
      </c>
      <c r="H70" s="106">
        <f>I70</f>
        <v>4200</v>
      </c>
      <c r="I70" s="106">
        <v>4200</v>
      </c>
      <c r="J70" s="106"/>
    </row>
    <row r="71" spans="1:10" ht="15.75" customHeight="1" x14ac:dyDescent="0.25">
      <c r="A71" s="69"/>
      <c r="B71" s="108"/>
      <c r="C71" s="109"/>
      <c r="D71" s="109"/>
      <c r="E71" s="126" t="s">
        <v>972</v>
      </c>
      <c r="F71" s="119" t="s">
        <v>173</v>
      </c>
      <c r="G71" s="119" t="s">
        <v>173</v>
      </c>
      <c r="H71" s="106">
        <v>0</v>
      </c>
      <c r="I71" s="106">
        <v>0</v>
      </c>
      <c r="J71" s="106"/>
    </row>
    <row r="72" spans="1:10" ht="25.5" customHeight="1" x14ac:dyDescent="0.25">
      <c r="A72" s="69"/>
      <c r="B72" s="108"/>
      <c r="C72" s="109"/>
      <c r="D72" s="109"/>
      <c r="E72" s="126" t="s">
        <v>973</v>
      </c>
      <c r="F72" s="122" t="s">
        <v>974</v>
      </c>
      <c r="G72" s="122" t="s">
        <v>974</v>
      </c>
      <c r="H72" s="106" t="e">
        <v>#REF!</v>
      </c>
      <c r="I72" s="106" t="e">
        <v>#REF!</v>
      </c>
      <c r="J72" s="106"/>
    </row>
    <row r="73" spans="1:10" ht="15.75" customHeight="1" x14ac:dyDescent="0.25">
      <c r="A73" s="69"/>
      <c r="B73" s="108"/>
      <c r="C73" s="109"/>
      <c r="D73" s="109"/>
      <c r="E73" s="126" t="s">
        <v>975</v>
      </c>
      <c r="F73" s="122" t="s">
        <v>976</v>
      </c>
      <c r="G73" s="122" t="s">
        <v>976</v>
      </c>
      <c r="H73" s="106" t="e">
        <v>#REF!</v>
      </c>
      <c r="I73" s="106" t="e">
        <v>#REF!</v>
      </c>
      <c r="J73" s="106"/>
    </row>
    <row r="74" spans="1:10" ht="25.5" customHeight="1" x14ac:dyDescent="0.25">
      <c r="A74" s="69"/>
      <c r="B74" s="108"/>
      <c r="C74" s="109"/>
      <c r="D74" s="109"/>
      <c r="E74" s="126" t="s">
        <v>977</v>
      </c>
      <c r="F74" s="122" t="s">
        <v>978</v>
      </c>
      <c r="G74" s="122" t="s">
        <v>978</v>
      </c>
      <c r="H74" s="106" t="e">
        <v>#REF!</v>
      </c>
      <c r="I74" s="106" t="e">
        <v>#REF!</v>
      </c>
      <c r="J74" s="106"/>
    </row>
    <row r="75" spans="1:10" ht="25.5" customHeight="1" x14ac:dyDescent="0.25">
      <c r="A75" s="69"/>
      <c r="B75" s="108"/>
      <c r="C75" s="109"/>
      <c r="D75" s="109"/>
      <c r="E75" s="126" t="s">
        <v>979</v>
      </c>
      <c r="F75" s="122" t="s">
        <v>980</v>
      </c>
      <c r="G75" s="122" t="s">
        <v>980</v>
      </c>
      <c r="H75" s="106" t="e">
        <v>#REF!</v>
      </c>
      <c r="I75" s="106" t="e">
        <v>#REF!</v>
      </c>
      <c r="J75" s="106"/>
    </row>
    <row r="76" spans="1:10" ht="25.5" customHeight="1" x14ac:dyDescent="0.25">
      <c r="A76" s="69"/>
      <c r="B76" s="108"/>
      <c r="C76" s="109"/>
      <c r="D76" s="109"/>
      <c r="E76" s="126" t="s">
        <v>981</v>
      </c>
      <c r="F76" s="119" t="s">
        <v>173</v>
      </c>
      <c r="G76" s="119" t="s">
        <v>173</v>
      </c>
      <c r="H76" s="106" t="e">
        <v>#REF!</v>
      </c>
      <c r="I76" s="106" t="e">
        <v>#REF!</v>
      </c>
      <c r="J76" s="106"/>
    </row>
    <row r="77" spans="1:10" ht="25.5" customHeight="1" x14ac:dyDescent="0.25">
      <c r="A77" s="69"/>
      <c r="B77" s="108"/>
      <c r="C77" s="109"/>
      <c r="D77" s="109"/>
      <c r="E77" s="126" t="s">
        <v>982</v>
      </c>
      <c r="F77" s="122" t="s">
        <v>983</v>
      </c>
      <c r="G77" s="122" t="s">
        <v>983</v>
      </c>
      <c r="H77" s="106" t="e">
        <v>#REF!</v>
      </c>
      <c r="I77" s="106" t="e">
        <v>#REF!</v>
      </c>
      <c r="J77" s="106"/>
    </row>
    <row r="78" spans="1:10" ht="15.75" customHeight="1" x14ac:dyDescent="0.25">
      <c r="A78" s="69"/>
      <c r="B78" s="108"/>
      <c r="C78" s="109"/>
      <c r="D78" s="109"/>
      <c r="E78" s="126" t="s">
        <v>984</v>
      </c>
      <c r="F78" s="122" t="s">
        <v>985</v>
      </c>
      <c r="G78" s="122" t="s">
        <v>985</v>
      </c>
      <c r="H78" s="106" t="e">
        <v>#REF!</v>
      </c>
      <c r="I78" s="106" t="e">
        <v>#REF!</v>
      </c>
      <c r="J78" s="106"/>
    </row>
    <row r="79" spans="1:10" ht="15.75" customHeight="1" x14ac:dyDescent="0.25">
      <c r="A79" s="69"/>
      <c r="B79" s="108"/>
      <c r="C79" s="109"/>
      <c r="D79" s="109"/>
      <c r="E79" s="126" t="s">
        <v>986</v>
      </c>
      <c r="F79" s="122" t="s">
        <v>987</v>
      </c>
      <c r="G79" s="122" t="s">
        <v>987</v>
      </c>
      <c r="H79" s="106" t="e">
        <v>#REF!</v>
      </c>
      <c r="I79" s="106" t="e">
        <v>#REF!</v>
      </c>
      <c r="J79" s="106"/>
    </row>
    <row r="80" spans="1:10" ht="15.75" customHeight="1" x14ac:dyDescent="0.25">
      <c r="A80" s="69"/>
      <c r="B80" s="108"/>
      <c r="C80" s="109"/>
      <c r="D80" s="109"/>
      <c r="E80" s="126" t="s">
        <v>988</v>
      </c>
      <c r="F80" s="119" t="s">
        <v>173</v>
      </c>
      <c r="G80" s="119" t="s">
        <v>173</v>
      </c>
      <c r="H80" s="106">
        <v>0</v>
      </c>
      <c r="I80" s="106">
        <v>0</v>
      </c>
      <c r="J80" s="106"/>
    </row>
    <row r="81" spans="1:10" ht="25.5" customHeight="1" x14ac:dyDescent="0.25">
      <c r="A81" s="69"/>
      <c r="B81" s="108"/>
      <c r="C81" s="109"/>
      <c r="D81" s="109"/>
      <c r="E81" s="126" t="s">
        <v>989</v>
      </c>
      <c r="F81" s="122" t="s">
        <v>990</v>
      </c>
      <c r="G81" s="122" t="s">
        <v>990</v>
      </c>
      <c r="H81" s="106" t="e">
        <v>#REF!</v>
      </c>
      <c r="I81" s="106" t="e">
        <v>#REF!</v>
      </c>
      <c r="J81" s="106"/>
    </row>
    <row r="82" spans="1:10" ht="25.5" customHeight="1" x14ac:dyDescent="0.25">
      <c r="A82" s="69"/>
      <c r="B82" s="108"/>
      <c r="C82" s="109"/>
      <c r="D82" s="109"/>
      <c r="E82" s="126" t="s">
        <v>991</v>
      </c>
      <c r="F82" s="122" t="s">
        <v>992</v>
      </c>
      <c r="G82" s="122" t="s">
        <v>992</v>
      </c>
      <c r="H82" s="106" t="e">
        <v>#REF!</v>
      </c>
      <c r="I82" s="106" t="e">
        <v>#REF!</v>
      </c>
      <c r="J82" s="106"/>
    </row>
    <row r="83" spans="1:10" ht="38.25" customHeight="1" x14ac:dyDescent="0.25">
      <c r="A83" s="69"/>
      <c r="B83" s="108"/>
      <c r="C83" s="109"/>
      <c r="D83" s="109"/>
      <c r="E83" s="126" t="s">
        <v>993</v>
      </c>
      <c r="F83" s="122" t="s">
        <v>994</v>
      </c>
      <c r="G83" s="122" t="s">
        <v>994</v>
      </c>
      <c r="H83" s="106" t="e">
        <v>#REF!</v>
      </c>
      <c r="I83" s="106" t="e">
        <v>#REF!</v>
      </c>
      <c r="J83" s="106"/>
    </row>
    <row r="84" spans="1:10" ht="38.25" customHeight="1" x14ac:dyDescent="0.25">
      <c r="A84" s="69"/>
      <c r="B84" s="108"/>
      <c r="C84" s="109"/>
      <c r="D84" s="109"/>
      <c r="E84" s="126" t="s">
        <v>995</v>
      </c>
      <c r="F84" s="122" t="s">
        <v>996</v>
      </c>
      <c r="G84" s="122" t="s">
        <v>996</v>
      </c>
      <c r="H84" s="106" t="e">
        <v>#REF!</v>
      </c>
      <c r="I84" s="106" t="e">
        <v>#REF!</v>
      </c>
      <c r="J84" s="106"/>
    </row>
    <row r="85" spans="1:10" ht="15.75" customHeight="1" x14ac:dyDescent="0.25">
      <c r="A85" s="69"/>
      <c r="B85" s="108"/>
      <c r="C85" s="109"/>
      <c r="D85" s="109"/>
      <c r="E85" s="128" t="s">
        <v>997</v>
      </c>
      <c r="F85" s="119" t="s">
        <v>173</v>
      </c>
      <c r="G85" s="119" t="s">
        <v>173</v>
      </c>
      <c r="H85" s="106">
        <v>0</v>
      </c>
      <c r="I85" s="106">
        <v>0</v>
      </c>
      <c r="J85" s="106"/>
    </row>
    <row r="86" spans="1:10" ht="25.5" customHeight="1" x14ac:dyDescent="0.25">
      <c r="A86" s="69"/>
      <c r="B86" s="108"/>
      <c r="C86" s="109"/>
      <c r="D86" s="109"/>
      <c r="E86" s="129" t="s">
        <v>998</v>
      </c>
      <c r="F86" s="119" t="s">
        <v>173</v>
      </c>
      <c r="G86" s="119" t="s">
        <v>173</v>
      </c>
      <c r="H86" s="106">
        <v>0</v>
      </c>
      <c r="I86" s="106">
        <v>0</v>
      </c>
      <c r="J86" s="106"/>
    </row>
    <row r="87" spans="1:10" ht="25.5" customHeight="1" x14ac:dyDescent="0.25">
      <c r="A87" s="69"/>
      <c r="B87" s="108"/>
      <c r="C87" s="109"/>
      <c r="D87" s="109"/>
      <c r="E87" s="129" t="s">
        <v>999</v>
      </c>
      <c r="F87" s="130">
        <v>461100</v>
      </c>
      <c r="G87" s="103">
        <v>461100</v>
      </c>
      <c r="H87" s="106" t="e">
        <v>#REF!</v>
      </c>
      <c r="I87" s="106" t="e">
        <v>#REF!</v>
      </c>
      <c r="J87" s="106"/>
    </row>
    <row r="88" spans="1:10" ht="25.5" customHeight="1" x14ac:dyDescent="0.25">
      <c r="A88" s="69"/>
      <c r="B88" s="108"/>
      <c r="C88" s="109"/>
      <c r="D88" s="109"/>
      <c r="E88" s="129" t="s">
        <v>1000</v>
      </c>
      <c r="F88" s="130">
        <v>461200</v>
      </c>
      <c r="G88" s="103">
        <v>461200</v>
      </c>
      <c r="H88" s="106" t="e">
        <v>#REF!</v>
      </c>
      <c r="I88" s="106" t="e">
        <v>#REF!</v>
      </c>
      <c r="J88" s="106"/>
    </row>
    <row r="89" spans="1:10" ht="25.5" customHeight="1" x14ac:dyDescent="0.25">
      <c r="A89" s="69"/>
      <c r="B89" s="108"/>
      <c r="C89" s="109"/>
      <c r="D89" s="109"/>
      <c r="E89" s="128" t="s">
        <v>1001</v>
      </c>
      <c r="F89" s="119" t="s">
        <v>173</v>
      </c>
      <c r="G89" s="119" t="s">
        <v>173</v>
      </c>
      <c r="H89" s="106">
        <v>0</v>
      </c>
      <c r="I89" s="106">
        <v>0</v>
      </c>
      <c r="J89" s="106"/>
    </row>
    <row r="90" spans="1:10" ht="38.25" customHeight="1" x14ac:dyDescent="0.25">
      <c r="A90" s="69"/>
      <c r="B90" s="108"/>
      <c r="C90" s="109"/>
      <c r="D90" s="109"/>
      <c r="E90" s="128" t="s">
        <v>1002</v>
      </c>
      <c r="F90" s="130">
        <v>462100</v>
      </c>
      <c r="G90" s="103">
        <v>462100</v>
      </c>
      <c r="H90" s="106" t="e">
        <v>#REF!</v>
      </c>
      <c r="I90" s="106" t="e">
        <v>#REF!</v>
      </c>
      <c r="J90" s="106"/>
    </row>
    <row r="91" spans="1:10" ht="38.25" customHeight="1" x14ac:dyDescent="0.25">
      <c r="A91" s="69"/>
      <c r="B91" s="108"/>
      <c r="C91" s="109"/>
      <c r="D91" s="109"/>
      <c r="E91" s="128" t="s">
        <v>1003</v>
      </c>
      <c r="F91" s="130">
        <v>462200</v>
      </c>
      <c r="G91" s="103">
        <v>462200</v>
      </c>
      <c r="H91" s="106" t="e">
        <v>#REF!</v>
      </c>
      <c r="I91" s="106" t="e">
        <v>#REF!</v>
      </c>
      <c r="J91" s="106"/>
    </row>
    <row r="92" spans="1:10" ht="38.25" customHeight="1" x14ac:dyDescent="0.25">
      <c r="A92" s="69"/>
      <c r="B92" s="108"/>
      <c r="C92" s="109"/>
      <c r="D92" s="109"/>
      <c r="E92" s="128" t="s">
        <v>1004</v>
      </c>
      <c r="F92" s="119" t="s">
        <v>173</v>
      </c>
      <c r="G92" s="119" t="s">
        <v>173</v>
      </c>
      <c r="H92" s="106">
        <v>0</v>
      </c>
      <c r="I92" s="106">
        <v>0</v>
      </c>
      <c r="J92" s="106"/>
    </row>
    <row r="93" spans="1:10" ht="38.25" customHeight="1" x14ac:dyDescent="0.25">
      <c r="A93" s="69"/>
      <c r="B93" s="108"/>
      <c r="C93" s="109"/>
      <c r="D93" s="109"/>
      <c r="E93" s="128" t="s">
        <v>1005</v>
      </c>
      <c r="F93" s="130">
        <v>463100</v>
      </c>
      <c r="G93" s="103">
        <v>463100</v>
      </c>
      <c r="H93" s="106" t="e">
        <v>#REF!</v>
      </c>
      <c r="I93" s="106" t="e">
        <v>#REF!</v>
      </c>
      <c r="J93" s="106"/>
    </row>
    <row r="94" spans="1:10" ht="25.5" customHeight="1" x14ac:dyDescent="0.25">
      <c r="A94" s="69"/>
      <c r="B94" s="108"/>
      <c r="C94" s="109"/>
      <c r="D94" s="109"/>
      <c r="E94" s="128" t="s">
        <v>1006</v>
      </c>
      <c r="F94" s="130">
        <v>463200</v>
      </c>
      <c r="G94" s="103">
        <v>463200</v>
      </c>
      <c r="H94" s="106" t="e">
        <v>#REF!</v>
      </c>
      <c r="I94" s="106" t="e">
        <v>#REF!</v>
      </c>
      <c r="J94" s="106"/>
    </row>
    <row r="95" spans="1:10" ht="51" customHeight="1" x14ac:dyDescent="0.25">
      <c r="A95" s="69"/>
      <c r="B95" s="108"/>
      <c r="C95" s="109"/>
      <c r="D95" s="109"/>
      <c r="E95" s="128" t="s">
        <v>1007</v>
      </c>
      <c r="F95" s="130">
        <v>463300</v>
      </c>
      <c r="G95" s="103">
        <v>463300</v>
      </c>
      <c r="H95" s="106" t="e">
        <v>#REF!</v>
      </c>
      <c r="I95" s="106" t="e">
        <v>#REF!</v>
      </c>
      <c r="J95" s="106"/>
    </row>
    <row r="96" spans="1:10" ht="51" customHeight="1" x14ac:dyDescent="0.25">
      <c r="A96" s="69"/>
      <c r="B96" s="108"/>
      <c r="C96" s="109"/>
      <c r="D96" s="109"/>
      <c r="E96" s="128" t="s">
        <v>1008</v>
      </c>
      <c r="F96" s="130">
        <v>463400</v>
      </c>
      <c r="G96" s="103">
        <v>463400</v>
      </c>
      <c r="H96" s="106" t="e">
        <v>#REF!</v>
      </c>
      <c r="I96" s="106" t="e">
        <v>#REF!</v>
      </c>
      <c r="J96" s="106"/>
    </row>
    <row r="97" spans="1:10" ht="25.5" customHeight="1" x14ac:dyDescent="0.25">
      <c r="A97" s="69"/>
      <c r="B97" s="108"/>
      <c r="C97" s="109"/>
      <c r="D97" s="109"/>
      <c r="E97" s="123" t="s">
        <v>1009</v>
      </c>
      <c r="F97" s="130">
        <v>463500</v>
      </c>
      <c r="G97" s="103">
        <v>463500</v>
      </c>
      <c r="H97" s="106" t="e">
        <v>#REF!</v>
      </c>
      <c r="I97" s="106" t="e">
        <v>#REF!</v>
      </c>
      <c r="J97" s="106"/>
    </row>
    <row r="98" spans="1:10" ht="51" customHeight="1" x14ac:dyDescent="0.25">
      <c r="A98" s="69"/>
      <c r="B98" s="108"/>
      <c r="C98" s="109"/>
      <c r="D98" s="109"/>
      <c r="E98" s="123" t="s">
        <v>1010</v>
      </c>
      <c r="F98" s="130">
        <v>463700</v>
      </c>
      <c r="G98" s="103">
        <v>463700</v>
      </c>
      <c r="H98" s="106" t="e">
        <v>#REF!</v>
      </c>
      <c r="I98" s="106" t="e">
        <v>#REF!</v>
      </c>
      <c r="J98" s="106"/>
    </row>
    <row r="99" spans="1:10" ht="51" customHeight="1" x14ac:dyDescent="0.25">
      <c r="A99" s="69"/>
      <c r="B99" s="108"/>
      <c r="C99" s="109"/>
      <c r="D99" s="109"/>
      <c r="E99" s="123" t="s">
        <v>1011</v>
      </c>
      <c r="F99" s="130">
        <v>463800</v>
      </c>
      <c r="G99" s="103">
        <v>463800</v>
      </c>
      <c r="H99" s="106" t="e">
        <v>#REF!</v>
      </c>
      <c r="I99" s="106" t="e">
        <v>#REF!</v>
      </c>
      <c r="J99" s="106"/>
    </row>
    <row r="100" spans="1:10" ht="15.75" customHeight="1" x14ac:dyDescent="0.25">
      <c r="A100" s="69"/>
      <c r="B100" s="108"/>
      <c r="C100" s="109"/>
      <c r="D100" s="109"/>
      <c r="E100" s="123" t="s">
        <v>1012</v>
      </c>
      <c r="F100" s="130">
        <v>463900</v>
      </c>
      <c r="G100" s="103">
        <v>463900</v>
      </c>
      <c r="H100" s="106" t="e">
        <v>#REF!</v>
      </c>
      <c r="I100" s="106" t="e">
        <v>#REF!</v>
      </c>
      <c r="J100" s="106"/>
    </row>
    <row r="101" spans="1:10" ht="38.25" customHeight="1" x14ac:dyDescent="0.25">
      <c r="A101" s="69"/>
      <c r="B101" s="108"/>
      <c r="C101" s="109"/>
      <c r="D101" s="109"/>
      <c r="E101" s="123" t="s">
        <v>1013</v>
      </c>
      <c r="F101" s="119" t="s">
        <v>173</v>
      </c>
      <c r="G101" s="119" t="s">
        <v>173</v>
      </c>
      <c r="H101" s="106">
        <v>0</v>
      </c>
      <c r="I101" s="106">
        <v>0</v>
      </c>
      <c r="J101" s="106"/>
    </row>
    <row r="102" spans="1:10" ht="38.25" customHeight="1" x14ac:dyDescent="0.25">
      <c r="A102" s="69"/>
      <c r="B102" s="108"/>
      <c r="C102" s="109"/>
      <c r="D102" s="109"/>
      <c r="E102" s="123" t="s">
        <v>1014</v>
      </c>
      <c r="F102" s="130">
        <v>465100</v>
      </c>
      <c r="G102" s="103">
        <v>465100</v>
      </c>
      <c r="H102" s="106" t="e">
        <v>#REF!</v>
      </c>
      <c r="I102" s="106" t="e">
        <v>#REF!</v>
      </c>
      <c r="J102" s="106"/>
    </row>
    <row r="103" spans="1:10" ht="25.5" customHeight="1" x14ac:dyDescent="0.25">
      <c r="A103" s="69"/>
      <c r="B103" s="108"/>
      <c r="C103" s="109"/>
      <c r="D103" s="109"/>
      <c r="E103" s="123" t="s">
        <v>1015</v>
      </c>
      <c r="F103" s="130">
        <v>465200</v>
      </c>
      <c r="G103" s="103">
        <v>465200</v>
      </c>
      <c r="H103" s="106" t="e">
        <v>#REF!</v>
      </c>
      <c r="I103" s="106" t="e">
        <v>#REF!</v>
      </c>
      <c r="J103" s="106"/>
    </row>
    <row r="104" spans="1:10" ht="25.5" customHeight="1" x14ac:dyDescent="0.25">
      <c r="A104" s="69"/>
      <c r="B104" s="108"/>
      <c r="C104" s="109"/>
      <c r="D104" s="109"/>
      <c r="E104" s="123" t="s">
        <v>1016</v>
      </c>
      <c r="F104" s="130">
        <v>465300</v>
      </c>
      <c r="G104" s="103">
        <v>465300</v>
      </c>
      <c r="H104" s="106" t="e">
        <v>#REF!</v>
      </c>
      <c r="I104" s="106" t="e">
        <v>#REF!</v>
      </c>
      <c r="J104" s="106"/>
    </row>
    <row r="105" spans="1:10" ht="51" customHeight="1" x14ac:dyDescent="0.25">
      <c r="A105" s="69"/>
      <c r="B105" s="108"/>
      <c r="C105" s="109"/>
      <c r="D105" s="109"/>
      <c r="E105" s="123" t="s">
        <v>1017</v>
      </c>
      <c r="F105" s="130">
        <v>465500</v>
      </c>
      <c r="G105" s="103">
        <v>465500</v>
      </c>
      <c r="H105" s="106" t="e">
        <v>#REF!</v>
      </c>
      <c r="I105" s="106" t="e">
        <v>#REF!</v>
      </c>
      <c r="J105" s="106"/>
    </row>
    <row r="106" spans="1:10" ht="51" customHeight="1" x14ac:dyDescent="0.25">
      <c r="A106" s="69"/>
      <c r="B106" s="108"/>
      <c r="C106" s="109"/>
      <c r="D106" s="109"/>
      <c r="E106" s="123" t="s">
        <v>1018</v>
      </c>
      <c r="F106" s="130">
        <v>465600</v>
      </c>
      <c r="G106" s="103">
        <v>465600</v>
      </c>
      <c r="H106" s="106" t="e">
        <v>#REF!</v>
      </c>
      <c r="I106" s="106" t="e">
        <v>#REF!</v>
      </c>
      <c r="J106" s="106"/>
    </row>
    <row r="107" spans="1:10" ht="15.75" customHeight="1" x14ac:dyDescent="0.25">
      <c r="A107" s="69"/>
      <c r="B107" s="108"/>
      <c r="C107" s="109"/>
      <c r="D107" s="109"/>
      <c r="E107" s="123" t="s">
        <v>1019</v>
      </c>
      <c r="F107" s="122" t="s">
        <v>1020</v>
      </c>
      <c r="G107" s="122" t="s">
        <v>1020</v>
      </c>
      <c r="H107" s="106" t="e">
        <v>#REF!</v>
      </c>
      <c r="I107" s="106" t="e">
        <v>#REF!</v>
      </c>
      <c r="J107" s="106"/>
    </row>
    <row r="108" spans="1:10" ht="25.5" customHeight="1" x14ac:dyDescent="0.25">
      <c r="A108" s="69"/>
      <c r="B108" s="108"/>
      <c r="C108" s="109"/>
      <c r="D108" s="109"/>
      <c r="E108" s="126" t="s">
        <v>1021</v>
      </c>
      <c r="F108" s="119" t="s">
        <v>173</v>
      </c>
      <c r="G108" s="119" t="s">
        <v>173</v>
      </c>
      <c r="H108" s="106">
        <v>0</v>
      </c>
      <c r="I108" s="106">
        <v>0</v>
      </c>
      <c r="J108" s="106"/>
    </row>
    <row r="109" spans="1:10" ht="25.5" customHeight="1" x14ac:dyDescent="0.25">
      <c r="A109" s="69"/>
      <c r="B109" s="108"/>
      <c r="C109" s="109"/>
      <c r="D109" s="109"/>
      <c r="E109" s="126" t="s">
        <v>1022</v>
      </c>
      <c r="F109" s="119" t="s">
        <v>173</v>
      </c>
      <c r="G109" s="119" t="s">
        <v>173</v>
      </c>
      <c r="H109" s="106">
        <v>0</v>
      </c>
      <c r="I109" s="106">
        <v>0</v>
      </c>
      <c r="J109" s="106"/>
    </row>
    <row r="110" spans="1:10" ht="38.25" customHeight="1" x14ac:dyDescent="0.25">
      <c r="A110" s="69"/>
      <c r="B110" s="108"/>
      <c r="C110" s="109"/>
      <c r="D110" s="109"/>
      <c r="E110" s="121" t="s">
        <v>1023</v>
      </c>
      <c r="F110" s="103">
        <v>471100</v>
      </c>
      <c r="G110" s="103">
        <v>471100</v>
      </c>
      <c r="H110" s="106" t="e">
        <v>#REF!</v>
      </c>
      <c r="I110" s="106" t="e">
        <v>#REF!</v>
      </c>
      <c r="J110" s="106"/>
    </row>
    <row r="111" spans="1:10" ht="38.25" customHeight="1" x14ac:dyDescent="0.25">
      <c r="A111" s="69"/>
      <c r="B111" s="108"/>
      <c r="C111" s="109"/>
      <c r="D111" s="109"/>
      <c r="E111" s="126" t="s">
        <v>1024</v>
      </c>
      <c r="F111" s="103">
        <v>471200</v>
      </c>
      <c r="G111" s="103">
        <v>471200</v>
      </c>
      <c r="H111" s="106" t="e">
        <v>#REF!</v>
      </c>
      <c r="I111" s="106" t="e">
        <v>#REF!</v>
      </c>
      <c r="J111" s="106"/>
    </row>
    <row r="112" spans="1:10" ht="38.25" customHeight="1" x14ac:dyDescent="0.25">
      <c r="A112" s="69"/>
      <c r="B112" s="108"/>
      <c r="C112" s="109"/>
      <c r="D112" s="109"/>
      <c r="E112" s="126" t="s">
        <v>1025</v>
      </c>
      <c r="F112" s="119" t="s">
        <v>173</v>
      </c>
      <c r="G112" s="119" t="s">
        <v>173</v>
      </c>
      <c r="H112" s="106">
        <v>0</v>
      </c>
      <c r="I112" s="106">
        <v>0</v>
      </c>
      <c r="J112" s="106"/>
    </row>
    <row r="113" spans="1:10" ht="38.25" customHeight="1" x14ac:dyDescent="0.25">
      <c r="A113" s="69"/>
      <c r="B113" s="108"/>
      <c r="C113" s="109"/>
      <c r="D113" s="109"/>
      <c r="E113" s="126" t="s">
        <v>1026</v>
      </c>
      <c r="F113" s="122" t="s">
        <v>1027</v>
      </c>
      <c r="G113" s="122" t="s">
        <v>1027</v>
      </c>
      <c r="H113" s="106" t="e">
        <v>#REF!</v>
      </c>
      <c r="I113" s="106" t="e">
        <v>#REF!</v>
      </c>
      <c r="J113" s="106"/>
    </row>
    <row r="114" spans="1:10" ht="15.75" customHeight="1" x14ac:dyDescent="0.25">
      <c r="A114" s="69"/>
      <c r="B114" s="108"/>
      <c r="C114" s="109"/>
      <c r="D114" s="109"/>
      <c r="E114" s="126" t="s">
        <v>1028</v>
      </c>
      <c r="F114" s="122" t="s">
        <v>1029</v>
      </c>
      <c r="G114" s="122" t="s">
        <v>1029</v>
      </c>
      <c r="H114" s="106" t="e">
        <v>#REF!</v>
      </c>
      <c r="I114" s="106" t="e">
        <v>#REF!</v>
      </c>
      <c r="J114" s="106"/>
    </row>
    <row r="115" spans="1:10" ht="25.5" customHeight="1" x14ac:dyDescent="0.25">
      <c r="A115" s="69"/>
      <c r="B115" s="108"/>
      <c r="C115" s="109"/>
      <c r="D115" s="109"/>
      <c r="E115" s="126" t="s">
        <v>1030</v>
      </c>
      <c r="F115" s="122" t="s">
        <v>1031</v>
      </c>
      <c r="G115" s="122" t="s">
        <v>1031</v>
      </c>
      <c r="H115" s="106" t="e">
        <v>#REF!</v>
      </c>
      <c r="I115" s="106" t="e">
        <v>#REF!</v>
      </c>
      <c r="J115" s="106"/>
    </row>
    <row r="116" spans="1:10" ht="25.5" customHeight="1" x14ac:dyDescent="0.25">
      <c r="A116" s="69"/>
      <c r="B116" s="108"/>
      <c r="C116" s="109"/>
      <c r="D116" s="109"/>
      <c r="E116" s="126" t="s">
        <v>1032</v>
      </c>
      <c r="F116" s="122" t="s">
        <v>1033</v>
      </c>
      <c r="G116" s="122" t="s">
        <v>1033</v>
      </c>
      <c r="H116" s="106" t="e">
        <v>#REF!</v>
      </c>
      <c r="I116" s="106" t="e">
        <v>#REF!</v>
      </c>
      <c r="J116" s="106"/>
    </row>
    <row r="117" spans="1:10" ht="38.25" customHeight="1" x14ac:dyDescent="0.25">
      <c r="A117" s="69"/>
      <c r="B117" s="108"/>
      <c r="C117" s="109"/>
      <c r="D117" s="109"/>
      <c r="E117" s="126" t="s">
        <v>1034</v>
      </c>
      <c r="F117" s="122" t="s">
        <v>1035</v>
      </c>
      <c r="G117" s="122" t="s">
        <v>1035</v>
      </c>
      <c r="H117" s="106" t="e">
        <v>#REF!</v>
      </c>
      <c r="I117" s="106" t="e">
        <v>#REF!</v>
      </c>
      <c r="J117" s="106"/>
    </row>
    <row r="118" spans="1:10" ht="25.5" customHeight="1" x14ac:dyDescent="0.25">
      <c r="A118" s="69"/>
      <c r="B118" s="108"/>
      <c r="C118" s="109"/>
      <c r="D118" s="109"/>
      <c r="E118" s="126" t="s">
        <v>1036</v>
      </c>
      <c r="F118" s="122" t="s">
        <v>1037</v>
      </c>
      <c r="G118" s="122" t="s">
        <v>1037</v>
      </c>
      <c r="H118" s="106" t="e">
        <v>#REF!</v>
      </c>
      <c r="I118" s="106" t="e">
        <v>#REF!</v>
      </c>
      <c r="J118" s="106"/>
    </row>
    <row r="119" spans="1:10" ht="25.5" customHeight="1" x14ac:dyDescent="0.25">
      <c r="A119" s="69"/>
      <c r="B119" s="108"/>
      <c r="C119" s="109"/>
      <c r="D119" s="109"/>
      <c r="E119" s="121" t="s">
        <v>1038</v>
      </c>
      <c r="F119" s="122" t="s">
        <v>1039</v>
      </c>
      <c r="G119" s="122" t="s">
        <v>1039</v>
      </c>
      <c r="H119" s="106" t="e">
        <v>#REF!</v>
      </c>
      <c r="I119" s="106" t="e">
        <v>#REF!</v>
      </c>
      <c r="J119" s="106"/>
    </row>
    <row r="120" spans="1:10" ht="25.5" customHeight="1" x14ac:dyDescent="0.25">
      <c r="A120" s="69"/>
      <c r="B120" s="108"/>
      <c r="C120" s="109"/>
      <c r="D120" s="109"/>
      <c r="E120" s="126" t="s">
        <v>1040</v>
      </c>
      <c r="F120" s="122" t="s">
        <v>1041</v>
      </c>
      <c r="G120" s="122" t="s">
        <v>1041</v>
      </c>
      <c r="H120" s="106" t="e">
        <v>#REF!</v>
      </c>
      <c r="I120" s="106" t="e">
        <v>#REF!</v>
      </c>
      <c r="J120" s="106"/>
    </row>
    <row r="121" spans="1:10" ht="15.75" customHeight="1" x14ac:dyDescent="0.25">
      <c r="A121" s="69"/>
      <c r="B121" s="108"/>
      <c r="C121" s="109"/>
      <c r="D121" s="109"/>
      <c r="E121" s="126" t="s">
        <v>1042</v>
      </c>
      <c r="F121" s="122" t="s">
        <v>1043</v>
      </c>
      <c r="G121" s="122" t="s">
        <v>1043</v>
      </c>
      <c r="H121" s="106" t="e">
        <v>#REF!</v>
      </c>
      <c r="I121" s="106" t="e">
        <v>#REF!</v>
      </c>
      <c r="J121" s="106"/>
    </row>
    <row r="122" spans="1:10" ht="15.75" customHeight="1" x14ac:dyDescent="0.25">
      <c r="A122" s="69"/>
      <c r="B122" s="108"/>
      <c r="C122" s="109"/>
      <c r="D122" s="109"/>
      <c r="E122" s="126" t="s">
        <v>1044</v>
      </c>
      <c r="F122" s="119" t="s">
        <v>173</v>
      </c>
      <c r="G122" s="119" t="s">
        <v>173</v>
      </c>
      <c r="H122" s="106">
        <v>0</v>
      </c>
      <c r="I122" s="106">
        <v>0</v>
      </c>
      <c r="J122" s="106"/>
    </row>
    <row r="123" spans="1:10" ht="15.75" customHeight="1" x14ac:dyDescent="0.25">
      <c r="A123" s="69"/>
      <c r="B123" s="108"/>
      <c r="C123" s="109"/>
      <c r="D123" s="109"/>
      <c r="E123" s="126" t="s">
        <v>1045</v>
      </c>
      <c r="F123" s="122" t="s">
        <v>1046</v>
      </c>
      <c r="G123" s="122" t="s">
        <v>1046</v>
      </c>
      <c r="H123" s="106" t="e">
        <v>#REF!</v>
      </c>
      <c r="I123" s="106" t="e">
        <v>#REF!</v>
      </c>
      <c r="J123" s="106"/>
    </row>
    <row r="124" spans="1:10" ht="15.75" customHeight="1" x14ac:dyDescent="0.25">
      <c r="A124" s="69"/>
      <c r="B124" s="108"/>
      <c r="C124" s="109"/>
      <c r="D124" s="109"/>
      <c r="E124" s="121" t="s">
        <v>1047</v>
      </c>
      <c r="F124" s="119" t="s">
        <v>173</v>
      </c>
      <c r="G124" s="119" t="s">
        <v>173</v>
      </c>
      <c r="H124" s="106">
        <v>55</v>
      </c>
      <c r="I124" s="106">
        <v>55</v>
      </c>
      <c r="J124" s="106"/>
    </row>
    <row r="125" spans="1:10" ht="51" customHeight="1" x14ac:dyDescent="0.25">
      <c r="A125" s="69"/>
      <c r="B125" s="108"/>
      <c r="C125" s="109"/>
      <c r="D125" s="109"/>
      <c r="E125" s="121" t="s">
        <v>1048</v>
      </c>
      <c r="F125" s="119" t="s">
        <v>173</v>
      </c>
      <c r="G125" s="119" t="s">
        <v>173</v>
      </c>
      <c r="H125" s="106">
        <v>0</v>
      </c>
      <c r="I125" s="106">
        <v>0</v>
      </c>
      <c r="J125" s="106"/>
    </row>
    <row r="126" spans="1:10" ht="63.75" customHeight="1" x14ac:dyDescent="0.25">
      <c r="A126" s="69"/>
      <c r="B126" s="108"/>
      <c r="C126" s="109"/>
      <c r="D126" s="109"/>
      <c r="E126" s="121" t="s">
        <v>1049</v>
      </c>
      <c r="F126" s="122" t="s">
        <v>1050</v>
      </c>
      <c r="G126" s="122" t="s">
        <v>1050</v>
      </c>
      <c r="H126" s="106">
        <v>0</v>
      </c>
      <c r="I126" s="106">
        <v>0</v>
      </c>
      <c r="J126" s="106"/>
    </row>
    <row r="127" spans="1:10" ht="38.25" customHeight="1" x14ac:dyDescent="0.25">
      <c r="A127" s="69"/>
      <c r="B127" s="108"/>
      <c r="C127" s="109"/>
      <c r="D127" s="109"/>
      <c r="E127" s="126" t="s">
        <v>1051</v>
      </c>
      <c r="F127" s="122" t="s">
        <v>1052</v>
      </c>
      <c r="G127" s="122" t="s">
        <v>1052</v>
      </c>
      <c r="H127" s="106">
        <v>0</v>
      </c>
      <c r="I127" s="106">
        <v>0</v>
      </c>
      <c r="J127" s="106"/>
    </row>
    <row r="128" spans="1:10" ht="15.75" customHeight="1" x14ac:dyDescent="0.25">
      <c r="A128" s="69"/>
      <c r="B128" s="108"/>
      <c r="C128" s="109"/>
      <c r="D128" s="109"/>
      <c r="E128" s="126" t="s">
        <v>1053</v>
      </c>
      <c r="F128" s="122" t="s">
        <v>1054</v>
      </c>
      <c r="G128" s="122" t="s">
        <v>1054</v>
      </c>
      <c r="H128" s="106">
        <v>0</v>
      </c>
      <c r="I128" s="106">
        <v>0</v>
      </c>
      <c r="J128" s="106"/>
    </row>
    <row r="129" spans="1:10" ht="38.25" customHeight="1" x14ac:dyDescent="0.25">
      <c r="A129" s="69"/>
      <c r="B129" s="108"/>
      <c r="C129" s="109"/>
      <c r="D129" s="109"/>
      <c r="E129" s="131" t="s">
        <v>1051</v>
      </c>
      <c r="F129" s="132"/>
      <c r="G129" s="133">
        <v>481900</v>
      </c>
      <c r="H129" s="106">
        <f t="shared" ref="H129:H134" si="1">I129</f>
        <v>0</v>
      </c>
      <c r="I129" s="106">
        <f>[1]aparat!F134</f>
        <v>0</v>
      </c>
      <c r="J129" s="106"/>
    </row>
    <row r="130" spans="1:10" ht="15.75" customHeight="1" x14ac:dyDescent="0.25">
      <c r="A130" s="69"/>
      <c r="B130" s="108"/>
      <c r="C130" s="109"/>
      <c r="D130" s="109"/>
      <c r="E130" s="126" t="s">
        <v>1055</v>
      </c>
      <c r="F130" s="134">
        <v>482200</v>
      </c>
      <c r="G130" s="134">
        <v>482200</v>
      </c>
      <c r="H130" s="106">
        <f t="shared" si="1"/>
        <v>0</v>
      </c>
      <c r="I130" s="106">
        <f>[1]aparat!F137</f>
        <v>0</v>
      </c>
      <c r="J130" s="106"/>
    </row>
    <row r="131" spans="1:10" ht="51" customHeight="1" x14ac:dyDescent="0.25">
      <c r="A131" s="69"/>
      <c r="B131" s="108"/>
      <c r="C131" s="109"/>
      <c r="D131" s="109"/>
      <c r="E131" s="135" t="s">
        <v>1010</v>
      </c>
      <c r="F131" s="112"/>
      <c r="G131" s="113">
        <v>463700</v>
      </c>
      <c r="H131" s="106">
        <f t="shared" si="1"/>
        <v>2000</v>
      </c>
      <c r="I131" s="106">
        <v>2000</v>
      </c>
      <c r="J131" s="106"/>
    </row>
    <row r="132" spans="1:10" ht="15.75" customHeight="1" x14ac:dyDescent="0.25">
      <c r="A132" s="69"/>
      <c r="B132" s="108"/>
      <c r="C132" s="109"/>
      <c r="D132" s="109"/>
      <c r="E132" s="126" t="s">
        <v>1056</v>
      </c>
      <c r="F132" s="134"/>
      <c r="G132" s="134">
        <v>465700</v>
      </c>
      <c r="H132" s="106">
        <f t="shared" si="1"/>
        <v>1400</v>
      </c>
      <c r="I132" s="106">
        <f>[1]aparat!F114</f>
        <v>1400</v>
      </c>
      <c r="J132" s="106"/>
    </row>
    <row r="133" spans="1:10" ht="15.75" customHeight="1" x14ac:dyDescent="0.25">
      <c r="A133" s="69"/>
      <c r="B133" s="108"/>
      <c r="C133" s="109"/>
      <c r="D133" s="109"/>
      <c r="E133" s="131" t="s">
        <v>1055</v>
      </c>
      <c r="F133" s="136">
        <v>482200</v>
      </c>
      <c r="G133" s="134">
        <v>4822</v>
      </c>
      <c r="H133" s="106">
        <f t="shared" si="1"/>
        <v>50</v>
      </c>
      <c r="I133" s="106">
        <v>50</v>
      </c>
      <c r="J133" s="106"/>
    </row>
    <row r="134" spans="1:10" ht="15.75" customHeight="1" x14ac:dyDescent="0.25">
      <c r="A134" s="69"/>
      <c r="B134" s="108"/>
      <c r="C134" s="109"/>
      <c r="D134" s="109"/>
      <c r="E134" s="126" t="s">
        <v>1057</v>
      </c>
      <c r="F134" s="122" t="s">
        <v>1058</v>
      </c>
      <c r="G134" s="122" t="s">
        <v>1058</v>
      </c>
      <c r="H134" s="106">
        <f t="shared" si="1"/>
        <v>1650</v>
      </c>
      <c r="I134" s="106">
        <v>1650</v>
      </c>
      <c r="J134" s="106"/>
    </row>
    <row r="135" spans="1:10" ht="38.25" customHeight="1" x14ac:dyDescent="0.25">
      <c r="A135" s="69"/>
      <c r="B135" s="108"/>
      <c r="C135" s="109"/>
      <c r="D135" s="109"/>
      <c r="E135" s="126" t="s">
        <v>1059</v>
      </c>
      <c r="F135" s="122" t="s">
        <v>1060</v>
      </c>
      <c r="G135" s="122" t="s">
        <v>1060</v>
      </c>
      <c r="H135" s="106">
        <v>0</v>
      </c>
      <c r="I135" s="106">
        <v>0</v>
      </c>
      <c r="J135" s="106"/>
    </row>
    <row r="136" spans="1:10" ht="38.25" customHeight="1" x14ac:dyDescent="0.25">
      <c r="A136" s="69"/>
      <c r="B136" s="108"/>
      <c r="C136" s="109"/>
      <c r="D136" s="109"/>
      <c r="E136" s="126" t="s">
        <v>1061</v>
      </c>
      <c r="F136" s="119" t="s">
        <v>173</v>
      </c>
      <c r="G136" s="119" t="s">
        <v>173</v>
      </c>
      <c r="H136" s="106">
        <v>0</v>
      </c>
      <c r="I136" s="106">
        <v>0</v>
      </c>
      <c r="J136" s="106"/>
    </row>
    <row r="137" spans="1:10" ht="25.5" customHeight="1" x14ac:dyDescent="0.25">
      <c r="A137" s="69"/>
      <c r="B137" s="108"/>
      <c r="C137" s="109"/>
      <c r="D137" s="109"/>
      <c r="E137" s="126" t="s">
        <v>1062</v>
      </c>
      <c r="F137" s="122" t="s">
        <v>1063</v>
      </c>
      <c r="G137" s="122" t="s">
        <v>1063</v>
      </c>
      <c r="H137" s="106">
        <v>0</v>
      </c>
      <c r="I137" s="106">
        <v>0</v>
      </c>
      <c r="J137" s="106"/>
    </row>
    <row r="138" spans="1:10" ht="63.75" customHeight="1" x14ac:dyDescent="0.25">
      <c r="A138" s="69"/>
      <c r="B138" s="108"/>
      <c r="C138" s="109"/>
      <c r="D138" s="109"/>
      <c r="E138" s="126" t="s">
        <v>1064</v>
      </c>
      <c r="F138" s="119" t="s">
        <v>173</v>
      </c>
      <c r="G138" s="119" t="s">
        <v>173</v>
      </c>
      <c r="H138" s="106">
        <v>0</v>
      </c>
      <c r="I138" s="106">
        <v>0</v>
      </c>
      <c r="J138" s="106"/>
    </row>
    <row r="139" spans="1:10" ht="38.25" customHeight="1" x14ac:dyDescent="0.25">
      <c r="A139" s="69"/>
      <c r="B139" s="108"/>
      <c r="C139" s="109"/>
      <c r="D139" s="109"/>
      <c r="E139" s="126" t="s">
        <v>1065</v>
      </c>
      <c r="F139" s="122" t="s">
        <v>1066</v>
      </c>
      <c r="G139" s="122" t="s">
        <v>1066</v>
      </c>
      <c r="H139" s="106">
        <v>0</v>
      </c>
      <c r="I139" s="106">
        <v>0</v>
      </c>
      <c r="J139" s="106"/>
    </row>
    <row r="140" spans="1:10" ht="38.25" customHeight="1" x14ac:dyDescent="0.25">
      <c r="A140" s="69"/>
      <c r="B140" s="108"/>
      <c r="C140" s="109"/>
      <c r="D140" s="109"/>
      <c r="E140" s="126" t="s">
        <v>1067</v>
      </c>
      <c r="F140" s="122" t="s">
        <v>1068</v>
      </c>
      <c r="G140" s="122" t="s">
        <v>1068</v>
      </c>
      <c r="H140" s="106">
        <v>0</v>
      </c>
      <c r="I140" s="106">
        <v>0</v>
      </c>
      <c r="J140" s="106"/>
    </row>
    <row r="141" spans="1:10" ht="63.75" customHeight="1" x14ac:dyDescent="0.25">
      <c r="A141" s="69"/>
      <c r="B141" s="108"/>
      <c r="C141" s="109"/>
      <c r="D141" s="109"/>
      <c r="E141" s="126" t="s">
        <v>1069</v>
      </c>
      <c r="F141" s="119" t="s">
        <v>173</v>
      </c>
      <c r="G141" s="119" t="s">
        <v>173</v>
      </c>
      <c r="H141" s="106">
        <v>0</v>
      </c>
      <c r="I141" s="106">
        <v>0</v>
      </c>
      <c r="J141" s="106"/>
    </row>
    <row r="142" spans="1:10" ht="51" customHeight="1" x14ac:dyDescent="0.25">
      <c r="A142" s="69"/>
      <c r="B142" s="108"/>
      <c r="C142" s="109"/>
      <c r="D142" s="109"/>
      <c r="E142" s="126" t="s">
        <v>1070</v>
      </c>
      <c r="F142" s="122" t="s">
        <v>1071</v>
      </c>
      <c r="G142" s="122" t="s">
        <v>1071</v>
      </c>
      <c r="H142" s="106">
        <v>0</v>
      </c>
      <c r="I142" s="106">
        <v>0</v>
      </c>
      <c r="J142" s="106"/>
    </row>
    <row r="143" spans="1:10" ht="15.75" customHeight="1" x14ac:dyDescent="0.25">
      <c r="A143" s="69"/>
      <c r="B143" s="108"/>
      <c r="C143" s="109"/>
      <c r="D143" s="109"/>
      <c r="E143" s="126" t="s">
        <v>1072</v>
      </c>
      <c r="F143" s="119" t="s">
        <v>173</v>
      </c>
      <c r="G143" s="119" t="s">
        <v>173</v>
      </c>
      <c r="H143" s="106">
        <v>0</v>
      </c>
      <c r="I143" s="106">
        <v>0</v>
      </c>
      <c r="J143" s="106"/>
    </row>
    <row r="144" spans="1:10" ht="15.75" customHeight="1" x14ac:dyDescent="0.25">
      <c r="A144" s="69"/>
      <c r="B144" s="108"/>
      <c r="C144" s="109"/>
      <c r="D144" s="109"/>
      <c r="E144" s="126" t="s">
        <v>1073</v>
      </c>
      <c r="F144" s="122" t="s">
        <v>1074</v>
      </c>
      <c r="G144" s="122" t="s">
        <v>1074</v>
      </c>
      <c r="H144" s="106">
        <v>0</v>
      </c>
      <c r="I144" s="106">
        <v>0</v>
      </c>
      <c r="J144" s="106"/>
    </row>
    <row r="145" spans="1:10" ht="15.75" customHeight="1" x14ac:dyDescent="0.25">
      <c r="A145" s="69"/>
      <c r="B145" s="108"/>
      <c r="C145" s="109"/>
      <c r="D145" s="109"/>
      <c r="E145" s="126" t="s">
        <v>1075</v>
      </c>
      <c r="F145" s="119" t="s">
        <v>173</v>
      </c>
      <c r="G145" s="119" t="s">
        <v>173</v>
      </c>
      <c r="H145" s="106">
        <v>0</v>
      </c>
      <c r="I145" s="106">
        <v>0</v>
      </c>
      <c r="J145" s="106"/>
    </row>
    <row r="146" spans="1:10" ht="15.75" customHeight="1" x14ac:dyDescent="0.25">
      <c r="A146" s="69"/>
      <c r="B146" s="108"/>
      <c r="C146" s="109"/>
      <c r="D146" s="109"/>
      <c r="E146" s="126" t="s">
        <v>1076</v>
      </c>
      <c r="F146" s="122" t="s">
        <v>1077</v>
      </c>
      <c r="G146" s="122" t="s">
        <v>1077</v>
      </c>
      <c r="H146" s="106">
        <v>0</v>
      </c>
      <c r="I146" s="106">
        <v>0</v>
      </c>
      <c r="J146" s="106"/>
    </row>
    <row r="147" spans="1:10" ht="15.75" customHeight="1" x14ac:dyDescent="0.25">
      <c r="A147" s="69"/>
      <c r="B147" s="108"/>
      <c r="C147" s="109"/>
      <c r="D147" s="109"/>
      <c r="E147" s="126" t="s">
        <v>1078</v>
      </c>
      <c r="F147" s="119" t="s">
        <v>173</v>
      </c>
      <c r="G147" s="119" t="s">
        <v>173</v>
      </c>
      <c r="H147" s="106">
        <v>0</v>
      </c>
      <c r="I147" s="106"/>
      <c r="J147" s="106">
        <v>0</v>
      </c>
    </row>
    <row r="148" spans="1:10" ht="25.5" customHeight="1" x14ac:dyDescent="0.25">
      <c r="A148" s="69"/>
      <c r="B148" s="108"/>
      <c r="C148" s="109"/>
      <c r="D148" s="109"/>
      <c r="E148" s="126" t="s">
        <v>1079</v>
      </c>
      <c r="F148" s="137" t="s">
        <v>1080</v>
      </c>
      <c r="G148" s="122" t="s">
        <v>1080</v>
      </c>
      <c r="H148" s="106">
        <v>0</v>
      </c>
      <c r="I148" s="106"/>
      <c r="J148" s="106">
        <v>0</v>
      </c>
    </row>
    <row r="149" spans="1:10" ht="25.5" customHeight="1" x14ac:dyDescent="0.25">
      <c r="A149" s="69"/>
      <c r="B149" s="108"/>
      <c r="C149" s="109"/>
      <c r="D149" s="109"/>
      <c r="E149" s="126" t="s">
        <v>1081</v>
      </c>
      <c r="F149" s="137" t="s">
        <v>1082</v>
      </c>
      <c r="G149" s="122" t="s">
        <v>1082</v>
      </c>
      <c r="H149" s="106">
        <v>0</v>
      </c>
      <c r="I149" s="106"/>
      <c r="J149" s="106">
        <v>0</v>
      </c>
    </row>
    <row r="150" spans="1:10" ht="25.5" customHeight="1" x14ac:dyDescent="0.25">
      <c r="A150" s="69"/>
      <c r="B150" s="108"/>
      <c r="C150" s="109"/>
      <c r="D150" s="109"/>
      <c r="E150" s="126" t="s">
        <v>1083</v>
      </c>
      <c r="F150" s="137" t="s">
        <v>1084</v>
      </c>
      <c r="G150" s="122" t="s">
        <v>1084</v>
      </c>
      <c r="H150" s="106">
        <v>0</v>
      </c>
      <c r="I150" s="106"/>
      <c r="J150" s="106">
        <v>0</v>
      </c>
    </row>
    <row r="151" spans="1:10" ht="25.5" customHeight="1" x14ac:dyDescent="0.25">
      <c r="A151" s="69"/>
      <c r="B151" s="108"/>
      <c r="C151" s="109"/>
      <c r="D151" s="109"/>
      <c r="E151" s="126" t="s">
        <v>1085</v>
      </c>
      <c r="F151" s="137" t="s">
        <v>1086</v>
      </c>
      <c r="G151" s="122" t="s">
        <v>1086</v>
      </c>
      <c r="H151" s="106">
        <v>0</v>
      </c>
      <c r="I151" s="106"/>
      <c r="J151" s="106">
        <v>0</v>
      </c>
    </row>
    <row r="152" spans="1:10" ht="15.75" customHeight="1" x14ac:dyDescent="0.25">
      <c r="A152" s="69"/>
      <c r="B152" s="108"/>
      <c r="C152" s="109"/>
      <c r="D152" s="109"/>
      <c r="E152" s="126" t="s">
        <v>1087</v>
      </c>
      <c r="F152" s="137" t="s">
        <v>1088</v>
      </c>
      <c r="G152" s="122" t="s">
        <v>1088</v>
      </c>
      <c r="H152" s="106">
        <v>0</v>
      </c>
      <c r="I152" s="106"/>
      <c r="J152" s="106">
        <v>0</v>
      </c>
    </row>
    <row r="153" spans="1:10" s="68" customFormat="1" ht="15.75" customHeight="1" x14ac:dyDescent="0.25">
      <c r="A153" s="70"/>
      <c r="B153" s="138"/>
      <c r="C153" s="139"/>
      <c r="D153" s="139"/>
      <c r="E153" s="126" t="s">
        <v>1089</v>
      </c>
      <c r="F153" s="137" t="s">
        <v>1090</v>
      </c>
      <c r="G153" s="122" t="s">
        <v>1090</v>
      </c>
      <c r="H153" s="106">
        <v>0</v>
      </c>
      <c r="I153" s="106"/>
      <c r="J153" s="106">
        <v>0</v>
      </c>
    </row>
    <row r="154" spans="1:10" s="68" customFormat="1" ht="15.75" customHeight="1" x14ac:dyDescent="0.25">
      <c r="A154" s="70"/>
      <c r="B154" s="138"/>
      <c r="C154" s="139"/>
      <c r="D154" s="139"/>
      <c r="E154" s="126" t="s">
        <v>1091</v>
      </c>
      <c r="F154" s="137" t="s">
        <v>1092</v>
      </c>
      <c r="G154" s="122" t="s">
        <v>1092</v>
      </c>
      <c r="H154" s="106">
        <v>0</v>
      </c>
      <c r="I154" s="106"/>
      <c r="J154" s="106">
        <v>0</v>
      </c>
    </row>
    <row r="155" spans="1:10" s="68" customFormat="1" ht="15.75" customHeight="1" x14ac:dyDescent="0.25">
      <c r="A155" s="70"/>
      <c r="B155" s="138"/>
      <c r="C155" s="139"/>
      <c r="D155" s="139"/>
      <c r="E155" s="126" t="s">
        <v>1093</v>
      </c>
      <c r="F155" s="137" t="s">
        <v>1094</v>
      </c>
      <c r="G155" s="122" t="s">
        <v>1094</v>
      </c>
      <c r="H155" s="106">
        <v>0</v>
      </c>
      <c r="I155" s="106"/>
      <c r="J155" s="106">
        <v>0</v>
      </c>
    </row>
    <row r="156" spans="1:10" s="68" customFormat="1" ht="25.5" customHeight="1" x14ac:dyDescent="0.25">
      <c r="A156" s="70"/>
      <c r="B156" s="138"/>
      <c r="C156" s="139"/>
      <c r="D156" s="139"/>
      <c r="E156" s="140" t="s">
        <v>1095</v>
      </c>
      <c r="F156" s="130" t="s">
        <v>1096</v>
      </c>
      <c r="G156" s="103" t="s">
        <v>1096</v>
      </c>
      <c r="H156" s="106">
        <v>0</v>
      </c>
      <c r="I156" s="106"/>
      <c r="J156" s="106">
        <v>0</v>
      </c>
    </row>
    <row r="157" spans="1:10" s="68" customFormat="1" ht="25.5" customHeight="1" x14ac:dyDescent="0.25">
      <c r="A157" s="70"/>
      <c r="B157" s="138"/>
      <c r="C157" s="139"/>
      <c r="D157" s="139"/>
      <c r="E157" s="140" t="s">
        <v>1097</v>
      </c>
      <c r="F157" s="130" t="s">
        <v>1098</v>
      </c>
      <c r="G157" s="103" t="s">
        <v>1098</v>
      </c>
      <c r="H157" s="106">
        <v>0</v>
      </c>
      <c r="I157" s="106"/>
      <c r="J157" s="106">
        <v>0</v>
      </c>
    </row>
    <row r="158" spans="1:10" s="68" customFormat="1" ht="15.75" customHeight="1" x14ac:dyDescent="0.25">
      <c r="A158" s="70"/>
      <c r="B158" s="138"/>
      <c r="C158" s="139"/>
      <c r="D158" s="139"/>
      <c r="E158" s="126" t="s">
        <v>1099</v>
      </c>
      <c r="F158" s="119" t="s">
        <v>173</v>
      </c>
      <c r="G158" s="119" t="s">
        <v>173</v>
      </c>
      <c r="H158" s="141">
        <v>0</v>
      </c>
      <c r="I158" s="141"/>
      <c r="J158" s="141">
        <v>0</v>
      </c>
    </row>
    <row r="159" spans="1:10" s="68" customFormat="1" ht="15.75" customHeight="1" x14ac:dyDescent="0.25">
      <c r="A159" s="70"/>
      <c r="B159" s="138"/>
      <c r="C159" s="139"/>
      <c r="D159" s="139"/>
      <c r="E159" s="126" t="s">
        <v>1100</v>
      </c>
      <c r="F159" s="137" t="s">
        <v>1101</v>
      </c>
      <c r="G159" s="122" t="s">
        <v>1101</v>
      </c>
      <c r="H159" s="141">
        <v>0</v>
      </c>
      <c r="I159" s="141"/>
      <c r="J159" s="141">
        <v>0</v>
      </c>
    </row>
    <row r="160" spans="1:10" s="68" customFormat="1" ht="15.75" customHeight="1" x14ac:dyDescent="0.25">
      <c r="A160" s="70"/>
      <c r="B160" s="138"/>
      <c r="C160" s="139"/>
      <c r="D160" s="139"/>
      <c r="E160" s="126" t="s">
        <v>1102</v>
      </c>
      <c r="F160" s="137" t="s">
        <v>1103</v>
      </c>
      <c r="G160" s="122" t="s">
        <v>1103</v>
      </c>
      <c r="H160" s="141">
        <v>0</v>
      </c>
      <c r="I160" s="141"/>
      <c r="J160" s="141">
        <v>0</v>
      </c>
    </row>
    <row r="161" spans="1:10" s="68" customFormat="1" ht="25.5" customHeight="1" x14ac:dyDescent="0.25">
      <c r="A161" s="70"/>
      <c r="B161" s="138"/>
      <c r="C161" s="139"/>
      <c r="D161" s="139"/>
      <c r="E161" s="126" t="s">
        <v>1104</v>
      </c>
      <c r="F161" s="137" t="s">
        <v>1105</v>
      </c>
      <c r="G161" s="122" t="s">
        <v>1105</v>
      </c>
      <c r="H161" s="141">
        <v>0</v>
      </c>
      <c r="I161" s="141"/>
      <c r="J161" s="141">
        <v>0</v>
      </c>
    </row>
    <row r="162" spans="1:10" s="68" customFormat="1" ht="25.5" customHeight="1" x14ac:dyDescent="0.25">
      <c r="A162" s="70"/>
      <c r="B162" s="138"/>
      <c r="C162" s="139"/>
      <c r="D162" s="139"/>
      <c r="E162" s="126" t="s">
        <v>1106</v>
      </c>
      <c r="F162" s="137" t="s">
        <v>1107</v>
      </c>
      <c r="G162" s="122" t="s">
        <v>1107</v>
      </c>
      <c r="H162" s="141">
        <v>0</v>
      </c>
      <c r="I162" s="141"/>
      <c r="J162" s="141">
        <v>0</v>
      </c>
    </row>
    <row r="163" spans="1:10" s="68" customFormat="1" ht="15.75" customHeight="1" x14ac:dyDescent="0.25">
      <c r="A163" s="70"/>
      <c r="B163" s="138"/>
      <c r="C163" s="139"/>
      <c r="D163" s="139"/>
      <c r="E163" s="126" t="s">
        <v>1108</v>
      </c>
      <c r="F163" s="119" t="s">
        <v>173</v>
      </c>
      <c r="G163" s="119" t="s">
        <v>173</v>
      </c>
      <c r="H163" s="141">
        <v>0</v>
      </c>
      <c r="I163" s="141"/>
      <c r="J163" s="141">
        <v>0</v>
      </c>
    </row>
    <row r="164" spans="1:10" s="68" customFormat="1" ht="15.75" customHeight="1" x14ac:dyDescent="0.25">
      <c r="A164" s="70"/>
      <c r="B164" s="138"/>
      <c r="C164" s="139"/>
      <c r="D164" s="139"/>
      <c r="E164" s="126" t="s">
        <v>1109</v>
      </c>
      <c r="F164" s="137" t="s">
        <v>1110</v>
      </c>
      <c r="G164" s="122" t="s">
        <v>1110</v>
      </c>
      <c r="H164" s="141">
        <v>0</v>
      </c>
      <c r="I164" s="141"/>
      <c r="J164" s="141">
        <v>0</v>
      </c>
    </row>
    <row r="165" spans="1:10" s="68" customFormat="1" ht="15.75" customHeight="1" x14ac:dyDescent="0.25">
      <c r="A165" s="70"/>
      <c r="B165" s="138"/>
      <c r="C165" s="139"/>
      <c r="D165" s="139"/>
      <c r="E165" s="142" t="s">
        <v>1111</v>
      </c>
      <c r="F165" s="119" t="s">
        <v>173</v>
      </c>
      <c r="G165" s="119" t="s">
        <v>173</v>
      </c>
      <c r="H165" s="141">
        <v>0</v>
      </c>
      <c r="I165" s="141"/>
      <c r="J165" s="141">
        <v>0</v>
      </c>
    </row>
    <row r="166" spans="1:10" s="68" customFormat="1" ht="15.75" customHeight="1" x14ac:dyDescent="0.25">
      <c r="A166" s="70"/>
      <c r="B166" s="138"/>
      <c r="C166" s="139"/>
      <c r="D166" s="139"/>
      <c r="E166" s="126" t="s">
        <v>1112</v>
      </c>
      <c r="F166" s="137" t="s">
        <v>1113</v>
      </c>
      <c r="G166" s="122" t="s">
        <v>1113</v>
      </c>
      <c r="H166" s="141">
        <v>0</v>
      </c>
      <c r="I166" s="141"/>
      <c r="J166" s="141">
        <v>0</v>
      </c>
    </row>
    <row r="167" spans="1:10" s="68" customFormat="1" ht="15.75" customHeight="1" x14ac:dyDescent="0.25">
      <c r="A167" s="70"/>
      <c r="B167" s="138"/>
      <c r="C167" s="139"/>
      <c r="D167" s="139"/>
      <c r="E167" s="126" t="s">
        <v>1114</v>
      </c>
      <c r="F167" s="137" t="s">
        <v>1115</v>
      </c>
      <c r="G167" s="122" t="s">
        <v>1115</v>
      </c>
      <c r="H167" s="141">
        <v>0</v>
      </c>
      <c r="I167" s="141"/>
      <c r="J167" s="141">
        <v>0</v>
      </c>
    </row>
    <row r="168" spans="1:10" s="68" customFormat="1" ht="25.5" customHeight="1" x14ac:dyDescent="0.25">
      <c r="A168" s="70"/>
      <c r="B168" s="138"/>
      <c r="C168" s="139"/>
      <c r="D168" s="139"/>
      <c r="E168" s="126" t="s">
        <v>1116</v>
      </c>
      <c r="F168" s="137" t="s">
        <v>1117</v>
      </c>
      <c r="G168" s="122" t="s">
        <v>1117</v>
      </c>
      <c r="H168" s="141">
        <v>0</v>
      </c>
      <c r="I168" s="141"/>
      <c r="J168" s="141">
        <v>0</v>
      </c>
    </row>
    <row r="169" spans="1:10" ht="25.5" customHeight="1" x14ac:dyDescent="0.25">
      <c r="A169" s="69"/>
      <c r="B169" s="108"/>
      <c r="C169" s="109"/>
      <c r="D169" s="109"/>
      <c r="E169" s="143" t="s">
        <v>1118</v>
      </c>
      <c r="F169" s="144" t="s">
        <v>1119</v>
      </c>
      <c r="G169" s="125" t="s">
        <v>1119</v>
      </c>
      <c r="H169" s="106">
        <v>0</v>
      </c>
      <c r="I169" s="106"/>
      <c r="J169" s="141">
        <v>0</v>
      </c>
    </row>
    <row r="170" spans="1:10" ht="25.5" customHeight="1" x14ac:dyDescent="0.25">
      <c r="A170" s="69">
        <v>2112</v>
      </c>
      <c r="B170" s="108" t="s">
        <v>875</v>
      </c>
      <c r="C170" s="109">
        <v>1</v>
      </c>
      <c r="D170" s="109">
        <v>2</v>
      </c>
      <c r="E170" s="111" t="s">
        <v>1120</v>
      </c>
      <c r="F170" s="112" t="s">
        <v>1121</v>
      </c>
      <c r="G170" s="113"/>
      <c r="H170" s="106">
        <v>0</v>
      </c>
      <c r="I170" s="106"/>
      <c r="J170" s="106"/>
    </row>
    <row r="171" spans="1:10" ht="51" customHeight="1" x14ac:dyDescent="0.25">
      <c r="A171" s="69"/>
      <c r="B171" s="108"/>
      <c r="C171" s="109"/>
      <c r="D171" s="109"/>
      <c r="E171" s="111" t="s">
        <v>884</v>
      </c>
      <c r="F171" s="112"/>
      <c r="G171" s="113"/>
      <c r="H171" s="106">
        <v>0</v>
      </c>
      <c r="I171" s="106"/>
      <c r="J171" s="106"/>
    </row>
    <row r="172" spans="1:10" ht="15.75" customHeight="1" x14ac:dyDescent="0.25">
      <c r="A172" s="69"/>
      <c r="B172" s="108"/>
      <c r="C172" s="109"/>
      <c r="D172" s="109"/>
      <c r="E172" s="111" t="s">
        <v>1122</v>
      </c>
      <c r="F172" s="112"/>
      <c r="G172" s="113"/>
      <c r="H172" s="106">
        <v>0</v>
      </c>
      <c r="I172" s="106"/>
      <c r="J172" s="106"/>
    </row>
    <row r="173" spans="1:10" ht="15.75" customHeight="1" x14ac:dyDescent="0.25">
      <c r="A173" s="69"/>
      <c r="B173" s="108"/>
      <c r="C173" s="109"/>
      <c r="D173" s="109"/>
      <c r="E173" s="111" t="s">
        <v>1122</v>
      </c>
      <c r="F173" s="112"/>
      <c r="G173" s="113"/>
      <c r="H173" s="106">
        <v>0</v>
      </c>
      <c r="I173" s="106"/>
      <c r="J173" s="106"/>
    </row>
    <row r="174" spans="1:10" ht="15.75" customHeight="1" x14ac:dyDescent="0.25">
      <c r="A174" s="69">
        <v>2113</v>
      </c>
      <c r="B174" s="108" t="s">
        <v>875</v>
      </c>
      <c r="C174" s="109">
        <v>1</v>
      </c>
      <c r="D174" s="109">
        <v>3</v>
      </c>
      <c r="E174" s="111" t="s">
        <v>1123</v>
      </c>
      <c r="F174" s="112" t="s">
        <v>1124</v>
      </c>
      <c r="G174" s="113"/>
      <c r="H174" s="106">
        <v>0</v>
      </c>
      <c r="I174" s="106"/>
      <c r="J174" s="106"/>
    </row>
    <row r="175" spans="1:10" ht="51" customHeight="1" x14ac:dyDescent="0.25">
      <c r="A175" s="69"/>
      <c r="B175" s="108"/>
      <c r="C175" s="109"/>
      <c r="D175" s="109"/>
      <c r="E175" s="111" t="s">
        <v>884</v>
      </c>
      <c r="F175" s="112"/>
      <c r="G175" s="113"/>
      <c r="H175" s="106">
        <v>0</v>
      </c>
      <c r="I175" s="106"/>
      <c r="J175" s="106"/>
    </row>
    <row r="176" spans="1:10" ht="15.75" customHeight="1" x14ac:dyDescent="0.25">
      <c r="A176" s="69"/>
      <c r="B176" s="108"/>
      <c r="C176" s="109"/>
      <c r="D176" s="109"/>
      <c r="E176" s="111" t="s">
        <v>1122</v>
      </c>
      <c r="F176" s="112"/>
      <c r="G176" s="113"/>
      <c r="H176" s="106">
        <v>0</v>
      </c>
      <c r="I176" s="106"/>
      <c r="J176" s="106"/>
    </row>
    <row r="177" spans="1:10" ht="15.75" customHeight="1" x14ac:dyDescent="0.25">
      <c r="A177" s="69"/>
      <c r="B177" s="108"/>
      <c r="C177" s="109"/>
      <c r="D177" s="109"/>
      <c r="E177" s="111" t="s">
        <v>1122</v>
      </c>
      <c r="F177" s="112"/>
      <c r="G177" s="113"/>
      <c r="H177" s="106">
        <v>0</v>
      </c>
      <c r="I177" s="106"/>
      <c r="J177" s="106"/>
    </row>
    <row r="178" spans="1:10" ht="25.5" customHeight="1" x14ac:dyDescent="0.25">
      <c r="A178" s="69"/>
      <c r="B178" s="108"/>
      <c r="C178" s="109"/>
      <c r="D178" s="109"/>
      <c r="E178" s="145" t="s">
        <v>1062</v>
      </c>
      <c r="F178" s="146" t="s">
        <v>1063</v>
      </c>
      <c r="G178" s="122" t="s">
        <v>1063</v>
      </c>
      <c r="H178" s="106">
        <f>I178</f>
        <v>1000</v>
      </c>
      <c r="I178" s="106">
        <f>[1]aparat!F141</f>
        <v>1000</v>
      </c>
      <c r="J178" s="106"/>
    </row>
    <row r="179" spans="1:10" ht="25.5" customHeight="1" x14ac:dyDescent="0.25">
      <c r="A179" s="69"/>
      <c r="B179" s="108"/>
      <c r="C179" s="109"/>
      <c r="D179" s="109"/>
      <c r="E179" s="147" t="s">
        <v>1504</v>
      </c>
      <c r="F179" s="112"/>
      <c r="G179" s="137" t="s">
        <v>1084</v>
      </c>
      <c r="H179" s="106">
        <f>J179</f>
        <v>5299.9</v>
      </c>
      <c r="I179" s="106"/>
      <c r="J179" s="106">
        <v>5299.9</v>
      </c>
    </row>
    <row r="180" spans="1:10" ht="25.5" customHeight="1" x14ac:dyDescent="0.25">
      <c r="A180" s="69"/>
      <c r="B180" s="108"/>
      <c r="C180" s="109"/>
      <c r="D180" s="109"/>
      <c r="E180" s="147" t="s">
        <v>1505</v>
      </c>
      <c r="F180" s="112"/>
      <c r="G180" s="137" t="s">
        <v>1086</v>
      </c>
      <c r="H180" s="106">
        <f>J180</f>
        <v>1000</v>
      </c>
      <c r="I180" s="106"/>
      <c r="J180" s="106">
        <f>[1]aparat!F156</f>
        <v>1000</v>
      </c>
    </row>
    <row r="181" spans="1:10" ht="15.75" customHeight="1" x14ac:dyDescent="0.25">
      <c r="A181" s="69"/>
      <c r="B181" s="108"/>
      <c r="C181" s="109"/>
      <c r="D181" s="109"/>
      <c r="E181" s="111" t="s">
        <v>1125</v>
      </c>
      <c r="F181" s="112"/>
      <c r="G181" s="133">
        <v>512200</v>
      </c>
      <c r="H181" s="106">
        <f>J181</f>
        <v>3200</v>
      </c>
      <c r="I181" s="106">
        <v>0</v>
      </c>
      <c r="J181" s="106">
        <v>3200</v>
      </c>
    </row>
    <row r="182" spans="1:10" ht="15.75" customHeight="1" x14ac:dyDescent="0.25">
      <c r="A182" s="69"/>
      <c r="B182" s="108"/>
      <c r="C182" s="109"/>
      <c r="D182" s="109"/>
      <c r="E182" s="131" t="s">
        <v>1089</v>
      </c>
      <c r="F182" s="112"/>
      <c r="G182" s="133">
        <v>512900</v>
      </c>
      <c r="H182" s="106">
        <f>J182</f>
        <v>969</v>
      </c>
      <c r="I182" s="106">
        <v>0</v>
      </c>
      <c r="J182" s="106">
        <v>969</v>
      </c>
    </row>
    <row r="183" spans="1:10" ht="15.75" customHeight="1" x14ac:dyDescent="0.25">
      <c r="A183" s="69"/>
      <c r="B183" s="108"/>
      <c r="C183" s="109"/>
      <c r="D183" s="109"/>
      <c r="E183" s="148" t="s">
        <v>1506</v>
      </c>
      <c r="F183" s="112"/>
      <c r="G183" s="133">
        <v>513200</v>
      </c>
      <c r="H183" s="149">
        <f>J183</f>
        <v>200</v>
      </c>
      <c r="I183" s="149">
        <v>0</v>
      </c>
      <c r="J183" s="149">
        <f>[1]aparat!F160</f>
        <v>200</v>
      </c>
    </row>
    <row r="184" spans="1:10" ht="15.75" customHeight="1" x14ac:dyDescent="0.25">
      <c r="A184" s="69">
        <v>2120</v>
      </c>
      <c r="B184" s="108" t="s">
        <v>875</v>
      </c>
      <c r="C184" s="109">
        <v>2</v>
      </c>
      <c r="D184" s="109">
        <v>0</v>
      </c>
      <c r="E184" s="115" t="s">
        <v>1126</v>
      </c>
      <c r="F184" s="150" t="s">
        <v>1127</v>
      </c>
      <c r="G184" s="151"/>
      <c r="H184" s="152">
        <v>0</v>
      </c>
      <c r="I184" s="152"/>
      <c r="J184" s="152"/>
    </row>
    <row r="185" spans="1:10" s="68" customFormat="1" ht="15.75" customHeight="1" x14ac:dyDescent="0.25">
      <c r="A185" s="69"/>
      <c r="B185" s="108"/>
      <c r="C185" s="109"/>
      <c r="D185" s="109"/>
      <c r="E185" s="111" t="s">
        <v>881</v>
      </c>
      <c r="F185" s="115"/>
      <c r="G185" s="116"/>
      <c r="H185" s="152">
        <v>0</v>
      </c>
      <c r="I185" s="152"/>
      <c r="J185" s="152"/>
    </row>
    <row r="186" spans="1:10" ht="25.5" customHeight="1" x14ac:dyDescent="0.25">
      <c r="A186" s="69">
        <v>2121</v>
      </c>
      <c r="B186" s="108" t="s">
        <v>875</v>
      </c>
      <c r="C186" s="109">
        <v>2</v>
      </c>
      <c r="D186" s="109">
        <v>1</v>
      </c>
      <c r="E186" s="153" t="s">
        <v>1128</v>
      </c>
      <c r="F186" s="112" t="s">
        <v>1129</v>
      </c>
      <c r="G186" s="113"/>
      <c r="H186" s="152">
        <v>0</v>
      </c>
      <c r="I186" s="152"/>
      <c r="J186" s="152"/>
    </row>
    <row r="187" spans="1:10" ht="51" customHeight="1" x14ac:dyDescent="0.25">
      <c r="A187" s="69"/>
      <c r="B187" s="108"/>
      <c r="C187" s="109"/>
      <c r="D187" s="109"/>
      <c r="E187" s="111" t="s">
        <v>884</v>
      </c>
      <c r="F187" s="112"/>
      <c r="G187" s="113"/>
      <c r="H187" s="152">
        <v>0</v>
      </c>
      <c r="I187" s="152"/>
      <c r="J187" s="152"/>
    </row>
    <row r="188" spans="1:10" ht="15.75" customHeight="1" x14ac:dyDescent="0.25">
      <c r="A188" s="69"/>
      <c r="B188" s="108"/>
      <c r="C188" s="109"/>
      <c r="D188" s="109"/>
      <c r="E188" s="111" t="s">
        <v>1122</v>
      </c>
      <c r="F188" s="112"/>
      <c r="G188" s="113"/>
      <c r="H188" s="152">
        <v>0</v>
      </c>
      <c r="I188" s="152"/>
      <c r="J188" s="152"/>
    </row>
    <row r="189" spans="1:10" ht="15.75" customHeight="1" x14ac:dyDescent="0.25">
      <c r="A189" s="69"/>
      <c r="B189" s="108"/>
      <c r="C189" s="109"/>
      <c r="D189" s="109"/>
      <c r="E189" s="111" t="s">
        <v>1122</v>
      </c>
      <c r="F189" s="112"/>
      <c r="G189" s="113"/>
      <c r="H189" s="152">
        <v>0</v>
      </c>
      <c r="I189" s="152"/>
      <c r="J189" s="152"/>
    </row>
    <row r="190" spans="1:10" ht="51" customHeight="1" x14ac:dyDescent="0.25">
      <c r="A190" s="69">
        <v>2122</v>
      </c>
      <c r="B190" s="108" t="s">
        <v>875</v>
      </c>
      <c r="C190" s="109">
        <v>2</v>
      </c>
      <c r="D190" s="109">
        <v>2</v>
      </c>
      <c r="E190" s="111" t="s">
        <v>1130</v>
      </c>
      <c r="F190" s="112" t="s">
        <v>1131</v>
      </c>
      <c r="G190" s="113"/>
      <c r="H190" s="152">
        <v>0</v>
      </c>
      <c r="I190" s="152"/>
      <c r="J190" s="152"/>
    </row>
    <row r="191" spans="1:10" ht="51" customHeight="1" x14ac:dyDescent="0.25">
      <c r="A191" s="69"/>
      <c r="B191" s="108"/>
      <c r="C191" s="109"/>
      <c r="D191" s="109"/>
      <c r="E191" s="111" t="s">
        <v>884</v>
      </c>
      <c r="F191" s="112"/>
      <c r="G191" s="113"/>
      <c r="H191" s="152">
        <v>0</v>
      </c>
      <c r="I191" s="152"/>
      <c r="J191" s="152"/>
    </row>
    <row r="192" spans="1:10" ht="15.75" customHeight="1" x14ac:dyDescent="0.25">
      <c r="A192" s="69"/>
      <c r="B192" s="108"/>
      <c r="C192" s="109"/>
      <c r="D192" s="109"/>
      <c r="E192" s="111" t="s">
        <v>1122</v>
      </c>
      <c r="F192" s="112"/>
      <c r="G192" s="113"/>
      <c r="H192" s="152">
        <v>0</v>
      </c>
      <c r="I192" s="152"/>
      <c r="J192" s="152"/>
    </row>
    <row r="193" spans="1:10" ht="15.75" customHeight="1" x14ac:dyDescent="0.25">
      <c r="A193" s="69"/>
      <c r="B193" s="108"/>
      <c r="C193" s="109"/>
      <c r="D193" s="109"/>
      <c r="E193" s="111" t="s">
        <v>1122</v>
      </c>
      <c r="F193" s="112"/>
      <c r="G193" s="113"/>
      <c r="H193" s="152">
        <v>0</v>
      </c>
      <c r="I193" s="152"/>
      <c r="J193" s="152"/>
    </row>
    <row r="194" spans="1:10" ht="15.75" customHeight="1" x14ac:dyDescent="0.25">
      <c r="A194" s="69">
        <v>2130</v>
      </c>
      <c r="B194" s="108" t="s">
        <v>875</v>
      </c>
      <c r="C194" s="109">
        <v>3</v>
      </c>
      <c r="D194" s="109">
        <v>0</v>
      </c>
      <c r="E194" s="115" t="s">
        <v>1132</v>
      </c>
      <c r="F194" s="132" t="s">
        <v>1133</v>
      </c>
      <c r="G194" s="133"/>
      <c r="H194" s="152">
        <f>H204</f>
        <v>1999</v>
      </c>
      <c r="I194" s="152">
        <f>I204</f>
        <v>1999</v>
      </c>
      <c r="J194" s="152">
        <f>J204</f>
        <v>0</v>
      </c>
    </row>
    <row r="195" spans="1:10" ht="25.5" customHeight="1" x14ac:dyDescent="0.25">
      <c r="A195" s="69">
        <v>2131</v>
      </c>
      <c r="B195" s="108" t="s">
        <v>875</v>
      </c>
      <c r="C195" s="109">
        <v>3</v>
      </c>
      <c r="D195" s="109">
        <v>1</v>
      </c>
      <c r="E195" s="111" t="s">
        <v>1134</v>
      </c>
      <c r="F195" s="112" t="s">
        <v>1135</v>
      </c>
      <c r="G195" s="113"/>
      <c r="H195" s="152">
        <v>0</v>
      </c>
      <c r="I195" s="152"/>
      <c r="J195" s="152"/>
    </row>
    <row r="196" spans="1:10" ht="51" customHeight="1" x14ac:dyDescent="0.25">
      <c r="A196" s="69"/>
      <c r="B196" s="108"/>
      <c r="C196" s="109"/>
      <c r="D196" s="109"/>
      <c r="E196" s="111" t="s">
        <v>884</v>
      </c>
      <c r="F196" s="112"/>
      <c r="G196" s="113"/>
      <c r="H196" s="152">
        <v>0</v>
      </c>
      <c r="I196" s="152"/>
      <c r="J196" s="152"/>
    </row>
    <row r="197" spans="1:10" ht="15.75" customHeight="1" x14ac:dyDescent="0.25">
      <c r="A197" s="69"/>
      <c r="B197" s="108"/>
      <c r="C197" s="109"/>
      <c r="D197" s="109"/>
      <c r="E197" s="111" t="s">
        <v>1122</v>
      </c>
      <c r="F197" s="112"/>
      <c r="G197" s="113"/>
      <c r="H197" s="152">
        <v>0</v>
      </c>
      <c r="I197" s="152"/>
      <c r="J197" s="152"/>
    </row>
    <row r="198" spans="1:10" ht="15.75" customHeight="1" x14ac:dyDescent="0.25">
      <c r="A198" s="69"/>
      <c r="B198" s="108"/>
      <c r="C198" s="109"/>
      <c r="D198" s="109"/>
      <c r="E198" s="111" t="s">
        <v>1122</v>
      </c>
      <c r="F198" s="112"/>
      <c r="G198" s="113"/>
      <c r="H198" s="152">
        <v>0</v>
      </c>
      <c r="I198" s="152"/>
      <c r="J198" s="152"/>
    </row>
    <row r="199" spans="1:10" ht="25.5" customHeight="1" x14ac:dyDescent="0.25">
      <c r="A199" s="69">
        <v>2132</v>
      </c>
      <c r="B199" s="108" t="s">
        <v>875</v>
      </c>
      <c r="C199" s="109">
        <v>3</v>
      </c>
      <c r="D199" s="109">
        <v>2</v>
      </c>
      <c r="E199" s="111" t="s">
        <v>1136</v>
      </c>
      <c r="F199" s="112" t="s">
        <v>1137</v>
      </c>
      <c r="G199" s="113"/>
      <c r="H199" s="152">
        <v>0</v>
      </c>
      <c r="I199" s="152"/>
      <c r="J199" s="152"/>
    </row>
    <row r="200" spans="1:10" ht="51" customHeight="1" x14ac:dyDescent="0.25">
      <c r="A200" s="69"/>
      <c r="B200" s="108"/>
      <c r="C200" s="109"/>
      <c r="D200" s="109"/>
      <c r="E200" s="111" t="s">
        <v>884</v>
      </c>
      <c r="F200" s="112"/>
      <c r="G200" s="113"/>
      <c r="H200" s="152">
        <v>0</v>
      </c>
      <c r="I200" s="152"/>
      <c r="J200" s="152"/>
    </row>
    <row r="201" spans="1:10" ht="15.75" customHeight="1" x14ac:dyDescent="0.25">
      <c r="A201" s="69"/>
      <c r="B201" s="108"/>
      <c r="C201" s="109"/>
      <c r="D201" s="109"/>
      <c r="E201" s="111" t="s">
        <v>1122</v>
      </c>
      <c r="F201" s="112"/>
      <c r="G201" s="113"/>
      <c r="H201" s="152">
        <v>0</v>
      </c>
      <c r="I201" s="152"/>
      <c r="J201" s="152"/>
    </row>
    <row r="202" spans="1:10" ht="15.75" customHeight="1" x14ac:dyDescent="0.25">
      <c r="A202" s="69"/>
      <c r="B202" s="108"/>
      <c r="C202" s="109"/>
      <c r="D202" s="109"/>
      <c r="E202" s="111" t="s">
        <v>1122</v>
      </c>
      <c r="F202" s="112"/>
      <c r="G202" s="113"/>
      <c r="H202" s="152">
        <v>0</v>
      </c>
      <c r="I202" s="152"/>
      <c r="J202" s="152"/>
    </row>
    <row r="203" spans="1:10" ht="15.75" customHeight="1" x14ac:dyDescent="0.25">
      <c r="A203" s="69"/>
      <c r="B203" s="108"/>
      <c r="C203" s="109"/>
      <c r="D203" s="109"/>
      <c r="E203" s="111" t="s">
        <v>881</v>
      </c>
      <c r="F203" s="112"/>
      <c r="G203" s="113"/>
      <c r="H203" s="152"/>
      <c r="I203" s="152"/>
      <c r="J203" s="152"/>
    </row>
    <row r="204" spans="1:10" ht="25.5" customHeight="1" x14ac:dyDescent="0.25">
      <c r="A204" s="69">
        <v>2133</v>
      </c>
      <c r="B204" s="108" t="s">
        <v>875</v>
      </c>
      <c r="C204" s="109">
        <v>3</v>
      </c>
      <c r="D204" s="109">
        <v>3</v>
      </c>
      <c r="E204" s="111" t="s">
        <v>1138</v>
      </c>
      <c r="F204" s="112" t="s">
        <v>1139</v>
      </c>
      <c r="G204" s="113"/>
      <c r="H204" s="152">
        <f>J204+I204</f>
        <v>1999</v>
      </c>
      <c r="I204" s="152">
        <v>1999</v>
      </c>
      <c r="J204" s="152">
        <f>J218</f>
        <v>0</v>
      </c>
    </row>
    <row r="205" spans="1:10" ht="51" customHeight="1" x14ac:dyDescent="0.25">
      <c r="A205" s="69"/>
      <c r="B205" s="108"/>
      <c r="C205" s="109"/>
      <c r="D205" s="109"/>
      <c r="E205" s="111" t="s">
        <v>884</v>
      </c>
      <c r="F205" s="112"/>
      <c r="G205" s="113"/>
      <c r="H205" s="152">
        <v>0</v>
      </c>
      <c r="I205" s="152"/>
      <c r="J205" s="152"/>
    </row>
    <row r="206" spans="1:10" ht="25.5" customHeight="1" x14ac:dyDescent="0.25">
      <c r="A206" s="69"/>
      <c r="B206" s="108"/>
      <c r="C206" s="109"/>
      <c r="D206" s="109"/>
      <c r="E206" s="121" t="s">
        <v>887</v>
      </c>
      <c r="F206" s="132"/>
      <c r="G206" s="154" t="s">
        <v>889</v>
      </c>
      <c r="H206" s="152">
        <f t="shared" ref="H206:H217" si="2">I206</f>
        <v>1885</v>
      </c>
      <c r="I206" s="152">
        <f>[1]zags!F35</f>
        <v>1885</v>
      </c>
      <c r="J206" s="152"/>
    </row>
    <row r="207" spans="1:10" ht="38.25" customHeight="1" x14ac:dyDescent="0.25">
      <c r="A207" s="69"/>
      <c r="B207" s="108"/>
      <c r="C207" s="109"/>
      <c r="D207" s="109"/>
      <c r="E207" s="121" t="s">
        <v>1140</v>
      </c>
      <c r="F207" s="132"/>
      <c r="G207" s="122" t="s">
        <v>1141</v>
      </c>
      <c r="H207" s="152">
        <f t="shared" si="2"/>
        <v>0</v>
      </c>
      <c r="I207" s="152">
        <f>[1]zags!F41</f>
        <v>0</v>
      </c>
      <c r="J207" s="152"/>
    </row>
    <row r="208" spans="1:10" ht="15.75" customHeight="1" x14ac:dyDescent="0.25">
      <c r="A208" s="69"/>
      <c r="B208" s="108"/>
      <c r="C208" s="109"/>
      <c r="D208" s="109"/>
      <c r="E208" s="121" t="s">
        <v>909</v>
      </c>
      <c r="F208" s="132"/>
      <c r="G208" s="133">
        <v>421200</v>
      </c>
      <c r="H208" s="152">
        <f t="shared" si="2"/>
        <v>0</v>
      </c>
      <c r="I208" s="152">
        <f>[1]zags!F45</f>
        <v>0</v>
      </c>
      <c r="J208" s="152"/>
    </row>
    <row r="209" spans="1:10" ht="15.75" customHeight="1" x14ac:dyDescent="0.25">
      <c r="A209" s="69"/>
      <c r="B209" s="108"/>
      <c r="C209" s="109"/>
      <c r="D209" s="109"/>
      <c r="E209" s="121" t="s">
        <v>913</v>
      </c>
      <c r="F209" s="132"/>
      <c r="G209" s="133">
        <v>421400</v>
      </c>
      <c r="H209" s="152">
        <f t="shared" si="2"/>
        <v>87.6</v>
      </c>
      <c r="I209" s="152">
        <f>[1]zags!F47</f>
        <v>87.6</v>
      </c>
      <c r="J209" s="152"/>
    </row>
    <row r="210" spans="1:10" ht="15.75" customHeight="1" x14ac:dyDescent="0.25">
      <c r="A210" s="69"/>
      <c r="B210" s="108"/>
      <c r="C210" s="109"/>
      <c r="D210" s="109"/>
      <c r="E210" s="121" t="s">
        <v>923</v>
      </c>
      <c r="F210" s="132"/>
      <c r="G210" s="133">
        <v>422100</v>
      </c>
      <c r="H210" s="152">
        <f t="shared" si="2"/>
        <v>0</v>
      </c>
      <c r="I210" s="152">
        <f>[1]zags!F52</f>
        <v>0</v>
      </c>
      <c r="J210" s="152"/>
    </row>
    <row r="211" spans="1:10" ht="25.5" customHeight="1" x14ac:dyDescent="0.25">
      <c r="A211" s="69"/>
      <c r="B211" s="108"/>
      <c r="C211" s="109"/>
      <c r="D211" s="109"/>
      <c r="E211" s="121" t="s">
        <v>946</v>
      </c>
      <c r="F211" s="122" t="s">
        <v>947</v>
      </c>
      <c r="G211" s="122" t="s">
        <v>947</v>
      </c>
      <c r="H211" s="152">
        <f t="shared" si="2"/>
        <v>0</v>
      </c>
      <c r="I211" s="152">
        <f>[1]zags!F63</f>
        <v>0</v>
      </c>
      <c r="J211" s="152"/>
    </row>
    <row r="212" spans="1:10" ht="25.5" customHeight="1" x14ac:dyDescent="0.25">
      <c r="A212" s="69"/>
      <c r="B212" s="108"/>
      <c r="C212" s="109"/>
      <c r="D212" s="109"/>
      <c r="E212" s="124" t="s">
        <v>950</v>
      </c>
      <c r="F212" s="112"/>
      <c r="G212" s="155" t="s">
        <v>951</v>
      </c>
      <c r="H212" s="152">
        <f t="shared" si="2"/>
        <v>0</v>
      </c>
      <c r="I212" s="152">
        <f>[1]zags!F67</f>
        <v>0</v>
      </c>
      <c r="J212" s="152"/>
    </row>
    <row r="213" spans="1:10" ht="15.75" customHeight="1" x14ac:dyDescent="0.25">
      <c r="A213" s="69"/>
      <c r="B213" s="108"/>
      <c r="C213" s="109"/>
      <c r="D213" s="109"/>
      <c r="E213" s="121" t="s">
        <v>913</v>
      </c>
      <c r="F213" s="122" t="s">
        <v>914</v>
      </c>
      <c r="G213" s="122" t="s">
        <v>914</v>
      </c>
      <c r="H213" s="152">
        <f t="shared" si="2"/>
        <v>57.6</v>
      </c>
      <c r="I213" s="152">
        <v>57.6</v>
      </c>
      <c r="J213" s="152"/>
    </row>
    <row r="214" spans="1:10" ht="25.5" customHeight="1" x14ac:dyDescent="0.25">
      <c r="A214" s="69"/>
      <c r="B214" s="108"/>
      <c r="C214" s="109"/>
      <c r="D214" s="109"/>
      <c r="E214" s="121" t="s">
        <v>953</v>
      </c>
      <c r="F214" s="122" t="s">
        <v>954</v>
      </c>
      <c r="G214" s="122" t="s">
        <v>954</v>
      </c>
      <c r="H214" s="152">
        <f t="shared" si="2"/>
        <v>24.5</v>
      </c>
      <c r="I214" s="152">
        <v>24.5</v>
      </c>
      <c r="J214" s="152"/>
    </row>
    <row r="215" spans="1:10" ht="25.5" customHeight="1" x14ac:dyDescent="0.25">
      <c r="A215" s="69"/>
      <c r="B215" s="108"/>
      <c r="C215" s="109"/>
      <c r="D215" s="109"/>
      <c r="E215" s="121" t="s">
        <v>956</v>
      </c>
      <c r="F215" s="132"/>
      <c r="G215" s="133">
        <v>426100</v>
      </c>
      <c r="H215" s="152">
        <f t="shared" si="2"/>
        <v>0</v>
      </c>
      <c r="I215" s="152">
        <f>[1]zags!F70</f>
        <v>0</v>
      </c>
      <c r="J215" s="152"/>
    </row>
    <row r="216" spans="1:10" ht="25.5" customHeight="1" x14ac:dyDescent="0.25">
      <c r="A216" s="69"/>
      <c r="B216" s="108"/>
      <c r="C216" s="109"/>
      <c r="D216" s="109"/>
      <c r="E216" s="126" t="s">
        <v>968</v>
      </c>
      <c r="F216" s="132"/>
      <c r="G216" s="133">
        <v>426700</v>
      </c>
      <c r="H216" s="152">
        <f t="shared" si="2"/>
        <v>0</v>
      </c>
      <c r="I216" s="152">
        <f>[1]zags!F76</f>
        <v>0</v>
      </c>
      <c r="J216" s="152"/>
    </row>
    <row r="217" spans="1:10" ht="15.75" customHeight="1" x14ac:dyDescent="0.25">
      <c r="A217" s="69"/>
      <c r="B217" s="108"/>
      <c r="C217" s="109"/>
      <c r="D217" s="109"/>
      <c r="E217" s="126" t="s">
        <v>970</v>
      </c>
      <c r="F217" s="132"/>
      <c r="G217" s="133">
        <v>426900</v>
      </c>
      <c r="H217" s="152">
        <f t="shared" si="2"/>
        <v>0</v>
      </c>
      <c r="I217" s="152">
        <f>[1]zags!F77</f>
        <v>0</v>
      </c>
      <c r="J217" s="152"/>
    </row>
    <row r="218" spans="1:10" ht="15.75" customHeight="1" x14ac:dyDescent="0.25">
      <c r="A218" s="69"/>
      <c r="B218" s="108"/>
      <c r="C218" s="109"/>
      <c r="D218" s="109"/>
      <c r="E218" s="111" t="s">
        <v>1125</v>
      </c>
      <c r="F218" s="112"/>
      <c r="G218" s="113">
        <v>512200</v>
      </c>
      <c r="H218" s="152">
        <f>J218</f>
        <v>0</v>
      </c>
      <c r="I218" s="152">
        <v>0</v>
      </c>
      <c r="J218" s="152">
        <f>[1]zags!F152</f>
        <v>0</v>
      </c>
    </row>
    <row r="219" spans="1:10" ht="25.5" customHeight="1" x14ac:dyDescent="0.25">
      <c r="A219" s="69"/>
      <c r="B219" s="108"/>
      <c r="C219" s="109"/>
      <c r="D219" s="109"/>
      <c r="E219" s="121" t="s">
        <v>956</v>
      </c>
      <c r="F219" s="122" t="s">
        <v>957</v>
      </c>
      <c r="G219" s="122" t="s">
        <v>957</v>
      </c>
      <c r="H219" s="152">
        <f>I219</f>
        <v>31.9</v>
      </c>
      <c r="I219" s="152">
        <v>31.9</v>
      </c>
      <c r="J219" s="152"/>
    </row>
    <row r="220" spans="1:10" ht="25.5" customHeight="1" x14ac:dyDescent="0.25">
      <c r="A220" s="69">
        <v>2140</v>
      </c>
      <c r="B220" s="108" t="s">
        <v>875</v>
      </c>
      <c r="C220" s="109">
        <v>4</v>
      </c>
      <c r="D220" s="109">
        <v>0</v>
      </c>
      <c r="E220" s="111" t="s">
        <v>1142</v>
      </c>
      <c r="F220" s="115" t="s">
        <v>1143</v>
      </c>
      <c r="G220" s="116"/>
      <c r="H220" s="152">
        <v>0</v>
      </c>
      <c r="I220" s="152"/>
      <c r="J220" s="152"/>
    </row>
    <row r="221" spans="1:10" s="68" customFormat="1" ht="15.75" customHeight="1" x14ac:dyDescent="0.25">
      <c r="A221" s="69"/>
      <c r="B221" s="108"/>
      <c r="C221" s="109"/>
      <c r="D221" s="109"/>
      <c r="E221" s="111" t="s">
        <v>881</v>
      </c>
      <c r="F221" s="115"/>
      <c r="G221" s="116"/>
      <c r="H221" s="152">
        <v>0</v>
      </c>
      <c r="I221" s="152"/>
      <c r="J221" s="152"/>
    </row>
    <row r="222" spans="1:10" ht="25.5" customHeight="1" x14ac:dyDescent="0.25">
      <c r="A222" s="69">
        <v>2141</v>
      </c>
      <c r="B222" s="108" t="s">
        <v>875</v>
      </c>
      <c r="C222" s="109">
        <v>4</v>
      </c>
      <c r="D222" s="109">
        <v>1</v>
      </c>
      <c r="E222" s="111" t="s">
        <v>1144</v>
      </c>
      <c r="F222" s="156" t="s">
        <v>1145</v>
      </c>
      <c r="G222" s="157"/>
      <c r="H222" s="152">
        <v>0</v>
      </c>
      <c r="I222" s="152"/>
      <c r="J222" s="152"/>
    </row>
    <row r="223" spans="1:10" ht="51" customHeight="1" x14ac:dyDescent="0.25">
      <c r="A223" s="69"/>
      <c r="B223" s="108"/>
      <c r="C223" s="109"/>
      <c r="D223" s="109"/>
      <c r="E223" s="111" t="s">
        <v>884</v>
      </c>
      <c r="F223" s="112"/>
      <c r="G223" s="113"/>
      <c r="H223" s="152">
        <v>0</v>
      </c>
      <c r="I223" s="152"/>
      <c r="J223" s="152"/>
    </row>
    <row r="224" spans="1:10" ht="15.75" customHeight="1" x14ac:dyDescent="0.25">
      <c r="A224" s="69"/>
      <c r="B224" s="108"/>
      <c r="C224" s="109"/>
      <c r="D224" s="109"/>
      <c r="E224" s="111" t="s">
        <v>1122</v>
      </c>
      <c r="F224" s="112"/>
      <c r="G224" s="113"/>
      <c r="H224" s="152">
        <v>0</v>
      </c>
      <c r="I224" s="152"/>
      <c r="J224" s="152"/>
    </row>
    <row r="225" spans="1:10" ht="15.75" customHeight="1" x14ac:dyDescent="0.25">
      <c r="A225" s="69"/>
      <c r="B225" s="108"/>
      <c r="C225" s="109"/>
      <c r="D225" s="109"/>
      <c r="E225" s="111" t="s">
        <v>1122</v>
      </c>
      <c r="F225" s="112"/>
      <c r="G225" s="113"/>
      <c r="H225" s="152">
        <v>0</v>
      </c>
      <c r="I225" s="152"/>
      <c r="J225" s="152"/>
    </row>
    <row r="226" spans="1:10" ht="51" customHeight="1" x14ac:dyDescent="0.25">
      <c r="A226" s="69">
        <v>2150</v>
      </c>
      <c r="B226" s="108" t="s">
        <v>875</v>
      </c>
      <c r="C226" s="109">
        <v>5</v>
      </c>
      <c r="D226" s="109">
        <v>0</v>
      </c>
      <c r="E226" s="111" t="s">
        <v>1146</v>
      </c>
      <c r="F226" s="115" t="s">
        <v>1147</v>
      </c>
      <c r="G226" s="116"/>
      <c r="H226" s="158">
        <v>26000</v>
      </c>
      <c r="I226" s="158">
        <f>I228</f>
        <v>11500</v>
      </c>
      <c r="J226" s="158">
        <v>14500</v>
      </c>
    </row>
    <row r="227" spans="1:10" s="68" customFormat="1" ht="15.75" customHeight="1" x14ac:dyDescent="0.25">
      <c r="A227" s="69"/>
      <c r="B227" s="108"/>
      <c r="C227" s="109"/>
      <c r="D227" s="109"/>
      <c r="E227" s="111" t="s">
        <v>881</v>
      </c>
      <c r="F227" s="115"/>
      <c r="G227" s="116"/>
      <c r="H227" s="152">
        <v>0</v>
      </c>
      <c r="I227" s="152"/>
      <c r="J227" s="152"/>
    </row>
    <row r="228" spans="1:10" ht="51" customHeight="1" x14ac:dyDescent="0.25">
      <c r="A228" s="69">
        <v>2151</v>
      </c>
      <c r="B228" s="108" t="s">
        <v>875</v>
      </c>
      <c r="C228" s="109">
        <v>5</v>
      </c>
      <c r="D228" s="109">
        <v>1</v>
      </c>
      <c r="E228" s="111" t="s">
        <v>1148</v>
      </c>
      <c r="F228" s="156" t="s">
        <v>1149</v>
      </c>
      <c r="G228" s="157"/>
      <c r="H228" s="152">
        <f>I228+J228</f>
        <v>26000</v>
      </c>
      <c r="I228" s="152">
        <f>I230+I232+I231</f>
        <v>11500</v>
      </c>
      <c r="J228" s="152">
        <f>J233</f>
        <v>14500</v>
      </c>
    </row>
    <row r="229" spans="1:10" ht="51" customHeight="1" x14ac:dyDescent="0.25">
      <c r="A229" s="69"/>
      <c r="B229" s="108"/>
      <c r="C229" s="109"/>
      <c r="D229" s="109"/>
      <c r="E229" s="111" t="s">
        <v>884</v>
      </c>
      <c r="F229" s="112"/>
      <c r="G229" s="113"/>
      <c r="H229" s="152"/>
      <c r="I229" s="152"/>
      <c r="J229" s="152"/>
    </row>
    <row r="230" spans="1:10" ht="15.75" customHeight="1" x14ac:dyDescent="0.25">
      <c r="A230" s="69"/>
      <c r="B230" s="108"/>
      <c r="C230" s="109"/>
      <c r="D230" s="109"/>
      <c r="E230" s="121" t="s">
        <v>952</v>
      </c>
      <c r="F230" s="112"/>
      <c r="G230" s="113">
        <v>424100</v>
      </c>
      <c r="H230" s="152">
        <f>I230</f>
        <v>8000</v>
      </c>
      <c r="I230" s="152">
        <f>'[1]1.5.1'!F65</f>
        <v>8000</v>
      </c>
      <c r="J230" s="152"/>
    </row>
    <row r="231" spans="1:10" ht="15.75" customHeight="1" x14ac:dyDescent="0.25">
      <c r="A231" s="69"/>
      <c r="B231" s="108"/>
      <c r="C231" s="109"/>
      <c r="D231" s="109"/>
      <c r="E231" s="121"/>
      <c r="F231" s="112"/>
      <c r="G231" s="113">
        <v>4657</v>
      </c>
      <c r="H231" s="152">
        <f>I231</f>
        <v>0</v>
      </c>
      <c r="I231" s="152">
        <f>'[1]1.5.1'!F114</f>
        <v>0</v>
      </c>
      <c r="J231" s="152"/>
    </row>
    <row r="232" spans="1:10" ht="15.75" customHeight="1" x14ac:dyDescent="0.25">
      <c r="A232" s="69"/>
      <c r="B232" s="108"/>
      <c r="C232" s="109"/>
      <c r="D232" s="109"/>
      <c r="E232" s="126" t="s">
        <v>1057</v>
      </c>
      <c r="F232" s="112"/>
      <c r="G232" s="113">
        <v>482300</v>
      </c>
      <c r="H232" s="152">
        <f>I232</f>
        <v>3500</v>
      </c>
      <c r="I232" s="152">
        <f>'[1]1.5.1'!F138</f>
        <v>3500</v>
      </c>
      <c r="J232" s="152"/>
    </row>
    <row r="233" spans="1:10" ht="15.75" customHeight="1" x14ac:dyDescent="0.25">
      <c r="A233" s="69"/>
      <c r="B233" s="108"/>
      <c r="C233" s="109"/>
      <c r="D233" s="109"/>
      <c r="E233" s="159" t="s">
        <v>1097</v>
      </c>
      <c r="F233" s="112"/>
      <c r="G233" s="113">
        <v>513400</v>
      </c>
      <c r="H233" s="152">
        <f>J233</f>
        <v>14500</v>
      </c>
      <c r="I233" s="152"/>
      <c r="J233" s="152">
        <v>14500</v>
      </c>
    </row>
    <row r="234" spans="1:10" ht="15.75" customHeight="1" x14ac:dyDescent="0.25">
      <c r="A234" s="69"/>
      <c r="B234" s="108"/>
      <c r="C234" s="109"/>
      <c r="D234" s="109"/>
      <c r="E234" s="111" t="s">
        <v>1122</v>
      </c>
      <c r="F234" s="112"/>
      <c r="G234" s="113"/>
      <c r="H234" s="152">
        <v>0</v>
      </c>
      <c r="I234" s="152"/>
      <c r="J234" s="152"/>
    </row>
    <row r="235" spans="1:10" ht="38.25" customHeight="1" x14ac:dyDescent="0.25">
      <c r="A235" s="69">
        <v>2160</v>
      </c>
      <c r="B235" s="108" t="s">
        <v>875</v>
      </c>
      <c r="C235" s="109">
        <v>6</v>
      </c>
      <c r="D235" s="109">
        <v>0</v>
      </c>
      <c r="E235" s="111" t="s">
        <v>1150</v>
      </c>
      <c r="F235" s="115" t="s">
        <v>1151</v>
      </c>
      <c r="G235" s="116"/>
      <c r="H235" s="158">
        <v>58624</v>
      </c>
      <c r="I235" s="158">
        <v>38300</v>
      </c>
      <c r="J235" s="158">
        <v>20324</v>
      </c>
    </row>
    <row r="236" spans="1:10" s="68" customFormat="1" ht="15.75" customHeight="1" x14ac:dyDescent="0.25">
      <c r="A236" s="69"/>
      <c r="B236" s="108"/>
      <c r="C236" s="109"/>
      <c r="D236" s="109"/>
      <c r="E236" s="111" t="s">
        <v>881</v>
      </c>
      <c r="F236" s="115"/>
      <c r="G236" s="116"/>
      <c r="H236" s="152">
        <v>0</v>
      </c>
      <c r="I236" s="152"/>
      <c r="J236" s="152"/>
    </row>
    <row r="237" spans="1:10" ht="38.25" customHeight="1" x14ac:dyDescent="0.25">
      <c r="A237" s="69">
        <v>2161</v>
      </c>
      <c r="B237" s="108" t="s">
        <v>875</v>
      </c>
      <c r="C237" s="109">
        <v>6</v>
      </c>
      <c r="D237" s="109">
        <v>1</v>
      </c>
      <c r="E237" s="111" t="s">
        <v>1152</v>
      </c>
      <c r="F237" s="112" t="s">
        <v>1153</v>
      </c>
      <c r="G237" s="113"/>
      <c r="H237" s="152">
        <f>J237+I237</f>
        <v>21324</v>
      </c>
      <c r="I237" s="152">
        <f>I244+I246+I241+I242+I243+I245</f>
        <v>1000</v>
      </c>
      <c r="J237" s="152">
        <v>20324</v>
      </c>
    </row>
    <row r="238" spans="1:10" ht="51" customHeight="1" x14ac:dyDescent="0.25">
      <c r="A238" s="69"/>
      <c r="B238" s="108"/>
      <c r="C238" s="109"/>
      <c r="D238" s="109"/>
      <c r="E238" s="111" t="s">
        <v>884</v>
      </c>
      <c r="F238" s="112"/>
      <c r="G238" s="113"/>
      <c r="H238" s="152"/>
      <c r="I238" s="152"/>
      <c r="J238" s="152"/>
    </row>
    <row r="239" spans="1:10" ht="51" customHeight="1" x14ac:dyDescent="0.25">
      <c r="A239" s="69"/>
      <c r="B239" s="108"/>
      <c r="C239" s="109"/>
      <c r="D239" s="109"/>
      <c r="E239" s="111" t="s">
        <v>884</v>
      </c>
      <c r="F239" s="132"/>
      <c r="G239" s="133"/>
      <c r="H239" s="152">
        <v>0</v>
      </c>
      <c r="I239" s="152">
        <v>0</v>
      </c>
      <c r="J239" s="152"/>
    </row>
    <row r="240" spans="1:10" ht="15.75" customHeight="1" x14ac:dyDescent="0.25">
      <c r="A240" s="69"/>
      <c r="B240" s="108"/>
      <c r="C240" s="109"/>
      <c r="D240" s="109"/>
      <c r="E240" s="111" t="s">
        <v>1154</v>
      </c>
      <c r="F240" s="132"/>
      <c r="G240" s="133">
        <v>423500</v>
      </c>
      <c r="H240" s="152">
        <f t="shared" ref="H240:H246" si="3">I240</f>
        <v>0</v>
      </c>
      <c r="I240" s="152">
        <v>0</v>
      </c>
      <c r="J240" s="152"/>
    </row>
    <row r="241" spans="1:10" ht="25.5" customHeight="1" x14ac:dyDescent="0.25">
      <c r="A241" s="69"/>
      <c r="B241" s="108"/>
      <c r="C241" s="109"/>
      <c r="D241" s="109"/>
      <c r="E241" s="126" t="s">
        <v>968</v>
      </c>
      <c r="F241" s="132"/>
      <c r="G241" s="133">
        <v>426700</v>
      </c>
      <c r="H241" s="152">
        <f t="shared" si="3"/>
        <v>0</v>
      </c>
      <c r="I241" s="152">
        <f>'[1]1.6.1'!F77</f>
        <v>0</v>
      </c>
      <c r="J241" s="152"/>
    </row>
    <row r="242" spans="1:10" ht="25.5" customHeight="1" x14ac:dyDescent="0.25">
      <c r="A242" s="69"/>
      <c r="B242" s="108"/>
      <c r="C242" s="109"/>
      <c r="D242" s="109"/>
      <c r="E242" s="121" t="s">
        <v>946</v>
      </c>
      <c r="F242" s="122" t="s">
        <v>947</v>
      </c>
      <c r="G242" s="122" t="s">
        <v>947</v>
      </c>
      <c r="H242" s="152">
        <f t="shared" si="3"/>
        <v>0</v>
      </c>
      <c r="I242" s="152">
        <f>'[1]1.6.1'!F64</f>
        <v>0</v>
      </c>
      <c r="J242" s="152"/>
    </row>
    <row r="243" spans="1:10" ht="15.75" customHeight="1" x14ac:dyDescent="0.25">
      <c r="A243" s="69"/>
      <c r="B243" s="108"/>
      <c r="C243" s="109"/>
      <c r="D243" s="109"/>
      <c r="E243" s="121"/>
      <c r="F243" s="122"/>
      <c r="G243" s="122"/>
      <c r="H243" s="152">
        <f t="shared" si="3"/>
        <v>0</v>
      </c>
      <c r="I243" s="152">
        <f>'[1]1.6.1'!F99</f>
        <v>0</v>
      </c>
      <c r="J243" s="152"/>
    </row>
    <row r="244" spans="1:10" ht="15.75" customHeight="1" x14ac:dyDescent="0.25">
      <c r="A244" s="69"/>
      <c r="B244" s="108"/>
      <c r="C244" s="109"/>
      <c r="D244" s="109"/>
      <c r="E244" s="115" t="s">
        <v>1155</v>
      </c>
      <c r="F244" s="122" t="s">
        <v>947</v>
      </c>
      <c r="G244" s="122" t="s">
        <v>1156</v>
      </c>
      <c r="H244" s="152">
        <f t="shared" si="3"/>
        <v>500</v>
      </c>
      <c r="I244" s="152">
        <f>'[1]1.6.1'!F108</f>
        <v>500</v>
      </c>
      <c r="J244" s="152"/>
    </row>
    <row r="245" spans="1:10" ht="25.5" customHeight="1" x14ac:dyDescent="0.25">
      <c r="A245" s="69"/>
      <c r="B245" s="108"/>
      <c r="C245" s="109"/>
      <c r="D245" s="109"/>
      <c r="E245" s="160" t="s">
        <v>1015</v>
      </c>
      <c r="F245" s="122"/>
      <c r="G245" s="122" t="s">
        <v>1020</v>
      </c>
      <c r="H245" s="152">
        <f t="shared" si="3"/>
        <v>0</v>
      </c>
      <c r="I245" s="152">
        <f>'[1]1.6.1'!F115</f>
        <v>0</v>
      </c>
      <c r="J245" s="152"/>
    </row>
    <row r="246" spans="1:10" ht="38.25" customHeight="1" x14ac:dyDescent="0.25">
      <c r="A246" s="69"/>
      <c r="B246" s="108"/>
      <c r="C246" s="109"/>
      <c r="D246" s="109"/>
      <c r="E246" s="131" t="s">
        <v>1051</v>
      </c>
      <c r="F246" s="132"/>
      <c r="G246" s="133">
        <v>481900</v>
      </c>
      <c r="H246" s="152">
        <f t="shared" si="3"/>
        <v>500</v>
      </c>
      <c r="I246" s="152">
        <f>'[1]1.6.1'!F135</f>
        <v>500</v>
      </c>
      <c r="J246" s="152"/>
    </row>
    <row r="247" spans="1:10" ht="15.75" customHeight="1" x14ac:dyDescent="0.25">
      <c r="A247" s="69"/>
      <c r="B247" s="108"/>
      <c r="C247" s="109"/>
      <c r="D247" s="109"/>
      <c r="E247" s="131" t="s">
        <v>1112</v>
      </c>
      <c r="F247" s="112"/>
      <c r="G247" s="125" t="s">
        <v>1113</v>
      </c>
      <c r="H247" s="152">
        <v>0</v>
      </c>
      <c r="I247" s="152"/>
      <c r="J247" s="152">
        <v>0</v>
      </c>
    </row>
    <row r="248" spans="1:10" ht="25.5" customHeight="1" x14ac:dyDescent="0.25">
      <c r="A248" s="69"/>
      <c r="B248" s="108"/>
      <c r="C248" s="109"/>
      <c r="D248" s="109"/>
      <c r="E248" s="131" t="s">
        <v>1081</v>
      </c>
      <c r="F248" s="144" t="s">
        <v>1082</v>
      </c>
      <c r="G248" s="113">
        <v>511200</v>
      </c>
      <c r="H248" s="152" t="e">
        <v>#REF!</v>
      </c>
      <c r="I248" s="152"/>
      <c r="J248" s="152" t="e">
        <v>#REF!</v>
      </c>
    </row>
    <row r="249" spans="1:10" ht="25.5" customHeight="1" x14ac:dyDescent="0.25">
      <c r="A249" s="69">
        <v>2170</v>
      </c>
      <c r="B249" s="108" t="s">
        <v>875</v>
      </c>
      <c r="C249" s="109">
        <v>7</v>
      </c>
      <c r="D249" s="109">
        <v>0</v>
      </c>
      <c r="E249" s="111" t="s">
        <v>1157</v>
      </c>
      <c r="F249" s="112"/>
      <c r="G249" s="113"/>
      <c r="H249" s="152">
        <v>0</v>
      </c>
      <c r="I249" s="152"/>
      <c r="J249" s="152"/>
    </row>
    <row r="250" spans="1:10" s="68" customFormat="1" ht="15.75" customHeight="1" x14ac:dyDescent="0.25">
      <c r="A250" s="69"/>
      <c r="B250" s="108"/>
      <c r="C250" s="109"/>
      <c r="D250" s="109"/>
      <c r="E250" s="111" t="s">
        <v>881</v>
      </c>
      <c r="F250" s="115"/>
      <c r="G250" s="116"/>
      <c r="H250" s="152">
        <v>0</v>
      </c>
      <c r="I250" s="152"/>
      <c r="J250" s="152"/>
    </row>
    <row r="251" spans="1:10" ht="25.5" customHeight="1" x14ac:dyDescent="0.25">
      <c r="A251" s="69">
        <v>2171</v>
      </c>
      <c r="B251" s="108" t="s">
        <v>875</v>
      </c>
      <c r="C251" s="109">
        <v>7</v>
      </c>
      <c r="D251" s="109">
        <v>1</v>
      </c>
      <c r="E251" s="111" t="s">
        <v>1157</v>
      </c>
      <c r="F251" s="112"/>
      <c r="G251" s="113"/>
      <c r="H251" s="152">
        <v>0</v>
      </c>
      <c r="I251" s="152"/>
      <c r="J251" s="152"/>
    </row>
    <row r="252" spans="1:10" ht="51" customHeight="1" x14ac:dyDescent="0.25">
      <c r="A252" s="69"/>
      <c r="B252" s="108"/>
      <c r="C252" s="109"/>
      <c r="D252" s="109"/>
      <c r="E252" s="111" t="s">
        <v>884</v>
      </c>
      <c r="F252" s="112"/>
      <c r="G252" s="113"/>
      <c r="H252" s="152">
        <v>0</v>
      </c>
      <c r="I252" s="152"/>
      <c r="J252" s="152"/>
    </row>
    <row r="253" spans="1:10" ht="15.75" customHeight="1" x14ac:dyDescent="0.25">
      <c r="A253" s="69"/>
      <c r="B253" s="108"/>
      <c r="C253" s="109"/>
      <c r="D253" s="109"/>
      <c r="E253" s="111" t="s">
        <v>1122</v>
      </c>
      <c r="F253" s="112"/>
      <c r="G253" s="113"/>
      <c r="H253" s="152">
        <v>0</v>
      </c>
      <c r="I253" s="152"/>
      <c r="J253" s="152"/>
    </row>
    <row r="254" spans="1:10" ht="15.75" customHeight="1" x14ac:dyDescent="0.25">
      <c r="A254" s="69"/>
      <c r="B254" s="108"/>
      <c r="C254" s="109"/>
      <c r="D254" s="109"/>
      <c r="E254" s="111" t="s">
        <v>1122</v>
      </c>
      <c r="F254" s="112"/>
      <c r="G254" s="113"/>
      <c r="H254" s="152">
        <v>0</v>
      </c>
      <c r="I254" s="152"/>
      <c r="J254" s="152"/>
    </row>
    <row r="255" spans="1:10" ht="51" customHeight="1" x14ac:dyDescent="0.25">
      <c r="A255" s="69">
        <v>2180</v>
      </c>
      <c r="B255" s="108" t="s">
        <v>875</v>
      </c>
      <c r="C255" s="109">
        <v>8</v>
      </c>
      <c r="D255" s="109">
        <v>0</v>
      </c>
      <c r="E255" s="111" t="s">
        <v>1158</v>
      </c>
      <c r="F255" s="115" t="s">
        <v>1159</v>
      </c>
      <c r="G255" s="116"/>
      <c r="H255" s="152">
        <v>0</v>
      </c>
      <c r="I255" s="152"/>
      <c r="J255" s="152"/>
    </row>
    <row r="256" spans="1:10" s="68" customFormat="1" ht="15.75" customHeight="1" x14ac:dyDescent="0.25">
      <c r="A256" s="69"/>
      <c r="B256" s="108"/>
      <c r="C256" s="109"/>
      <c r="D256" s="109"/>
      <c r="E256" s="111" t="s">
        <v>881</v>
      </c>
      <c r="F256" s="115"/>
      <c r="G256" s="116"/>
      <c r="H256" s="152">
        <v>0</v>
      </c>
      <c r="I256" s="152"/>
      <c r="J256" s="152"/>
    </row>
    <row r="257" spans="1:10" ht="51" customHeight="1" x14ac:dyDescent="0.25">
      <c r="A257" s="69">
        <v>2181</v>
      </c>
      <c r="B257" s="108" t="s">
        <v>875</v>
      </c>
      <c r="C257" s="109">
        <v>8</v>
      </c>
      <c r="D257" s="109">
        <v>1</v>
      </c>
      <c r="E257" s="111" t="s">
        <v>1158</v>
      </c>
      <c r="F257" s="156" t="s">
        <v>1160</v>
      </c>
      <c r="G257" s="157"/>
      <c r="H257" s="152">
        <v>0</v>
      </c>
      <c r="I257" s="152"/>
      <c r="J257" s="152"/>
    </row>
    <row r="258" spans="1:10" ht="15.75" customHeight="1" x14ac:dyDescent="0.25">
      <c r="A258" s="69"/>
      <c r="B258" s="108"/>
      <c r="C258" s="109"/>
      <c r="D258" s="109"/>
      <c r="E258" s="111" t="s">
        <v>881</v>
      </c>
      <c r="F258" s="156"/>
      <c r="G258" s="157"/>
      <c r="H258" s="152">
        <v>0</v>
      </c>
      <c r="I258" s="152"/>
      <c r="J258" s="152"/>
    </row>
    <row r="259" spans="1:10" ht="25.5" customHeight="1" x14ac:dyDescent="0.25">
      <c r="A259" s="69">
        <v>2182</v>
      </c>
      <c r="B259" s="108" t="s">
        <v>875</v>
      </c>
      <c r="C259" s="109">
        <v>8</v>
      </c>
      <c r="D259" s="109">
        <v>1</v>
      </c>
      <c r="E259" s="111" t="s">
        <v>1161</v>
      </c>
      <c r="F259" s="156"/>
      <c r="G259" s="157"/>
      <c r="H259" s="152">
        <v>0</v>
      </c>
      <c r="I259" s="152"/>
      <c r="J259" s="152"/>
    </row>
    <row r="260" spans="1:10" ht="25.5" customHeight="1" x14ac:dyDescent="0.25">
      <c r="A260" s="69">
        <v>2183</v>
      </c>
      <c r="B260" s="108" t="s">
        <v>875</v>
      </c>
      <c r="C260" s="109">
        <v>8</v>
      </c>
      <c r="D260" s="109">
        <v>1</v>
      </c>
      <c r="E260" s="111" t="s">
        <v>1162</v>
      </c>
      <c r="F260" s="156"/>
      <c r="G260" s="157"/>
      <c r="H260" s="152">
        <v>0</v>
      </c>
      <c r="I260" s="152"/>
      <c r="J260" s="152"/>
    </row>
    <row r="261" spans="1:10" ht="38.25" customHeight="1" x14ac:dyDescent="0.25">
      <c r="A261" s="69">
        <v>2184</v>
      </c>
      <c r="B261" s="108" t="s">
        <v>875</v>
      </c>
      <c r="C261" s="109">
        <v>8</v>
      </c>
      <c r="D261" s="109">
        <v>1</v>
      </c>
      <c r="E261" s="111" t="s">
        <v>1163</v>
      </c>
      <c r="F261" s="156"/>
      <c r="G261" s="157"/>
      <c r="H261" s="152">
        <v>0</v>
      </c>
      <c r="I261" s="152"/>
      <c r="J261" s="152"/>
    </row>
    <row r="262" spans="1:10" ht="51" customHeight="1" x14ac:dyDescent="0.25">
      <c r="A262" s="69"/>
      <c r="B262" s="108"/>
      <c r="C262" s="109"/>
      <c r="D262" s="109"/>
      <c r="E262" s="111" t="s">
        <v>884</v>
      </c>
      <c r="F262" s="112"/>
      <c r="G262" s="113"/>
      <c r="H262" s="152">
        <v>0</v>
      </c>
      <c r="I262" s="152"/>
      <c r="J262" s="152"/>
    </row>
    <row r="263" spans="1:10" ht="15.75" customHeight="1" x14ac:dyDescent="0.25">
      <c r="A263" s="69"/>
      <c r="B263" s="108"/>
      <c r="C263" s="109"/>
      <c r="D263" s="109"/>
      <c r="E263" s="111" t="s">
        <v>1122</v>
      </c>
      <c r="F263" s="112"/>
      <c r="G263" s="113"/>
      <c r="H263" s="152">
        <v>0</v>
      </c>
      <c r="I263" s="152"/>
      <c r="J263" s="152"/>
    </row>
    <row r="264" spans="1:10" ht="15.75" customHeight="1" x14ac:dyDescent="0.25">
      <c r="A264" s="69"/>
      <c r="B264" s="108"/>
      <c r="C264" s="109"/>
      <c r="D264" s="109"/>
      <c r="E264" s="111" t="s">
        <v>1122</v>
      </c>
      <c r="F264" s="112"/>
      <c r="G264" s="113"/>
      <c r="H264" s="152">
        <v>0</v>
      </c>
      <c r="I264" s="152"/>
      <c r="J264" s="152"/>
    </row>
    <row r="265" spans="1:10" ht="15.75" customHeight="1" x14ac:dyDescent="0.25">
      <c r="A265" s="69">
        <v>2185</v>
      </c>
      <c r="B265" s="108" t="s">
        <v>1164</v>
      </c>
      <c r="C265" s="109">
        <v>8</v>
      </c>
      <c r="D265" s="109">
        <v>1</v>
      </c>
      <c r="E265" s="111"/>
      <c r="F265" s="156"/>
      <c r="G265" s="157"/>
      <c r="H265" s="152">
        <v>0</v>
      </c>
      <c r="I265" s="152"/>
      <c r="J265" s="152"/>
    </row>
    <row r="266" spans="1:10" ht="25.5" customHeight="1" x14ac:dyDescent="0.25">
      <c r="A266" s="69"/>
      <c r="B266" s="108"/>
      <c r="C266" s="109"/>
      <c r="D266" s="109"/>
      <c r="E266" s="126" t="s">
        <v>1081</v>
      </c>
      <c r="F266" s="112"/>
      <c r="G266" s="113">
        <v>511200</v>
      </c>
      <c r="H266" s="152">
        <f>J266</f>
        <v>17624</v>
      </c>
      <c r="I266" s="152">
        <v>0</v>
      </c>
      <c r="J266" s="152">
        <v>17624</v>
      </c>
    </row>
    <row r="267" spans="1:10" ht="15.75" customHeight="1" x14ac:dyDescent="0.25">
      <c r="A267" s="69"/>
      <c r="B267" s="108"/>
      <c r="C267" s="109"/>
      <c r="D267" s="109"/>
      <c r="E267" s="111" t="s">
        <v>1125</v>
      </c>
      <c r="F267" s="112"/>
      <c r="G267" s="133">
        <v>512200</v>
      </c>
      <c r="H267" s="152">
        <f>J267</f>
        <v>2000</v>
      </c>
      <c r="I267" s="152">
        <v>0</v>
      </c>
      <c r="J267" s="152">
        <v>2000</v>
      </c>
    </row>
    <row r="268" spans="1:10" ht="15.75" customHeight="1" x14ac:dyDescent="0.25">
      <c r="A268" s="69"/>
      <c r="B268" s="108"/>
      <c r="C268" s="109"/>
      <c r="D268" s="109"/>
      <c r="E268" s="159" t="s">
        <v>1097</v>
      </c>
      <c r="F268" s="112"/>
      <c r="G268" s="113">
        <v>513400</v>
      </c>
      <c r="H268" s="152">
        <f>J268</f>
        <v>700</v>
      </c>
      <c r="I268" s="152">
        <v>0</v>
      </c>
      <c r="J268" s="152">
        <v>700</v>
      </c>
    </row>
    <row r="269" spans="1:10" ht="15.75" customHeight="1" x14ac:dyDescent="0.25">
      <c r="A269" s="69"/>
      <c r="B269" s="108"/>
      <c r="C269" s="109"/>
      <c r="D269" s="109"/>
      <c r="E269" s="126"/>
      <c r="F269" s="112"/>
      <c r="G269" s="113"/>
      <c r="H269" s="152"/>
      <c r="I269" s="152"/>
      <c r="J269" s="152"/>
    </row>
    <row r="270" spans="1:10" s="65" customFormat="1" ht="38.25" customHeight="1" x14ac:dyDescent="0.25">
      <c r="A270" s="71">
        <v>2200</v>
      </c>
      <c r="B270" s="108" t="s">
        <v>1165</v>
      </c>
      <c r="C270" s="109">
        <v>0</v>
      </c>
      <c r="D270" s="109">
        <v>0</v>
      </c>
      <c r="E270" s="104" t="s">
        <v>1166</v>
      </c>
      <c r="F270" s="98" t="s">
        <v>1167</v>
      </c>
      <c r="G270" s="98"/>
      <c r="H270" s="152">
        <f>I270</f>
        <v>0</v>
      </c>
      <c r="I270" s="152">
        <f>I280</f>
        <v>0</v>
      </c>
      <c r="J270" s="152">
        <v>0</v>
      </c>
    </row>
    <row r="271" spans="1:10" ht="15.75" customHeight="1" x14ac:dyDescent="0.25">
      <c r="A271" s="67"/>
      <c r="B271" s="108"/>
      <c r="C271" s="109"/>
      <c r="D271" s="109"/>
      <c r="E271" s="111" t="s">
        <v>878</v>
      </c>
      <c r="F271" s="112"/>
      <c r="G271" s="113"/>
      <c r="H271" s="152"/>
      <c r="I271" s="152"/>
      <c r="J271" s="152"/>
    </row>
    <row r="272" spans="1:10" ht="15.75" customHeight="1" x14ac:dyDescent="0.25">
      <c r="A272" s="69">
        <v>2210</v>
      </c>
      <c r="B272" s="108" t="s">
        <v>1165</v>
      </c>
      <c r="C272" s="109">
        <v>1</v>
      </c>
      <c r="D272" s="109">
        <v>0</v>
      </c>
      <c r="E272" s="111" t="s">
        <v>1168</v>
      </c>
      <c r="F272" s="123" t="s">
        <v>1169</v>
      </c>
      <c r="G272" s="161"/>
      <c r="H272" s="152">
        <v>0</v>
      </c>
      <c r="I272" s="152"/>
      <c r="J272" s="152"/>
    </row>
    <row r="273" spans="1:10" s="68" customFormat="1" ht="15.75" customHeight="1" x14ac:dyDescent="0.25">
      <c r="A273" s="69"/>
      <c r="B273" s="108"/>
      <c r="C273" s="109"/>
      <c r="D273" s="109"/>
      <c r="E273" s="111" t="s">
        <v>881</v>
      </c>
      <c r="F273" s="115"/>
      <c r="G273" s="116"/>
      <c r="H273" s="152">
        <v>0</v>
      </c>
      <c r="I273" s="152"/>
      <c r="J273" s="152"/>
    </row>
    <row r="274" spans="1:10" ht="15.75" customHeight="1" x14ac:dyDescent="0.25">
      <c r="A274" s="69">
        <v>2211</v>
      </c>
      <c r="B274" s="108" t="s">
        <v>1165</v>
      </c>
      <c r="C274" s="109">
        <v>1</v>
      </c>
      <c r="D274" s="109">
        <v>1</v>
      </c>
      <c r="E274" s="111" t="s">
        <v>1170</v>
      </c>
      <c r="F274" s="156" t="s">
        <v>1171</v>
      </c>
      <c r="G274" s="157"/>
      <c r="H274" s="152">
        <v>0</v>
      </c>
      <c r="I274" s="152"/>
      <c r="J274" s="152"/>
    </row>
    <row r="275" spans="1:10" ht="51" customHeight="1" x14ac:dyDescent="0.25">
      <c r="A275" s="69"/>
      <c r="B275" s="108"/>
      <c r="C275" s="109"/>
      <c r="D275" s="109"/>
      <c r="E275" s="111" t="s">
        <v>884</v>
      </c>
      <c r="F275" s="112"/>
      <c r="G275" s="113"/>
      <c r="H275" s="152">
        <v>0</v>
      </c>
      <c r="I275" s="152"/>
      <c r="J275" s="152"/>
    </row>
    <row r="276" spans="1:10" ht="15.75" customHeight="1" x14ac:dyDescent="0.25">
      <c r="A276" s="69"/>
      <c r="B276" s="108"/>
      <c r="C276" s="109"/>
      <c r="D276" s="109"/>
      <c r="E276" s="111" t="s">
        <v>1122</v>
      </c>
      <c r="F276" s="112"/>
      <c r="G276" s="113"/>
      <c r="H276" s="152">
        <v>0</v>
      </c>
      <c r="I276" s="152"/>
      <c r="J276" s="152"/>
    </row>
    <row r="277" spans="1:10" ht="15.75" customHeight="1" x14ac:dyDescent="0.25">
      <c r="A277" s="69"/>
      <c r="B277" s="108"/>
      <c r="C277" s="109"/>
      <c r="D277" s="109"/>
      <c r="E277" s="111" t="s">
        <v>1122</v>
      </c>
      <c r="F277" s="112"/>
      <c r="G277" s="113"/>
      <c r="H277" s="152">
        <v>0</v>
      </c>
      <c r="I277" s="152"/>
      <c r="J277" s="152"/>
    </row>
    <row r="278" spans="1:10" ht="15.75" customHeight="1" x14ac:dyDescent="0.25">
      <c r="A278" s="69">
        <v>2220</v>
      </c>
      <c r="B278" s="108" t="s">
        <v>1165</v>
      </c>
      <c r="C278" s="109">
        <v>2</v>
      </c>
      <c r="D278" s="109">
        <v>0</v>
      </c>
      <c r="E278" s="111" t="s">
        <v>1172</v>
      </c>
      <c r="F278" s="123" t="s">
        <v>1173</v>
      </c>
      <c r="G278" s="161"/>
      <c r="H278" s="152">
        <v>0</v>
      </c>
      <c r="I278" s="152">
        <v>0</v>
      </c>
      <c r="J278" s="152">
        <v>0</v>
      </c>
    </row>
    <row r="279" spans="1:10" s="68" customFormat="1" ht="15.75" customHeight="1" x14ac:dyDescent="0.25">
      <c r="A279" s="69"/>
      <c r="B279" s="108"/>
      <c r="C279" s="109"/>
      <c r="D279" s="109"/>
      <c r="E279" s="111" t="s">
        <v>881</v>
      </c>
      <c r="F279" s="115"/>
      <c r="G279" s="116"/>
      <c r="H279" s="152">
        <v>0</v>
      </c>
      <c r="I279" s="152"/>
      <c r="J279" s="152"/>
    </row>
    <row r="280" spans="1:10" ht="15.75" customHeight="1" x14ac:dyDescent="0.25">
      <c r="A280" s="69">
        <v>2221</v>
      </c>
      <c r="B280" s="108" t="s">
        <v>1165</v>
      </c>
      <c r="C280" s="109">
        <v>2</v>
      </c>
      <c r="D280" s="109">
        <v>1</v>
      </c>
      <c r="E280" s="111" t="s">
        <v>1174</v>
      </c>
      <c r="F280" s="156" t="s">
        <v>1175</v>
      </c>
      <c r="G280" s="157"/>
      <c r="H280" s="152">
        <f>I280</f>
        <v>0</v>
      </c>
      <c r="I280" s="152">
        <f>I283+I287+I284+I285+I286</f>
        <v>0</v>
      </c>
      <c r="J280" s="152"/>
    </row>
    <row r="281" spans="1:10" ht="51" customHeight="1" x14ac:dyDescent="0.25">
      <c r="A281" s="69"/>
      <c r="B281" s="108"/>
      <c r="C281" s="109"/>
      <c r="D281" s="109"/>
      <c r="E281" s="111" t="s">
        <v>884</v>
      </c>
      <c r="F281" s="112"/>
      <c r="G281" s="113"/>
      <c r="H281" s="152">
        <v>0</v>
      </c>
      <c r="I281" s="152"/>
      <c r="J281" s="152"/>
    </row>
    <row r="282" spans="1:10" ht="51" customHeight="1" x14ac:dyDescent="0.25">
      <c r="A282" s="69"/>
      <c r="B282" s="108"/>
      <c r="C282" s="109"/>
      <c r="D282" s="109"/>
      <c r="E282" s="111" t="s">
        <v>884</v>
      </c>
      <c r="F282" s="112"/>
      <c r="G282" s="113"/>
      <c r="H282" s="152"/>
      <c r="I282" s="152"/>
      <c r="J282" s="152"/>
    </row>
    <row r="283" spans="1:10" ht="38.25" customHeight="1" x14ac:dyDescent="0.25">
      <c r="A283" s="69"/>
      <c r="B283" s="108"/>
      <c r="C283" s="109"/>
      <c r="D283" s="109"/>
      <c r="E283" s="126" t="s">
        <v>1051</v>
      </c>
      <c r="F283" s="132"/>
      <c r="G283" s="122" t="s">
        <v>1052</v>
      </c>
      <c r="H283" s="152">
        <f>I283</f>
        <v>0</v>
      </c>
      <c r="I283" s="152">
        <f>'[1]arandzin aih'!F116</f>
        <v>0</v>
      </c>
      <c r="J283" s="152"/>
    </row>
    <row r="284" spans="1:10" ht="25.5" customHeight="1" x14ac:dyDescent="0.25">
      <c r="A284" s="69"/>
      <c r="B284" s="108"/>
      <c r="C284" s="109"/>
      <c r="D284" s="109"/>
      <c r="E284" s="124" t="s">
        <v>950</v>
      </c>
      <c r="F284" s="162" t="s">
        <v>951</v>
      </c>
      <c r="G284" s="113">
        <v>425100</v>
      </c>
      <c r="H284" s="152">
        <f>I284</f>
        <v>0</v>
      </c>
      <c r="I284" s="152">
        <f>'[1]arandzin aih'!F67</f>
        <v>0</v>
      </c>
      <c r="J284" s="152"/>
    </row>
    <row r="285" spans="1:10" ht="16.5" customHeight="1" thickBot="1" x14ac:dyDescent="0.3">
      <c r="A285" s="69"/>
      <c r="B285" s="108"/>
      <c r="C285" s="109"/>
      <c r="D285" s="109"/>
      <c r="E285" s="163" t="s">
        <v>970</v>
      </c>
      <c r="F285" s="164" t="s">
        <v>971</v>
      </c>
      <c r="G285" s="113">
        <v>426900</v>
      </c>
      <c r="H285" s="152">
        <f>I285</f>
        <v>0</v>
      </c>
      <c r="I285" s="152">
        <f>'[1]arandzin aih'!F77</f>
        <v>0</v>
      </c>
      <c r="J285" s="152"/>
    </row>
    <row r="286" spans="1:10" ht="38.25" customHeight="1" x14ac:dyDescent="0.25">
      <c r="A286" s="69"/>
      <c r="B286" s="108"/>
      <c r="C286" s="109"/>
      <c r="D286" s="109"/>
      <c r="E286" s="145" t="s">
        <v>1065</v>
      </c>
      <c r="F286" s="146" t="s">
        <v>1066</v>
      </c>
      <c r="G286" s="122" t="s">
        <v>1066</v>
      </c>
      <c r="H286" s="152">
        <f>I286</f>
        <v>0</v>
      </c>
      <c r="I286" s="152">
        <f>'[1]arandzin aih'!F125</f>
        <v>0</v>
      </c>
      <c r="J286" s="152"/>
    </row>
    <row r="287" spans="1:10" ht="15.75" customHeight="1" x14ac:dyDescent="0.25">
      <c r="A287" s="69"/>
      <c r="B287" s="108"/>
      <c r="C287" s="109"/>
      <c r="D287" s="109"/>
      <c r="E287" s="165"/>
      <c r="F287" s="112"/>
      <c r="G287" s="166"/>
      <c r="H287" s="152">
        <f>I287</f>
        <v>0</v>
      </c>
      <c r="I287" s="152">
        <v>0</v>
      </c>
      <c r="J287" s="152"/>
    </row>
    <row r="288" spans="1:10" ht="15.75" customHeight="1" x14ac:dyDescent="0.25">
      <c r="A288" s="69">
        <v>2230</v>
      </c>
      <c r="B288" s="108" t="s">
        <v>1165</v>
      </c>
      <c r="C288" s="109">
        <v>3</v>
      </c>
      <c r="D288" s="109">
        <v>0</v>
      </c>
      <c r="E288" s="111" t="s">
        <v>1176</v>
      </c>
      <c r="F288" s="123" t="s">
        <v>1177</v>
      </c>
      <c r="G288" s="161"/>
      <c r="H288" s="152">
        <v>0</v>
      </c>
      <c r="I288" s="152"/>
      <c r="J288" s="152"/>
    </row>
    <row r="289" spans="1:10" s="68" customFormat="1" ht="15.75" customHeight="1" x14ac:dyDescent="0.25">
      <c r="A289" s="69"/>
      <c r="B289" s="108"/>
      <c r="C289" s="109"/>
      <c r="D289" s="109"/>
      <c r="E289" s="111" t="s">
        <v>881</v>
      </c>
      <c r="F289" s="115"/>
      <c r="G289" s="116"/>
      <c r="H289" s="152">
        <v>0</v>
      </c>
      <c r="I289" s="152"/>
      <c r="J289" s="152"/>
    </row>
    <row r="290" spans="1:10" ht="15.75" customHeight="1" x14ac:dyDescent="0.25">
      <c r="A290" s="69">
        <v>2231</v>
      </c>
      <c r="B290" s="108" t="s">
        <v>1165</v>
      </c>
      <c r="C290" s="109">
        <v>3</v>
      </c>
      <c r="D290" s="109">
        <v>1</v>
      </c>
      <c r="E290" s="111" t="s">
        <v>1178</v>
      </c>
      <c r="F290" s="156" t="s">
        <v>1179</v>
      </c>
      <c r="G290" s="157"/>
      <c r="H290" s="152">
        <v>0</v>
      </c>
      <c r="I290" s="152"/>
      <c r="J290" s="152"/>
    </row>
    <row r="291" spans="1:10" ht="51" customHeight="1" x14ac:dyDescent="0.25">
      <c r="A291" s="69"/>
      <c r="B291" s="108"/>
      <c r="C291" s="109"/>
      <c r="D291" s="109"/>
      <c r="E291" s="111" t="s">
        <v>884</v>
      </c>
      <c r="F291" s="112"/>
      <c r="G291" s="113"/>
      <c r="H291" s="152">
        <v>0</v>
      </c>
      <c r="I291" s="152"/>
      <c r="J291" s="152"/>
    </row>
    <row r="292" spans="1:10" ht="15.75" customHeight="1" x14ac:dyDescent="0.25">
      <c r="A292" s="69"/>
      <c r="B292" s="108"/>
      <c r="C292" s="109"/>
      <c r="D292" s="109"/>
      <c r="E292" s="111" t="s">
        <v>1122</v>
      </c>
      <c r="F292" s="112"/>
      <c r="G292" s="113"/>
      <c r="H292" s="152">
        <v>0</v>
      </c>
      <c r="I292" s="152"/>
      <c r="J292" s="152"/>
    </row>
    <row r="293" spans="1:10" ht="15.75" customHeight="1" x14ac:dyDescent="0.25">
      <c r="A293" s="69"/>
      <c r="B293" s="108"/>
      <c r="C293" s="109"/>
      <c r="D293" s="109"/>
      <c r="E293" s="111" t="s">
        <v>1122</v>
      </c>
      <c r="F293" s="112"/>
      <c r="G293" s="113"/>
      <c r="H293" s="152">
        <v>0</v>
      </c>
      <c r="I293" s="152"/>
      <c r="J293" s="152"/>
    </row>
    <row r="294" spans="1:10" ht="38.25" customHeight="1" x14ac:dyDescent="0.25">
      <c r="A294" s="69">
        <v>2240</v>
      </c>
      <c r="B294" s="108" t="s">
        <v>1165</v>
      </c>
      <c r="C294" s="109">
        <v>4</v>
      </c>
      <c r="D294" s="109">
        <v>0</v>
      </c>
      <c r="E294" s="111" t="s">
        <v>1180</v>
      </c>
      <c r="F294" s="115" t="s">
        <v>1181</v>
      </c>
      <c r="G294" s="116"/>
      <c r="H294" s="152">
        <v>0</v>
      </c>
      <c r="I294" s="152"/>
      <c r="J294" s="152"/>
    </row>
    <row r="295" spans="1:10" s="68" customFormat="1" ht="15.75" customHeight="1" x14ac:dyDescent="0.25">
      <c r="A295" s="69"/>
      <c r="B295" s="108"/>
      <c r="C295" s="109"/>
      <c r="D295" s="109"/>
      <c r="E295" s="111" t="s">
        <v>881</v>
      </c>
      <c r="F295" s="115"/>
      <c r="G295" s="116"/>
      <c r="H295" s="152">
        <v>0</v>
      </c>
      <c r="I295" s="152"/>
      <c r="J295" s="152"/>
    </row>
    <row r="296" spans="1:10" ht="38.25" customHeight="1" x14ac:dyDescent="0.25">
      <c r="A296" s="69">
        <v>2241</v>
      </c>
      <c r="B296" s="108" t="s">
        <v>1165</v>
      </c>
      <c r="C296" s="109">
        <v>4</v>
      </c>
      <c r="D296" s="109">
        <v>1</v>
      </c>
      <c r="E296" s="111" t="s">
        <v>1180</v>
      </c>
      <c r="F296" s="156" t="s">
        <v>1181</v>
      </c>
      <c r="G296" s="157"/>
      <c r="H296" s="152">
        <v>0</v>
      </c>
      <c r="I296" s="152"/>
      <c r="J296" s="152"/>
    </row>
    <row r="297" spans="1:10" s="68" customFormat="1" ht="15.75" customHeight="1" x14ac:dyDescent="0.25">
      <c r="A297" s="69"/>
      <c r="B297" s="108"/>
      <c r="C297" s="109"/>
      <c r="D297" s="109"/>
      <c r="E297" s="111" t="s">
        <v>881</v>
      </c>
      <c r="F297" s="115"/>
      <c r="G297" s="116"/>
      <c r="H297" s="152">
        <v>0</v>
      </c>
      <c r="I297" s="152"/>
      <c r="J297" s="152"/>
    </row>
    <row r="298" spans="1:10" ht="25.5" customHeight="1" x14ac:dyDescent="0.25">
      <c r="A298" s="69">
        <v>2250</v>
      </c>
      <c r="B298" s="108" t="s">
        <v>1165</v>
      </c>
      <c r="C298" s="109">
        <v>5</v>
      </c>
      <c r="D298" s="109">
        <v>0</v>
      </c>
      <c r="E298" s="111" t="s">
        <v>1182</v>
      </c>
      <c r="F298" s="115" t="s">
        <v>1183</v>
      </c>
      <c r="G298" s="116"/>
      <c r="H298" s="152">
        <v>0</v>
      </c>
      <c r="I298" s="152"/>
      <c r="J298" s="152"/>
    </row>
    <row r="299" spans="1:10" s="68" customFormat="1" ht="15.75" customHeight="1" x14ac:dyDescent="0.25">
      <c r="A299" s="69"/>
      <c r="B299" s="108"/>
      <c r="C299" s="109"/>
      <c r="D299" s="109"/>
      <c r="E299" s="111" t="s">
        <v>881</v>
      </c>
      <c r="F299" s="115"/>
      <c r="G299" s="116"/>
      <c r="H299" s="152">
        <v>0</v>
      </c>
      <c r="I299" s="152"/>
      <c r="J299" s="152"/>
    </row>
    <row r="300" spans="1:10" ht="25.5" customHeight="1" x14ac:dyDescent="0.25">
      <c r="A300" s="69">
        <v>2251</v>
      </c>
      <c r="B300" s="108" t="s">
        <v>1165</v>
      </c>
      <c r="C300" s="109">
        <v>5</v>
      </c>
      <c r="D300" s="109">
        <v>1</v>
      </c>
      <c r="E300" s="111" t="s">
        <v>1182</v>
      </c>
      <c r="F300" s="156" t="s">
        <v>1184</v>
      </c>
      <c r="G300" s="157"/>
      <c r="H300" s="152">
        <v>0</v>
      </c>
      <c r="I300" s="152"/>
      <c r="J300" s="152"/>
    </row>
    <row r="301" spans="1:10" ht="51" customHeight="1" x14ac:dyDescent="0.25">
      <c r="A301" s="69"/>
      <c r="B301" s="108"/>
      <c r="C301" s="109"/>
      <c r="D301" s="109"/>
      <c r="E301" s="111" t="s">
        <v>884</v>
      </c>
      <c r="F301" s="112"/>
      <c r="G301" s="113"/>
      <c r="H301" s="152">
        <v>0</v>
      </c>
      <c r="I301" s="152"/>
      <c r="J301" s="152"/>
    </row>
    <row r="302" spans="1:10" ht="15.75" customHeight="1" x14ac:dyDescent="0.25">
      <c r="A302" s="69"/>
      <c r="B302" s="108"/>
      <c r="C302" s="109"/>
      <c r="D302" s="109"/>
      <c r="E302" s="111" t="s">
        <v>1122</v>
      </c>
      <c r="F302" s="112"/>
      <c r="G302" s="113"/>
      <c r="H302" s="152">
        <v>0</v>
      </c>
      <c r="I302" s="152"/>
      <c r="J302" s="152"/>
    </row>
    <row r="303" spans="1:10" ht="15.75" customHeight="1" x14ac:dyDescent="0.25">
      <c r="A303" s="69"/>
      <c r="B303" s="108"/>
      <c r="C303" s="109"/>
      <c r="D303" s="109"/>
      <c r="E303" s="111" t="s">
        <v>1122</v>
      </c>
      <c r="F303" s="112"/>
      <c r="G303" s="113"/>
      <c r="H303" s="152">
        <v>0</v>
      </c>
      <c r="I303" s="152"/>
      <c r="J303" s="152"/>
    </row>
    <row r="304" spans="1:10" s="65" customFormat="1" ht="63.75" customHeight="1" x14ac:dyDescent="0.25">
      <c r="A304" s="71">
        <v>2300</v>
      </c>
      <c r="B304" s="108" t="s">
        <v>1185</v>
      </c>
      <c r="C304" s="109">
        <v>0</v>
      </c>
      <c r="D304" s="109">
        <v>0</v>
      </c>
      <c r="E304" s="104" t="s">
        <v>1186</v>
      </c>
      <c r="F304" s="98" t="s">
        <v>1187</v>
      </c>
      <c r="G304" s="98"/>
      <c r="H304" s="152">
        <v>0</v>
      </c>
      <c r="I304" s="152">
        <v>0</v>
      </c>
      <c r="J304" s="152">
        <v>0</v>
      </c>
    </row>
    <row r="305" spans="1:10" ht="15.75" customHeight="1" x14ac:dyDescent="0.25">
      <c r="A305" s="67"/>
      <c r="B305" s="108"/>
      <c r="C305" s="109"/>
      <c r="D305" s="109"/>
      <c r="E305" s="111" t="s">
        <v>878</v>
      </c>
      <c r="F305" s="112"/>
      <c r="G305" s="113"/>
      <c r="H305" s="152">
        <v>0</v>
      </c>
      <c r="I305" s="152"/>
      <c r="J305" s="152"/>
    </row>
    <row r="306" spans="1:10" ht="25.5" customHeight="1" x14ac:dyDescent="0.25">
      <c r="A306" s="69">
        <v>2310</v>
      </c>
      <c r="B306" s="108" t="s">
        <v>1185</v>
      </c>
      <c r="C306" s="109">
        <v>1</v>
      </c>
      <c r="D306" s="109">
        <v>0</v>
      </c>
      <c r="E306" s="111" t="s">
        <v>1188</v>
      </c>
      <c r="F306" s="115" t="s">
        <v>1189</v>
      </c>
      <c r="G306" s="116"/>
      <c r="H306" s="152">
        <v>0</v>
      </c>
      <c r="I306" s="152"/>
      <c r="J306" s="152"/>
    </row>
    <row r="307" spans="1:10" s="68" customFormat="1" ht="15.75" customHeight="1" x14ac:dyDescent="0.25">
      <c r="A307" s="69"/>
      <c r="B307" s="108"/>
      <c r="C307" s="109"/>
      <c r="D307" s="109"/>
      <c r="E307" s="111" t="s">
        <v>881</v>
      </c>
      <c r="F307" s="115"/>
      <c r="G307" s="116"/>
      <c r="H307" s="152">
        <v>0</v>
      </c>
      <c r="I307" s="152"/>
      <c r="J307" s="152"/>
    </row>
    <row r="308" spans="1:10" ht="15.75" customHeight="1" x14ac:dyDescent="0.25">
      <c r="A308" s="69">
        <v>2311</v>
      </c>
      <c r="B308" s="108" t="s">
        <v>1185</v>
      </c>
      <c r="C308" s="109">
        <v>1</v>
      </c>
      <c r="D308" s="109">
        <v>1</v>
      </c>
      <c r="E308" s="111" t="s">
        <v>1190</v>
      </c>
      <c r="F308" s="156" t="s">
        <v>1191</v>
      </c>
      <c r="G308" s="157"/>
      <c r="H308" s="152">
        <v>0</v>
      </c>
      <c r="I308" s="152"/>
      <c r="J308" s="152"/>
    </row>
    <row r="309" spans="1:10" ht="51" customHeight="1" x14ac:dyDescent="0.25">
      <c r="A309" s="69"/>
      <c r="B309" s="108"/>
      <c r="C309" s="109"/>
      <c r="D309" s="109"/>
      <c r="E309" s="111" t="s">
        <v>884</v>
      </c>
      <c r="F309" s="112"/>
      <c r="G309" s="113"/>
      <c r="H309" s="152">
        <v>0</v>
      </c>
      <c r="I309" s="152"/>
      <c r="J309" s="152"/>
    </row>
    <row r="310" spans="1:10" ht="15.75" customHeight="1" x14ac:dyDescent="0.25">
      <c r="A310" s="69"/>
      <c r="B310" s="108"/>
      <c r="C310" s="109"/>
      <c r="D310" s="109"/>
      <c r="E310" s="111" t="s">
        <v>1122</v>
      </c>
      <c r="F310" s="112"/>
      <c r="G310" s="113"/>
      <c r="H310" s="152">
        <v>0</v>
      </c>
      <c r="I310" s="152"/>
      <c r="J310" s="152"/>
    </row>
    <row r="311" spans="1:10" ht="15.75" customHeight="1" x14ac:dyDescent="0.25">
      <c r="A311" s="69"/>
      <c r="B311" s="108"/>
      <c r="C311" s="109"/>
      <c r="D311" s="109"/>
      <c r="E311" s="111" t="s">
        <v>1122</v>
      </c>
      <c r="F311" s="112"/>
      <c r="G311" s="113"/>
      <c r="H311" s="152">
        <v>0</v>
      </c>
      <c r="I311" s="152"/>
      <c r="J311" s="152"/>
    </row>
    <row r="312" spans="1:10" ht="15.75" customHeight="1" x14ac:dyDescent="0.25">
      <c r="A312" s="69">
        <v>2312</v>
      </c>
      <c r="B312" s="108" t="s">
        <v>1185</v>
      </c>
      <c r="C312" s="109">
        <v>1</v>
      </c>
      <c r="D312" s="109">
        <v>2</v>
      </c>
      <c r="E312" s="111" t="s">
        <v>1192</v>
      </c>
      <c r="F312" s="156"/>
      <c r="G312" s="157"/>
      <c r="H312" s="152">
        <v>0</v>
      </c>
      <c r="I312" s="152"/>
      <c r="J312" s="152"/>
    </row>
    <row r="313" spans="1:10" ht="51" customHeight="1" x14ac:dyDescent="0.25">
      <c r="A313" s="69"/>
      <c r="B313" s="108"/>
      <c r="C313" s="109"/>
      <c r="D313" s="109"/>
      <c r="E313" s="111" t="s">
        <v>884</v>
      </c>
      <c r="F313" s="112"/>
      <c r="G313" s="113"/>
      <c r="H313" s="152">
        <v>0</v>
      </c>
      <c r="I313" s="152"/>
      <c r="J313" s="152"/>
    </row>
    <row r="314" spans="1:10" ht="15.75" customHeight="1" x14ac:dyDescent="0.25">
      <c r="A314" s="69"/>
      <c r="B314" s="108"/>
      <c r="C314" s="109"/>
      <c r="D314" s="109"/>
      <c r="E314" s="111" t="s">
        <v>1122</v>
      </c>
      <c r="F314" s="112"/>
      <c r="G314" s="113"/>
      <c r="H314" s="152">
        <v>0</v>
      </c>
      <c r="I314" s="152"/>
      <c r="J314" s="152"/>
    </row>
    <row r="315" spans="1:10" ht="15.75" customHeight="1" x14ac:dyDescent="0.25">
      <c r="A315" s="69"/>
      <c r="B315" s="108"/>
      <c r="C315" s="109"/>
      <c r="D315" s="109"/>
      <c r="E315" s="111" t="s">
        <v>1122</v>
      </c>
      <c r="F315" s="112"/>
      <c r="G315" s="113"/>
      <c r="H315" s="152">
        <v>0</v>
      </c>
      <c r="I315" s="152"/>
      <c r="J315" s="152"/>
    </row>
    <row r="316" spans="1:10" ht="15.75" customHeight="1" x14ac:dyDescent="0.25">
      <c r="A316" s="69">
        <v>2313</v>
      </c>
      <c r="B316" s="108" t="s">
        <v>1185</v>
      </c>
      <c r="C316" s="109">
        <v>1</v>
      </c>
      <c r="D316" s="109">
        <v>3</v>
      </c>
      <c r="E316" s="111" t="s">
        <v>1193</v>
      </c>
      <c r="F316" s="156"/>
      <c r="G316" s="157"/>
      <c r="H316" s="152">
        <v>0</v>
      </c>
      <c r="I316" s="152"/>
      <c r="J316" s="152"/>
    </row>
    <row r="317" spans="1:10" ht="51" customHeight="1" x14ac:dyDescent="0.25">
      <c r="A317" s="69"/>
      <c r="B317" s="108"/>
      <c r="C317" s="109"/>
      <c r="D317" s="109"/>
      <c r="E317" s="111" t="s">
        <v>884</v>
      </c>
      <c r="F317" s="112"/>
      <c r="G317" s="113"/>
      <c r="H317" s="152">
        <v>0</v>
      </c>
      <c r="I317" s="152"/>
      <c r="J317" s="152"/>
    </row>
    <row r="318" spans="1:10" ht="15.75" customHeight="1" x14ac:dyDescent="0.25">
      <c r="A318" s="69"/>
      <c r="B318" s="108"/>
      <c r="C318" s="109"/>
      <c r="D318" s="109"/>
      <c r="E318" s="111" t="s">
        <v>1122</v>
      </c>
      <c r="F318" s="112"/>
      <c r="G318" s="113"/>
      <c r="H318" s="152">
        <v>0</v>
      </c>
      <c r="I318" s="152"/>
      <c r="J318" s="152"/>
    </row>
    <row r="319" spans="1:10" ht="15.75" customHeight="1" x14ac:dyDescent="0.25">
      <c r="A319" s="69"/>
      <c r="B319" s="108"/>
      <c r="C319" s="109"/>
      <c r="D319" s="109"/>
      <c r="E319" s="111" t="s">
        <v>1122</v>
      </c>
      <c r="F319" s="112"/>
      <c r="G319" s="113"/>
      <c r="H319" s="152">
        <v>0</v>
      </c>
      <c r="I319" s="152"/>
      <c r="J319" s="152"/>
    </row>
    <row r="320" spans="1:10" ht="15.75" customHeight="1" x14ac:dyDescent="0.25">
      <c r="A320" s="69">
        <v>2320</v>
      </c>
      <c r="B320" s="108" t="s">
        <v>1185</v>
      </c>
      <c r="C320" s="109">
        <v>2</v>
      </c>
      <c r="D320" s="109">
        <v>0</v>
      </c>
      <c r="E320" s="111" t="s">
        <v>1194</v>
      </c>
      <c r="F320" s="115" t="s">
        <v>1195</v>
      </c>
      <c r="G320" s="116"/>
      <c r="H320" s="152">
        <v>0</v>
      </c>
      <c r="I320" s="152"/>
      <c r="J320" s="152"/>
    </row>
    <row r="321" spans="1:10" s="68" customFormat="1" ht="15.75" customHeight="1" x14ac:dyDescent="0.25">
      <c r="A321" s="69"/>
      <c r="B321" s="108"/>
      <c r="C321" s="109"/>
      <c r="D321" s="109"/>
      <c r="E321" s="111" t="s">
        <v>881</v>
      </c>
      <c r="F321" s="115"/>
      <c r="G321" s="116"/>
      <c r="H321" s="152">
        <v>0</v>
      </c>
      <c r="I321" s="152"/>
      <c r="J321" s="152"/>
    </row>
    <row r="322" spans="1:10" ht="15.75" customHeight="1" x14ac:dyDescent="0.25">
      <c r="A322" s="69">
        <v>2321</v>
      </c>
      <c r="B322" s="108" t="s">
        <v>1185</v>
      </c>
      <c r="C322" s="109">
        <v>2</v>
      </c>
      <c r="D322" s="109">
        <v>1</v>
      </c>
      <c r="E322" s="111" t="s">
        <v>1196</v>
      </c>
      <c r="F322" s="156" t="s">
        <v>1197</v>
      </c>
      <c r="G322" s="157"/>
      <c r="H322" s="152">
        <v>0</v>
      </c>
      <c r="I322" s="152"/>
      <c r="J322" s="152"/>
    </row>
    <row r="323" spans="1:10" ht="51" customHeight="1" x14ac:dyDescent="0.25">
      <c r="A323" s="69"/>
      <c r="B323" s="108"/>
      <c r="C323" s="109"/>
      <c r="D323" s="109"/>
      <c r="E323" s="111" t="s">
        <v>884</v>
      </c>
      <c r="F323" s="112"/>
      <c r="G323" s="113"/>
      <c r="H323" s="152">
        <v>0</v>
      </c>
      <c r="I323" s="152"/>
      <c r="J323" s="152"/>
    </row>
    <row r="324" spans="1:10" ht="15.75" customHeight="1" x14ac:dyDescent="0.25">
      <c r="A324" s="69"/>
      <c r="B324" s="108"/>
      <c r="C324" s="109"/>
      <c r="D324" s="109"/>
      <c r="E324" s="111" t="s">
        <v>1122</v>
      </c>
      <c r="F324" s="112"/>
      <c r="G324" s="113"/>
      <c r="H324" s="152">
        <v>0</v>
      </c>
      <c r="I324" s="152"/>
      <c r="J324" s="152"/>
    </row>
    <row r="325" spans="1:10" ht="15.75" customHeight="1" x14ac:dyDescent="0.25">
      <c r="A325" s="69"/>
      <c r="B325" s="108"/>
      <c r="C325" s="109"/>
      <c r="D325" s="109"/>
      <c r="E325" s="111" t="s">
        <v>1122</v>
      </c>
      <c r="F325" s="112"/>
      <c r="G325" s="113"/>
      <c r="H325" s="152">
        <v>0</v>
      </c>
      <c r="I325" s="152"/>
      <c r="J325" s="152"/>
    </row>
    <row r="326" spans="1:10" ht="25.5" customHeight="1" x14ac:dyDescent="0.25">
      <c r="A326" s="69">
        <v>2330</v>
      </c>
      <c r="B326" s="108" t="s">
        <v>1185</v>
      </c>
      <c r="C326" s="109">
        <v>3</v>
      </c>
      <c r="D326" s="109">
        <v>0</v>
      </c>
      <c r="E326" s="111" t="s">
        <v>1198</v>
      </c>
      <c r="F326" s="115" t="s">
        <v>1199</v>
      </c>
      <c r="G326" s="116"/>
      <c r="H326" s="152">
        <v>0</v>
      </c>
      <c r="I326" s="152"/>
      <c r="J326" s="152"/>
    </row>
    <row r="327" spans="1:10" s="68" customFormat="1" ht="15.75" customHeight="1" x14ac:dyDescent="0.25">
      <c r="A327" s="69"/>
      <c r="B327" s="108"/>
      <c r="C327" s="109"/>
      <c r="D327" s="109"/>
      <c r="E327" s="111" t="s">
        <v>881</v>
      </c>
      <c r="F327" s="115"/>
      <c r="G327" s="116"/>
      <c r="H327" s="152">
        <v>0</v>
      </c>
      <c r="I327" s="152"/>
      <c r="J327" s="152"/>
    </row>
    <row r="328" spans="1:10" ht="15.75" customHeight="1" x14ac:dyDescent="0.25">
      <c r="A328" s="69">
        <v>2331</v>
      </c>
      <c r="B328" s="108" t="s">
        <v>1185</v>
      </c>
      <c r="C328" s="109">
        <v>3</v>
      </c>
      <c r="D328" s="109">
        <v>1</v>
      </c>
      <c r="E328" s="111" t="s">
        <v>1200</v>
      </c>
      <c r="F328" s="156" t="s">
        <v>1201</v>
      </c>
      <c r="G328" s="157"/>
      <c r="H328" s="152">
        <v>0</v>
      </c>
      <c r="I328" s="152"/>
      <c r="J328" s="152"/>
    </row>
    <row r="329" spans="1:10" ht="51" customHeight="1" x14ac:dyDescent="0.25">
      <c r="A329" s="69"/>
      <c r="B329" s="108"/>
      <c r="C329" s="109"/>
      <c r="D329" s="109"/>
      <c r="E329" s="111" t="s">
        <v>884</v>
      </c>
      <c r="F329" s="112"/>
      <c r="G329" s="113"/>
      <c r="H329" s="152">
        <v>0</v>
      </c>
      <c r="I329" s="152"/>
      <c r="J329" s="152"/>
    </row>
    <row r="330" spans="1:10" ht="15.75" customHeight="1" x14ac:dyDescent="0.25">
      <c r="A330" s="69"/>
      <c r="B330" s="108"/>
      <c r="C330" s="109"/>
      <c r="D330" s="109"/>
      <c r="E330" s="111" t="s">
        <v>1122</v>
      </c>
      <c r="F330" s="112"/>
      <c r="G330" s="113"/>
      <c r="H330" s="152">
        <v>0</v>
      </c>
      <c r="I330" s="152"/>
      <c r="J330" s="152"/>
    </row>
    <row r="331" spans="1:10" ht="15.75" customHeight="1" x14ac:dyDescent="0.25">
      <c r="A331" s="69"/>
      <c r="B331" s="108"/>
      <c r="C331" s="109"/>
      <c r="D331" s="109"/>
      <c r="E331" s="111" t="s">
        <v>1122</v>
      </c>
      <c r="F331" s="112"/>
      <c r="G331" s="113"/>
      <c r="H331" s="152">
        <v>0</v>
      </c>
      <c r="I331" s="152"/>
      <c r="J331" s="152"/>
    </row>
    <row r="332" spans="1:10" ht="15.75" customHeight="1" x14ac:dyDescent="0.25">
      <c r="A332" s="69">
        <v>2332</v>
      </c>
      <c r="B332" s="108" t="s">
        <v>1185</v>
      </c>
      <c r="C332" s="109">
        <v>3</v>
      </c>
      <c r="D332" s="109">
        <v>2</v>
      </c>
      <c r="E332" s="111" t="s">
        <v>1202</v>
      </c>
      <c r="F332" s="156"/>
      <c r="G332" s="157"/>
      <c r="H332" s="152">
        <v>0</v>
      </c>
      <c r="I332" s="152"/>
      <c r="J332" s="152"/>
    </row>
    <row r="333" spans="1:10" ht="51" customHeight="1" x14ac:dyDescent="0.25">
      <c r="A333" s="69"/>
      <c r="B333" s="108"/>
      <c r="C333" s="109"/>
      <c r="D333" s="109"/>
      <c r="E333" s="111" t="s">
        <v>884</v>
      </c>
      <c r="F333" s="112"/>
      <c r="G333" s="113"/>
      <c r="H333" s="152">
        <v>0</v>
      </c>
      <c r="I333" s="152"/>
      <c r="J333" s="152"/>
    </row>
    <row r="334" spans="1:10" ht="15.75" customHeight="1" x14ac:dyDescent="0.25">
      <c r="A334" s="69"/>
      <c r="B334" s="108"/>
      <c r="C334" s="109"/>
      <c r="D334" s="109"/>
      <c r="E334" s="111" t="s">
        <v>1122</v>
      </c>
      <c r="F334" s="112"/>
      <c r="G334" s="113"/>
      <c r="H334" s="152">
        <v>0</v>
      </c>
      <c r="I334" s="152"/>
      <c r="J334" s="152"/>
    </row>
    <row r="335" spans="1:10" ht="15.75" customHeight="1" x14ac:dyDescent="0.25">
      <c r="A335" s="69"/>
      <c r="B335" s="108"/>
      <c r="C335" s="109"/>
      <c r="D335" s="109"/>
      <c r="E335" s="111" t="s">
        <v>1122</v>
      </c>
      <c r="F335" s="112"/>
      <c r="G335" s="113"/>
      <c r="H335" s="152">
        <v>0</v>
      </c>
      <c r="I335" s="152"/>
      <c r="J335" s="152"/>
    </row>
    <row r="336" spans="1:10" ht="15.75" customHeight="1" x14ac:dyDescent="0.25">
      <c r="A336" s="69">
        <v>2340</v>
      </c>
      <c r="B336" s="108" t="s">
        <v>1185</v>
      </c>
      <c r="C336" s="109">
        <v>4</v>
      </c>
      <c r="D336" s="109">
        <v>0</v>
      </c>
      <c r="E336" s="111" t="s">
        <v>1203</v>
      </c>
      <c r="F336" s="156"/>
      <c r="G336" s="157"/>
      <c r="H336" s="152">
        <v>0</v>
      </c>
      <c r="I336" s="152"/>
      <c r="J336" s="152"/>
    </row>
    <row r="337" spans="1:10" s="68" customFormat="1" ht="15.75" customHeight="1" x14ac:dyDescent="0.25">
      <c r="A337" s="69"/>
      <c r="B337" s="108"/>
      <c r="C337" s="109"/>
      <c r="D337" s="109"/>
      <c r="E337" s="111" t="s">
        <v>881</v>
      </c>
      <c r="F337" s="115"/>
      <c r="G337" s="116"/>
      <c r="H337" s="152">
        <v>0</v>
      </c>
      <c r="I337" s="152"/>
      <c r="J337" s="152"/>
    </row>
    <row r="338" spans="1:10" ht="15.75" customHeight="1" x14ac:dyDescent="0.25">
      <c r="A338" s="69">
        <v>2341</v>
      </c>
      <c r="B338" s="108" t="s">
        <v>1185</v>
      </c>
      <c r="C338" s="109">
        <v>4</v>
      </c>
      <c r="D338" s="109">
        <v>1</v>
      </c>
      <c r="E338" s="111" t="s">
        <v>1203</v>
      </c>
      <c r="F338" s="156"/>
      <c r="G338" s="157"/>
      <c r="H338" s="152">
        <v>0</v>
      </c>
      <c r="I338" s="152"/>
      <c r="J338" s="152"/>
    </row>
    <row r="339" spans="1:10" ht="51" customHeight="1" x14ac:dyDescent="0.25">
      <c r="A339" s="69"/>
      <c r="B339" s="108"/>
      <c r="C339" s="109"/>
      <c r="D339" s="109"/>
      <c r="E339" s="111" t="s">
        <v>884</v>
      </c>
      <c r="F339" s="112"/>
      <c r="G339" s="113"/>
      <c r="H339" s="152">
        <v>0</v>
      </c>
      <c r="I339" s="152"/>
      <c r="J339" s="152"/>
    </row>
    <row r="340" spans="1:10" ht="15.75" customHeight="1" x14ac:dyDescent="0.25">
      <c r="A340" s="69"/>
      <c r="B340" s="108"/>
      <c r="C340" s="109"/>
      <c r="D340" s="109"/>
      <c r="E340" s="111" t="s">
        <v>1122</v>
      </c>
      <c r="F340" s="112"/>
      <c r="G340" s="113"/>
      <c r="H340" s="152">
        <v>0</v>
      </c>
      <c r="I340" s="152"/>
      <c r="J340" s="152"/>
    </row>
    <row r="341" spans="1:10" ht="15.75" customHeight="1" x14ac:dyDescent="0.25">
      <c r="A341" s="69"/>
      <c r="B341" s="108"/>
      <c r="C341" s="109"/>
      <c r="D341" s="109"/>
      <c r="E341" s="111" t="s">
        <v>1122</v>
      </c>
      <c r="F341" s="112"/>
      <c r="G341" s="113"/>
      <c r="H341" s="152">
        <v>0</v>
      </c>
      <c r="I341" s="152"/>
      <c r="J341" s="152"/>
    </row>
    <row r="342" spans="1:10" ht="15.75" customHeight="1" x14ac:dyDescent="0.25">
      <c r="A342" s="69">
        <v>2350</v>
      </c>
      <c r="B342" s="108" t="s">
        <v>1185</v>
      </c>
      <c r="C342" s="109">
        <v>5</v>
      </c>
      <c r="D342" s="109">
        <v>0</v>
      </c>
      <c r="E342" s="111" t="s">
        <v>1204</v>
      </c>
      <c r="F342" s="115" t="s">
        <v>1205</v>
      </c>
      <c r="G342" s="116"/>
      <c r="H342" s="152">
        <v>0</v>
      </c>
      <c r="I342" s="152"/>
      <c r="J342" s="152"/>
    </row>
    <row r="343" spans="1:10" s="68" customFormat="1" ht="15.75" customHeight="1" x14ac:dyDescent="0.25">
      <c r="A343" s="69"/>
      <c r="B343" s="108"/>
      <c r="C343" s="109"/>
      <c r="D343" s="109"/>
      <c r="E343" s="111" t="s">
        <v>881</v>
      </c>
      <c r="F343" s="115"/>
      <c r="G343" s="116"/>
      <c r="H343" s="152">
        <v>0</v>
      </c>
      <c r="I343" s="152"/>
      <c r="J343" s="152"/>
    </row>
    <row r="344" spans="1:10" ht="15.75" customHeight="1" x14ac:dyDescent="0.25">
      <c r="A344" s="69">
        <v>2351</v>
      </c>
      <c r="B344" s="108" t="s">
        <v>1185</v>
      </c>
      <c r="C344" s="109">
        <v>5</v>
      </c>
      <c r="D344" s="109">
        <v>1</v>
      </c>
      <c r="E344" s="111" t="s">
        <v>1206</v>
      </c>
      <c r="F344" s="156" t="s">
        <v>1205</v>
      </c>
      <c r="G344" s="157"/>
      <c r="H344" s="152">
        <v>0</v>
      </c>
      <c r="I344" s="152"/>
      <c r="J344" s="152"/>
    </row>
    <row r="345" spans="1:10" ht="51" customHeight="1" x14ac:dyDescent="0.25">
      <c r="A345" s="69"/>
      <c r="B345" s="108"/>
      <c r="C345" s="109"/>
      <c r="D345" s="109"/>
      <c r="E345" s="111" t="s">
        <v>884</v>
      </c>
      <c r="F345" s="112"/>
      <c r="G345" s="113"/>
      <c r="H345" s="152">
        <v>0</v>
      </c>
      <c r="I345" s="152"/>
      <c r="J345" s="152"/>
    </row>
    <row r="346" spans="1:10" ht="15.75" customHeight="1" x14ac:dyDescent="0.25">
      <c r="A346" s="69"/>
      <c r="B346" s="108"/>
      <c r="C346" s="109"/>
      <c r="D346" s="109"/>
      <c r="E346" s="111" t="s">
        <v>1122</v>
      </c>
      <c r="F346" s="112"/>
      <c r="G346" s="113"/>
      <c r="H346" s="152">
        <v>0</v>
      </c>
      <c r="I346" s="152"/>
      <c r="J346" s="152"/>
    </row>
    <row r="347" spans="1:10" ht="15.75" customHeight="1" x14ac:dyDescent="0.25">
      <c r="A347" s="69"/>
      <c r="B347" s="108"/>
      <c r="C347" s="109"/>
      <c r="D347" s="109"/>
      <c r="E347" s="111" t="s">
        <v>1122</v>
      </c>
      <c r="F347" s="112"/>
      <c r="G347" s="113"/>
      <c r="H347" s="152">
        <v>0</v>
      </c>
      <c r="I347" s="152"/>
      <c r="J347" s="152"/>
    </row>
    <row r="348" spans="1:10" ht="38.25" customHeight="1" x14ac:dyDescent="0.25">
      <c r="A348" s="69">
        <v>2360</v>
      </c>
      <c r="B348" s="108" t="s">
        <v>1185</v>
      </c>
      <c r="C348" s="109">
        <v>6</v>
      </c>
      <c r="D348" s="109">
        <v>0</v>
      </c>
      <c r="E348" s="111" t="s">
        <v>1207</v>
      </c>
      <c r="F348" s="115" t="s">
        <v>1208</v>
      </c>
      <c r="G348" s="116"/>
      <c r="H348" s="152">
        <v>0</v>
      </c>
      <c r="I348" s="152"/>
      <c r="J348" s="152"/>
    </row>
    <row r="349" spans="1:10" s="68" customFormat="1" ht="15.75" customHeight="1" x14ac:dyDescent="0.25">
      <c r="A349" s="69"/>
      <c r="B349" s="108"/>
      <c r="C349" s="109"/>
      <c r="D349" s="109"/>
      <c r="E349" s="111" t="s">
        <v>881</v>
      </c>
      <c r="F349" s="115"/>
      <c r="G349" s="116"/>
      <c r="H349" s="152">
        <v>0</v>
      </c>
      <c r="I349" s="152"/>
      <c r="J349" s="152"/>
    </row>
    <row r="350" spans="1:10" ht="38.25" customHeight="1" x14ac:dyDescent="0.25">
      <c r="A350" s="69">
        <v>2361</v>
      </c>
      <c r="B350" s="108" t="s">
        <v>1185</v>
      </c>
      <c r="C350" s="109">
        <v>6</v>
      </c>
      <c r="D350" s="109">
        <v>1</v>
      </c>
      <c r="E350" s="111" t="s">
        <v>1207</v>
      </c>
      <c r="F350" s="156" t="s">
        <v>1209</v>
      </c>
      <c r="G350" s="157"/>
      <c r="H350" s="152">
        <v>0</v>
      </c>
      <c r="I350" s="152"/>
      <c r="J350" s="152"/>
    </row>
    <row r="351" spans="1:10" ht="51" customHeight="1" x14ac:dyDescent="0.25">
      <c r="A351" s="69"/>
      <c r="B351" s="108"/>
      <c r="C351" s="109"/>
      <c r="D351" s="109"/>
      <c r="E351" s="111" t="s">
        <v>884</v>
      </c>
      <c r="F351" s="112"/>
      <c r="G351" s="113"/>
      <c r="H351" s="152">
        <v>0</v>
      </c>
      <c r="I351" s="152"/>
      <c r="J351" s="152"/>
    </row>
    <row r="352" spans="1:10" ht="15.75" customHeight="1" x14ac:dyDescent="0.25">
      <c r="A352" s="69"/>
      <c r="B352" s="108"/>
      <c r="C352" s="109"/>
      <c r="D352" s="109"/>
      <c r="E352" s="111" t="s">
        <v>1122</v>
      </c>
      <c r="F352" s="112"/>
      <c r="G352" s="113"/>
      <c r="H352" s="152">
        <v>0</v>
      </c>
      <c r="I352" s="152"/>
      <c r="J352" s="152"/>
    </row>
    <row r="353" spans="1:10" ht="15.75" customHeight="1" x14ac:dyDescent="0.25">
      <c r="A353" s="69"/>
      <c r="B353" s="108"/>
      <c r="C353" s="109"/>
      <c r="D353" s="109"/>
      <c r="E353" s="111" t="s">
        <v>1122</v>
      </c>
      <c r="F353" s="112"/>
      <c r="G353" s="113"/>
      <c r="H353" s="152">
        <v>0</v>
      </c>
      <c r="I353" s="152"/>
      <c r="J353" s="152"/>
    </row>
    <row r="354" spans="1:10" ht="38.25" customHeight="1" x14ac:dyDescent="0.25">
      <c r="A354" s="69">
        <v>2370</v>
      </c>
      <c r="B354" s="108" t="s">
        <v>1185</v>
      </c>
      <c r="C354" s="109">
        <v>7</v>
      </c>
      <c r="D354" s="109">
        <v>0</v>
      </c>
      <c r="E354" s="111" t="s">
        <v>1210</v>
      </c>
      <c r="F354" s="115" t="s">
        <v>1211</v>
      </c>
      <c r="G354" s="116"/>
      <c r="H354" s="152">
        <v>0</v>
      </c>
      <c r="I354" s="152"/>
      <c r="J354" s="152"/>
    </row>
    <row r="355" spans="1:10" s="68" customFormat="1" ht="15.75" customHeight="1" x14ac:dyDescent="0.25">
      <c r="A355" s="69"/>
      <c r="B355" s="108"/>
      <c r="C355" s="109"/>
      <c r="D355" s="109"/>
      <c r="E355" s="111" t="s">
        <v>881</v>
      </c>
      <c r="F355" s="115"/>
      <c r="G355" s="116"/>
      <c r="H355" s="152">
        <v>0</v>
      </c>
      <c r="I355" s="152"/>
      <c r="J355" s="152"/>
    </row>
    <row r="356" spans="1:10" ht="38.25" customHeight="1" x14ac:dyDescent="0.25">
      <c r="A356" s="69">
        <v>2371</v>
      </c>
      <c r="B356" s="108" t="s">
        <v>1185</v>
      </c>
      <c r="C356" s="109">
        <v>7</v>
      </c>
      <c r="D356" s="109">
        <v>1</v>
      </c>
      <c r="E356" s="111" t="s">
        <v>1210</v>
      </c>
      <c r="F356" s="156" t="s">
        <v>1212</v>
      </c>
      <c r="G356" s="157"/>
      <c r="H356" s="152">
        <v>0</v>
      </c>
      <c r="I356" s="152"/>
      <c r="J356" s="152"/>
    </row>
    <row r="357" spans="1:10" ht="51" customHeight="1" x14ac:dyDescent="0.25">
      <c r="A357" s="69"/>
      <c r="B357" s="108"/>
      <c r="C357" s="109"/>
      <c r="D357" s="109"/>
      <c r="E357" s="111" t="s">
        <v>884</v>
      </c>
      <c r="F357" s="112"/>
      <c r="G357" s="113"/>
      <c r="H357" s="152">
        <v>0</v>
      </c>
      <c r="I357" s="152"/>
      <c r="J357" s="152"/>
    </row>
    <row r="358" spans="1:10" ht="15.75" customHeight="1" x14ac:dyDescent="0.25">
      <c r="A358" s="69"/>
      <c r="B358" s="108"/>
      <c r="C358" s="109"/>
      <c r="D358" s="109"/>
      <c r="E358" s="111" t="s">
        <v>1122</v>
      </c>
      <c r="F358" s="112"/>
      <c r="G358" s="113"/>
      <c r="H358" s="152">
        <v>0</v>
      </c>
      <c r="I358" s="152"/>
      <c r="J358" s="152"/>
    </row>
    <row r="359" spans="1:10" ht="15.75" customHeight="1" x14ac:dyDescent="0.25">
      <c r="A359" s="69"/>
      <c r="B359" s="108"/>
      <c r="C359" s="109"/>
      <c r="D359" s="109"/>
      <c r="E359" s="111" t="s">
        <v>1122</v>
      </c>
      <c r="F359" s="112"/>
      <c r="G359" s="113"/>
      <c r="H359" s="152">
        <v>0</v>
      </c>
      <c r="I359" s="152"/>
      <c r="J359" s="152"/>
    </row>
    <row r="360" spans="1:10" s="65" customFormat="1" ht="63.75" customHeight="1" x14ac:dyDescent="0.25">
      <c r="A360" s="71">
        <v>2400</v>
      </c>
      <c r="B360" s="108" t="s">
        <v>1213</v>
      </c>
      <c r="C360" s="109">
        <v>0</v>
      </c>
      <c r="D360" s="109">
        <v>0</v>
      </c>
      <c r="E360" s="104" t="s">
        <v>1214</v>
      </c>
      <c r="F360" s="98" t="s">
        <v>1215</v>
      </c>
      <c r="G360" s="98"/>
      <c r="H360" s="158">
        <v>230632.2</v>
      </c>
      <c r="I360" s="158">
        <v>20890</v>
      </c>
      <c r="J360" s="158">
        <v>209742.2</v>
      </c>
    </row>
    <row r="361" spans="1:10" ht="15.75" customHeight="1" x14ac:dyDescent="0.25">
      <c r="A361" s="67"/>
      <c r="B361" s="108"/>
      <c r="C361" s="109"/>
      <c r="D361" s="109"/>
      <c r="E361" s="111" t="s">
        <v>878</v>
      </c>
      <c r="F361" s="112"/>
      <c r="G361" s="113"/>
      <c r="H361" s="152"/>
      <c r="I361" s="152"/>
      <c r="J361" s="152"/>
    </row>
    <row r="362" spans="1:10" ht="38.25" customHeight="1" x14ac:dyDescent="0.25">
      <c r="A362" s="69">
        <v>2410</v>
      </c>
      <c r="B362" s="108" t="s">
        <v>1213</v>
      </c>
      <c r="C362" s="109">
        <v>1</v>
      </c>
      <c r="D362" s="109">
        <v>0</v>
      </c>
      <c r="E362" s="111" t="s">
        <v>1216</v>
      </c>
      <c r="F362" s="115" t="s">
        <v>1217</v>
      </c>
      <c r="G362" s="116"/>
      <c r="H362" s="152">
        <v>0</v>
      </c>
      <c r="I362" s="152">
        <v>0</v>
      </c>
      <c r="J362" s="152">
        <v>0</v>
      </c>
    </row>
    <row r="363" spans="1:10" s="68" customFormat="1" ht="15.75" customHeight="1" x14ac:dyDescent="0.25">
      <c r="A363" s="69"/>
      <c r="B363" s="108"/>
      <c r="C363" s="109"/>
      <c r="D363" s="109"/>
      <c r="E363" s="111" t="s">
        <v>881</v>
      </c>
      <c r="F363" s="115"/>
      <c r="G363" s="116"/>
      <c r="H363" s="152">
        <v>0</v>
      </c>
      <c r="I363" s="152"/>
      <c r="J363" s="152"/>
    </row>
    <row r="364" spans="1:10" ht="25.5" customHeight="1" x14ac:dyDescent="0.25">
      <c r="A364" s="69">
        <v>2411</v>
      </c>
      <c r="B364" s="108" t="s">
        <v>1213</v>
      </c>
      <c r="C364" s="109">
        <v>1</v>
      </c>
      <c r="D364" s="109">
        <v>1</v>
      </c>
      <c r="E364" s="111" t="s">
        <v>1218</v>
      </c>
      <c r="F364" s="112" t="s">
        <v>1219</v>
      </c>
      <c r="G364" s="113"/>
      <c r="H364" s="152">
        <v>0</v>
      </c>
      <c r="I364" s="152"/>
      <c r="J364" s="152"/>
    </row>
    <row r="365" spans="1:10" ht="51" customHeight="1" x14ac:dyDescent="0.25">
      <c r="A365" s="69"/>
      <c r="B365" s="108"/>
      <c r="C365" s="109"/>
      <c r="D365" s="109"/>
      <c r="E365" s="111" t="s">
        <v>884</v>
      </c>
      <c r="F365" s="112"/>
      <c r="G365" s="113"/>
      <c r="H365" s="152">
        <v>0</v>
      </c>
      <c r="I365" s="152"/>
      <c r="J365" s="152"/>
    </row>
    <row r="366" spans="1:10" ht="15.75" customHeight="1" x14ac:dyDescent="0.25">
      <c r="A366" s="69"/>
      <c r="B366" s="108"/>
      <c r="C366" s="109"/>
      <c r="D366" s="109"/>
      <c r="E366" s="111" t="s">
        <v>1122</v>
      </c>
      <c r="F366" s="112"/>
      <c r="G366" s="113"/>
      <c r="H366" s="152">
        <v>0</v>
      </c>
      <c r="I366" s="152"/>
      <c r="J366" s="152"/>
    </row>
    <row r="367" spans="1:10" ht="15.75" customHeight="1" x14ac:dyDescent="0.25">
      <c r="A367" s="69"/>
      <c r="B367" s="108"/>
      <c r="C367" s="109"/>
      <c r="D367" s="109"/>
      <c r="E367" s="111" t="s">
        <v>1122</v>
      </c>
      <c r="F367" s="112"/>
      <c r="G367" s="113"/>
      <c r="H367" s="152">
        <v>0</v>
      </c>
      <c r="I367" s="152"/>
      <c r="J367" s="152"/>
    </row>
    <row r="368" spans="1:10" ht="38.25" customHeight="1" x14ac:dyDescent="0.25">
      <c r="A368" s="69">
        <v>2412</v>
      </c>
      <c r="B368" s="108" t="s">
        <v>1213</v>
      </c>
      <c r="C368" s="109">
        <v>1</v>
      </c>
      <c r="D368" s="109">
        <v>2</v>
      </c>
      <c r="E368" s="111" t="s">
        <v>1220</v>
      </c>
      <c r="F368" s="156" t="s">
        <v>1221</v>
      </c>
      <c r="G368" s="157"/>
      <c r="H368" s="152">
        <v>0</v>
      </c>
      <c r="I368" s="152"/>
      <c r="J368" s="152"/>
    </row>
    <row r="369" spans="1:10" ht="51" customHeight="1" x14ac:dyDescent="0.25">
      <c r="A369" s="69"/>
      <c r="B369" s="108"/>
      <c r="C369" s="109"/>
      <c r="D369" s="109"/>
      <c r="E369" s="111" t="s">
        <v>884</v>
      </c>
      <c r="F369" s="112"/>
      <c r="G369" s="113"/>
      <c r="H369" s="152">
        <v>0</v>
      </c>
      <c r="I369" s="152"/>
      <c r="J369" s="152"/>
    </row>
    <row r="370" spans="1:10" ht="15.75" customHeight="1" x14ac:dyDescent="0.25">
      <c r="A370" s="69"/>
      <c r="B370" s="108"/>
      <c r="C370" s="109"/>
      <c r="D370" s="109"/>
      <c r="E370" s="111" t="s">
        <v>1122</v>
      </c>
      <c r="F370" s="112"/>
      <c r="G370" s="113"/>
      <c r="H370" s="152"/>
      <c r="I370" s="152"/>
      <c r="J370" s="152"/>
    </row>
    <row r="371" spans="1:10" ht="15.75" customHeight="1" x14ac:dyDescent="0.25">
      <c r="A371" s="69"/>
      <c r="B371" s="108"/>
      <c r="C371" s="109"/>
      <c r="D371" s="109"/>
      <c r="E371" s="111" t="s">
        <v>1122</v>
      </c>
      <c r="F371" s="112"/>
      <c r="G371" s="113"/>
      <c r="H371" s="152"/>
      <c r="I371" s="152"/>
      <c r="J371" s="152"/>
    </row>
    <row r="372" spans="1:10" ht="38.25" customHeight="1" x14ac:dyDescent="0.25">
      <c r="A372" s="69">
        <v>2420</v>
      </c>
      <c r="B372" s="108" t="s">
        <v>1213</v>
      </c>
      <c r="C372" s="109">
        <v>2</v>
      </c>
      <c r="D372" s="109">
        <v>0</v>
      </c>
      <c r="E372" s="111" t="s">
        <v>1222</v>
      </c>
      <c r="F372" s="115" t="s">
        <v>1223</v>
      </c>
      <c r="G372" s="116"/>
      <c r="H372" s="152">
        <f>H374</f>
        <v>46194</v>
      </c>
      <c r="I372" s="152">
        <f>I374</f>
        <v>0</v>
      </c>
      <c r="J372" s="152">
        <f>J376</f>
        <v>46194</v>
      </c>
    </row>
    <row r="373" spans="1:10" s="68" customFormat="1" ht="15.75" customHeight="1" x14ac:dyDescent="0.25">
      <c r="A373" s="69"/>
      <c r="B373" s="108"/>
      <c r="C373" s="109"/>
      <c r="D373" s="109"/>
      <c r="E373" s="111" t="s">
        <v>881</v>
      </c>
      <c r="F373" s="115"/>
      <c r="G373" s="116"/>
      <c r="H373" s="152"/>
      <c r="I373" s="152"/>
      <c r="J373" s="152"/>
    </row>
    <row r="374" spans="1:10" ht="15.75" customHeight="1" x14ac:dyDescent="0.25">
      <c r="A374" s="69">
        <v>2421</v>
      </c>
      <c r="B374" s="108" t="s">
        <v>1213</v>
      </c>
      <c r="C374" s="109">
        <v>2</v>
      </c>
      <c r="D374" s="109">
        <v>1</v>
      </c>
      <c r="E374" s="111" t="s">
        <v>1224</v>
      </c>
      <c r="F374" s="156" t="s">
        <v>1225</v>
      </c>
      <c r="G374" s="157"/>
      <c r="H374" s="152">
        <f>H376</f>
        <v>46194</v>
      </c>
      <c r="I374" s="152">
        <f>I376+I377</f>
        <v>0</v>
      </c>
      <c r="J374" s="152">
        <f>J376</f>
        <v>46194</v>
      </c>
    </row>
    <row r="375" spans="1:10" ht="51" customHeight="1" x14ac:dyDescent="0.25">
      <c r="A375" s="69"/>
      <c r="B375" s="108"/>
      <c r="C375" s="109"/>
      <c r="D375" s="109"/>
      <c r="E375" s="111" t="s">
        <v>884</v>
      </c>
      <c r="F375" s="112"/>
      <c r="G375" s="113"/>
      <c r="H375" s="152">
        <v>0</v>
      </c>
      <c r="I375" s="152"/>
      <c r="J375" s="152"/>
    </row>
    <row r="376" spans="1:10" ht="25.5" customHeight="1" x14ac:dyDescent="0.25">
      <c r="A376" s="69"/>
      <c r="B376" s="108"/>
      <c r="C376" s="109"/>
      <c r="D376" s="109"/>
      <c r="E376" s="147" t="s">
        <v>1505</v>
      </c>
      <c r="F376" s="112"/>
      <c r="G376" s="137" t="s">
        <v>1086</v>
      </c>
      <c r="H376" s="152">
        <f>J376</f>
        <v>46194</v>
      </c>
      <c r="I376" s="152">
        <f>[1]anasnabyz!F35</f>
        <v>0</v>
      </c>
      <c r="J376" s="152">
        <f>'[1] gux'!F142+'[1]subv gux'!F142</f>
        <v>46194</v>
      </c>
    </row>
    <row r="377" spans="1:10" ht="25.5" customHeight="1" x14ac:dyDescent="0.25">
      <c r="A377" s="69"/>
      <c r="B377" s="108"/>
      <c r="C377" s="109"/>
      <c r="D377" s="109"/>
      <c r="E377" s="121" t="s">
        <v>902</v>
      </c>
      <c r="F377" s="132"/>
      <c r="G377" s="122" t="s">
        <v>903</v>
      </c>
      <c r="H377" s="152">
        <f>I377</f>
        <v>0</v>
      </c>
      <c r="I377" s="152">
        <f>[1]anasnabyz!F41</f>
        <v>0</v>
      </c>
      <c r="J377" s="152"/>
    </row>
    <row r="378" spans="1:10" ht="15.75" customHeight="1" x14ac:dyDescent="0.25">
      <c r="A378" s="69">
        <v>2422</v>
      </c>
      <c r="B378" s="108" t="s">
        <v>1213</v>
      </c>
      <c r="C378" s="109">
        <v>2</v>
      </c>
      <c r="D378" s="109">
        <v>2</v>
      </c>
      <c r="E378" s="111" t="s">
        <v>1226</v>
      </c>
      <c r="F378" s="156" t="s">
        <v>1227</v>
      </c>
      <c r="G378" s="157"/>
      <c r="H378" s="152">
        <v>0</v>
      </c>
      <c r="I378" s="152"/>
      <c r="J378" s="152"/>
    </row>
    <row r="379" spans="1:10" ht="51" customHeight="1" x14ac:dyDescent="0.25">
      <c r="A379" s="69"/>
      <c r="B379" s="108"/>
      <c r="C379" s="109"/>
      <c r="D379" s="109"/>
      <c r="E379" s="111" t="s">
        <v>884</v>
      </c>
      <c r="F379" s="112"/>
      <c r="G379" s="113"/>
      <c r="H379" s="152">
        <v>0</v>
      </c>
      <c r="I379" s="152"/>
      <c r="J379" s="152"/>
    </row>
    <row r="380" spans="1:10" ht="15.75" customHeight="1" x14ac:dyDescent="0.25">
      <c r="A380" s="69"/>
      <c r="B380" s="108"/>
      <c r="C380" s="109"/>
      <c r="D380" s="109"/>
      <c r="E380" s="111" t="s">
        <v>1122</v>
      </c>
      <c r="F380" s="112"/>
      <c r="G380" s="113"/>
      <c r="H380" s="152">
        <v>0</v>
      </c>
      <c r="I380" s="152"/>
      <c r="J380" s="152"/>
    </row>
    <row r="381" spans="1:10" ht="15.75" customHeight="1" x14ac:dyDescent="0.25">
      <c r="A381" s="69"/>
      <c r="B381" s="108"/>
      <c r="C381" s="109"/>
      <c r="D381" s="109"/>
      <c r="E381" s="111" t="s">
        <v>1122</v>
      </c>
      <c r="F381" s="112"/>
      <c r="G381" s="113"/>
      <c r="H381" s="152">
        <v>0</v>
      </c>
      <c r="I381" s="152"/>
      <c r="J381" s="152"/>
    </row>
    <row r="382" spans="1:10" ht="15.75" customHeight="1" x14ac:dyDescent="0.25">
      <c r="A382" s="69">
        <v>2423</v>
      </c>
      <c r="B382" s="108" t="s">
        <v>1213</v>
      </c>
      <c r="C382" s="109">
        <v>2</v>
      </c>
      <c r="D382" s="109">
        <v>3</v>
      </c>
      <c r="E382" s="111" t="s">
        <v>1228</v>
      </c>
      <c r="F382" s="156" t="s">
        <v>1229</v>
      </c>
      <c r="G382" s="157"/>
      <c r="H382" s="152">
        <v>0</v>
      </c>
      <c r="I382" s="152"/>
      <c r="J382" s="152"/>
    </row>
    <row r="383" spans="1:10" ht="51" customHeight="1" x14ac:dyDescent="0.25">
      <c r="A383" s="69"/>
      <c r="B383" s="108"/>
      <c r="C383" s="109"/>
      <c r="D383" s="109"/>
      <c r="E383" s="111" t="s">
        <v>884</v>
      </c>
      <c r="F383" s="112"/>
      <c r="G383" s="113"/>
      <c r="H383" s="152">
        <v>0</v>
      </c>
      <c r="I383" s="152"/>
      <c r="J383" s="152"/>
    </row>
    <row r="384" spans="1:10" ht="15.75" customHeight="1" x14ac:dyDescent="0.25">
      <c r="A384" s="69"/>
      <c r="B384" s="108"/>
      <c r="C384" s="109"/>
      <c r="D384" s="109"/>
      <c r="E384" s="111" t="s">
        <v>1122</v>
      </c>
      <c r="F384" s="112"/>
      <c r="G384" s="113"/>
      <c r="H384" s="152">
        <v>0</v>
      </c>
      <c r="I384" s="152"/>
      <c r="J384" s="152"/>
    </row>
    <row r="385" spans="1:10" ht="15.75" customHeight="1" x14ac:dyDescent="0.25">
      <c r="A385" s="69"/>
      <c r="B385" s="108"/>
      <c r="C385" s="109"/>
      <c r="D385" s="109"/>
      <c r="E385" s="111" t="s">
        <v>1122</v>
      </c>
      <c r="F385" s="112"/>
      <c r="G385" s="113"/>
      <c r="H385" s="152">
        <v>0</v>
      </c>
      <c r="I385" s="152"/>
      <c r="J385" s="152"/>
    </row>
    <row r="386" spans="1:10" ht="15.75" customHeight="1" x14ac:dyDescent="0.25">
      <c r="A386" s="69">
        <v>2424</v>
      </c>
      <c r="B386" s="108" t="s">
        <v>1213</v>
      </c>
      <c r="C386" s="109">
        <v>2</v>
      </c>
      <c r="D386" s="109">
        <v>4</v>
      </c>
      <c r="E386" s="111" t="s">
        <v>1230</v>
      </c>
      <c r="F386" s="156"/>
      <c r="G386" s="157"/>
      <c r="H386" s="152">
        <v>0</v>
      </c>
      <c r="I386" s="152"/>
      <c r="J386" s="152"/>
    </row>
    <row r="387" spans="1:10" ht="51" customHeight="1" x14ac:dyDescent="0.25">
      <c r="A387" s="69"/>
      <c r="B387" s="108"/>
      <c r="C387" s="109"/>
      <c r="D387" s="109"/>
      <c r="E387" s="111" t="s">
        <v>884</v>
      </c>
      <c r="F387" s="112"/>
      <c r="G387" s="113"/>
      <c r="H387" s="152">
        <v>0</v>
      </c>
      <c r="I387" s="152"/>
      <c r="J387" s="152"/>
    </row>
    <row r="388" spans="1:10" ht="15.75" customHeight="1" x14ac:dyDescent="0.25">
      <c r="A388" s="69"/>
      <c r="B388" s="108"/>
      <c r="C388" s="109"/>
      <c r="D388" s="109"/>
      <c r="E388" s="111" t="s">
        <v>1122</v>
      </c>
      <c r="F388" s="112"/>
      <c r="G388" s="113"/>
      <c r="H388" s="152">
        <v>0</v>
      </c>
      <c r="I388" s="152"/>
      <c r="J388" s="152"/>
    </row>
    <row r="389" spans="1:10" ht="15.75" customHeight="1" x14ac:dyDescent="0.25">
      <c r="A389" s="69"/>
      <c r="B389" s="108"/>
      <c r="C389" s="109"/>
      <c r="D389" s="109"/>
      <c r="E389" s="111" t="s">
        <v>1122</v>
      </c>
      <c r="F389" s="112"/>
      <c r="G389" s="113"/>
      <c r="H389" s="152">
        <v>0</v>
      </c>
      <c r="I389" s="152"/>
      <c r="J389" s="152"/>
    </row>
    <row r="390" spans="1:10" ht="15.75" customHeight="1" x14ac:dyDescent="0.25">
      <c r="A390" s="69">
        <v>2430</v>
      </c>
      <c r="B390" s="108" t="s">
        <v>1213</v>
      </c>
      <c r="C390" s="109">
        <v>3</v>
      </c>
      <c r="D390" s="109">
        <v>0</v>
      </c>
      <c r="E390" s="111" t="s">
        <v>1231</v>
      </c>
      <c r="F390" s="115" t="s">
        <v>1232</v>
      </c>
      <c r="G390" s="116"/>
      <c r="H390" s="152">
        <v>0</v>
      </c>
      <c r="I390" s="152">
        <v>0</v>
      </c>
      <c r="J390" s="152">
        <v>0</v>
      </c>
    </row>
    <row r="391" spans="1:10" s="68" customFormat="1" ht="15.75" customHeight="1" x14ac:dyDescent="0.25">
      <c r="A391" s="69"/>
      <c r="B391" s="108"/>
      <c r="C391" s="109"/>
      <c r="D391" s="109"/>
      <c r="E391" s="111" t="s">
        <v>881</v>
      </c>
      <c r="F391" s="115"/>
      <c r="G391" s="116"/>
      <c r="H391" s="152"/>
      <c r="I391" s="152"/>
      <c r="J391" s="152"/>
    </row>
    <row r="392" spans="1:10" ht="25.5" customHeight="1" x14ac:dyDescent="0.25">
      <c r="A392" s="69">
        <v>2431</v>
      </c>
      <c r="B392" s="108" t="s">
        <v>1213</v>
      </c>
      <c r="C392" s="109">
        <v>3</v>
      </c>
      <c r="D392" s="109">
        <v>1</v>
      </c>
      <c r="E392" s="111" t="s">
        <v>1233</v>
      </c>
      <c r="F392" s="156" t="s">
        <v>1234</v>
      </c>
      <c r="G392" s="157"/>
      <c r="H392" s="152">
        <v>0</v>
      </c>
      <c r="I392" s="152"/>
      <c r="J392" s="152"/>
    </row>
    <row r="393" spans="1:10" ht="51" customHeight="1" x14ac:dyDescent="0.25">
      <c r="A393" s="69"/>
      <c r="B393" s="108"/>
      <c r="C393" s="109"/>
      <c r="D393" s="109"/>
      <c r="E393" s="111" t="s">
        <v>884</v>
      </c>
      <c r="F393" s="112"/>
      <c r="G393" s="113"/>
      <c r="H393" s="152">
        <v>0</v>
      </c>
      <c r="I393" s="152"/>
      <c r="J393" s="152"/>
    </row>
    <row r="394" spans="1:10" ht="15.75" customHeight="1" x14ac:dyDescent="0.25">
      <c r="A394" s="69"/>
      <c r="B394" s="108"/>
      <c r="C394" s="109"/>
      <c r="D394" s="109"/>
      <c r="E394" s="111" t="s">
        <v>1122</v>
      </c>
      <c r="F394" s="112"/>
      <c r="G394" s="113"/>
      <c r="H394" s="152">
        <v>0</v>
      </c>
      <c r="I394" s="152"/>
      <c r="J394" s="152"/>
    </row>
    <row r="395" spans="1:10" ht="15.75" customHeight="1" x14ac:dyDescent="0.25">
      <c r="A395" s="69"/>
      <c r="B395" s="108"/>
      <c r="C395" s="109"/>
      <c r="D395" s="109"/>
      <c r="E395" s="111" t="s">
        <v>1122</v>
      </c>
      <c r="F395" s="112"/>
      <c r="G395" s="113"/>
      <c r="H395" s="152">
        <v>0</v>
      </c>
      <c r="I395" s="152"/>
      <c r="J395" s="152"/>
    </row>
    <row r="396" spans="1:10" ht="15.75" customHeight="1" x14ac:dyDescent="0.25">
      <c r="A396" s="69">
        <v>2432</v>
      </c>
      <c r="B396" s="108" t="s">
        <v>1213</v>
      </c>
      <c r="C396" s="109">
        <v>3</v>
      </c>
      <c r="D396" s="109">
        <v>2</v>
      </c>
      <c r="E396" s="111" t="s">
        <v>1235</v>
      </c>
      <c r="F396" s="156" t="s">
        <v>1236</v>
      </c>
      <c r="G396" s="157"/>
      <c r="H396" s="152">
        <f>H415</f>
        <v>37690</v>
      </c>
      <c r="I396" s="152">
        <v>0</v>
      </c>
      <c r="J396" s="152">
        <f>J415</f>
        <v>37690</v>
      </c>
    </row>
    <row r="397" spans="1:10" ht="51" customHeight="1" x14ac:dyDescent="0.25">
      <c r="A397" s="69"/>
      <c r="B397" s="108"/>
      <c r="C397" s="109"/>
      <c r="D397" s="109"/>
      <c r="E397" s="111" t="s">
        <v>884</v>
      </c>
      <c r="F397" s="112"/>
      <c r="G397" s="113"/>
      <c r="H397" s="152">
        <v>0</v>
      </c>
      <c r="I397" s="152"/>
      <c r="J397" s="152"/>
    </row>
    <row r="398" spans="1:10" ht="15.75" customHeight="1" x14ac:dyDescent="0.25">
      <c r="A398" s="69">
        <v>2433</v>
      </c>
      <c r="B398" s="108" t="s">
        <v>1213</v>
      </c>
      <c r="C398" s="109">
        <v>3</v>
      </c>
      <c r="D398" s="109">
        <v>3</v>
      </c>
      <c r="E398" s="111" t="s">
        <v>1237</v>
      </c>
      <c r="F398" s="156" t="s">
        <v>1238</v>
      </c>
      <c r="G398" s="157"/>
      <c r="H398" s="152">
        <v>0</v>
      </c>
      <c r="I398" s="152"/>
      <c r="J398" s="152"/>
    </row>
    <row r="399" spans="1:10" ht="51" customHeight="1" x14ac:dyDescent="0.25">
      <c r="A399" s="69"/>
      <c r="B399" s="108"/>
      <c r="C399" s="109"/>
      <c r="D399" s="109"/>
      <c r="E399" s="111" t="s">
        <v>884</v>
      </c>
      <c r="F399" s="112"/>
      <c r="G399" s="113"/>
      <c r="H399" s="152">
        <v>0</v>
      </c>
      <c r="I399" s="152"/>
      <c r="J399" s="152"/>
    </row>
    <row r="400" spans="1:10" ht="15.75" customHeight="1" x14ac:dyDescent="0.25">
      <c r="A400" s="69"/>
      <c r="B400" s="108"/>
      <c r="C400" s="109"/>
      <c r="D400" s="109"/>
      <c r="E400" s="111" t="s">
        <v>1122</v>
      </c>
      <c r="F400" s="112"/>
      <c r="G400" s="113"/>
      <c r="H400" s="152">
        <v>0</v>
      </c>
      <c r="I400" s="152"/>
      <c r="J400" s="152"/>
    </row>
    <row r="401" spans="1:10" ht="15.75" customHeight="1" x14ac:dyDescent="0.25">
      <c r="A401" s="69"/>
      <c r="B401" s="108"/>
      <c r="C401" s="109"/>
      <c r="D401" s="109"/>
      <c r="E401" s="111" t="s">
        <v>1122</v>
      </c>
      <c r="F401" s="112"/>
      <c r="G401" s="113"/>
      <c r="H401" s="152">
        <v>0</v>
      </c>
      <c r="I401" s="152"/>
      <c r="J401" s="152"/>
    </row>
    <row r="402" spans="1:10" ht="38.25" customHeight="1" x14ac:dyDescent="0.25">
      <c r="A402" s="69">
        <v>2440</v>
      </c>
      <c r="B402" s="108" t="s">
        <v>1213</v>
      </c>
      <c r="C402" s="109">
        <v>4</v>
      </c>
      <c r="D402" s="109">
        <v>0</v>
      </c>
      <c r="E402" s="111" t="s">
        <v>1239</v>
      </c>
      <c r="F402" s="115" t="s">
        <v>1240</v>
      </c>
      <c r="G402" s="116"/>
      <c r="H402" s="152">
        <v>0</v>
      </c>
      <c r="I402" s="152">
        <v>0</v>
      </c>
      <c r="J402" s="152">
        <v>0</v>
      </c>
    </row>
    <row r="403" spans="1:10" s="68" customFormat="1" ht="15.75" customHeight="1" x14ac:dyDescent="0.25">
      <c r="A403" s="69"/>
      <c r="B403" s="108"/>
      <c r="C403" s="109"/>
      <c r="D403" s="109"/>
      <c r="E403" s="111" t="s">
        <v>881</v>
      </c>
      <c r="F403" s="115"/>
      <c r="G403" s="116"/>
      <c r="H403" s="152">
        <v>0</v>
      </c>
      <c r="I403" s="152"/>
      <c r="J403" s="152"/>
    </row>
    <row r="404" spans="1:10" ht="38.25" customHeight="1" x14ac:dyDescent="0.25">
      <c r="A404" s="69">
        <v>2441</v>
      </c>
      <c r="B404" s="108" t="s">
        <v>1213</v>
      </c>
      <c r="C404" s="109">
        <v>4</v>
      </c>
      <c r="D404" s="109">
        <v>1</v>
      </c>
      <c r="E404" s="111" t="s">
        <v>1241</v>
      </c>
      <c r="F404" s="156" t="s">
        <v>1242</v>
      </c>
      <c r="G404" s="157"/>
      <c r="H404" s="152">
        <v>0</v>
      </c>
      <c r="I404" s="152"/>
      <c r="J404" s="152"/>
    </row>
    <row r="405" spans="1:10" ht="51" customHeight="1" x14ac:dyDescent="0.25">
      <c r="A405" s="69"/>
      <c r="B405" s="108"/>
      <c r="C405" s="109"/>
      <c r="D405" s="109"/>
      <c r="E405" s="111" t="s">
        <v>884</v>
      </c>
      <c r="F405" s="112"/>
      <c r="G405" s="113"/>
      <c r="H405" s="152">
        <v>0</v>
      </c>
      <c r="I405" s="152"/>
      <c r="J405" s="152"/>
    </row>
    <row r="406" spans="1:10" ht="15.75" customHeight="1" x14ac:dyDescent="0.25">
      <c r="A406" s="69"/>
      <c r="B406" s="108"/>
      <c r="C406" s="109"/>
      <c r="D406" s="109"/>
      <c r="E406" s="111" t="s">
        <v>1122</v>
      </c>
      <c r="F406" s="112"/>
      <c r="G406" s="113"/>
      <c r="H406" s="152">
        <v>0</v>
      </c>
      <c r="I406" s="152"/>
      <c r="J406" s="152"/>
    </row>
    <row r="407" spans="1:10" ht="15.75" customHeight="1" x14ac:dyDescent="0.25">
      <c r="A407" s="69"/>
      <c r="B407" s="108"/>
      <c r="C407" s="109"/>
      <c r="D407" s="109"/>
      <c r="E407" s="111" t="s">
        <v>1122</v>
      </c>
      <c r="F407" s="112"/>
      <c r="G407" s="113"/>
      <c r="H407" s="152">
        <v>0</v>
      </c>
      <c r="I407" s="152"/>
      <c r="J407" s="152"/>
    </row>
    <row r="408" spans="1:10" ht="15.75" customHeight="1" x14ac:dyDescent="0.25">
      <c r="A408" s="69">
        <v>2442</v>
      </c>
      <c r="B408" s="108" t="s">
        <v>1213</v>
      </c>
      <c r="C408" s="109">
        <v>4</v>
      </c>
      <c r="D408" s="109">
        <v>2</v>
      </c>
      <c r="E408" s="111" t="s">
        <v>1243</v>
      </c>
      <c r="F408" s="156" t="s">
        <v>1244</v>
      </c>
      <c r="G408" s="157"/>
      <c r="H408" s="152">
        <v>0</v>
      </c>
      <c r="I408" s="152"/>
      <c r="J408" s="152"/>
    </row>
    <row r="409" spans="1:10" ht="51" customHeight="1" x14ac:dyDescent="0.25">
      <c r="A409" s="69"/>
      <c r="B409" s="108"/>
      <c r="C409" s="109"/>
      <c r="D409" s="109"/>
      <c r="E409" s="111" t="s">
        <v>884</v>
      </c>
      <c r="F409" s="112"/>
      <c r="G409" s="113"/>
      <c r="H409" s="152">
        <v>0</v>
      </c>
      <c r="I409" s="152"/>
      <c r="J409" s="152"/>
    </row>
    <row r="410" spans="1:10" ht="15.75" customHeight="1" x14ac:dyDescent="0.25">
      <c r="A410" s="69"/>
      <c r="B410" s="108"/>
      <c r="C410" s="109"/>
      <c r="D410" s="109"/>
      <c r="E410" s="111" t="s">
        <v>1122</v>
      </c>
      <c r="F410" s="112"/>
      <c r="G410" s="113"/>
      <c r="H410" s="152">
        <v>0</v>
      </c>
      <c r="I410" s="152"/>
      <c r="J410" s="152"/>
    </row>
    <row r="411" spans="1:10" ht="15.75" customHeight="1" x14ac:dyDescent="0.25">
      <c r="A411" s="69"/>
      <c r="B411" s="108"/>
      <c r="C411" s="109"/>
      <c r="D411" s="109"/>
      <c r="E411" s="111" t="s">
        <v>1122</v>
      </c>
      <c r="F411" s="112"/>
      <c r="G411" s="113"/>
      <c r="H411" s="152">
        <v>0</v>
      </c>
      <c r="I411" s="152"/>
      <c r="J411" s="152"/>
    </row>
    <row r="412" spans="1:10" ht="15.75" customHeight="1" x14ac:dyDescent="0.25">
      <c r="A412" s="69">
        <v>2443</v>
      </c>
      <c r="B412" s="108" t="s">
        <v>1213</v>
      </c>
      <c r="C412" s="109">
        <v>4</v>
      </c>
      <c r="D412" s="109">
        <v>3</v>
      </c>
      <c r="E412" s="111" t="s">
        <v>1245</v>
      </c>
      <c r="F412" s="156" t="s">
        <v>1246</v>
      </c>
      <c r="G412" s="157"/>
      <c r="H412" s="152">
        <v>0</v>
      </c>
      <c r="I412" s="152"/>
      <c r="J412" s="152"/>
    </row>
    <row r="413" spans="1:10" ht="51" customHeight="1" x14ac:dyDescent="0.25">
      <c r="A413" s="69"/>
      <c r="B413" s="108"/>
      <c r="C413" s="109"/>
      <c r="D413" s="109"/>
      <c r="E413" s="111" t="s">
        <v>884</v>
      </c>
      <c r="F413" s="112"/>
      <c r="G413" s="113"/>
      <c r="H413" s="152">
        <v>0</v>
      </c>
      <c r="I413" s="152"/>
      <c r="J413" s="152"/>
    </row>
    <row r="414" spans="1:10" ht="15.75" customHeight="1" x14ac:dyDescent="0.25">
      <c r="A414" s="69"/>
      <c r="B414" s="108"/>
      <c r="C414" s="109"/>
      <c r="D414" s="109"/>
      <c r="E414" s="111" t="s">
        <v>1122</v>
      </c>
      <c r="F414" s="112"/>
      <c r="G414" s="113"/>
      <c r="H414" s="152">
        <v>0</v>
      </c>
      <c r="I414" s="152"/>
      <c r="J414" s="152"/>
    </row>
    <row r="415" spans="1:10" ht="25.5" customHeight="1" x14ac:dyDescent="0.25">
      <c r="A415" s="69"/>
      <c r="B415" s="108"/>
      <c r="C415" s="109"/>
      <c r="D415" s="109"/>
      <c r="E415" s="126" t="s">
        <v>1081</v>
      </c>
      <c r="F415" s="112"/>
      <c r="G415" s="113">
        <v>511200</v>
      </c>
      <c r="H415" s="152">
        <f>J415</f>
        <v>37690</v>
      </c>
      <c r="I415" s="152"/>
      <c r="J415" s="152">
        <v>37690</v>
      </c>
    </row>
    <row r="416" spans="1:10" ht="15.75" customHeight="1" x14ac:dyDescent="0.25">
      <c r="A416" s="69"/>
      <c r="B416" s="108"/>
      <c r="C416" s="109"/>
      <c r="D416" s="109"/>
      <c r="E416" s="111"/>
      <c r="F416" s="112"/>
      <c r="G416" s="113"/>
      <c r="H416" s="152"/>
      <c r="I416" s="152"/>
      <c r="J416" s="152"/>
    </row>
    <row r="417" spans="1:10" ht="15.75" customHeight="1" x14ac:dyDescent="0.25">
      <c r="A417" s="69"/>
      <c r="B417" s="108"/>
      <c r="C417" s="109"/>
      <c r="D417" s="109"/>
      <c r="E417" s="111" t="s">
        <v>1122</v>
      </c>
      <c r="F417" s="112"/>
      <c r="G417" s="113"/>
      <c r="H417" s="152">
        <v>0</v>
      </c>
      <c r="I417" s="152"/>
      <c r="J417" s="152"/>
    </row>
    <row r="418" spans="1:10" ht="15.75" customHeight="1" x14ac:dyDescent="0.25">
      <c r="A418" s="69">
        <v>2450</v>
      </c>
      <c r="B418" s="108" t="s">
        <v>1213</v>
      </c>
      <c r="C418" s="109">
        <v>5</v>
      </c>
      <c r="D418" s="109">
        <v>0</v>
      </c>
      <c r="E418" s="115" t="s">
        <v>1247</v>
      </c>
      <c r="F418" s="123" t="s">
        <v>1248</v>
      </c>
      <c r="G418" s="161"/>
      <c r="H418" s="152">
        <f>I418+J418</f>
        <v>199264.2</v>
      </c>
      <c r="I418" s="152">
        <f>I420</f>
        <v>19306</v>
      </c>
      <c r="J418" s="152">
        <f>J420</f>
        <v>179958.2</v>
      </c>
    </row>
    <row r="419" spans="1:10" s="68" customFormat="1" ht="15.75" customHeight="1" x14ac:dyDescent="0.25">
      <c r="A419" s="69"/>
      <c r="B419" s="108"/>
      <c r="C419" s="109"/>
      <c r="D419" s="109"/>
      <c r="E419" s="111" t="s">
        <v>881</v>
      </c>
      <c r="F419" s="115"/>
      <c r="G419" s="116"/>
      <c r="H419" s="152"/>
      <c r="I419" s="152"/>
      <c r="J419" s="152"/>
    </row>
    <row r="420" spans="1:10" ht="15.75" customHeight="1" x14ac:dyDescent="0.25">
      <c r="A420" s="69">
        <v>2451</v>
      </c>
      <c r="B420" s="108" t="s">
        <v>1213</v>
      </c>
      <c r="C420" s="109">
        <v>5</v>
      </c>
      <c r="D420" s="109">
        <v>1</v>
      </c>
      <c r="E420" s="111" t="s">
        <v>1249</v>
      </c>
      <c r="F420" s="156" t="s">
        <v>1250</v>
      </c>
      <c r="G420" s="157"/>
      <c r="H420" s="152">
        <f>I420+J420</f>
        <v>199264.2</v>
      </c>
      <c r="I420" s="152">
        <f>I422</f>
        <v>19306</v>
      </c>
      <c r="J420" s="152">
        <f>J489+J488</f>
        <v>179958.2</v>
      </c>
    </row>
    <row r="421" spans="1:10" ht="51" customHeight="1" x14ac:dyDescent="0.25">
      <c r="A421" s="69"/>
      <c r="B421" s="108"/>
      <c r="C421" s="109"/>
      <c r="D421" s="109"/>
      <c r="E421" s="111" t="s">
        <v>884</v>
      </c>
      <c r="F421" s="112"/>
      <c r="G421" s="157"/>
      <c r="H421" s="152">
        <v>0</v>
      </c>
      <c r="I421" s="152"/>
      <c r="J421" s="152"/>
    </row>
    <row r="422" spans="1:10" ht="25.5" customHeight="1" x14ac:dyDescent="0.25">
      <c r="A422" s="69"/>
      <c r="B422" s="108"/>
      <c r="C422" s="109"/>
      <c r="D422" s="109"/>
      <c r="E422" s="121" t="s">
        <v>950</v>
      </c>
      <c r="F422" s="125" t="s">
        <v>951</v>
      </c>
      <c r="G422" s="122" t="s">
        <v>951</v>
      </c>
      <c r="H422" s="152">
        <f>I422</f>
        <v>19306</v>
      </c>
      <c r="I422" s="152">
        <v>19306</v>
      </c>
      <c r="J422" s="152"/>
    </row>
    <row r="423" spans="1:10" ht="15.75" customHeight="1" x14ac:dyDescent="0.25">
      <c r="A423" s="69"/>
      <c r="B423" s="108"/>
      <c r="C423" s="109"/>
      <c r="D423" s="109"/>
      <c r="E423" s="111" t="s">
        <v>1122</v>
      </c>
      <c r="F423" s="112"/>
      <c r="G423" s="113"/>
      <c r="H423" s="152">
        <v>0</v>
      </c>
      <c r="I423" s="152"/>
      <c r="J423" s="152"/>
    </row>
    <row r="424" spans="1:10" ht="15.75" customHeight="1" x14ac:dyDescent="0.25">
      <c r="A424" s="69">
        <v>2452</v>
      </c>
      <c r="B424" s="108" t="s">
        <v>1213</v>
      </c>
      <c r="C424" s="109">
        <v>5</v>
      </c>
      <c r="D424" s="109">
        <v>2</v>
      </c>
      <c r="E424" s="111" t="s">
        <v>1251</v>
      </c>
      <c r="F424" s="156" t="s">
        <v>1252</v>
      </c>
      <c r="G424" s="157"/>
      <c r="H424" s="152">
        <v>0</v>
      </c>
      <c r="I424" s="152"/>
      <c r="J424" s="152"/>
    </row>
    <row r="425" spans="1:10" ht="51" customHeight="1" x14ac:dyDescent="0.25">
      <c r="A425" s="69"/>
      <c r="B425" s="108"/>
      <c r="C425" s="109"/>
      <c r="D425" s="109"/>
      <c r="E425" s="111" t="s">
        <v>884</v>
      </c>
      <c r="F425" s="112"/>
      <c r="G425" s="113"/>
      <c r="H425" s="152">
        <v>0</v>
      </c>
      <c r="I425" s="152"/>
      <c r="J425" s="152"/>
    </row>
    <row r="426" spans="1:10" ht="15.75" customHeight="1" x14ac:dyDescent="0.25">
      <c r="A426" s="69"/>
      <c r="B426" s="108"/>
      <c r="C426" s="109"/>
      <c r="D426" s="109"/>
      <c r="E426" s="111" t="s">
        <v>1122</v>
      </c>
      <c r="F426" s="112"/>
      <c r="G426" s="113"/>
      <c r="H426" s="152">
        <v>0</v>
      </c>
      <c r="I426" s="152"/>
      <c r="J426" s="152"/>
    </row>
    <row r="427" spans="1:10" ht="15.75" customHeight="1" x14ac:dyDescent="0.25">
      <c r="A427" s="69"/>
      <c r="B427" s="108"/>
      <c r="C427" s="109"/>
      <c r="D427" s="109"/>
      <c r="E427" s="111" t="s">
        <v>1122</v>
      </c>
      <c r="F427" s="112"/>
      <c r="G427" s="113"/>
      <c r="H427" s="152">
        <v>0</v>
      </c>
      <c r="I427" s="152"/>
      <c r="J427" s="152"/>
    </row>
    <row r="428" spans="1:10" ht="15.75" customHeight="1" x14ac:dyDescent="0.25">
      <c r="A428" s="69">
        <v>2453</v>
      </c>
      <c r="B428" s="108" t="s">
        <v>1213</v>
      </c>
      <c r="C428" s="109">
        <v>5</v>
      </c>
      <c r="D428" s="109">
        <v>3</v>
      </c>
      <c r="E428" s="111" t="s">
        <v>1253</v>
      </c>
      <c r="F428" s="156" t="s">
        <v>1254</v>
      </c>
      <c r="G428" s="157"/>
      <c r="H428" s="152">
        <v>0</v>
      </c>
      <c r="I428" s="152"/>
      <c r="J428" s="152"/>
    </row>
    <row r="429" spans="1:10" ht="51" customHeight="1" x14ac:dyDescent="0.25">
      <c r="A429" s="69"/>
      <c r="B429" s="108"/>
      <c r="C429" s="109"/>
      <c r="D429" s="109"/>
      <c r="E429" s="111" t="s">
        <v>884</v>
      </c>
      <c r="F429" s="112"/>
      <c r="G429" s="113"/>
      <c r="H429" s="152">
        <v>0</v>
      </c>
      <c r="I429" s="152"/>
      <c r="J429" s="152"/>
    </row>
    <row r="430" spans="1:10" ht="15.75" customHeight="1" x14ac:dyDescent="0.25">
      <c r="A430" s="69"/>
      <c r="B430" s="108"/>
      <c r="C430" s="109"/>
      <c r="D430" s="109"/>
      <c r="E430" s="111" t="s">
        <v>1122</v>
      </c>
      <c r="F430" s="112"/>
      <c r="G430" s="113"/>
      <c r="H430" s="152">
        <v>0</v>
      </c>
      <c r="I430" s="152"/>
      <c r="J430" s="152"/>
    </row>
    <row r="431" spans="1:10" ht="15.75" customHeight="1" x14ac:dyDescent="0.25">
      <c r="A431" s="69"/>
      <c r="B431" s="108"/>
      <c r="C431" s="109"/>
      <c r="D431" s="109"/>
      <c r="E431" s="111" t="s">
        <v>1122</v>
      </c>
      <c r="F431" s="112"/>
      <c r="G431" s="113"/>
      <c r="H431" s="152">
        <v>0</v>
      </c>
      <c r="I431" s="152"/>
      <c r="J431" s="152"/>
    </row>
    <row r="432" spans="1:10" ht="15.75" customHeight="1" x14ac:dyDescent="0.25">
      <c r="A432" s="69">
        <v>2454</v>
      </c>
      <c r="B432" s="108" t="s">
        <v>1213</v>
      </c>
      <c r="C432" s="109">
        <v>5</v>
      </c>
      <c r="D432" s="109">
        <v>4</v>
      </c>
      <c r="E432" s="111" t="s">
        <v>1255</v>
      </c>
      <c r="F432" s="156" t="s">
        <v>1256</v>
      </c>
      <c r="G432" s="157"/>
      <c r="H432" s="152">
        <v>0</v>
      </c>
      <c r="I432" s="152"/>
      <c r="J432" s="152"/>
    </row>
    <row r="433" spans="1:10" ht="51" customHeight="1" x14ac:dyDescent="0.25">
      <c r="A433" s="69"/>
      <c r="B433" s="108"/>
      <c r="C433" s="109"/>
      <c r="D433" s="109"/>
      <c r="E433" s="111" t="s">
        <v>884</v>
      </c>
      <c r="F433" s="112"/>
      <c r="G433" s="113"/>
      <c r="H433" s="152">
        <v>0</v>
      </c>
      <c r="I433" s="152"/>
      <c r="J433" s="152"/>
    </row>
    <row r="434" spans="1:10" ht="15.75" customHeight="1" x14ac:dyDescent="0.25">
      <c r="A434" s="69"/>
      <c r="B434" s="108"/>
      <c r="C434" s="109"/>
      <c r="D434" s="109"/>
      <c r="E434" s="111" t="s">
        <v>1122</v>
      </c>
      <c r="F434" s="112"/>
      <c r="G434" s="113"/>
      <c r="H434" s="152">
        <v>0</v>
      </c>
      <c r="I434" s="152"/>
      <c r="J434" s="152"/>
    </row>
    <row r="435" spans="1:10" ht="15.75" customHeight="1" x14ac:dyDescent="0.25">
      <c r="A435" s="69"/>
      <c r="B435" s="108"/>
      <c r="C435" s="109"/>
      <c r="D435" s="109"/>
      <c r="E435" s="111" t="s">
        <v>1122</v>
      </c>
      <c r="F435" s="112"/>
      <c r="G435" s="113"/>
      <c r="H435" s="152">
        <v>0</v>
      </c>
      <c r="I435" s="152"/>
      <c r="J435" s="152"/>
    </row>
    <row r="436" spans="1:10" ht="25.5" customHeight="1" x14ac:dyDescent="0.25">
      <c r="A436" s="69">
        <v>2455</v>
      </c>
      <c r="B436" s="108" t="s">
        <v>1213</v>
      </c>
      <c r="C436" s="109">
        <v>5</v>
      </c>
      <c r="D436" s="109">
        <v>5</v>
      </c>
      <c r="E436" s="111" t="s">
        <v>1257</v>
      </c>
      <c r="F436" s="156" t="s">
        <v>1258</v>
      </c>
      <c r="G436" s="157"/>
      <c r="H436" s="152">
        <v>0</v>
      </c>
      <c r="I436" s="152"/>
      <c r="J436" s="152"/>
    </row>
    <row r="437" spans="1:10" ht="51" customHeight="1" x14ac:dyDescent="0.25">
      <c r="A437" s="69"/>
      <c r="B437" s="108"/>
      <c r="C437" s="109"/>
      <c r="D437" s="109"/>
      <c r="E437" s="111" t="s">
        <v>884</v>
      </c>
      <c r="F437" s="112"/>
      <c r="G437" s="113"/>
      <c r="H437" s="152">
        <v>0</v>
      </c>
      <c r="I437" s="152"/>
      <c r="J437" s="152"/>
    </row>
    <row r="438" spans="1:10" ht="15.75" customHeight="1" x14ac:dyDescent="0.25">
      <c r="A438" s="69"/>
      <c r="B438" s="108"/>
      <c r="C438" s="109"/>
      <c r="D438" s="109"/>
      <c r="E438" s="111" t="s">
        <v>1122</v>
      </c>
      <c r="F438" s="112"/>
      <c r="G438" s="113"/>
      <c r="H438" s="152">
        <v>0</v>
      </c>
      <c r="I438" s="152"/>
      <c r="J438" s="152"/>
    </row>
    <row r="439" spans="1:10" ht="15.75" customHeight="1" x14ac:dyDescent="0.25">
      <c r="A439" s="69"/>
      <c r="B439" s="108"/>
      <c r="C439" s="109"/>
      <c r="D439" s="109"/>
      <c r="E439" s="111" t="s">
        <v>1122</v>
      </c>
      <c r="F439" s="112"/>
      <c r="G439" s="113"/>
      <c r="H439" s="152">
        <v>0</v>
      </c>
      <c r="I439" s="152"/>
      <c r="J439" s="152"/>
    </row>
    <row r="440" spans="1:10" ht="15.75" customHeight="1" x14ac:dyDescent="0.25">
      <c r="A440" s="69">
        <v>2460</v>
      </c>
      <c r="B440" s="108" t="s">
        <v>1213</v>
      </c>
      <c r="C440" s="109">
        <v>6</v>
      </c>
      <c r="D440" s="109">
        <v>0</v>
      </c>
      <c r="E440" s="115" t="s">
        <v>1259</v>
      </c>
      <c r="F440" s="115" t="s">
        <v>1260</v>
      </c>
      <c r="G440" s="116"/>
      <c r="H440" s="152">
        <v>0</v>
      </c>
      <c r="I440" s="152">
        <v>0</v>
      </c>
      <c r="J440" s="152">
        <v>0</v>
      </c>
    </row>
    <row r="441" spans="1:10" s="68" customFormat="1" ht="15.75" customHeight="1" x14ac:dyDescent="0.25">
      <c r="A441" s="69"/>
      <c r="B441" s="108"/>
      <c r="C441" s="109"/>
      <c r="D441" s="109"/>
      <c r="E441" s="111" t="s">
        <v>881</v>
      </c>
      <c r="F441" s="115"/>
      <c r="G441" s="116"/>
      <c r="H441" s="152">
        <v>0</v>
      </c>
      <c r="I441" s="152"/>
      <c r="J441" s="152"/>
    </row>
    <row r="442" spans="1:10" ht="15.75" customHeight="1" x14ac:dyDescent="0.25">
      <c r="A442" s="69">
        <v>2461</v>
      </c>
      <c r="B442" s="108" t="s">
        <v>1213</v>
      </c>
      <c r="C442" s="109">
        <v>6</v>
      </c>
      <c r="D442" s="109">
        <v>1</v>
      </c>
      <c r="E442" s="111" t="s">
        <v>1261</v>
      </c>
      <c r="F442" s="156" t="s">
        <v>1260</v>
      </c>
      <c r="G442" s="157"/>
      <c r="H442" s="152">
        <v>0</v>
      </c>
      <c r="I442" s="152"/>
      <c r="J442" s="152"/>
    </row>
    <row r="443" spans="1:10" ht="51" customHeight="1" x14ac:dyDescent="0.25">
      <c r="A443" s="69"/>
      <c r="B443" s="108"/>
      <c r="C443" s="109"/>
      <c r="D443" s="109"/>
      <c r="E443" s="111" t="s">
        <v>884</v>
      </c>
      <c r="F443" s="112"/>
      <c r="G443" s="113"/>
      <c r="H443" s="152">
        <v>0</v>
      </c>
      <c r="I443" s="152"/>
      <c r="J443" s="152"/>
    </row>
    <row r="444" spans="1:10" ht="15.75" customHeight="1" x14ac:dyDescent="0.25">
      <c r="A444" s="69"/>
      <c r="B444" s="108"/>
      <c r="C444" s="109"/>
      <c r="D444" s="109"/>
      <c r="E444" s="111" t="s">
        <v>1122</v>
      </c>
      <c r="F444" s="112"/>
      <c r="G444" s="113"/>
      <c r="H444" s="152">
        <v>0</v>
      </c>
      <c r="I444" s="152"/>
      <c r="J444" s="152"/>
    </row>
    <row r="445" spans="1:10" ht="15.75" customHeight="1" x14ac:dyDescent="0.25">
      <c r="A445" s="69"/>
      <c r="B445" s="108"/>
      <c r="C445" s="109"/>
      <c r="D445" s="109"/>
      <c r="E445" s="111" t="s">
        <v>1122</v>
      </c>
      <c r="F445" s="112"/>
      <c r="G445" s="113"/>
      <c r="H445" s="152">
        <v>0</v>
      </c>
      <c r="I445" s="152"/>
      <c r="J445" s="152"/>
    </row>
    <row r="446" spans="1:10" ht="15.75" customHeight="1" x14ac:dyDescent="0.25">
      <c r="A446" s="69">
        <v>2470</v>
      </c>
      <c r="B446" s="108" t="s">
        <v>1213</v>
      </c>
      <c r="C446" s="109">
        <v>7</v>
      </c>
      <c r="D446" s="109">
        <v>0</v>
      </c>
      <c r="E446" s="111" t="s">
        <v>1262</v>
      </c>
      <c r="F446" s="123" t="s">
        <v>1263</v>
      </c>
      <c r="G446" s="161"/>
      <c r="H446" s="152">
        <v>0</v>
      </c>
      <c r="I446" s="152">
        <v>0</v>
      </c>
      <c r="J446" s="152">
        <v>0</v>
      </c>
    </row>
    <row r="447" spans="1:10" s="68" customFormat="1" ht="15.75" customHeight="1" x14ac:dyDescent="0.25">
      <c r="A447" s="69"/>
      <c r="B447" s="108"/>
      <c r="C447" s="109"/>
      <c r="D447" s="109"/>
      <c r="E447" s="111" t="s">
        <v>881</v>
      </c>
      <c r="F447" s="115"/>
      <c r="G447" s="116"/>
      <c r="H447" s="152">
        <v>0</v>
      </c>
      <c r="I447" s="152"/>
      <c r="J447" s="152"/>
    </row>
    <row r="448" spans="1:10" ht="38.25" customHeight="1" x14ac:dyDescent="0.25">
      <c r="A448" s="69">
        <v>2471</v>
      </c>
      <c r="B448" s="108" t="s">
        <v>1213</v>
      </c>
      <c r="C448" s="109">
        <v>7</v>
      </c>
      <c r="D448" s="109">
        <v>1</v>
      </c>
      <c r="E448" s="111" t="s">
        <v>1264</v>
      </c>
      <c r="F448" s="156" t="s">
        <v>1265</v>
      </c>
      <c r="G448" s="157"/>
      <c r="H448" s="152">
        <v>0</v>
      </c>
      <c r="I448" s="152"/>
      <c r="J448" s="152"/>
    </row>
    <row r="449" spans="1:10" ht="51" customHeight="1" x14ac:dyDescent="0.25">
      <c r="A449" s="69"/>
      <c r="B449" s="108"/>
      <c r="C449" s="109"/>
      <c r="D449" s="109"/>
      <c r="E449" s="111" t="s">
        <v>884</v>
      </c>
      <c r="F449" s="112"/>
      <c r="G449" s="113"/>
      <c r="H449" s="152">
        <v>0</v>
      </c>
      <c r="I449" s="152"/>
      <c r="J449" s="152"/>
    </row>
    <row r="450" spans="1:10" ht="15.75" customHeight="1" x14ac:dyDescent="0.25">
      <c r="A450" s="69"/>
      <c r="B450" s="108"/>
      <c r="C450" s="109"/>
      <c r="D450" s="109"/>
      <c r="E450" s="111" t="s">
        <v>1122</v>
      </c>
      <c r="F450" s="112"/>
      <c r="G450" s="113"/>
      <c r="H450" s="152">
        <v>0</v>
      </c>
      <c r="I450" s="152"/>
      <c r="J450" s="152"/>
    </row>
    <row r="451" spans="1:10" ht="15.75" customHeight="1" x14ac:dyDescent="0.25">
      <c r="A451" s="69"/>
      <c r="B451" s="108"/>
      <c r="C451" s="109"/>
      <c r="D451" s="109"/>
      <c r="E451" s="111" t="s">
        <v>1122</v>
      </c>
      <c r="F451" s="112"/>
      <c r="G451" s="113"/>
      <c r="H451" s="152">
        <v>0</v>
      </c>
      <c r="I451" s="152"/>
      <c r="J451" s="152"/>
    </row>
    <row r="452" spans="1:10" ht="25.5" customHeight="1" x14ac:dyDescent="0.25">
      <c r="A452" s="69">
        <v>2472</v>
      </c>
      <c r="B452" s="108" t="s">
        <v>1213</v>
      </c>
      <c r="C452" s="109">
        <v>7</v>
      </c>
      <c r="D452" s="109">
        <v>2</v>
      </c>
      <c r="E452" s="111" t="s">
        <v>1266</v>
      </c>
      <c r="F452" s="167" t="s">
        <v>1267</v>
      </c>
      <c r="G452" s="168"/>
      <c r="H452" s="152">
        <v>0</v>
      </c>
      <c r="I452" s="152"/>
      <c r="J452" s="152"/>
    </row>
    <row r="453" spans="1:10" ht="51" customHeight="1" x14ac:dyDescent="0.25">
      <c r="A453" s="69"/>
      <c r="B453" s="108"/>
      <c r="C453" s="109"/>
      <c r="D453" s="109"/>
      <c r="E453" s="111" t="s">
        <v>884</v>
      </c>
      <c r="F453" s="112"/>
      <c r="G453" s="113"/>
      <c r="H453" s="152">
        <v>0</v>
      </c>
      <c r="I453" s="152"/>
      <c r="J453" s="152"/>
    </row>
    <row r="454" spans="1:10" ht="15.75" customHeight="1" x14ac:dyDescent="0.25">
      <c r="A454" s="69"/>
      <c r="B454" s="108"/>
      <c r="C454" s="109"/>
      <c r="D454" s="109"/>
      <c r="E454" s="111" t="s">
        <v>1122</v>
      </c>
      <c r="F454" s="112"/>
      <c r="G454" s="113"/>
      <c r="H454" s="152">
        <v>0</v>
      </c>
      <c r="I454" s="152"/>
      <c r="J454" s="152"/>
    </row>
    <row r="455" spans="1:10" ht="15.75" customHeight="1" x14ac:dyDescent="0.25">
      <c r="A455" s="69"/>
      <c r="B455" s="108"/>
      <c r="C455" s="109"/>
      <c r="D455" s="109"/>
      <c r="E455" s="111" t="s">
        <v>1122</v>
      </c>
      <c r="F455" s="112"/>
      <c r="G455" s="113"/>
      <c r="H455" s="152">
        <v>0</v>
      </c>
      <c r="I455" s="152"/>
      <c r="J455" s="152"/>
    </row>
    <row r="456" spans="1:10" ht="15.75" customHeight="1" x14ac:dyDescent="0.25">
      <c r="A456" s="69">
        <v>2473</v>
      </c>
      <c r="B456" s="108" t="s">
        <v>1213</v>
      </c>
      <c r="C456" s="109">
        <v>7</v>
      </c>
      <c r="D456" s="109">
        <v>3</v>
      </c>
      <c r="E456" s="111" t="s">
        <v>1268</v>
      </c>
      <c r="F456" s="156" t="s">
        <v>1269</v>
      </c>
      <c r="G456" s="157"/>
      <c r="H456" s="152">
        <v>0</v>
      </c>
      <c r="I456" s="152"/>
      <c r="J456" s="152"/>
    </row>
    <row r="457" spans="1:10" ht="51" customHeight="1" x14ac:dyDescent="0.25">
      <c r="A457" s="69"/>
      <c r="B457" s="108"/>
      <c r="C457" s="109"/>
      <c r="D457" s="109"/>
      <c r="E457" s="111" t="s">
        <v>884</v>
      </c>
      <c r="F457" s="112"/>
      <c r="G457" s="113"/>
      <c r="H457" s="152">
        <v>0</v>
      </c>
      <c r="I457" s="152"/>
      <c r="J457" s="152"/>
    </row>
    <row r="458" spans="1:10" ht="15.75" customHeight="1" x14ac:dyDescent="0.25">
      <c r="A458" s="69"/>
      <c r="B458" s="108"/>
      <c r="C458" s="109"/>
      <c r="D458" s="109"/>
      <c r="E458" s="111" t="s">
        <v>1122</v>
      </c>
      <c r="F458" s="112"/>
      <c r="G458" s="113"/>
      <c r="H458" s="152">
        <v>0</v>
      </c>
      <c r="I458" s="152"/>
      <c r="J458" s="152"/>
    </row>
    <row r="459" spans="1:10" ht="15.75" customHeight="1" x14ac:dyDescent="0.25">
      <c r="A459" s="69"/>
      <c r="B459" s="108"/>
      <c r="C459" s="109"/>
      <c r="D459" s="109"/>
      <c r="E459" s="111" t="s">
        <v>1122</v>
      </c>
      <c r="F459" s="112"/>
      <c r="G459" s="113"/>
      <c r="H459" s="152">
        <v>0</v>
      </c>
      <c r="I459" s="152"/>
      <c r="J459" s="152"/>
    </row>
    <row r="460" spans="1:10" ht="25.5" customHeight="1" x14ac:dyDescent="0.25">
      <c r="A460" s="69">
        <v>2474</v>
      </c>
      <c r="B460" s="108" t="s">
        <v>1213</v>
      </c>
      <c r="C460" s="109">
        <v>7</v>
      </c>
      <c r="D460" s="109">
        <v>4</v>
      </c>
      <c r="E460" s="111" t="s">
        <v>1270</v>
      </c>
      <c r="F460" s="112" t="s">
        <v>1271</v>
      </c>
      <c r="G460" s="113"/>
      <c r="H460" s="152">
        <v>0</v>
      </c>
      <c r="I460" s="152"/>
      <c r="J460" s="152"/>
    </row>
    <row r="461" spans="1:10" ht="51" customHeight="1" x14ac:dyDescent="0.25">
      <c r="A461" s="69"/>
      <c r="B461" s="108"/>
      <c r="C461" s="109"/>
      <c r="D461" s="109"/>
      <c r="E461" s="111" t="s">
        <v>884</v>
      </c>
      <c r="F461" s="112"/>
      <c r="G461" s="113"/>
      <c r="H461" s="152">
        <v>0</v>
      </c>
      <c r="I461" s="152"/>
      <c r="J461" s="152"/>
    </row>
    <row r="462" spans="1:10" ht="15.75" customHeight="1" x14ac:dyDescent="0.25">
      <c r="A462" s="69"/>
      <c r="B462" s="108"/>
      <c r="C462" s="109"/>
      <c r="D462" s="109"/>
      <c r="E462" s="111" t="s">
        <v>1122</v>
      </c>
      <c r="F462" s="112"/>
      <c r="G462" s="113"/>
      <c r="H462" s="152">
        <v>0</v>
      </c>
      <c r="I462" s="152"/>
      <c r="J462" s="152"/>
    </row>
    <row r="463" spans="1:10" ht="15.75" customHeight="1" x14ac:dyDescent="0.25">
      <c r="A463" s="69"/>
      <c r="B463" s="108"/>
      <c r="C463" s="109"/>
      <c r="D463" s="109"/>
      <c r="E463" s="111" t="s">
        <v>1122</v>
      </c>
      <c r="F463" s="112"/>
      <c r="G463" s="113"/>
      <c r="H463" s="152">
        <v>0</v>
      </c>
      <c r="I463" s="152"/>
      <c r="J463" s="152"/>
    </row>
    <row r="464" spans="1:10" ht="38.25" customHeight="1" x14ac:dyDescent="0.25">
      <c r="A464" s="69">
        <v>2480</v>
      </c>
      <c r="B464" s="108" t="s">
        <v>1213</v>
      </c>
      <c r="C464" s="109">
        <v>8</v>
      </c>
      <c r="D464" s="109">
        <v>0</v>
      </c>
      <c r="E464" s="111" t="s">
        <v>1272</v>
      </c>
      <c r="F464" s="115" t="s">
        <v>1273</v>
      </c>
      <c r="G464" s="116"/>
      <c r="H464" s="152">
        <v>0</v>
      </c>
      <c r="I464" s="152">
        <v>0</v>
      </c>
      <c r="J464" s="152">
        <v>0</v>
      </c>
    </row>
    <row r="465" spans="1:10" s="68" customFormat="1" ht="15.75" customHeight="1" x14ac:dyDescent="0.25">
      <c r="A465" s="69"/>
      <c r="B465" s="108"/>
      <c r="C465" s="109"/>
      <c r="D465" s="109"/>
      <c r="E465" s="111" t="s">
        <v>881</v>
      </c>
      <c r="F465" s="115"/>
      <c r="G465" s="116"/>
      <c r="H465" s="152">
        <v>0</v>
      </c>
      <c r="I465" s="152"/>
      <c r="J465" s="152"/>
    </row>
    <row r="466" spans="1:10" ht="51" customHeight="1" x14ac:dyDescent="0.25">
      <c r="A466" s="69">
        <v>2481</v>
      </c>
      <c r="B466" s="108" t="s">
        <v>1213</v>
      </c>
      <c r="C466" s="109">
        <v>8</v>
      </c>
      <c r="D466" s="109">
        <v>1</v>
      </c>
      <c r="E466" s="111" t="s">
        <v>1274</v>
      </c>
      <c r="F466" s="156" t="s">
        <v>1275</v>
      </c>
      <c r="G466" s="157"/>
      <c r="H466" s="152">
        <v>0</v>
      </c>
      <c r="I466" s="152"/>
      <c r="J466" s="152"/>
    </row>
    <row r="467" spans="1:10" ht="51" customHeight="1" x14ac:dyDescent="0.25">
      <c r="A467" s="69"/>
      <c r="B467" s="108"/>
      <c r="C467" s="109"/>
      <c r="D467" s="109"/>
      <c r="E467" s="111" t="s">
        <v>884</v>
      </c>
      <c r="F467" s="112"/>
      <c r="G467" s="113"/>
      <c r="H467" s="152">
        <v>0</v>
      </c>
      <c r="I467" s="152"/>
      <c r="J467" s="152"/>
    </row>
    <row r="468" spans="1:10" ht="15.75" customHeight="1" x14ac:dyDescent="0.25">
      <c r="A468" s="69"/>
      <c r="B468" s="108"/>
      <c r="C468" s="109"/>
      <c r="D468" s="109"/>
      <c r="E468" s="111" t="s">
        <v>1122</v>
      </c>
      <c r="F468" s="112"/>
      <c r="G468" s="113"/>
      <c r="H468" s="152">
        <v>0</v>
      </c>
      <c r="I468" s="152"/>
      <c r="J468" s="152"/>
    </row>
    <row r="469" spans="1:10" ht="15.75" customHeight="1" x14ac:dyDescent="0.25">
      <c r="A469" s="69"/>
      <c r="B469" s="108"/>
      <c r="C469" s="109"/>
      <c r="D469" s="109"/>
      <c r="E469" s="111" t="s">
        <v>1122</v>
      </c>
      <c r="F469" s="112"/>
      <c r="G469" s="113"/>
      <c r="H469" s="152">
        <v>0</v>
      </c>
      <c r="I469" s="152"/>
      <c r="J469" s="152"/>
    </row>
    <row r="470" spans="1:10" ht="51" customHeight="1" x14ac:dyDescent="0.25">
      <c r="A470" s="69">
        <v>2482</v>
      </c>
      <c r="B470" s="108" t="s">
        <v>1213</v>
      </c>
      <c r="C470" s="109">
        <v>8</v>
      </c>
      <c r="D470" s="109">
        <v>2</v>
      </c>
      <c r="E470" s="111" t="s">
        <v>1276</v>
      </c>
      <c r="F470" s="156" t="s">
        <v>1277</v>
      </c>
      <c r="G470" s="157"/>
      <c r="H470" s="152">
        <v>0</v>
      </c>
      <c r="I470" s="152"/>
      <c r="J470" s="152"/>
    </row>
    <row r="471" spans="1:10" ht="51" customHeight="1" x14ac:dyDescent="0.25">
      <c r="A471" s="69"/>
      <c r="B471" s="108"/>
      <c r="C471" s="109"/>
      <c r="D471" s="109"/>
      <c r="E471" s="111" t="s">
        <v>884</v>
      </c>
      <c r="F471" s="112"/>
      <c r="G471" s="113"/>
      <c r="H471" s="152">
        <v>0</v>
      </c>
      <c r="I471" s="152"/>
      <c r="J471" s="152"/>
    </row>
    <row r="472" spans="1:10" ht="15.75" customHeight="1" x14ac:dyDescent="0.25">
      <c r="A472" s="69"/>
      <c r="B472" s="108"/>
      <c r="C472" s="109"/>
      <c r="D472" s="109"/>
      <c r="E472" s="111" t="s">
        <v>1122</v>
      </c>
      <c r="F472" s="112"/>
      <c r="G472" s="113"/>
      <c r="H472" s="152">
        <v>0</v>
      </c>
      <c r="I472" s="152"/>
      <c r="J472" s="152"/>
    </row>
    <row r="473" spans="1:10" ht="15.75" customHeight="1" x14ac:dyDescent="0.25">
      <c r="A473" s="69"/>
      <c r="B473" s="108"/>
      <c r="C473" s="109"/>
      <c r="D473" s="109"/>
      <c r="E473" s="111" t="s">
        <v>1122</v>
      </c>
      <c r="F473" s="112"/>
      <c r="G473" s="113"/>
      <c r="H473" s="152">
        <v>0</v>
      </c>
      <c r="I473" s="152"/>
      <c r="J473" s="152"/>
    </row>
    <row r="474" spans="1:10" ht="38.25" customHeight="1" x14ac:dyDescent="0.25">
      <c r="A474" s="69">
        <v>2483</v>
      </c>
      <c r="B474" s="108" t="s">
        <v>1213</v>
      </c>
      <c r="C474" s="109">
        <v>8</v>
      </c>
      <c r="D474" s="109">
        <v>3</v>
      </c>
      <c r="E474" s="111" t="s">
        <v>1278</v>
      </c>
      <c r="F474" s="156" t="s">
        <v>1279</v>
      </c>
      <c r="G474" s="157"/>
      <c r="H474" s="152">
        <v>0</v>
      </c>
      <c r="I474" s="152"/>
      <c r="J474" s="152"/>
    </row>
    <row r="475" spans="1:10" ht="51" customHeight="1" x14ac:dyDescent="0.25">
      <c r="A475" s="69"/>
      <c r="B475" s="108"/>
      <c r="C475" s="109"/>
      <c r="D475" s="109"/>
      <c r="E475" s="111" t="s">
        <v>884</v>
      </c>
      <c r="F475" s="112"/>
      <c r="G475" s="113"/>
      <c r="H475" s="152">
        <v>0</v>
      </c>
      <c r="I475" s="152"/>
      <c r="J475" s="152"/>
    </row>
    <row r="476" spans="1:10" ht="25.5" customHeight="1" x14ac:dyDescent="0.25">
      <c r="A476" s="69"/>
      <c r="B476" s="108"/>
      <c r="C476" s="109"/>
      <c r="D476" s="109"/>
      <c r="E476" s="115" t="s">
        <v>1097</v>
      </c>
      <c r="F476" s="132"/>
      <c r="G476" s="103">
        <v>513400</v>
      </c>
      <c r="H476" s="152">
        <v>0</v>
      </c>
      <c r="I476" s="152"/>
      <c r="J476" s="152"/>
    </row>
    <row r="477" spans="1:10" ht="15.75" customHeight="1" x14ac:dyDescent="0.25">
      <c r="A477" s="69"/>
      <c r="B477" s="108"/>
      <c r="C477" s="109"/>
      <c r="D477" s="109"/>
      <c r="E477" s="111" t="s">
        <v>1122</v>
      </c>
      <c r="F477" s="112"/>
      <c r="G477" s="113"/>
      <c r="H477" s="152">
        <v>0</v>
      </c>
      <c r="I477" s="152"/>
      <c r="J477" s="152"/>
    </row>
    <row r="478" spans="1:10" ht="63.75" customHeight="1" x14ac:dyDescent="0.25">
      <c r="A478" s="69">
        <v>2484</v>
      </c>
      <c r="B478" s="108" t="s">
        <v>1213</v>
      </c>
      <c r="C478" s="109">
        <v>8</v>
      </c>
      <c r="D478" s="109">
        <v>4</v>
      </c>
      <c r="E478" s="111" t="s">
        <v>1280</v>
      </c>
      <c r="F478" s="156" t="s">
        <v>1281</v>
      </c>
      <c r="G478" s="157"/>
      <c r="H478" s="152">
        <v>0</v>
      </c>
      <c r="I478" s="152"/>
      <c r="J478" s="152"/>
    </row>
    <row r="479" spans="1:10" ht="51" customHeight="1" x14ac:dyDescent="0.25">
      <c r="A479" s="69"/>
      <c r="B479" s="108"/>
      <c r="C479" s="109"/>
      <c r="D479" s="109"/>
      <c r="E479" s="111" t="s">
        <v>884</v>
      </c>
      <c r="F479" s="112"/>
      <c r="G479" s="113"/>
      <c r="H479" s="152">
        <v>0</v>
      </c>
      <c r="I479" s="152"/>
      <c r="J479" s="152"/>
    </row>
    <row r="480" spans="1:10" ht="15.75" customHeight="1" x14ac:dyDescent="0.25">
      <c r="A480" s="69"/>
      <c r="B480" s="108"/>
      <c r="C480" s="109"/>
      <c r="D480" s="109"/>
      <c r="E480" s="111" t="s">
        <v>1122</v>
      </c>
      <c r="F480" s="112"/>
      <c r="G480" s="113"/>
      <c r="H480" s="152">
        <v>0</v>
      </c>
      <c r="I480" s="152"/>
      <c r="J480" s="152"/>
    </row>
    <row r="481" spans="1:13" ht="15.75" customHeight="1" x14ac:dyDescent="0.25">
      <c r="A481" s="69"/>
      <c r="B481" s="108"/>
      <c r="C481" s="109"/>
      <c r="D481" s="109"/>
      <c r="E481" s="111" t="s">
        <v>1122</v>
      </c>
      <c r="F481" s="112"/>
      <c r="G481" s="113"/>
      <c r="H481" s="152">
        <v>0</v>
      </c>
      <c r="I481" s="152"/>
      <c r="J481" s="152"/>
    </row>
    <row r="482" spans="1:13" ht="38.25" customHeight="1" x14ac:dyDescent="0.25">
      <c r="A482" s="69">
        <v>2484</v>
      </c>
      <c r="B482" s="108" t="s">
        <v>1213</v>
      </c>
      <c r="C482" s="109">
        <v>8</v>
      </c>
      <c r="D482" s="109">
        <v>5</v>
      </c>
      <c r="E482" s="111" t="s">
        <v>1282</v>
      </c>
      <c r="F482" s="156" t="s">
        <v>1281</v>
      </c>
      <c r="G482" s="157"/>
      <c r="H482" s="152">
        <v>0</v>
      </c>
      <c r="I482" s="152"/>
      <c r="J482" s="152"/>
    </row>
    <row r="483" spans="1:13" ht="51" customHeight="1" x14ac:dyDescent="0.25">
      <c r="A483" s="69"/>
      <c r="B483" s="108"/>
      <c r="C483" s="109"/>
      <c r="D483" s="109"/>
      <c r="E483" s="111" t="s">
        <v>884</v>
      </c>
      <c r="F483" s="112"/>
      <c r="G483" s="113"/>
      <c r="H483" s="152">
        <v>0</v>
      </c>
      <c r="I483" s="152"/>
      <c r="J483" s="152"/>
    </row>
    <row r="484" spans="1:13" ht="25.5" customHeight="1" x14ac:dyDescent="0.25">
      <c r="A484" s="69"/>
      <c r="B484" s="108"/>
      <c r="C484" s="109"/>
      <c r="D484" s="109"/>
      <c r="E484" s="140" t="s">
        <v>1097</v>
      </c>
      <c r="F484" s="132"/>
      <c r="G484" s="133">
        <v>513400</v>
      </c>
      <c r="H484" s="152">
        <v>0</v>
      </c>
      <c r="I484" s="152"/>
      <c r="J484" s="152"/>
    </row>
    <row r="485" spans="1:13" ht="15.75" customHeight="1" x14ac:dyDescent="0.25">
      <c r="A485" s="69"/>
      <c r="B485" s="108"/>
      <c r="C485" s="109"/>
      <c r="D485" s="109"/>
      <c r="E485" s="111" t="s">
        <v>1122</v>
      </c>
      <c r="F485" s="112"/>
      <c r="G485" s="113"/>
      <c r="H485" s="152">
        <v>0</v>
      </c>
      <c r="I485" s="152"/>
      <c r="J485" s="152"/>
    </row>
    <row r="486" spans="1:13" ht="51" customHeight="1" x14ac:dyDescent="0.25">
      <c r="A486" s="69"/>
      <c r="B486" s="108"/>
      <c r="C486" s="109"/>
      <c r="D486" s="109"/>
      <c r="E486" s="111" t="s">
        <v>884</v>
      </c>
      <c r="F486" s="112"/>
      <c r="G486" s="169"/>
      <c r="H486" s="152"/>
      <c r="I486" s="152"/>
      <c r="J486" s="152"/>
    </row>
    <row r="487" spans="1:13" ht="25.5" customHeight="1" x14ac:dyDescent="0.25">
      <c r="A487" s="69"/>
      <c r="B487" s="108"/>
      <c r="C487" s="109"/>
      <c r="D487" s="109"/>
      <c r="E487" s="124" t="s">
        <v>950</v>
      </c>
      <c r="F487" s="112"/>
      <c r="G487" s="162" t="s">
        <v>951</v>
      </c>
      <c r="H487" s="152">
        <f>I487</f>
        <v>3000</v>
      </c>
      <c r="I487" s="152">
        <f>'[1]arandzin chanaparh'!F68</f>
        <v>3000</v>
      </c>
      <c r="J487" s="152"/>
    </row>
    <row r="488" spans="1:13" ht="25.5" customHeight="1" x14ac:dyDescent="0.25">
      <c r="A488" s="69"/>
      <c r="B488" s="108"/>
      <c r="C488" s="109"/>
      <c r="D488" s="109"/>
      <c r="E488" s="126" t="s">
        <v>1081</v>
      </c>
      <c r="F488" s="112"/>
      <c r="G488" s="113">
        <v>511200</v>
      </c>
      <c r="H488" s="152">
        <f>J488</f>
        <v>0</v>
      </c>
      <c r="I488" s="152"/>
      <c r="J488" s="152">
        <f>'[1]arandzin chanaparh'!F140</f>
        <v>0</v>
      </c>
    </row>
    <row r="489" spans="1:13" ht="24" customHeight="1" x14ac:dyDescent="0.25">
      <c r="A489" s="69"/>
      <c r="B489" s="108"/>
      <c r="C489" s="109"/>
      <c r="D489" s="109"/>
      <c r="E489" s="165" t="s">
        <v>1283</v>
      </c>
      <c r="F489" s="112"/>
      <c r="G489" s="113">
        <v>511300</v>
      </c>
      <c r="H489" s="152">
        <f>J489</f>
        <v>179958.2</v>
      </c>
      <c r="I489" s="152">
        <v>0</v>
      </c>
      <c r="J489" s="152">
        <v>179958.2</v>
      </c>
      <c r="M489" s="72"/>
    </row>
    <row r="490" spans="1:13" ht="25.5" customHeight="1" x14ac:dyDescent="0.25">
      <c r="A490" s="69">
        <v>2490</v>
      </c>
      <c r="B490" s="108" t="s">
        <v>1213</v>
      </c>
      <c r="C490" s="109">
        <v>9</v>
      </c>
      <c r="D490" s="109">
        <v>0</v>
      </c>
      <c r="E490" s="115" t="s">
        <v>1284</v>
      </c>
      <c r="F490" s="115" t="s">
        <v>1285</v>
      </c>
      <c r="G490" s="116"/>
      <c r="H490" s="152">
        <f>H492</f>
        <v>-54100</v>
      </c>
      <c r="I490" s="152">
        <v>0</v>
      </c>
      <c r="J490" s="152">
        <f>J492</f>
        <v>-54100</v>
      </c>
    </row>
    <row r="491" spans="1:13" s="68" customFormat="1" ht="15.75" customHeight="1" x14ac:dyDescent="0.25">
      <c r="A491" s="69"/>
      <c r="B491" s="108"/>
      <c r="C491" s="109"/>
      <c r="D491" s="109"/>
      <c r="E491" s="111" t="s">
        <v>881</v>
      </c>
      <c r="F491" s="115"/>
      <c r="G491" s="116"/>
      <c r="H491" s="152"/>
      <c r="I491" s="152"/>
      <c r="J491" s="152"/>
    </row>
    <row r="492" spans="1:13" ht="25.5" customHeight="1" x14ac:dyDescent="0.25">
      <c r="A492" s="69">
        <v>2491</v>
      </c>
      <c r="B492" s="108" t="s">
        <v>1213</v>
      </c>
      <c r="C492" s="109">
        <v>9</v>
      </c>
      <c r="D492" s="109">
        <v>1</v>
      </c>
      <c r="E492" s="111" t="s">
        <v>1284</v>
      </c>
      <c r="F492" s="156" t="s">
        <v>1286</v>
      </c>
      <c r="G492" s="157"/>
      <c r="H492" s="152">
        <f>J492</f>
        <v>-54100</v>
      </c>
      <c r="I492" s="152">
        <v>0</v>
      </c>
      <c r="J492" s="152">
        <f>J496+J497</f>
        <v>-54100</v>
      </c>
    </row>
    <row r="493" spans="1:13" ht="51" customHeight="1" x14ac:dyDescent="0.25">
      <c r="A493" s="69"/>
      <c r="B493" s="108"/>
      <c r="C493" s="109"/>
      <c r="D493" s="109"/>
      <c r="E493" s="111" t="s">
        <v>884</v>
      </c>
      <c r="F493" s="112"/>
      <c r="G493" s="113"/>
      <c r="H493" s="152">
        <v>0</v>
      </c>
      <c r="I493" s="152"/>
      <c r="J493" s="152"/>
    </row>
    <row r="494" spans="1:13" ht="26.25" customHeight="1" x14ac:dyDescent="0.25">
      <c r="A494" s="69"/>
      <c r="B494" s="108"/>
      <c r="C494" s="109"/>
      <c r="D494" s="109"/>
      <c r="E494" s="170" t="s">
        <v>1287</v>
      </c>
      <c r="F494" s="144" t="s">
        <v>741</v>
      </c>
      <c r="G494" s="125" t="s">
        <v>741</v>
      </c>
      <c r="H494" s="152">
        <v>0</v>
      </c>
      <c r="I494" s="152"/>
      <c r="J494" s="152">
        <v>0</v>
      </c>
    </row>
    <row r="495" spans="1:13" ht="26.25" customHeight="1" x14ac:dyDescent="0.25">
      <c r="A495" s="69"/>
      <c r="B495" s="108"/>
      <c r="C495" s="109"/>
      <c r="D495" s="109"/>
      <c r="E495" s="170" t="s">
        <v>1288</v>
      </c>
      <c r="F495" s="144"/>
      <c r="G495" s="125" t="s">
        <v>743</v>
      </c>
      <c r="H495" s="152">
        <v>0</v>
      </c>
      <c r="I495" s="152"/>
      <c r="J495" s="152">
        <v>0</v>
      </c>
    </row>
    <row r="496" spans="1:13" ht="26.25" customHeight="1" x14ac:dyDescent="0.25">
      <c r="A496" s="69"/>
      <c r="B496" s="108"/>
      <c r="C496" s="109"/>
      <c r="D496" s="109"/>
      <c r="E496" s="170" t="s">
        <v>1289</v>
      </c>
      <c r="F496" s="137"/>
      <c r="G496" s="122" t="s">
        <v>745</v>
      </c>
      <c r="H496" s="152">
        <f>J496</f>
        <v>-2000</v>
      </c>
      <c r="I496" s="152">
        <v>0</v>
      </c>
      <c r="J496" s="152">
        <f>[1]tnt.harab.!F38</f>
        <v>-2000</v>
      </c>
    </row>
    <row r="497" spans="1:10" ht="15.75" customHeight="1" x14ac:dyDescent="0.25">
      <c r="A497" s="69"/>
      <c r="B497" s="108"/>
      <c r="C497" s="109"/>
      <c r="D497" s="109"/>
      <c r="E497" s="170" t="s">
        <v>1290</v>
      </c>
      <c r="F497" s="137" t="s">
        <v>743</v>
      </c>
      <c r="G497" s="122" t="s">
        <v>761</v>
      </c>
      <c r="H497" s="152">
        <f>J497</f>
        <v>-52100</v>
      </c>
      <c r="I497" s="152"/>
      <c r="J497" s="152">
        <v>-52100</v>
      </c>
    </row>
    <row r="498" spans="1:10" s="65" customFormat="1" ht="51" customHeight="1" x14ac:dyDescent="0.25">
      <c r="A498" s="71">
        <v>2500</v>
      </c>
      <c r="B498" s="108" t="s">
        <v>1291</v>
      </c>
      <c r="C498" s="109">
        <v>0</v>
      </c>
      <c r="D498" s="109">
        <v>0</v>
      </c>
      <c r="E498" s="104" t="s">
        <v>1292</v>
      </c>
      <c r="F498" s="98" t="s">
        <v>1293</v>
      </c>
      <c r="G498" s="98"/>
      <c r="H498" s="158">
        <v>132240</v>
      </c>
      <c r="I498" s="158">
        <v>91750</v>
      </c>
      <c r="J498" s="158">
        <v>40490</v>
      </c>
    </row>
    <row r="499" spans="1:10" ht="15.75" customHeight="1" x14ac:dyDescent="0.25">
      <c r="A499" s="67"/>
      <c r="B499" s="108"/>
      <c r="C499" s="109"/>
      <c r="D499" s="109"/>
      <c r="E499" s="111" t="s">
        <v>878</v>
      </c>
      <c r="F499" s="112"/>
      <c r="G499" s="113"/>
      <c r="H499" s="152">
        <v>0</v>
      </c>
      <c r="I499" s="152"/>
      <c r="J499" s="152"/>
    </row>
    <row r="500" spans="1:10" ht="15.75" customHeight="1" x14ac:dyDescent="0.25">
      <c r="A500" s="69">
        <v>2510</v>
      </c>
      <c r="B500" s="108" t="s">
        <v>1291</v>
      </c>
      <c r="C500" s="109">
        <v>1</v>
      </c>
      <c r="D500" s="109">
        <v>0</v>
      </c>
      <c r="E500" s="115" t="s">
        <v>1294</v>
      </c>
      <c r="F500" s="115" t="s">
        <v>1295</v>
      </c>
      <c r="G500" s="116"/>
      <c r="H500" s="152">
        <f>I500</f>
        <v>75750</v>
      </c>
      <c r="I500" s="152">
        <f>I502</f>
        <v>75750</v>
      </c>
      <c r="J500" s="152">
        <v>0</v>
      </c>
    </row>
    <row r="501" spans="1:10" s="68" customFormat="1" ht="15.75" customHeight="1" x14ac:dyDescent="0.25">
      <c r="A501" s="69"/>
      <c r="B501" s="108"/>
      <c r="C501" s="109"/>
      <c r="D501" s="109"/>
      <c r="E501" s="111" t="s">
        <v>881</v>
      </c>
      <c r="F501" s="115"/>
      <c r="G501" s="116"/>
      <c r="H501" s="152">
        <v>0</v>
      </c>
      <c r="I501" s="152"/>
      <c r="J501" s="152"/>
    </row>
    <row r="502" spans="1:10" ht="15.75" customHeight="1" x14ac:dyDescent="0.25">
      <c r="A502" s="69">
        <v>2511</v>
      </c>
      <c r="B502" s="108" t="s">
        <v>1291</v>
      </c>
      <c r="C502" s="109">
        <v>1</v>
      </c>
      <c r="D502" s="109">
        <v>1</v>
      </c>
      <c r="E502" s="111" t="s">
        <v>1294</v>
      </c>
      <c r="F502" s="156" t="s">
        <v>1296</v>
      </c>
      <c r="G502" s="157"/>
      <c r="H502" s="152">
        <f>I502</f>
        <v>75750</v>
      </c>
      <c r="I502" s="152">
        <v>75750</v>
      </c>
      <c r="J502" s="152"/>
    </row>
    <row r="503" spans="1:10" ht="51" customHeight="1" x14ac:dyDescent="0.25">
      <c r="A503" s="69"/>
      <c r="B503" s="108"/>
      <c r="C503" s="109"/>
      <c r="D503" s="109"/>
      <c r="E503" s="111" t="s">
        <v>884</v>
      </c>
      <c r="F503" s="112"/>
      <c r="G503" s="113"/>
      <c r="H503" s="152"/>
      <c r="I503" s="152"/>
      <c r="J503" s="152"/>
    </row>
    <row r="504" spans="1:10" ht="25.5" customHeight="1" x14ac:dyDescent="0.25">
      <c r="A504" s="69"/>
      <c r="B504" s="108"/>
      <c r="C504" s="109"/>
      <c r="D504" s="109"/>
      <c r="E504" s="124" t="s">
        <v>917</v>
      </c>
      <c r="F504" s="112"/>
      <c r="G504" s="125" t="s">
        <v>918</v>
      </c>
      <c r="H504" s="152">
        <v>0</v>
      </c>
      <c r="I504" s="152">
        <v>0</v>
      </c>
      <c r="J504" s="152"/>
    </row>
    <row r="505" spans="1:10" ht="15.75" customHeight="1" x14ac:dyDescent="0.25">
      <c r="A505" s="69"/>
      <c r="B505" s="108"/>
      <c r="C505" s="109"/>
      <c r="D505" s="109"/>
      <c r="E505" s="131" t="s">
        <v>1057</v>
      </c>
      <c r="F505" s="112"/>
      <c r="G505" s="125" t="s">
        <v>1058</v>
      </c>
      <c r="H505" s="152">
        <v>0</v>
      </c>
      <c r="I505" s="152">
        <v>0</v>
      </c>
      <c r="J505" s="152"/>
    </row>
    <row r="506" spans="1:10" ht="15.75" customHeight="1" x14ac:dyDescent="0.25">
      <c r="A506" s="69"/>
      <c r="B506" s="108"/>
      <c r="C506" s="109"/>
      <c r="D506" s="109"/>
      <c r="E506" s="121" t="s">
        <v>911</v>
      </c>
      <c r="F506" s="132"/>
      <c r="G506" s="122" t="s">
        <v>912</v>
      </c>
      <c r="H506" s="152">
        <f>I506</f>
        <v>75750</v>
      </c>
      <c r="I506" s="152">
        <v>75750</v>
      </c>
      <c r="J506" s="152"/>
    </row>
    <row r="507" spans="1:10" ht="15.75" customHeight="1" x14ac:dyDescent="0.25">
      <c r="A507" s="69">
        <v>2520</v>
      </c>
      <c r="B507" s="108" t="s">
        <v>1291</v>
      </c>
      <c r="C507" s="109">
        <v>2</v>
      </c>
      <c r="D507" s="109">
        <v>0</v>
      </c>
      <c r="E507" s="115" t="s">
        <v>1297</v>
      </c>
      <c r="F507" s="115" t="s">
        <v>1298</v>
      </c>
      <c r="G507" s="116"/>
      <c r="H507" s="152">
        <f>I507</f>
        <v>0</v>
      </c>
      <c r="I507" s="152">
        <f>I509</f>
        <v>0</v>
      </c>
      <c r="J507" s="152">
        <v>0</v>
      </c>
    </row>
    <row r="508" spans="1:10" s="68" customFormat="1" ht="15.75" customHeight="1" x14ac:dyDescent="0.25">
      <c r="A508" s="69"/>
      <c r="B508" s="108"/>
      <c r="C508" s="109"/>
      <c r="D508" s="109"/>
      <c r="E508" s="111" t="s">
        <v>881</v>
      </c>
      <c r="F508" s="115"/>
      <c r="G508" s="116"/>
      <c r="H508" s="152">
        <v>0</v>
      </c>
      <c r="I508" s="152"/>
      <c r="J508" s="152"/>
    </row>
    <row r="509" spans="1:10" ht="15.75" customHeight="1" x14ac:dyDescent="0.25">
      <c r="A509" s="69">
        <v>2521</v>
      </c>
      <c r="B509" s="108" t="s">
        <v>1291</v>
      </c>
      <c r="C509" s="109">
        <v>2</v>
      </c>
      <c r="D509" s="109">
        <v>1</v>
      </c>
      <c r="E509" s="111" t="s">
        <v>1299</v>
      </c>
      <c r="F509" s="156" t="s">
        <v>1300</v>
      </c>
      <c r="G509" s="157"/>
      <c r="H509" s="152">
        <f>I509</f>
        <v>0</v>
      </c>
      <c r="I509" s="152">
        <f>[1]kext.grer!F32</f>
        <v>0</v>
      </c>
      <c r="J509" s="152">
        <v>0</v>
      </c>
    </row>
    <row r="510" spans="1:10" ht="25.5" customHeight="1" x14ac:dyDescent="0.25">
      <c r="A510" s="69">
        <v>2530</v>
      </c>
      <c r="B510" s="108" t="s">
        <v>1291</v>
      </c>
      <c r="C510" s="109">
        <v>3</v>
      </c>
      <c r="D510" s="109">
        <v>0</v>
      </c>
      <c r="E510" s="115" t="s">
        <v>1301</v>
      </c>
      <c r="F510" s="115" t="s">
        <v>1302</v>
      </c>
      <c r="G510" s="116"/>
      <c r="H510" s="152">
        <v>0</v>
      </c>
      <c r="I510" s="152">
        <v>0</v>
      </c>
      <c r="J510" s="152">
        <v>0</v>
      </c>
    </row>
    <row r="511" spans="1:10" s="68" customFormat="1" ht="15.75" customHeight="1" x14ac:dyDescent="0.25">
      <c r="A511" s="69"/>
      <c r="B511" s="108"/>
      <c r="C511" s="109"/>
      <c r="D511" s="109"/>
      <c r="E511" s="111" t="s">
        <v>881</v>
      </c>
      <c r="F511" s="115"/>
      <c r="G511" s="116"/>
      <c r="H511" s="152">
        <v>0</v>
      </c>
      <c r="I511" s="152"/>
      <c r="J511" s="152"/>
    </row>
    <row r="512" spans="1:10" ht="25.5" customHeight="1" x14ac:dyDescent="0.25">
      <c r="A512" s="69">
        <v>3531</v>
      </c>
      <c r="B512" s="108" t="s">
        <v>1291</v>
      </c>
      <c r="C512" s="109">
        <v>3</v>
      </c>
      <c r="D512" s="109">
        <v>1</v>
      </c>
      <c r="E512" s="111" t="s">
        <v>1301</v>
      </c>
      <c r="F512" s="156" t="s">
        <v>1303</v>
      </c>
      <c r="G512" s="157"/>
      <c r="H512" s="152">
        <v>0</v>
      </c>
      <c r="I512" s="152"/>
      <c r="J512" s="152"/>
    </row>
    <row r="513" spans="1:10" ht="51" customHeight="1" x14ac:dyDescent="0.25">
      <c r="A513" s="69"/>
      <c r="B513" s="108"/>
      <c r="C513" s="109"/>
      <c r="D513" s="109"/>
      <c r="E513" s="111" t="s">
        <v>884</v>
      </c>
      <c r="F513" s="112"/>
      <c r="G513" s="113"/>
      <c r="H513" s="152">
        <v>0</v>
      </c>
      <c r="I513" s="152"/>
      <c r="J513" s="152"/>
    </row>
    <row r="514" spans="1:10" ht="15.75" customHeight="1" x14ac:dyDescent="0.25">
      <c r="A514" s="69"/>
      <c r="B514" s="108"/>
      <c r="C514" s="109"/>
      <c r="D514" s="109"/>
      <c r="E514" s="111" t="s">
        <v>1122</v>
      </c>
      <c r="F514" s="112"/>
      <c r="G514" s="113"/>
      <c r="H514" s="152">
        <v>0</v>
      </c>
      <c r="I514" s="152"/>
      <c r="J514" s="152"/>
    </row>
    <row r="515" spans="1:10" ht="15.75" customHeight="1" x14ac:dyDescent="0.25">
      <c r="A515" s="69"/>
      <c r="B515" s="108"/>
      <c r="C515" s="109"/>
      <c r="D515" s="109"/>
      <c r="E515" s="111" t="s">
        <v>1122</v>
      </c>
      <c r="F515" s="112"/>
      <c r="G515" s="113"/>
      <c r="H515" s="152">
        <v>0</v>
      </c>
      <c r="I515" s="152"/>
      <c r="J515" s="152"/>
    </row>
    <row r="516" spans="1:10" ht="25.5" customHeight="1" x14ac:dyDescent="0.25">
      <c r="A516" s="69">
        <v>2540</v>
      </c>
      <c r="B516" s="108" t="s">
        <v>1291</v>
      </c>
      <c r="C516" s="109">
        <v>4</v>
      </c>
      <c r="D516" s="109">
        <v>0</v>
      </c>
      <c r="E516" s="115" t="s">
        <v>1304</v>
      </c>
      <c r="F516" s="115" t="s">
        <v>1305</v>
      </c>
      <c r="G516" s="116"/>
      <c r="H516" s="152">
        <v>0</v>
      </c>
      <c r="I516" s="152">
        <v>0</v>
      </c>
      <c r="J516" s="152">
        <v>0</v>
      </c>
    </row>
    <row r="517" spans="1:10" s="68" customFormat="1" ht="15.75" customHeight="1" x14ac:dyDescent="0.25">
      <c r="A517" s="69"/>
      <c r="B517" s="108"/>
      <c r="C517" s="109"/>
      <c r="D517" s="109"/>
      <c r="E517" s="111" t="s">
        <v>881</v>
      </c>
      <c r="F517" s="115"/>
      <c r="G517" s="116"/>
      <c r="H517" s="152">
        <v>0</v>
      </c>
      <c r="I517" s="152"/>
      <c r="J517" s="152"/>
    </row>
    <row r="518" spans="1:10" ht="25.5" customHeight="1" x14ac:dyDescent="0.25">
      <c r="A518" s="69">
        <v>2541</v>
      </c>
      <c r="B518" s="108" t="s">
        <v>1291</v>
      </c>
      <c r="C518" s="109">
        <v>4</v>
      </c>
      <c r="D518" s="109">
        <v>1</v>
      </c>
      <c r="E518" s="111" t="s">
        <v>1304</v>
      </c>
      <c r="F518" s="156" t="s">
        <v>1306</v>
      </c>
      <c r="G518" s="157"/>
      <c r="H518" s="152">
        <v>0</v>
      </c>
      <c r="I518" s="152"/>
      <c r="J518" s="152"/>
    </row>
    <row r="519" spans="1:10" ht="51" customHeight="1" x14ac:dyDescent="0.25">
      <c r="A519" s="69"/>
      <c r="B519" s="108"/>
      <c r="C519" s="109"/>
      <c r="D519" s="109"/>
      <c r="E519" s="111" t="s">
        <v>884</v>
      </c>
      <c r="F519" s="112"/>
      <c r="G519" s="113"/>
      <c r="H519" s="152">
        <v>0</v>
      </c>
      <c r="I519" s="152"/>
      <c r="J519" s="152"/>
    </row>
    <row r="520" spans="1:10" ht="15.75" customHeight="1" x14ac:dyDescent="0.25">
      <c r="A520" s="69"/>
      <c r="B520" s="108"/>
      <c r="C520" s="109"/>
      <c r="D520" s="109"/>
      <c r="E520" s="111" t="s">
        <v>1122</v>
      </c>
      <c r="F520" s="112"/>
      <c r="G520" s="113"/>
      <c r="H520" s="152">
        <v>0</v>
      </c>
      <c r="I520" s="152"/>
      <c r="J520" s="152"/>
    </row>
    <row r="521" spans="1:10" ht="15.75" customHeight="1" x14ac:dyDescent="0.25">
      <c r="A521" s="69"/>
      <c r="B521" s="108"/>
      <c r="C521" s="109"/>
      <c r="D521" s="109"/>
      <c r="E521" s="111" t="s">
        <v>1122</v>
      </c>
      <c r="F521" s="112"/>
      <c r="G521" s="113"/>
      <c r="H521" s="152">
        <v>0</v>
      </c>
      <c r="I521" s="152"/>
      <c r="J521" s="152"/>
    </row>
    <row r="522" spans="1:10" ht="51" customHeight="1" x14ac:dyDescent="0.25">
      <c r="A522" s="69">
        <v>2550</v>
      </c>
      <c r="B522" s="108" t="s">
        <v>1291</v>
      </c>
      <c r="C522" s="109">
        <v>5</v>
      </c>
      <c r="D522" s="109">
        <v>0</v>
      </c>
      <c r="E522" s="115" t="s">
        <v>1307</v>
      </c>
      <c r="F522" s="115" t="s">
        <v>1308</v>
      </c>
      <c r="G522" s="116"/>
      <c r="H522" s="152">
        <v>0</v>
      </c>
      <c r="I522" s="152">
        <v>0</v>
      </c>
      <c r="J522" s="152">
        <v>0</v>
      </c>
    </row>
    <row r="523" spans="1:10" s="68" customFormat="1" ht="15.75" customHeight="1" x14ac:dyDescent="0.25">
      <c r="A523" s="69"/>
      <c r="B523" s="108"/>
      <c r="C523" s="109"/>
      <c r="D523" s="109"/>
      <c r="E523" s="111" t="s">
        <v>881</v>
      </c>
      <c r="F523" s="115"/>
      <c r="G523" s="116"/>
      <c r="H523" s="152">
        <v>0</v>
      </c>
      <c r="I523" s="152"/>
      <c r="J523" s="152"/>
    </row>
    <row r="524" spans="1:10" ht="51" customHeight="1" x14ac:dyDescent="0.25">
      <c r="A524" s="69">
        <v>2551</v>
      </c>
      <c r="B524" s="108" t="s">
        <v>1291</v>
      </c>
      <c r="C524" s="109">
        <v>5</v>
      </c>
      <c r="D524" s="109">
        <v>1</v>
      </c>
      <c r="E524" s="111" t="s">
        <v>1307</v>
      </c>
      <c r="F524" s="156" t="s">
        <v>1309</v>
      </c>
      <c r="G524" s="157"/>
      <c r="H524" s="152">
        <v>0</v>
      </c>
      <c r="I524" s="152"/>
      <c r="J524" s="152"/>
    </row>
    <row r="525" spans="1:10" ht="51" customHeight="1" x14ac:dyDescent="0.25">
      <c r="A525" s="69"/>
      <c r="B525" s="108"/>
      <c r="C525" s="109"/>
      <c r="D525" s="109"/>
      <c r="E525" s="111" t="s">
        <v>884</v>
      </c>
      <c r="F525" s="112"/>
      <c r="G525" s="113"/>
      <c r="H525" s="152">
        <v>0</v>
      </c>
      <c r="I525" s="152"/>
      <c r="J525" s="152"/>
    </row>
    <row r="526" spans="1:10" ht="15.75" customHeight="1" x14ac:dyDescent="0.25">
      <c r="A526" s="69"/>
      <c r="B526" s="108"/>
      <c r="C526" s="109"/>
      <c r="D526" s="109"/>
      <c r="E526" s="111" t="s">
        <v>1122</v>
      </c>
      <c r="F526" s="112"/>
      <c r="G526" s="113"/>
      <c r="H526" s="152">
        <v>0</v>
      </c>
      <c r="I526" s="152"/>
      <c r="J526" s="152"/>
    </row>
    <row r="527" spans="1:10" ht="15.75" customHeight="1" x14ac:dyDescent="0.25">
      <c r="A527" s="69"/>
      <c r="B527" s="108"/>
      <c r="C527" s="109"/>
      <c r="D527" s="109"/>
      <c r="E527" s="111" t="s">
        <v>1122</v>
      </c>
      <c r="F527" s="112"/>
      <c r="G527" s="113"/>
      <c r="H527" s="152">
        <v>0</v>
      </c>
      <c r="I527" s="152"/>
      <c r="J527" s="152"/>
    </row>
    <row r="528" spans="1:10" ht="25.5" customHeight="1" x14ac:dyDescent="0.25">
      <c r="A528" s="69"/>
      <c r="B528" s="108"/>
      <c r="C528" s="109"/>
      <c r="D528" s="109"/>
      <c r="E528" s="126" t="s">
        <v>1081</v>
      </c>
      <c r="F528" s="112"/>
      <c r="G528" s="113">
        <v>511200</v>
      </c>
      <c r="H528" s="152">
        <f>J528</f>
        <v>21800</v>
      </c>
      <c r="I528" s="152"/>
      <c r="J528" s="152">
        <v>21800</v>
      </c>
    </row>
    <row r="529" spans="1:10" ht="25.5" customHeight="1" x14ac:dyDescent="0.25">
      <c r="A529" s="69"/>
      <c r="B529" s="108"/>
      <c r="C529" s="109"/>
      <c r="D529" s="109"/>
      <c r="E529" s="124" t="s">
        <v>950</v>
      </c>
      <c r="F529" s="112"/>
      <c r="G529" s="171" t="s">
        <v>951</v>
      </c>
      <c r="H529" s="152">
        <f>I529</f>
        <v>9500</v>
      </c>
      <c r="I529" s="152">
        <v>9500</v>
      </c>
      <c r="J529" s="152"/>
    </row>
    <row r="530" spans="1:10" ht="38.25" customHeight="1" x14ac:dyDescent="0.25">
      <c r="A530" s="69">
        <v>2560</v>
      </c>
      <c r="B530" s="108" t="s">
        <v>1291</v>
      </c>
      <c r="C530" s="109">
        <v>6</v>
      </c>
      <c r="D530" s="109">
        <v>0</v>
      </c>
      <c r="E530" s="115" t="s">
        <v>1310</v>
      </c>
      <c r="F530" s="115" t="s">
        <v>1311</v>
      </c>
      <c r="G530" s="116"/>
      <c r="H530" s="152">
        <f>H532</f>
        <v>25190</v>
      </c>
      <c r="I530" s="152">
        <f>I532</f>
        <v>6500</v>
      </c>
      <c r="J530" s="152">
        <f>J532</f>
        <v>18690</v>
      </c>
    </row>
    <row r="531" spans="1:10" s="68" customFormat="1" ht="15.75" customHeight="1" x14ac:dyDescent="0.25">
      <c r="A531" s="69"/>
      <c r="B531" s="108"/>
      <c r="C531" s="109"/>
      <c r="D531" s="109"/>
      <c r="E531" s="111" t="s">
        <v>881</v>
      </c>
      <c r="F531" s="115"/>
      <c r="G531" s="116"/>
      <c r="H531" s="152"/>
      <c r="I531" s="152"/>
      <c r="J531" s="152"/>
    </row>
    <row r="532" spans="1:10" ht="38.25" customHeight="1" x14ac:dyDescent="0.25">
      <c r="A532" s="69">
        <v>2561</v>
      </c>
      <c r="B532" s="108" t="s">
        <v>1291</v>
      </c>
      <c r="C532" s="109">
        <v>6</v>
      </c>
      <c r="D532" s="109">
        <v>1</v>
      </c>
      <c r="E532" s="111" t="s">
        <v>1310</v>
      </c>
      <c r="F532" s="156" t="s">
        <v>1312</v>
      </c>
      <c r="G532" s="157"/>
      <c r="H532" s="152">
        <f>I532+J532</f>
        <v>25190</v>
      </c>
      <c r="I532" s="152">
        <f>I535+I537+I536+I540</f>
        <v>6500</v>
      </c>
      <c r="J532" s="152">
        <f>J538+J539+J541+J542+J543</f>
        <v>18690</v>
      </c>
    </row>
    <row r="533" spans="1:10" ht="51" customHeight="1" x14ac:dyDescent="0.25">
      <c r="A533" s="69"/>
      <c r="B533" s="108"/>
      <c r="C533" s="109"/>
      <c r="D533" s="109"/>
      <c r="E533" s="111" t="s">
        <v>884</v>
      </c>
      <c r="F533" s="112"/>
      <c r="G533" s="113"/>
      <c r="H533" s="152">
        <v>0</v>
      </c>
      <c r="I533" s="152"/>
      <c r="J533" s="152"/>
    </row>
    <row r="534" spans="1:10" ht="25.5" customHeight="1" x14ac:dyDescent="0.25">
      <c r="A534" s="69"/>
      <c r="B534" s="108"/>
      <c r="C534" s="109"/>
      <c r="D534" s="109"/>
      <c r="E534" s="121" t="s">
        <v>950</v>
      </c>
      <c r="F534" s="125" t="s">
        <v>951</v>
      </c>
      <c r="G534" s="122" t="s">
        <v>951</v>
      </c>
      <c r="H534" s="152">
        <v>0</v>
      </c>
      <c r="I534" s="152">
        <v>0</v>
      </c>
      <c r="J534" s="152"/>
    </row>
    <row r="535" spans="1:10" ht="25.5" customHeight="1" x14ac:dyDescent="0.25">
      <c r="A535" s="69"/>
      <c r="B535" s="108"/>
      <c r="C535" s="109"/>
      <c r="D535" s="109"/>
      <c r="E535" s="121" t="s">
        <v>946</v>
      </c>
      <c r="F535" s="132"/>
      <c r="G535" s="122" t="s">
        <v>947</v>
      </c>
      <c r="H535" s="152">
        <f>I535</f>
        <v>1800</v>
      </c>
      <c r="I535" s="152">
        <f>[1]Shner!F65</f>
        <v>1800</v>
      </c>
      <c r="J535" s="152"/>
    </row>
    <row r="536" spans="1:10" ht="25.5" customHeight="1" x14ac:dyDescent="0.25">
      <c r="A536" s="69"/>
      <c r="B536" s="108"/>
      <c r="C536" s="109"/>
      <c r="D536" s="109"/>
      <c r="E536" s="124" t="s">
        <v>950</v>
      </c>
      <c r="F536" s="112"/>
      <c r="G536" s="171" t="s">
        <v>951</v>
      </c>
      <c r="H536" s="152">
        <f>I536</f>
        <v>3300</v>
      </c>
      <c r="I536" s="152">
        <f>[1]Shner!F69</f>
        <v>3300</v>
      </c>
      <c r="J536" s="152"/>
    </row>
    <row r="537" spans="1:10" ht="15.75" customHeight="1" x14ac:dyDescent="0.25">
      <c r="A537" s="69"/>
      <c r="B537" s="108"/>
      <c r="C537" s="109"/>
      <c r="D537" s="109"/>
      <c r="E537" s="126" t="s">
        <v>970</v>
      </c>
      <c r="F537" s="122" t="s">
        <v>971</v>
      </c>
      <c r="G537" s="122" t="s">
        <v>971</v>
      </c>
      <c r="H537" s="152">
        <f>I537</f>
        <v>1400</v>
      </c>
      <c r="I537" s="152">
        <f>[1]Shner!F79</f>
        <v>1400</v>
      </c>
      <c r="J537" s="152"/>
    </row>
    <row r="538" spans="1:10" ht="24" customHeight="1" x14ac:dyDescent="0.25">
      <c r="A538" s="69"/>
      <c r="B538" s="108"/>
      <c r="C538" s="109"/>
      <c r="D538" s="109"/>
      <c r="E538" s="165" t="s">
        <v>1283</v>
      </c>
      <c r="F538" s="132"/>
      <c r="G538" s="122" t="s">
        <v>1084</v>
      </c>
      <c r="H538" s="152">
        <f>J538</f>
        <v>0</v>
      </c>
      <c r="I538" s="152"/>
      <c r="J538" s="152">
        <f>[1]Shner!F142+'[1]subven sher'!F142</f>
        <v>0</v>
      </c>
    </row>
    <row r="539" spans="1:10" ht="15.75" customHeight="1" x14ac:dyDescent="0.25">
      <c r="A539" s="69"/>
      <c r="B539" s="108"/>
      <c r="C539" s="109"/>
      <c r="D539" s="109"/>
      <c r="E539" s="172" t="s">
        <v>1313</v>
      </c>
      <c r="F539" s="132"/>
      <c r="G539" s="122" t="s">
        <v>1092</v>
      </c>
      <c r="H539" s="152">
        <f>J539</f>
        <v>6000</v>
      </c>
      <c r="I539" s="152"/>
      <c r="J539" s="152">
        <f>[1]Shner!F146</f>
        <v>6000</v>
      </c>
    </row>
    <row r="540" spans="1:10" ht="15.75" customHeight="1" x14ac:dyDescent="0.25">
      <c r="A540" s="69"/>
      <c r="B540" s="108"/>
      <c r="C540" s="109"/>
      <c r="D540" s="109"/>
      <c r="E540" s="126" t="s">
        <v>1057</v>
      </c>
      <c r="F540" s="112"/>
      <c r="G540" s="113">
        <v>482300</v>
      </c>
      <c r="H540" s="152">
        <f>I540</f>
        <v>0</v>
      </c>
      <c r="I540" s="152">
        <f>[1]Shner!F122</f>
        <v>0</v>
      </c>
      <c r="J540" s="152"/>
    </row>
    <row r="541" spans="1:10" ht="25.5" customHeight="1" x14ac:dyDescent="0.25">
      <c r="A541" s="69"/>
      <c r="B541" s="108"/>
      <c r="C541" s="109"/>
      <c r="D541" s="109"/>
      <c r="E541" s="126" t="s">
        <v>1081</v>
      </c>
      <c r="F541" s="132"/>
      <c r="G541" s="133">
        <v>511200</v>
      </c>
      <c r="H541" s="152">
        <f>J541</f>
        <v>12690</v>
      </c>
      <c r="I541" s="152"/>
      <c r="J541" s="152">
        <f>[1]Shner!F141+'[1]subven sher'!F136</f>
        <v>12690</v>
      </c>
    </row>
    <row r="542" spans="1:10" ht="15.75" customHeight="1" x14ac:dyDescent="0.25">
      <c r="A542" s="69"/>
      <c r="B542" s="108"/>
      <c r="C542" s="109"/>
      <c r="D542" s="109"/>
      <c r="E542" s="145" t="s">
        <v>1087</v>
      </c>
      <c r="F542" s="112"/>
      <c r="G542" s="173" t="s">
        <v>1088</v>
      </c>
      <c r="H542" s="152">
        <f>J542</f>
        <v>0</v>
      </c>
      <c r="I542" s="152"/>
      <c r="J542" s="152">
        <f>[1]Shner!F144</f>
        <v>0</v>
      </c>
    </row>
    <row r="543" spans="1:10" ht="15.75" customHeight="1" x14ac:dyDescent="0.25">
      <c r="A543" s="69"/>
      <c r="B543" s="108"/>
      <c r="C543" s="109"/>
      <c r="D543" s="109"/>
      <c r="E543" s="147" t="s">
        <v>1507</v>
      </c>
      <c r="F543" s="112"/>
      <c r="G543" s="173" t="s">
        <v>1090</v>
      </c>
      <c r="H543" s="152">
        <f>J543</f>
        <v>0</v>
      </c>
      <c r="I543" s="152"/>
      <c r="J543" s="152">
        <f>[1]Shner!F145</f>
        <v>0</v>
      </c>
    </row>
    <row r="544" spans="1:10" s="65" customFormat="1" ht="63.75" customHeight="1" x14ac:dyDescent="0.25">
      <c r="A544" s="71">
        <v>2600</v>
      </c>
      <c r="B544" s="108" t="s">
        <v>1164</v>
      </c>
      <c r="C544" s="109">
        <v>0</v>
      </c>
      <c r="D544" s="109">
        <v>0</v>
      </c>
      <c r="E544" s="104" t="s">
        <v>1314</v>
      </c>
      <c r="F544" s="98" t="s">
        <v>1315</v>
      </c>
      <c r="G544" s="98"/>
      <c r="H544" s="158">
        <v>479425.1</v>
      </c>
      <c r="I544" s="158">
        <v>121137.5</v>
      </c>
      <c r="J544" s="158">
        <v>358287.6</v>
      </c>
    </row>
    <row r="545" spans="1:10" ht="15.75" customHeight="1" x14ac:dyDescent="0.25">
      <c r="A545" s="67"/>
      <c r="B545" s="108"/>
      <c r="C545" s="109"/>
      <c r="D545" s="109"/>
      <c r="E545" s="111" t="s">
        <v>878</v>
      </c>
      <c r="F545" s="112"/>
      <c r="G545" s="113"/>
      <c r="H545" s="152">
        <v>0</v>
      </c>
      <c r="I545" s="152"/>
      <c r="J545" s="152"/>
    </row>
    <row r="546" spans="1:10" ht="15.75" customHeight="1" x14ac:dyDescent="0.25">
      <c r="A546" s="69">
        <v>2610</v>
      </c>
      <c r="B546" s="108" t="s">
        <v>1164</v>
      </c>
      <c r="C546" s="109">
        <v>1</v>
      </c>
      <c r="D546" s="109">
        <v>0</v>
      </c>
      <c r="E546" s="115" t="s">
        <v>1316</v>
      </c>
      <c r="F546" s="115" t="s">
        <v>1317</v>
      </c>
      <c r="G546" s="116"/>
      <c r="H546" s="152">
        <f>H548</f>
        <v>173629.3</v>
      </c>
      <c r="I546" s="152">
        <f>I548</f>
        <v>7700</v>
      </c>
      <c r="J546" s="152">
        <f>J548</f>
        <v>165929.29999999999</v>
      </c>
    </row>
    <row r="547" spans="1:10" s="68" customFormat="1" ht="15.75" customHeight="1" x14ac:dyDescent="0.25">
      <c r="A547" s="69"/>
      <c r="B547" s="108"/>
      <c r="C547" s="109"/>
      <c r="D547" s="109"/>
      <c r="E547" s="111" t="s">
        <v>881</v>
      </c>
      <c r="F547" s="115"/>
      <c r="G547" s="116"/>
      <c r="H547" s="152">
        <v>0</v>
      </c>
      <c r="I547" s="152"/>
      <c r="J547" s="152"/>
    </row>
    <row r="548" spans="1:10" ht="15.75" customHeight="1" x14ac:dyDescent="0.25">
      <c r="A548" s="69">
        <v>2611</v>
      </c>
      <c r="B548" s="108" t="s">
        <v>1164</v>
      </c>
      <c r="C548" s="109">
        <v>1</v>
      </c>
      <c r="D548" s="109">
        <v>1</v>
      </c>
      <c r="E548" s="111" t="s">
        <v>1318</v>
      </c>
      <c r="F548" s="156" t="s">
        <v>1319</v>
      </c>
      <c r="G548" s="157"/>
      <c r="H548" s="152">
        <f>I548+J548</f>
        <v>173629.3</v>
      </c>
      <c r="I548" s="152">
        <f>I550</f>
        <v>7700</v>
      </c>
      <c r="J548" s="152">
        <f>J552+J553</f>
        <v>165929.29999999999</v>
      </c>
    </row>
    <row r="549" spans="1:10" ht="51" customHeight="1" x14ac:dyDescent="0.25">
      <c r="A549" s="69"/>
      <c r="B549" s="108"/>
      <c r="C549" s="109"/>
      <c r="D549" s="109"/>
      <c r="E549" s="111" t="s">
        <v>884</v>
      </c>
      <c r="F549" s="112"/>
      <c r="G549" s="113"/>
      <c r="H549" s="152"/>
      <c r="I549" s="152"/>
      <c r="J549" s="152"/>
    </row>
    <row r="550" spans="1:10" ht="25.5" customHeight="1" x14ac:dyDescent="0.25">
      <c r="A550" s="69"/>
      <c r="B550" s="108"/>
      <c r="C550" s="109"/>
      <c r="D550" s="109"/>
      <c r="E550" s="124" t="s">
        <v>950</v>
      </c>
      <c r="F550" s="112"/>
      <c r="G550" s="155" t="s">
        <v>951</v>
      </c>
      <c r="H550" s="152">
        <f>I550</f>
        <v>7700</v>
      </c>
      <c r="I550" s="152">
        <f>[1]bnak.chin!F32</f>
        <v>7700</v>
      </c>
      <c r="J550" s="152"/>
    </row>
    <row r="551" spans="1:10" ht="15.75" customHeight="1" x14ac:dyDescent="0.25">
      <c r="A551" s="69"/>
      <c r="B551" s="108"/>
      <c r="C551" s="109"/>
      <c r="D551" s="109"/>
      <c r="E551" s="156" t="s">
        <v>1320</v>
      </c>
      <c r="F551" s="132"/>
      <c r="G551" s="122" t="s">
        <v>1020</v>
      </c>
      <c r="H551" s="152">
        <f>I551</f>
        <v>2000</v>
      </c>
      <c r="I551" s="152">
        <f>[1]bnak.chin!F114</f>
        <v>2000</v>
      </c>
      <c r="J551" s="152"/>
    </row>
    <row r="552" spans="1:10" ht="24" customHeight="1" x14ac:dyDescent="0.25">
      <c r="A552" s="69"/>
      <c r="B552" s="108"/>
      <c r="C552" s="109"/>
      <c r="D552" s="109"/>
      <c r="E552" s="165" t="s">
        <v>1283</v>
      </c>
      <c r="F552" s="132"/>
      <c r="G552" s="122" t="s">
        <v>1084</v>
      </c>
      <c r="H552" s="152">
        <f>J552</f>
        <v>165929.29999999999</v>
      </c>
      <c r="I552" s="152"/>
      <c r="J552" s="152">
        <f>'[1]subv bnak'!F155+[1]bnak.chin!F155</f>
        <v>165929.29999999999</v>
      </c>
    </row>
    <row r="553" spans="1:10" ht="15.75" customHeight="1" x14ac:dyDescent="0.25">
      <c r="A553" s="69"/>
      <c r="B553" s="108"/>
      <c r="C553" s="109"/>
      <c r="D553" s="109"/>
      <c r="E553" s="111" t="s">
        <v>1122</v>
      </c>
      <c r="F553" s="112"/>
      <c r="G553" s="113"/>
      <c r="H553" s="152">
        <v>0</v>
      </c>
      <c r="I553" s="152"/>
      <c r="J553" s="152">
        <f>[1]bnak.chin!F154</f>
        <v>0</v>
      </c>
    </row>
    <row r="554" spans="1:10" ht="15.75" customHeight="1" x14ac:dyDescent="0.25">
      <c r="A554" s="69">
        <v>2620</v>
      </c>
      <c r="B554" s="108" t="s">
        <v>1164</v>
      </c>
      <c r="C554" s="109">
        <v>2</v>
      </c>
      <c r="D554" s="109">
        <v>0</v>
      </c>
      <c r="E554" s="115" t="s">
        <v>1321</v>
      </c>
      <c r="F554" s="115" t="s">
        <v>1322</v>
      </c>
      <c r="G554" s="116"/>
      <c r="H554" s="152">
        <v>0</v>
      </c>
      <c r="I554" s="152"/>
      <c r="J554" s="152"/>
    </row>
    <row r="555" spans="1:10" s="68" customFormat="1" ht="15.75" customHeight="1" x14ac:dyDescent="0.25">
      <c r="A555" s="69"/>
      <c r="B555" s="108"/>
      <c r="C555" s="109"/>
      <c r="D555" s="109"/>
      <c r="E555" s="111" t="s">
        <v>881</v>
      </c>
      <c r="F555" s="115"/>
      <c r="G555" s="116"/>
      <c r="H555" s="152">
        <v>0</v>
      </c>
      <c r="I555" s="152"/>
      <c r="J555" s="152"/>
    </row>
    <row r="556" spans="1:10" ht="15.75" customHeight="1" x14ac:dyDescent="0.25">
      <c r="A556" s="69">
        <v>2621</v>
      </c>
      <c r="B556" s="108" t="s">
        <v>1164</v>
      </c>
      <c r="C556" s="109">
        <v>2</v>
      </c>
      <c r="D556" s="109">
        <v>1</v>
      </c>
      <c r="E556" s="111" t="s">
        <v>1321</v>
      </c>
      <c r="F556" s="156" t="s">
        <v>1323</v>
      </c>
      <c r="G556" s="157"/>
      <c r="H556" s="152">
        <v>0</v>
      </c>
      <c r="I556" s="152"/>
      <c r="J556" s="152"/>
    </row>
    <row r="557" spans="1:10" ht="51" customHeight="1" x14ac:dyDescent="0.25">
      <c r="A557" s="69"/>
      <c r="B557" s="108"/>
      <c r="C557" s="109"/>
      <c r="D557" s="109"/>
      <c r="E557" s="111" t="s">
        <v>884</v>
      </c>
      <c r="F557" s="112"/>
      <c r="G557" s="113"/>
      <c r="H557" s="152">
        <v>0</v>
      </c>
      <c r="I557" s="152"/>
      <c r="J557" s="152"/>
    </row>
    <row r="558" spans="1:10" ht="15.75" customHeight="1" x14ac:dyDescent="0.25">
      <c r="A558" s="69"/>
      <c r="B558" s="108"/>
      <c r="C558" s="109"/>
      <c r="D558" s="109"/>
      <c r="E558" s="111" t="s">
        <v>1122</v>
      </c>
      <c r="F558" s="112"/>
      <c r="G558" s="113"/>
      <c r="H558" s="152">
        <v>0</v>
      </c>
      <c r="I558" s="152"/>
      <c r="J558" s="152"/>
    </row>
    <row r="559" spans="1:10" ht="15.75" customHeight="1" x14ac:dyDescent="0.25">
      <c r="A559" s="69"/>
      <c r="B559" s="108"/>
      <c r="C559" s="109"/>
      <c r="D559" s="109"/>
      <c r="E559" s="111" t="s">
        <v>1122</v>
      </c>
      <c r="F559" s="112"/>
      <c r="G559" s="113"/>
      <c r="H559" s="152">
        <v>0</v>
      </c>
      <c r="I559" s="152"/>
      <c r="J559" s="152"/>
    </row>
    <row r="560" spans="1:10" ht="15.75" customHeight="1" x14ac:dyDescent="0.25">
      <c r="A560" s="69">
        <v>2630</v>
      </c>
      <c r="B560" s="108" t="s">
        <v>1164</v>
      </c>
      <c r="C560" s="109">
        <v>3</v>
      </c>
      <c r="D560" s="109">
        <v>0</v>
      </c>
      <c r="E560" s="115" t="s">
        <v>1324</v>
      </c>
      <c r="F560" s="115" t="s">
        <v>1325</v>
      </c>
      <c r="G560" s="116"/>
      <c r="H560" s="152">
        <f>H562</f>
        <v>71474.283599999995</v>
      </c>
      <c r="I560" s="152">
        <f>I562</f>
        <v>9120</v>
      </c>
      <c r="J560" s="152">
        <f>J562</f>
        <v>62354.283600000002</v>
      </c>
    </row>
    <row r="561" spans="1:13" s="68" customFormat="1" ht="15.75" customHeight="1" x14ac:dyDescent="0.25">
      <c r="A561" s="69"/>
      <c r="B561" s="108"/>
      <c r="C561" s="109"/>
      <c r="D561" s="109"/>
      <c r="E561" s="111" t="s">
        <v>881</v>
      </c>
      <c r="F561" s="115"/>
      <c r="G561" s="116"/>
      <c r="H561" s="152"/>
      <c r="I561" s="152"/>
      <c r="J561" s="152"/>
    </row>
    <row r="562" spans="1:13" ht="15.75" customHeight="1" x14ac:dyDescent="0.25">
      <c r="A562" s="69">
        <v>2631</v>
      </c>
      <c r="B562" s="108" t="s">
        <v>1164</v>
      </c>
      <c r="C562" s="109">
        <v>3</v>
      </c>
      <c r="D562" s="109">
        <v>1</v>
      </c>
      <c r="E562" s="111" t="s">
        <v>1326</v>
      </c>
      <c r="F562" s="115" t="s">
        <v>1327</v>
      </c>
      <c r="G562" s="116"/>
      <c r="H562" s="152">
        <f>I562+J562</f>
        <v>71474.283599999995</v>
      </c>
      <c r="I562" s="152">
        <f>I566+I571+I568+I567</f>
        <v>9120</v>
      </c>
      <c r="J562" s="152">
        <f>J572+J573</f>
        <v>62354.283600000002</v>
      </c>
    </row>
    <row r="563" spans="1:13" ht="51" customHeight="1" x14ac:dyDescent="0.25">
      <c r="A563" s="69"/>
      <c r="B563" s="108"/>
      <c r="C563" s="109"/>
      <c r="D563" s="109"/>
      <c r="E563" s="111" t="s">
        <v>884</v>
      </c>
      <c r="F563" s="112"/>
      <c r="G563" s="113"/>
      <c r="H563" s="152">
        <v>0</v>
      </c>
      <c r="I563" s="152"/>
      <c r="J563" s="152"/>
    </row>
    <row r="564" spans="1:13" ht="15.75" customHeight="1" x14ac:dyDescent="0.25">
      <c r="A564" s="69"/>
      <c r="B564" s="108"/>
      <c r="C564" s="109"/>
      <c r="D564" s="109"/>
      <c r="E564" s="131" t="s">
        <v>1073</v>
      </c>
      <c r="F564" s="125" t="s">
        <v>1074</v>
      </c>
      <c r="G564" s="125" t="s">
        <v>1074</v>
      </c>
      <c r="H564" s="152">
        <v>0</v>
      </c>
      <c r="I564" s="152">
        <v>0</v>
      </c>
      <c r="J564" s="152"/>
    </row>
    <row r="565" spans="1:13" ht="51" customHeight="1" x14ac:dyDescent="0.25">
      <c r="A565" s="69"/>
      <c r="B565" s="108"/>
      <c r="C565" s="109"/>
      <c r="D565" s="109"/>
      <c r="E565" s="111" t="s">
        <v>884</v>
      </c>
      <c r="F565" s="122" t="s">
        <v>947</v>
      </c>
      <c r="G565" s="122"/>
      <c r="H565" s="152">
        <v>0</v>
      </c>
      <c r="I565" s="152">
        <v>0</v>
      </c>
      <c r="J565" s="152"/>
    </row>
    <row r="566" spans="1:13" ht="25.5" customHeight="1" x14ac:dyDescent="0.25">
      <c r="A566" s="69"/>
      <c r="B566" s="108"/>
      <c r="C566" s="109"/>
      <c r="D566" s="109"/>
      <c r="E566" s="124" t="s">
        <v>950</v>
      </c>
      <c r="F566" s="122"/>
      <c r="G566" s="122" t="s">
        <v>951</v>
      </c>
      <c r="H566" s="152">
        <f>I566</f>
        <v>8520</v>
      </c>
      <c r="I566" s="152">
        <v>8520</v>
      </c>
      <c r="J566" s="152"/>
    </row>
    <row r="567" spans="1:13" ht="25.5" customHeight="1" x14ac:dyDescent="0.25">
      <c r="A567" s="69"/>
      <c r="B567" s="108"/>
      <c r="C567" s="109"/>
      <c r="D567" s="109"/>
      <c r="E567" s="121" t="s">
        <v>946</v>
      </c>
      <c r="F567" s="132"/>
      <c r="G567" s="103">
        <v>423900</v>
      </c>
      <c r="H567" s="152">
        <v>0</v>
      </c>
      <c r="I567" s="152">
        <v>600</v>
      </c>
      <c r="J567" s="152"/>
    </row>
    <row r="568" spans="1:13" ht="51" customHeight="1" x14ac:dyDescent="0.25">
      <c r="A568" s="69"/>
      <c r="B568" s="108"/>
      <c r="C568" s="109"/>
      <c r="D568" s="109"/>
      <c r="E568" s="135" t="s">
        <v>1010</v>
      </c>
      <c r="F568" s="112"/>
      <c r="G568" s="113">
        <v>463700</v>
      </c>
      <c r="H568" s="152">
        <f>I568</f>
        <v>0</v>
      </c>
      <c r="I568" s="152">
        <f>[1]rhamat!F102</f>
        <v>0</v>
      </c>
      <c r="J568" s="152"/>
    </row>
    <row r="569" spans="1:13" ht="15.75" customHeight="1" x14ac:dyDescent="0.25">
      <c r="A569" s="69"/>
      <c r="B569" s="108"/>
      <c r="C569" s="109"/>
      <c r="D569" s="109"/>
      <c r="E569" s="126"/>
      <c r="F569" s="122"/>
      <c r="G569" s="122"/>
      <c r="H569" s="152"/>
      <c r="I569" s="152"/>
      <c r="J569" s="152"/>
    </row>
    <row r="570" spans="1:13" ht="15.75" customHeight="1" x14ac:dyDescent="0.25">
      <c r="A570" s="69"/>
      <c r="B570" s="108"/>
      <c r="C570" s="109"/>
      <c r="D570" s="109"/>
      <c r="E570" s="174"/>
      <c r="F570" s="122"/>
      <c r="G570" s="122"/>
      <c r="H570" s="152"/>
      <c r="I570" s="152"/>
      <c r="J570" s="152"/>
    </row>
    <row r="571" spans="1:13" ht="25.5" customHeight="1" x14ac:dyDescent="0.25">
      <c r="A571" s="69"/>
      <c r="B571" s="108"/>
      <c r="C571" s="109"/>
      <c r="D571" s="109"/>
      <c r="E571" s="160" t="s">
        <v>1015</v>
      </c>
      <c r="F571" s="122"/>
      <c r="G571" s="122" t="s">
        <v>1328</v>
      </c>
      <c r="H571" s="152">
        <f>I571</f>
        <v>0</v>
      </c>
      <c r="I571" s="152">
        <f>[1]rhamat!F107</f>
        <v>0</v>
      </c>
      <c r="J571" s="152"/>
    </row>
    <row r="572" spans="1:13" ht="25.5" customHeight="1" x14ac:dyDescent="0.25">
      <c r="A572" s="69"/>
      <c r="B572" s="108"/>
      <c r="C572" s="109"/>
      <c r="D572" s="109"/>
      <c r="E572" s="126" t="s">
        <v>1081</v>
      </c>
      <c r="F572" s="132"/>
      <c r="G572" s="133">
        <v>511200</v>
      </c>
      <c r="H572" s="152">
        <f>J572</f>
        <v>51420</v>
      </c>
      <c r="I572" s="152"/>
      <c r="J572" s="152">
        <v>51420</v>
      </c>
    </row>
    <row r="573" spans="1:13" ht="25.5" customHeight="1" x14ac:dyDescent="0.25">
      <c r="A573" s="69"/>
      <c r="B573" s="108"/>
      <c r="C573" s="109"/>
      <c r="D573" s="109"/>
      <c r="E573" s="147" t="s">
        <v>1504</v>
      </c>
      <c r="F573" s="112"/>
      <c r="G573" s="113">
        <v>511300</v>
      </c>
      <c r="H573" s="152">
        <f>J573</f>
        <v>10934.283600000001</v>
      </c>
      <c r="I573" s="152"/>
      <c r="J573" s="152">
        <f>[1]rhamat!F143+[1]rhamat!F142</f>
        <v>10934.283600000001</v>
      </c>
    </row>
    <row r="574" spans="1:13" ht="15.75" customHeight="1" x14ac:dyDescent="0.25">
      <c r="A574" s="69">
        <v>2640</v>
      </c>
      <c r="B574" s="108" t="s">
        <v>1164</v>
      </c>
      <c r="C574" s="109">
        <v>4</v>
      </c>
      <c r="D574" s="109">
        <v>0</v>
      </c>
      <c r="E574" s="115" t="s">
        <v>1329</v>
      </c>
      <c r="F574" s="115" t="s">
        <v>1330</v>
      </c>
      <c r="G574" s="116"/>
      <c r="H574" s="152">
        <f>H576</f>
        <v>138497.5</v>
      </c>
      <c r="I574" s="152">
        <f>I576</f>
        <v>12493.5</v>
      </c>
      <c r="J574" s="152">
        <f>J576</f>
        <v>126004</v>
      </c>
    </row>
    <row r="575" spans="1:13" s="68" customFormat="1" ht="15.75" customHeight="1" x14ac:dyDescent="0.25">
      <c r="A575" s="69"/>
      <c r="B575" s="108"/>
      <c r="C575" s="109"/>
      <c r="D575" s="109"/>
      <c r="E575" s="111" t="s">
        <v>881</v>
      </c>
      <c r="F575" s="115"/>
      <c r="G575" s="116"/>
      <c r="H575" s="152"/>
      <c r="I575" s="152"/>
      <c r="J575" s="152"/>
    </row>
    <row r="576" spans="1:13" ht="15.75" customHeight="1" x14ac:dyDescent="0.25">
      <c r="A576" s="69">
        <v>2641</v>
      </c>
      <c r="B576" s="108" t="s">
        <v>1164</v>
      </c>
      <c r="C576" s="109">
        <v>4</v>
      </c>
      <c r="D576" s="109">
        <v>1</v>
      </c>
      <c r="E576" s="111" t="s">
        <v>1331</v>
      </c>
      <c r="F576" s="156" t="s">
        <v>1332</v>
      </c>
      <c r="G576" s="157"/>
      <c r="H576" s="152">
        <f>J576+I576</f>
        <v>138497.5</v>
      </c>
      <c r="I576" s="152">
        <f>I582+I581+I583+I584</f>
        <v>12493.5</v>
      </c>
      <c r="J576" s="152">
        <f>J585+J594</f>
        <v>126004</v>
      </c>
      <c r="M576" s="73"/>
    </row>
    <row r="577" spans="1:13" ht="51" customHeight="1" x14ac:dyDescent="0.25">
      <c r="A577" s="69"/>
      <c r="B577" s="108"/>
      <c r="C577" s="109"/>
      <c r="D577" s="109"/>
      <c r="E577" s="111" t="s">
        <v>884</v>
      </c>
      <c r="F577" s="112"/>
      <c r="G577" s="113"/>
      <c r="H577" s="152">
        <v>0</v>
      </c>
      <c r="I577" s="152"/>
      <c r="J577" s="152"/>
      <c r="M577" s="74"/>
    </row>
    <row r="578" spans="1:13" ht="15.75" customHeight="1" x14ac:dyDescent="0.25">
      <c r="A578" s="69"/>
      <c r="B578" s="108"/>
      <c r="C578" s="109"/>
      <c r="D578" s="109"/>
      <c r="E578" s="111" t="s">
        <v>1122</v>
      </c>
      <c r="F578" s="112"/>
      <c r="G578" s="113"/>
      <c r="H578" s="152">
        <v>0</v>
      </c>
      <c r="I578" s="152"/>
      <c r="J578" s="152"/>
      <c r="M578" s="74"/>
    </row>
    <row r="579" spans="1:13" ht="51" customHeight="1" x14ac:dyDescent="0.25">
      <c r="A579" s="69"/>
      <c r="B579" s="108"/>
      <c r="C579" s="109"/>
      <c r="D579" s="109"/>
      <c r="E579" s="111" t="s">
        <v>884</v>
      </c>
      <c r="F579" s="132"/>
      <c r="G579" s="133"/>
      <c r="H579" s="152">
        <v>0</v>
      </c>
      <c r="I579" s="152">
        <v>0</v>
      </c>
      <c r="J579" s="152"/>
    </row>
    <row r="580" spans="1:13" ht="25.5" customHeight="1" x14ac:dyDescent="0.25">
      <c r="A580" s="69"/>
      <c r="B580" s="108"/>
      <c r="C580" s="109"/>
      <c r="D580" s="109"/>
      <c r="E580" s="121" t="s">
        <v>946</v>
      </c>
      <c r="F580" s="132"/>
      <c r="G580" s="133">
        <v>423900</v>
      </c>
      <c r="H580" s="152">
        <v>0</v>
      </c>
      <c r="I580" s="152">
        <v>0</v>
      </c>
      <c r="J580" s="152"/>
    </row>
    <row r="581" spans="1:13" ht="25.5" customHeight="1" x14ac:dyDescent="0.25">
      <c r="A581" s="69"/>
      <c r="B581" s="108"/>
      <c r="C581" s="109"/>
      <c r="D581" s="109"/>
      <c r="E581" s="124" t="s">
        <v>950</v>
      </c>
      <c r="F581" s="122"/>
      <c r="G581" s="122" t="s">
        <v>951</v>
      </c>
      <c r="H581" s="152">
        <f>I581</f>
        <v>3300</v>
      </c>
      <c r="I581" s="152">
        <v>3300</v>
      </c>
      <c r="J581" s="152"/>
    </row>
    <row r="582" spans="1:13" ht="15.75" customHeight="1" x14ac:dyDescent="0.25">
      <c r="A582" s="69"/>
      <c r="B582" s="108"/>
      <c r="C582" s="109"/>
      <c r="D582" s="109"/>
      <c r="E582" s="131" t="s">
        <v>970</v>
      </c>
      <c r="F582" s="125"/>
      <c r="G582" s="122" t="s">
        <v>971</v>
      </c>
      <c r="H582" s="152">
        <f>I582</f>
        <v>5540</v>
      </c>
      <c r="I582" s="152">
        <v>5540</v>
      </c>
      <c r="J582" s="152"/>
    </row>
    <row r="583" spans="1:13" ht="51" customHeight="1" x14ac:dyDescent="0.25">
      <c r="A583" s="69"/>
      <c r="B583" s="108"/>
      <c r="C583" s="109"/>
      <c r="D583" s="109"/>
      <c r="E583" s="135" t="s">
        <v>1017</v>
      </c>
      <c r="F583" s="175">
        <v>465500</v>
      </c>
      <c r="G583" s="122" t="s">
        <v>1333</v>
      </c>
      <c r="H583" s="152">
        <f>I583</f>
        <v>2593.5</v>
      </c>
      <c r="I583" s="152">
        <f>[1]poxoc.lusav.!F98</f>
        <v>2593.5</v>
      </c>
      <c r="J583" s="152"/>
    </row>
    <row r="584" spans="1:13" ht="25.5" customHeight="1" x14ac:dyDescent="0.25">
      <c r="A584" s="69"/>
      <c r="B584" s="108"/>
      <c r="C584" s="109"/>
      <c r="D584" s="109"/>
      <c r="E584" s="145" t="s">
        <v>1062</v>
      </c>
      <c r="F584" s="146" t="s">
        <v>1063</v>
      </c>
      <c r="G584" s="122" t="s">
        <v>1063</v>
      </c>
      <c r="H584" s="152">
        <f>I584</f>
        <v>1060</v>
      </c>
      <c r="I584" s="152">
        <f>[1]poxoc.lusav.!F123</f>
        <v>1060</v>
      </c>
      <c r="J584" s="152"/>
    </row>
    <row r="585" spans="1:13" ht="25.5" customHeight="1" x14ac:dyDescent="0.25">
      <c r="A585" s="69"/>
      <c r="B585" s="108"/>
      <c r="C585" s="109"/>
      <c r="D585" s="109"/>
      <c r="E585" s="126" t="s">
        <v>1081</v>
      </c>
      <c r="F585" s="132"/>
      <c r="G585" s="133">
        <v>511200</v>
      </c>
      <c r="H585" s="152">
        <f>J585</f>
        <v>126004</v>
      </c>
      <c r="I585" s="152">
        <v>0</v>
      </c>
      <c r="J585" s="152">
        <v>126004</v>
      </c>
    </row>
    <row r="586" spans="1:13" ht="15.75" customHeight="1" x14ac:dyDescent="0.25">
      <c r="A586" s="69"/>
      <c r="B586" s="108"/>
      <c r="C586" s="109"/>
      <c r="D586" s="109"/>
      <c r="E586" s="126" t="s">
        <v>1099</v>
      </c>
      <c r="F586" s="112"/>
      <c r="G586" s="113"/>
      <c r="H586" s="152"/>
      <c r="I586" s="152"/>
      <c r="J586" s="152"/>
    </row>
    <row r="587" spans="1:13" ht="15.75" customHeight="1" x14ac:dyDescent="0.25">
      <c r="A587" s="69"/>
      <c r="B587" s="108"/>
      <c r="C587" s="109"/>
      <c r="D587" s="109"/>
      <c r="E587" s="131" t="s">
        <v>1102</v>
      </c>
      <c r="F587" s="112"/>
      <c r="G587" s="113">
        <v>522100</v>
      </c>
      <c r="H587" s="152">
        <v>0</v>
      </c>
      <c r="I587" s="152"/>
      <c r="J587" s="152">
        <v>0</v>
      </c>
    </row>
    <row r="588" spans="1:13" ht="51" customHeight="1" x14ac:dyDescent="0.25">
      <c r="A588" s="69">
        <v>2650</v>
      </c>
      <c r="B588" s="108" t="s">
        <v>1164</v>
      </c>
      <c r="C588" s="109">
        <v>5</v>
      </c>
      <c r="D588" s="109">
        <v>0</v>
      </c>
      <c r="E588" s="115" t="s">
        <v>1334</v>
      </c>
      <c r="F588" s="115" t="s">
        <v>1335</v>
      </c>
      <c r="G588" s="116"/>
      <c r="H588" s="152">
        <v>0</v>
      </c>
      <c r="I588" s="152"/>
      <c r="J588" s="152"/>
    </row>
    <row r="589" spans="1:13" s="68" customFormat="1" ht="15.75" customHeight="1" x14ac:dyDescent="0.25">
      <c r="A589" s="69"/>
      <c r="B589" s="108"/>
      <c r="C589" s="109"/>
      <c r="D589" s="109"/>
      <c r="E589" s="111" t="s">
        <v>881</v>
      </c>
      <c r="F589" s="115"/>
      <c r="G589" s="116"/>
      <c r="H589" s="152">
        <v>0</v>
      </c>
      <c r="I589" s="152"/>
      <c r="J589" s="152"/>
    </row>
    <row r="590" spans="1:13" ht="51" customHeight="1" x14ac:dyDescent="0.25">
      <c r="A590" s="69">
        <v>2651</v>
      </c>
      <c r="B590" s="108" t="s">
        <v>1164</v>
      </c>
      <c r="C590" s="109">
        <v>5</v>
      </c>
      <c r="D590" s="109">
        <v>1</v>
      </c>
      <c r="E590" s="111" t="s">
        <v>1334</v>
      </c>
      <c r="F590" s="156" t="s">
        <v>1336</v>
      </c>
      <c r="G590" s="157"/>
      <c r="H590" s="152">
        <v>0</v>
      </c>
      <c r="I590" s="152"/>
      <c r="J590" s="152"/>
    </row>
    <row r="591" spans="1:13" ht="51" customHeight="1" x14ac:dyDescent="0.25">
      <c r="A591" s="69"/>
      <c r="B591" s="108"/>
      <c r="C591" s="109"/>
      <c r="D591" s="109"/>
      <c r="E591" s="111" t="s">
        <v>884</v>
      </c>
      <c r="F591" s="112"/>
      <c r="G591" s="113"/>
      <c r="H591" s="152">
        <v>0</v>
      </c>
      <c r="I591" s="152"/>
      <c r="J591" s="152"/>
    </row>
    <row r="592" spans="1:13" ht="15.75" customHeight="1" x14ac:dyDescent="0.25">
      <c r="A592" s="69"/>
      <c r="B592" s="108"/>
      <c r="C592" s="109"/>
      <c r="D592" s="109"/>
      <c r="E592" s="111" t="s">
        <v>1122</v>
      </c>
      <c r="F592" s="112"/>
      <c r="G592" s="113"/>
      <c r="H592" s="152">
        <v>0</v>
      </c>
      <c r="I592" s="152"/>
      <c r="J592" s="152"/>
    </row>
    <row r="593" spans="1:10" ht="15.75" customHeight="1" x14ac:dyDescent="0.25">
      <c r="A593" s="69"/>
      <c r="B593" s="108"/>
      <c r="C593" s="109"/>
      <c r="D593" s="109"/>
      <c r="E593" s="111" t="s">
        <v>1122</v>
      </c>
      <c r="F593" s="112"/>
      <c r="G593" s="113"/>
      <c r="H593" s="152">
        <v>0</v>
      </c>
      <c r="I593" s="152"/>
      <c r="J593" s="152"/>
    </row>
    <row r="594" spans="1:10" ht="24" customHeight="1" x14ac:dyDescent="0.25">
      <c r="A594" s="69"/>
      <c r="B594" s="108"/>
      <c r="C594" s="109"/>
      <c r="D594" s="109"/>
      <c r="E594" s="165" t="s">
        <v>1283</v>
      </c>
      <c r="F594" s="112"/>
      <c r="G594" s="122" t="s">
        <v>1084</v>
      </c>
      <c r="H594" s="152">
        <f>J594</f>
        <v>0</v>
      </c>
      <c r="I594" s="152"/>
      <c r="J594" s="152">
        <f>[1]poxoc.lusav.!F140</f>
        <v>0</v>
      </c>
    </row>
    <row r="595" spans="1:10" ht="15.75" customHeight="1" x14ac:dyDescent="0.25">
      <c r="A595" s="69"/>
      <c r="B595" s="108"/>
      <c r="C595" s="109"/>
      <c r="D595" s="109"/>
      <c r="E595" s="145" t="s">
        <v>1087</v>
      </c>
      <c r="F595" s="112"/>
      <c r="G595" s="173" t="s">
        <v>1088</v>
      </c>
      <c r="H595" s="152">
        <f>J595</f>
        <v>0</v>
      </c>
      <c r="I595" s="152"/>
      <c r="J595" s="152">
        <f>[1]poxoc.lusav.!F142</f>
        <v>0</v>
      </c>
    </row>
    <row r="596" spans="1:10" ht="38.25" customHeight="1" x14ac:dyDescent="0.25">
      <c r="A596" s="69">
        <v>2660</v>
      </c>
      <c r="B596" s="108" t="s">
        <v>1164</v>
      </c>
      <c r="C596" s="109">
        <v>6</v>
      </c>
      <c r="D596" s="109">
        <v>0</v>
      </c>
      <c r="E596" s="115" t="s">
        <v>1337</v>
      </c>
      <c r="F596" s="123" t="s">
        <v>1338</v>
      </c>
      <c r="G596" s="161"/>
      <c r="H596" s="152">
        <f>H598</f>
        <v>95824</v>
      </c>
      <c r="I596" s="152">
        <f>I598</f>
        <v>91824</v>
      </c>
      <c r="J596" s="152">
        <f>J598</f>
        <v>4000</v>
      </c>
    </row>
    <row r="597" spans="1:10" s="68" customFormat="1" ht="15.75" customHeight="1" x14ac:dyDescent="0.25">
      <c r="A597" s="69"/>
      <c r="B597" s="108"/>
      <c r="C597" s="109"/>
      <c r="D597" s="109"/>
      <c r="E597" s="111" t="s">
        <v>881</v>
      </c>
      <c r="F597" s="115"/>
      <c r="G597" s="116"/>
      <c r="H597" s="152"/>
      <c r="I597" s="152"/>
      <c r="J597" s="152"/>
    </row>
    <row r="598" spans="1:10" ht="38.25" customHeight="1" x14ac:dyDescent="0.25">
      <c r="A598" s="69">
        <v>2661</v>
      </c>
      <c r="B598" s="108" t="s">
        <v>1164</v>
      </c>
      <c r="C598" s="109">
        <v>6</v>
      </c>
      <c r="D598" s="109">
        <v>1</v>
      </c>
      <c r="E598" s="111" t="s">
        <v>1337</v>
      </c>
      <c r="F598" s="156" t="s">
        <v>1339</v>
      </c>
      <c r="G598" s="157"/>
      <c r="H598" s="152">
        <f>I598+J598</f>
        <v>95824</v>
      </c>
      <c r="I598" s="152">
        <f>I601+I602+I604+I609+I610+I612+I613+I614+I615+I617+I611+I616+I606+I608+I605+I603+I607</f>
        <v>91824</v>
      </c>
      <c r="J598" s="152">
        <f>J626+J625+J624+J623</f>
        <v>4000</v>
      </c>
    </row>
    <row r="599" spans="1:10" ht="51" customHeight="1" x14ac:dyDescent="0.25">
      <c r="A599" s="69"/>
      <c r="B599" s="108"/>
      <c r="C599" s="109"/>
      <c r="D599" s="109"/>
      <c r="E599" s="111" t="s">
        <v>884</v>
      </c>
      <c r="F599" s="112"/>
      <c r="G599" s="113"/>
      <c r="H599" s="152">
        <v>0</v>
      </c>
      <c r="I599" s="152"/>
      <c r="J599" s="152"/>
    </row>
    <row r="600" spans="1:10" ht="51" customHeight="1" x14ac:dyDescent="0.25">
      <c r="A600" s="69"/>
      <c r="B600" s="108"/>
      <c r="C600" s="109"/>
      <c r="D600" s="109"/>
      <c r="E600" s="111" t="s">
        <v>884</v>
      </c>
      <c r="F600" s="112"/>
      <c r="G600" s="113"/>
      <c r="H600" s="152"/>
      <c r="I600" s="152"/>
      <c r="J600" s="152"/>
    </row>
    <row r="601" spans="1:10" ht="25.5" customHeight="1" x14ac:dyDescent="0.25">
      <c r="A601" s="69"/>
      <c r="B601" s="108"/>
      <c r="C601" s="109"/>
      <c r="D601" s="109"/>
      <c r="E601" s="121" t="s">
        <v>887</v>
      </c>
      <c r="F601" s="122" t="s">
        <v>888</v>
      </c>
      <c r="G601" s="122" t="s">
        <v>889</v>
      </c>
      <c r="H601" s="152">
        <f t="shared" ref="H601:H617" si="4">I601</f>
        <v>44340</v>
      </c>
      <c r="I601" s="152">
        <v>44340</v>
      </c>
      <c r="J601" s="152"/>
    </row>
    <row r="602" spans="1:10" ht="25.5" customHeight="1" x14ac:dyDescent="0.25">
      <c r="A602" s="69"/>
      <c r="B602" s="108"/>
      <c r="C602" s="109"/>
      <c r="D602" s="109"/>
      <c r="E602" s="121" t="s">
        <v>902</v>
      </c>
      <c r="F602" s="122" t="s">
        <v>903</v>
      </c>
      <c r="G602" s="122" t="s">
        <v>903</v>
      </c>
      <c r="H602" s="152">
        <f t="shared" si="4"/>
        <v>0</v>
      </c>
      <c r="I602" s="152">
        <f>[1]qts!F41</f>
        <v>0</v>
      </c>
      <c r="J602" s="152"/>
    </row>
    <row r="603" spans="1:10" ht="15.75" customHeight="1" x14ac:dyDescent="0.25">
      <c r="A603" s="69"/>
      <c r="B603" s="108"/>
      <c r="C603" s="109"/>
      <c r="D603" s="109"/>
      <c r="E603" s="121"/>
      <c r="F603" s="122"/>
      <c r="G603" s="122" t="s">
        <v>893</v>
      </c>
      <c r="H603" s="152">
        <f t="shared" si="4"/>
        <v>3060</v>
      </c>
      <c r="I603" s="152">
        <v>3060</v>
      </c>
      <c r="J603" s="152"/>
    </row>
    <row r="604" spans="1:10" ht="15.75" customHeight="1" x14ac:dyDescent="0.25">
      <c r="A604" s="69"/>
      <c r="B604" s="108"/>
      <c r="C604" s="109"/>
      <c r="D604" s="109"/>
      <c r="E604" s="121" t="s">
        <v>1508</v>
      </c>
      <c r="F604" s="122"/>
      <c r="G604" s="103">
        <v>421200</v>
      </c>
      <c r="H604" s="152">
        <f t="shared" si="4"/>
        <v>9200</v>
      </c>
      <c r="I604" s="152">
        <f>[1]qts!F45</f>
        <v>9200</v>
      </c>
      <c r="J604" s="152"/>
    </row>
    <row r="605" spans="1:10" ht="15.75" customHeight="1" x14ac:dyDescent="0.25">
      <c r="A605" s="69"/>
      <c r="B605" s="108"/>
      <c r="C605" s="109"/>
      <c r="D605" s="109"/>
      <c r="E605" s="121" t="s">
        <v>911</v>
      </c>
      <c r="F605" s="122" t="s">
        <v>912</v>
      </c>
      <c r="G605" s="122" t="s">
        <v>912</v>
      </c>
      <c r="H605" s="152">
        <f t="shared" si="4"/>
        <v>0</v>
      </c>
      <c r="I605" s="152">
        <f>[1]qts!F46</f>
        <v>0</v>
      </c>
      <c r="J605" s="152"/>
    </row>
    <row r="606" spans="1:10" ht="15.75" customHeight="1" x14ac:dyDescent="0.25">
      <c r="A606" s="69"/>
      <c r="B606" s="108"/>
      <c r="C606" s="109"/>
      <c r="D606" s="109"/>
      <c r="E606" s="121" t="s">
        <v>922</v>
      </c>
      <c r="F606" s="132"/>
      <c r="G606" s="103">
        <v>421500</v>
      </c>
      <c r="H606" s="152">
        <f t="shared" si="4"/>
        <v>100</v>
      </c>
      <c r="I606" s="152">
        <v>100</v>
      </c>
      <c r="J606" s="152"/>
    </row>
    <row r="607" spans="1:10" ht="15.75" customHeight="1" x14ac:dyDescent="0.25">
      <c r="A607" s="69"/>
      <c r="B607" s="108"/>
      <c r="C607" s="109"/>
      <c r="D607" s="109"/>
      <c r="E607" s="121" t="s">
        <v>923</v>
      </c>
      <c r="F607" s="122" t="s">
        <v>924</v>
      </c>
      <c r="G607" s="122" t="s">
        <v>924</v>
      </c>
      <c r="H607" s="152">
        <f t="shared" si="4"/>
        <v>50</v>
      </c>
      <c r="I607" s="152">
        <f>[1]qts!F52</f>
        <v>50</v>
      </c>
      <c r="J607" s="152"/>
    </row>
    <row r="608" spans="1:10" ht="25.5" customHeight="1" x14ac:dyDescent="0.25">
      <c r="A608" s="69"/>
      <c r="B608" s="108"/>
      <c r="C608" s="109"/>
      <c r="D608" s="109"/>
      <c r="E608" s="121" t="s">
        <v>917</v>
      </c>
      <c r="F608" s="112"/>
      <c r="G608" s="122">
        <v>421600</v>
      </c>
      <c r="H608" s="152">
        <f t="shared" si="4"/>
        <v>2500</v>
      </c>
      <c r="I608" s="152">
        <f>[1]qts!F49</f>
        <v>2500</v>
      </c>
      <c r="J608" s="152"/>
    </row>
    <row r="609" spans="1:10" ht="25.5" customHeight="1" x14ac:dyDescent="0.25">
      <c r="A609" s="69"/>
      <c r="B609" s="108"/>
      <c r="C609" s="109"/>
      <c r="D609" s="109"/>
      <c r="E609" s="121" t="s">
        <v>946</v>
      </c>
      <c r="F609" s="132"/>
      <c r="G609" s="103">
        <v>423900</v>
      </c>
      <c r="H609" s="152">
        <f t="shared" si="4"/>
        <v>1000</v>
      </c>
      <c r="I609" s="152">
        <f>[1]qts!F63</f>
        <v>1000</v>
      </c>
      <c r="J609" s="152"/>
    </row>
    <row r="610" spans="1:10" ht="25.5" customHeight="1" x14ac:dyDescent="0.25">
      <c r="A610" s="69"/>
      <c r="B610" s="108"/>
      <c r="C610" s="109"/>
      <c r="D610" s="109"/>
      <c r="E610" s="121" t="s">
        <v>950</v>
      </c>
      <c r="F610" s="125" t="s">
        <v>951</v>
      </c>
      <c r="G610" s="122" t="s">
        <v>951</v>
      </c>
      <c r="H610" s="152">
        <f t="shared" si="4"/>
        <v>600</v>
      </c>
      <c r="I610" s="152">
        <v>600</v>
      </c>
      <c r="J610" s="152"/>
    </row>
    <row r="611" spans="1:10" ht="25.5" customHeight="1" x14ac:dyDescent="0.25">
      <c r="A611" s="69"/>
      <c r="B611" s="108"/>
      <c r="C611" s="109"/>
      <c r="D611" s="109"/>
      <c r="E611" s="121" t="s">
        <v>953</v>
      </c>
      <c r="F611" s="125"/>
      <c r="G611" s="122" t="s">
        <v>954</v>
      </c>
      <c r="H611" s="152">
        <f t="shared" si="4"/>
        <v>600</v>
      </c>
      <c r="I611" s="152">
        <f>[1]qts!F68</f>
        <v>600</v>
      </c>
      <c r="J611" s="152"/>
    </row>
    <row r="612" spans="1:10" ht="25.5" customHeight="1" x14ac:dyDescent="0.25">
      <c r="A612" s="69"/>
      <c r="B612" s="108"/>
      <c r="C612" s="109"/>
      <c r="D612" s="109"/>
      <c r="E612" s="121" t="s">
        <v>956</v>
      </c>
      <c r="F612" s="125"/>
      <c r="G612" s="122" t="s">
        <v>957</v>
      </c>
      <c r="H612" s="152">
        <f t="shared" si="4"/>
        <v>174</v>
      </c>
      <c r="I612" s="152">
        <f>[1]qts!F70</f>
        <v>174</v>
      </c>
      <c r="J612" s="152"/>
    </row>
    <row r="613" spans="1:10" ht="15.75" customHeight="1" x14ac:dyDescent="0.25">
      <c r="A613" s="69"/>
      <c r="B613" s="108"/>
      <c r="C613" s="109"/>
      <c r="D613" s="109"/>
      <c r="E613" s="131" t="s">
        <v>962</v>
      </c>
      <c r="F613" s="125"/>
      <c r="G613" s="122" t="s">
        <v>963</v>
      </c>
      <c r="H613" s="152">
        <f t="shared" si="4"/>
        <v>26200</v>
      </c>
      <c r="I613" s="152">
        <f>[1]qts!F73+'[1]qts partq'!F73</f>
        <v>26200</v>
      </c>
      <c r="J613" s="152"/>
    </row>
    <row r="614" spans="1:10" ht="25.5" customHeight="1" x14ac:dyDescent="0.25">
      <c r="A614" s="69"/>
      <c r="B614" s="108"/>
      <c r="C614" s="109"/>
      <c r="D614" s="109"/>
      <c r="E614" s="131" t="s">
        <v>968</v>
      </c>
      <c r="F614" s="125"/>
      <c r="G614" s="122" t="s">
        <v>969</v>
      </c>
      <c r="H614" s="152">
        <f t="shared" si="4"/>
        <v>1500</v>
      </c>
      <c r="I614" s="152">
        <f>[1]qts!F76</f>
        <v>1500</v>
      </c>
      <c r="J614" s="152"/>
    </row>
    <row r="615" spans="1:10" ht="15.75" customHeight="1" x14ac:dyDescent="0.25">
      <c r="A615" s="69"/>
      <c r="B615" s="108"/>
      <c r="C615" s="109"/>
      <c r="D615" s="109"/>
      <c r="E615" s="131" t="s">
        <v>970</v>
      </c>
      <c r="F615" s="125"/>
      <c r="G615" s="122" t="s">
        <v>971</v>
      </c>
      <c r="H615" s="152">
        <f t="shared" si="4"/>
        <v>2500</v>
      </c>
      <c r="I615" s="152">
        <v>2500</v>
      </c>
      <c r="J615" s="152"/>
    </row>
    <row r="616" spans="1:10" ht="15.75" customHeight="1" x14ac:dyDescent="0.25">
      <c r="A616" s="69"/>
      <c r="B616" s="108"/>
      <c r="C616" s="109"/>
      <c r="D616" s="109"/>
      <c r="E616" s="126" t="s">
        <v>1055</v>
      </c>
      <c r="F616" s="134">
        <v>482200</v>
      </c>
      <c r="G616" s="134">
        <v>482200</v>
      </c>
      <c r="H616" s="152">
        <f t="shared" si="4"/>
        <v>0</v>
      </c>
      <c r="I616" s="152">
        <f>[1]qts!F137</f>
        <v>0</v>
      </c>
      <c r="J616" s="152"/>
    </row>
    <row r="617" spans="1:10" ht="15.75" customHeight="1" x14ac:dyDescent="0.25">
      <c r="A617" s="69"/>
      <c r="B617" s="108"/>
      <c r="C617" s="109"/>
      <c r="D617" s="109"/>
      <c r="E617" s="131" t="s">
        <v>1057</v>
      </c>
      <c r="F617" s="125"/>
      <c r="G617" s="122" t="s">
        <v>1058</v>
      </c>
      <c r="H617" s="152">
        <f t="shared" si="4"/>
        <v>0</v>
      </c>
      <c r="I617" s="152">
        <f>[1]qts!F138</f>
        <v>0</v>
      </c>
      <c r="J617" s="152"/>
    </row>
    <row r="618" spans="1:10" ht="25.5" customHeight="1" x14ac:dyDescent="0.25">
      <c r="A618" s="69"/>
      <c r="B618" s="108"/>
      <c r="C618" s="109"/>
      <c r="D618" s="109"/>
      <c r="E618" s="126" t="s">
        <v>1081</v>
      </c>
      <c r="F618" s="125"/>
      <c r="G618" s="176">
        <v>511200</v>
      </c>
      <c r="H618" s="152">
        <f>J618</f>
        <v>0</v>
      </c>
      <c r="I618" s="152"/>
      <c r="J618" s="152">
        <v>0</v>
      </c>
    </row>
    <row r="619" spans="1:10" ht="24" customHeight="1" x14ac:dyDescent="0.25">
      <c r="A619" s="69"/>
      <c r="B619" s="108"/>
      <c r="C619" s="109"/>
      <c r="D619" s="109"/>
      <c r="E619" s="165" t="s">
        <v>1283</v>
      </c>
      <c r="F619" s="125"/>
      <c r="G619" s="176">
        <v>511300</v>
      </c>
      <c r="H619" s="152">
        <f>J619</f>
        <v>0</v>
      </c>
      <c r="I619" s="152"/>
      <c r="J619" s="152">
        <v>0</v>
      </c>
    </row>
    <row r="620" spans="1:10" ht="15.75" customHeight="1" x14ac:dyDescent="0.25">
      <c r="A620" s="69"/>
      <c r="B620" s="108"/>
      <c r="C620" s="109"/>
      <c r="D620" s="109"/>
      <c r="E620" s="131" t="s">
        <v>1089</v>
      </c>
      <c r="F620" s="132"/>
      <c r="G620" s="176">
        <v>512900</v>
      </c>
      <c r="H620" s="152">
        <f>J620</f>
        <v>0</v>
      </c>
      <c r="I620" s="152"/>
      <c r="J620" s="152">
        <v>0</v>
      </c>
    </row>
    <row r="621" spans="1:10" ht="15.75" customHeight="1" x14ac:dyDescent="0.25">
      <c r="A621" s="69"/>
      <c r="B621" s="108"/>
      <c r="C621" s="109"/>
      <c r="D621" s="109"/>
      <c r="E621" s="111" t="s">
        <v>1122</v>
      </c>
      <c r="F621" s="112"/>
      <c r="G621" s="113"/>
      <c r="H621" s="152">
        <v>0</v>
      </c>
      <c r="I621" s="152"/>
      <c r="J621" s="152"/>
    </row>
    <row r="622" spans="1:10" ht="15.75" customHeight="1" x14ac:dyDescent="0.25">
      <c r="A622" s="69"/>
      <c r="B622" s="108"/>
      <c r="C622" s="109"/>
      <c r="D622" s="109"/>
      <c r="E622" s="126" t="s">
        <v>1340</v>
      </c>
      <c r="F622" s="125"/>
      <c r="G622" s="176">
        <v>513100</v>
      </c>
      <c r="H622" s="152">
        <f>J622</f>
        <v>0</v>
      </c>
      <c r="I622" s="152"/>
      <c r="J622" s="152">
        <v>0</v>
      </c>
    </row>
    <row r="623" spans="1:10" ht="25.5" customHeight="1" x14ac:dyDescent="0.25">
      <c r="A623" s="69"/>
      <c r="B623" s="108"/>
      <c r="C623" s="109"/>
      <c r="D623" s="109"/>
      <c r="E623" s="147" t="s">
        <v>1504</v>
      </c>
      <c r="F623" s="112"/>
      <c r="G623" s="113">
        <v>511300</v>
      </c>
      <c r="H623" s="152"/>
      <c r="I623" s="152"/>
      <c r="J623" s="152">
        <f>[1]qts!F155</f>
        <v>0</v>
      </c>
    </row>
    <row r="624" spans="1:10" ht="25.5" customHeight="1" x14ac:dyDescent="0.25">
      <c r="A624" s="69"/>
      <c r="B624" s="108"/>
      <c r="C624" s="109"/>
      <c r="D624" s="109"/>
      <c r="E624" s="147" t="s">
        <v>1505</v>
      </c>
      <c r="F624" s="125"/>
      <c r="G624" s="144" t="s">
        <v>1086</v>
      </c>
      <c r="H624" s="152">
        <f>J624</f>
        <v>2000</v>
      </c>
      <c r="I624" s="152">
        <v>0</v>
      </c>
      <c r="J624" s="152">
        <v>2000</v>
      </c>
    </row>
    <row r="625" spans="1:10" ht="15.75" customHeight="1" x14ac:dyDescent="0.25">
      <c r="A625" s="69"/>
      <c r="B625" s="108"/>
      <c r="C625" s="109"/>
      <c r="D625" s="109"/>
      <c r="E625" s="145" t="s">
        <v>1341</v>
      </c>
      <c r="F625" s="125"/>
      <c r="G625" s="144" t="s">
        <v>1088</v>
      </c>
      <c r="H625" s="152">
        <f>J625</f>
        <v>240</v>
      </c>
      <c r="I625" s="152">
        <v>0</v>
      </c>
      <c r="J625" s="152">
        <v>240</v>
      </c>
    </row>
    <row r="626" spans="1:10" ht="15.75" customHeight="1" x14ac:dyDescent="0.25">
      <c r="A626" s="69"/>
      <c r="B626" s="108"/>
      <c r="C626" s="109"/>
      <c r="D626" s="109"/>
      <c r="E626" s="147" t="s">
        <v>1507</v>
      </c>
      <c r="F626" s="177" t="s">
        <v>1090</v>
      </c>
      <c r="G626" s="144" t="s">
        <v>1090</v>
      </c>
      <c r="H626" s="152">
        <f>J626</f>
        <v>1760</v>
      </c>
      <c r="I626" s="152">
        <v>0</v>
      </c>
      <c r="J626" s="152">
        <v>1760</v>
      </c>
    </row>
    <row r="627" spans="1:10" ht="15.75" customHeight="1" x14ac:dyDescent="0.25">
      <c r="A627" s="69"/>
      <c r="B627" s="108"/>
      <c r="C627" s="109"/>
      <c r="D627" s="109"/>
      <c r="E627" s="147" t="s">
        <v>1509</v>
      </c>
      <c r="F627" s="177"/>
      <c r="G627" s="144" t="s">
        <v>1092</v>
      </c>
      <c r="H627" s="152">
        <f>J627</f>
        <v>0</v>
      </c>
      <c r="I627" s="152"/>
      <c r="J627" s="152">
        <f>[1]qts!F159</f>
        <v>0</v>
      </c>
    </row>
    <row r="628" spans="1:10" s="65" customFormat="1" ht="38.25" customHeight="1" x14ac:dyDescent="0.25">
      <c r="A628" s="71">
        <v>2700</v>
      </c>
      <c r="B628" s="108" t="s">
        <v>1342</v>
      </c>
      <c r="C628" s="109">
        <v>0</v>
      </c>
      <c r="D628" s="109">
        <v>0</v>
      </c>
      <c r="E628" s="104" t="s">
        <v>1343</v>
      </c>
      <c r="F628" s="98" t="s">
        <v>1344</v>
      </c>
      <c r="G628" s="98"/>
      <c r="H628" s="152">
        <f>I628+J628</f>
        <v>0</v>
      </c>
      <c r="I628" s="152">
        <f>I680</f>
        <v>0</v>
      </c>
      <c r="J628" s="152">
        <f>J682</f>
        <v>0</v>
      </c>
    </row>
    <row r="629" spans="1:10" ht="15.75" customHeight="1" x14ac:dyDescent="0.25">
      <c r="A629" s="67"/>
      <c r="B629" s="108"/>
      <c r="C629" s="109"/>
      <c r="D629" s="109"/>
      <c r="E629" s="111" t="s">
        <v>878</v>
      </c>
      <c r="F629" s="112"/>
      <c r="G629" s="113"/>
      <c r="H629" s="152">
        <v>0</v>
      </c>
      <c r="I629" s="152"/>
      <c r="J629" s="152"/>
    </row>
    <row r="630" spans="1:10" ht="25.5" customHeight="1" x14ac:dyDescent="0.25">
      <c r="A630" s="69">
        <v>2710</v>
      </c>
      <c r="B630" s="108" t="s">
        <v>1342</v>
      </c>
      <c r="C630" s="109">
        <v>1</v>
      </c>
      <c r="D630" s="109">
        <v>0</v>
      </c>
      <c r="E630" s="115" t="s">
        <v>1345</v>
      </c>
      <c r="F630" s="115" t="s">
        <v>1346</v>
      </c>
      <c r="G630" s="116"/>
      <c r="H630" s="152">
        <v>0</v>
      </c>
      <c r="I630" s="152">
        <v>0</v>
      </c>
      <c r="J630" s="152">
        <v>0</v>
      </c>
    </row>
    <row r="631" spans="1:10" s="68" customFormat="1" ht="15.75" customHeight="1" x14ac:dyDescent="0.25">
      <c r="A631" s="69"/>
      <c r="B631" s="108"/>
      <c r="C631" s="109"/>
      <c r="D631" s="109"/>
      <c r="E631" s="111" t="s">
        <v>881</v>
      </c>
      <c r="F631" s="115"/>
      <c r="G631" s="116"/>
      <c r="H631" s="152">
        <v>0</v>
      </c>
      <c r="I631" s="152"/>
      <c r="J631" s="152"/>
    </row>
    <row r="632" spans="1:10" ht="15.75" customHeight="1" x14ac:dyDescent="0.25">
      <c r="A632" s="69">
        <v>2711</v>
      </c>
      <c r="B632" s="108" t="s">
        <v>1342</v>
      </c>
      <c r="C632" s="109">
        <v>1</v>
      </c>
      <c r="D632" s="109">
        <v>1</v>
      </c>
      <c r="E632" s="111" t="s">
        <v>1347</v>
      </c>
      <c r="F632" s="156" t="s">
        <v>1348</v>
      </c>
      <c r="G632" s="157"/>
      <c r="H632" s="152">
        <v>0</v>
      </c>
      <c r="I632" s="152"/>
      <c r="J632" s="152"/>
    </row>
    <row r="633" spans="1:10" ht="51" customHeight="1" x14ac:dyDescent="0.25">
      <c r="A633" s="69"/>
      <c r="B633" s="108"/>
      <c r="C633" s="109"/>
      <c r="D633" s="109"/>
      <c r="E633" s="111" t="s">
        <v>884</v>
      </c>
      <c r="F633" s="112"/>
      <c r="G633" s="113"/>
      <c r="H633" s="152">
        <v>0</v>
      </c>
      <c r="I633" s="152"/>
      <c r="J633" s="152"/>
    </row>
    <row r="634" spans="1:10" ht="15.75" customHeight="1" x14ac:dyDescent="0.25">
      <c r="A634" s="69"/>
      <c r="B634" s="108"/>
      <c r="C634" s="109"/>
      <c r="D634" s="109"/>
      <c r="E634" s="111" t="s">
        <v>1122</v>
      </c>
      <c r="F634" s="112"/>
      <c r="G634" s="113"/>
      <c r="H634" s="152">
        <v>0</v>
      </c>
      <c r="I634" s="152"/>
      <c r="J634" s="152"/>
    </row>
    <row r="635" spans="1:10" ht="15.75" customHeight="1" x14ac:dyDescent="0.25">
      <c r="A635" s="69"/>
      <c r="B635" s="108"/>
      <c r="C635" s="109"/>
      <c r="D635" s="109"/>
      <c r="E635" s="111" t="s">
        <v>1122</v>
      </c>
      <c r="F635" s="112"/>
      <c r="G635" s="113"/>
      <c r="H635" s="152">
        <v>0</v>
      </c>
      <c r="I635" s="152"/>
      <c r="J635" s="152"/>
    </row>
    <row r="636" spans="1:10" ht="15.75" customHeight="1" x14ac:dyDescent="0.25">
      <c r="A636" s="69">
        <v>2712</v>
      </c>
      <c r="B636" s="108" t="s">
        <v>1342</v>
      </c>
      <c r="C636" s="109">
        <v>1</v>
      </c>
      <c r="D636" s="109">
        <v>2</v>
      </c>
      <c r="E636" s="111" t="s">
        <v>1349</v>
      </c>
      <c r="F636" s="156" t="s">
        <v>1350</v>
      </c>
      <c r="G636" s="157"/>
      <c r="H636" s="152">
        <v>0</v>
      </c>
      <c r="I636" s="152"/>
      <c r="J636" s="152"/>
    </row>
    <row r="637" spans="1:10" ht="51" customHeight="1" x14ac:dyDescent="0.25">
      <c r="A637" s="69"/>
      <c r="B637" s="108"/>
      <c r="C637" s="109"/>
      <c r="D637" s="109"/>
      <c r="E637" s="111" t="s">
        <v>884</v>
      </c>
      <c r="F637" s="112"/>
      <c r="G637" s="113"/>
      <c r="H637" s="152">
        <v>0</v>
      </c>
      <c r="I637" s="152"/>
      <c r="J637" s="152"/>
    </row>
    <row r="638" spans="1:10" ht="15.75" customHeight="1" x14ac:dyDescent="0.25">
      <c r="A638" s="69"/>
      <c r="B638" s="108"/>
      <c r="C638" s="109"/>
      <c r="D638" s="109"/>
      <c r="E638" s="111" t="s">
        <v>1122</v>
      </c>
      <c r="F638" s="112"/>
      <c r="G638" s="113"/>
      <c r="H638" s="152">
        <v>0</v>
      </c>
      <c r="I638" s="152"/>
      <c r="J638" s="152"/>
    </row>
    <row r="639" spans="1:10" ht="15.75" customHeight="1" x14ac:dyDescent="0.25">
      <c r="A639" s="69"/>
      <c r="B639" s="108"/>
      <c r="C639" s="109"/>
      <c r="D639" s="109"/>
      <c r="E639" s="111" t="s">
        <v>1122</v>
      </c>
      <c r="F639" s="112"/>
      <c r="G639" s="113"/>
      <c r="H639" s="152">
        <v>0</v>
      </c>
      <c r="I639" s="152"/>
      <c r="J639" s="152"/>
    </row>
    <row r="640" spans="1:10" ht="25.5" customHeight="1" x14ac:dyDescent="0.25">
      <c r="A640" s="69">
        <v>2713</v>
      </c>
      <c r="B640" s="108" t="s">
        <v>1342</v>
      </c>
      <c r="C640" s="109">
        <v>1</v>
      </c>
      <c r="D640" s="109">
        <v>3</v>
      </c>
      <c r="E640" s="111" t="s">
        <v>1351</v>
      </c>
      <c r="F640" s="156" t="s">
        <v>1352</v>
      </c>
      <c r="G640" s="157"/>
      <c r="H640" s="152">
        <v>0</v>
      </c>
      <c r="I640" s="152"/>
      <c r="J640" s="152"/>
    </row>
    <row r="641" spans="1:10" ht="51" customHeight="1" x14ac:dyDescent="0.25">
      <c r="A641" s="69"/>
      <c r="B641" s="108"/>
      <c r="C641" s="109"/>
      <c r="D641" s="109"/>
      <c r="E641" s="111" t="s">
        <v>884</v>
      </c>
      <c r="F641" s="112"/>
      <c r="G641" s="113"/>
      <c r="H641" s="152">
        <v>0</v>
      </c>
      <c r="I641" s="152"/>
      <c r="J641" s="152"/>
    </row>
    <row r="642" spans="1:10" ht="15.75" customHeight="1" x14ac:dyDescent="0.25">
      <c r="A642" s="69"/>
      <c r="B642" s="108"/>
      <c r="C642" s="109"/>
      <c r="D642" s="109"/>
      <c r="E642" s="111" t="s">
        <v>1122</v>
      </c>
      <c r="F642" s="112"/>
      <c r="G642" s="113"/>
      <c r="H642" s="152">
        <v>0</v>
      </c>
      <c r="I642" s="152"/>
      <c r="J642" s="152"/>
    </row>
    <row r="643" spans="1:10" ht="15.75" customHeight="1" x14ac:dyDescent="0.25">
      <c r="A643" s="69"/>
      <c r="B643" s="108"/>
      <c r="C643" s="109"/>
      <c r="D643" s="109"/>
      <c r="E643" s="111" t="s">
        <v>1122</v>
      </c>
      <c r="F643" s="112"/>
      <c r="G643" s="113"/>
      <c r="H643" s="152">
        <v>0</v>
      </c>
      <c r="I643" s="152"/>
      <c r="J643" s="152"/>
    </row>
    <row r="644" spans="1:10" ht="25.5" customHeight="1" x14ac:dyDescent="0.25">
      <c r="A644" s="69">
        <v>2720</v>
      </c>
      <c r="B644" s="108" t="s">
        <v>1342</v>
      </c>
      <c r="C644" s="109">
        <v>2</v>
      </c>
      <c r="D644" s="109">
        <v>0</v>
      </c>
      <c r="E644" s="115" t="s">
        <v>1353</v>
      </c>
      <c r="F644" s="115" t="s">
        <v>1354</v>
      </c>
      <c r="G644" s="116"/>
      <c r="H644" s="152">
        <v>0</v>
      </c>
      <c r="I644" s="152">
        <v>0</v>
      </c>
      <c r="J644" s="152">
        <v>0</v>
      </c>
    </row>
    <row r="645" spans="1:10" s="68" customFormat="1" ht="15.75" customHeight="1" x14ac:dyDescent="0.25">
      <c r="A645" s="69"/>
      <c r="B645" s="108"/>
      <c r="C645" s="109"/>
      <c r="D645" s="109"/>
      <c r="E645" s="111" t="s">
        <v>881</v>
      </c>
      <c r="F645" s="115"/>
      <c r="G645" s="116"/>
      <c r="H645" s="152">
        <v>0</v>
      </c>
      <c r="I645" s="152"/>
      <c r="J645" s="152"/>
    </row>
    <row r="646" spans="1:10" ht="25.5" customHeight="1" x14ac:dyDescent="0.25">
      <c r="A646" s="69">
        <v>2721</v>
      </c>
      <c r="B646" s="108" t="s">
        <v>1342</v>
      </c>
      <c r="C646" s="109">
        <v>2</v>
      </c>
      <c r="D646" s="109">
        <v>1</v>
      </c>
      <c r="E646" s="111" t="s">
        <v>1355</v>
      </c>
      <c r="F646" s="156" t="s">
        <v>1356</v>
      </c>
      <c r="G646" s="157"/>
      <c r="H646" s="152">
        <v>0</v>
      </c>
      <c r="I646" s="152"/>
      <c r="J646" s="152"/>
    </row>
    <row r="647" spans="1:10" ht="51" customHeight="1" x14ac:dyDescent="0.25">
      <c r="A647" s="69"/>
      <c r="B647" s="108"/>
      <c r="C647" s="109"/>
      <c r="D647" s="109"/>
      <c r="E647" s="111" t="s">
        <v>884</v>
      </c>
      <c r="F647" s="112"/>
      <c r="G647" s="113"/>
      <c r="H647" s="152">
        <v>0</v>
      </c>
      <c r="I647" s="152"/>
      <c r="J647" s="152"/>
    </row>
    <row r="648" spans="1:10" ht="15.75" customHeight="1" x14ac:dyDescent="0.25">
      <c r="A648" s="69"/>
      <c r="B648" s="108"/>
      <c r="C648" s="109"/>
      <c r="D648" s="109"/>
      <c r="E648" s="111" t="s">
        <v>1122</v>
      </c>
      <c r="F648" s="112"/>
      <c r="G648" s="113"/>
      <c r="H648" s="152">
        <v>0</v>
      </c>
      <c r="I648" s="152"/>
      <c r="J648" s="152"/>
    </row>
    <row r="649" spans="1:10" ht="15.75" customHeight="1" x14ac:dyDescent="0.25">
      <c r="A649" s="69"/>
      <c r="B649" s="108"/>
      <c r="C649" s="109"/>
      <c r="D649" s="109"/>
      <c r="E649" s="111" t="s">
        <v>1122</v>
      </c>
      <c r="F649" s="112"/>
      <c r="G649" s="113"/>
      <c r="H649" s="152">
        <v>0</v>
      </c>
      <c r="I649" s="152"/>
      <c r="J649" s="152"/>
    </row>
    <row r="650" spans="1:10" ht="25.5" customHeight="1" x14ac:dyDescent="0.25">
      <c r="A650" s="69">
        <v>2722</v>
      </c>
      <c r="B650" s="108" t="s">
        <v>1342</v>
      </c>
      <c r="C650" s="109">
        <v>2</v>
      </c>
      <c r="D650" s="109">
        <v>2</v>
      </c>
      <c r="E650" s="111" t="s">
        <v>1357</v>
      </c>
      <c r="F650" s="156" t="s">
        <v>1358</v>
      </c>
      <c r="G650" s="157"/>
      <c r="H650" s="152">
        <v>0</v>
      </c>
      <c r="I650" s="152"/>
      <c r="J650" s="152"/>
    </row>
    <row r="651" spans="1:10" ht="51" customHeight="1" x14ac:dyDescent="0.25">
      <c r="A651" s="69"/>
      <c r="B651" s="108"/>
      <c r="C651" s="109"/>
      <c r="D651" s="109"/>
      <c r="E651" s="111" t="s">
        <v>884</v>
      </c>
      <c r="F651" s="112"/>
      <c r="G651" s="113"/>
      <c r="H651" s="152">
        <v>0</v>
      </c>
      <c r="I651" s="152"/>
      <c r="J651" s="152"/>
    </row>
    <row r="652" spans="1:10" ht="15.75" customHeight="1" x14ac:dyDescent="0.25">
      <c r="A652" s="69"/>
      <c r="B652" s="108"/>
      <c r="C652" s="109"/>
      <c r="D652" s="109"/>
      <c r="E652" s="111" t="s">
        <v>1122</v>
      </c>
      <c r="F652" s="112"/>
      <c r="G652" s="113"/>
      <c r="H652" s="152">
        <v>0</v>
      </c>
      <c r="I652" s="152"/>
      <c r="J652" s="152"/>
    </row>
    <row r="653" spans="1:10" ht="15.75" customHeight="1" x14ac:dyDescent="0.25">
      <c r="A653" s="69"/>
      <c r="B653" s="108"/>
      <c r="C653" s="109"/>
      <c r="D653" s="109"/>
      <c r="E653" s="111" t="s">
        <v>1122</v>
      </c>
      <c r="F653" s="112"/>
      <c r="G653" s="113"/>
      <c r="H653" s="152">
        <v>0</v>
      </c>
      <c r="I653" s="152"/>
      <c r="J653" s="152"/>
    </row>
    <row r="654" spans="1:10" ht="25.5" customHeight="1" x14ac:dyDescent="0.25">
      <c r="A654" s="69">
        <v>2723</v>
      </c>
      <c r="B654" s="108" t="s">
        <v>1342</v>
      </c>
      <c r="C654" s="109">
        <v>2</v>
      </c>
      <c r="D654" s="109">
        <v>3</v>
      </c>
      <c r="E654" s="111" t="s">
        <v>1359</v>
      </c>
      <c r="F654" s="156" t="s">
        <v>1360</v>
      </c>
      <c r="G654" s="157"/>
      <c r="H654" s="152">
        <v>0</v>
      </c>
      <c r="I654" s="152"/>
      <c r="J654" s="152"/>
    </row>
    <row r="655" spans="1:10" ht="51" customHeight="1" x14ac:dyDescent="0.25">
      <c r="A655" s="69"/>
      <c r="B655" s="108"/>
      <c r="C655" s="109"/>
      <c r="D655" s="109"/>
      <c r="E655" s="111" t="s">
        <v>884</v>
      </c>
      <c r="F655" s="112"/>
      <c r="G655" s="113"/>
      <c r="H655" s="152">
        <v>0</v>
      </c>
      <c r="I655" s="152"/>
      <c r="J655" s="152"/>
    </row>
    <row r="656" spans="1:10" ht="15.75" customHeight="1" x14ac:dyDescent="0.25">
      <c r="A656" s="69"/>
      <c r="B656" s="108"/>
      <c r="C656" s="109"/>
      <c r="D656" s="109"/>
      <c r="E656" s="111" t="s">
        <v>1122</v>
      </c>
      <c r="F656" s="112"/>
      <c r="G656" s="113"/>
      <c r="H656" s="152">
        <v>0</v>
      </c>
      <c r="I656" s="152"/>
      <c r="J656" s="152"/>
    </row>
    <row r="657" spans="1:10" ht="15.75" customHeight="1" x14ac:dyDescent="0.25">
      <c r="A657" s="69"/>
      <c r="B657" s="108"/>
      <c r="C657" s="109"/>
      <c r="D657" s="109"/>
      <c r="E657" s="111" t="s">
        <v>1122</v>
      </c>
      <c r="F657" s="112"/>
      <c r="G657" s="113"/>
      <c r="H657" s="152">
        <v>0</v>
      </c>
      <c r="I657" s="152"/>
      <c r="J657" s="152"/>
    </row>
    <row r="658" spans="1:10" ht="15.75" customHeight="1" x14ac:dyDescent="0.25">
      <c r="A658" s="69">
        <v>2724</v>
      </c>
      <c r="B658" s="108" t="s">
        <v>1342</v>
      </c>
      <c r="C658" s="109">
        <v>2</v>
      </c>
      <c r="D658" s="109">
        <v>4</v>
      </c>
      <c r="E658" s="111" t="s">
        <v>1361</v>
      </c>
      <c r="F658" s="156" t="s">
        <v>1362</v>
      </c>
      <c r="G658" s="157"/>
      <c r="H658" s="152">
        <v>0</v>
      </c>
      <c r="I658" s="152"/>
      <c r="J658" s="152"/>
    </row>
    <row r="659" spans="1:10" ht="51" customHeight="1" x14ac:dyDescent="0.25">
      <c r="A659" s="69"/>
      <c r="B659" s="108"/>
      <c r="C659" s="109"/>
      <c r="D659" s="109"/>
      <c r="E659" s="111" t="s">
        <v>884</v>
      </c>
      <c r="F659" s="112"/>
      <c r="G659" s="113"/>
      <c r="H659" s="152">
        <v>0</v>
      </c>
      <c r="I659" s="152"/>
      <c r="J659" s="152"/>
    </row>
    <row r="660" spans="1:10" ht="15.75" customHeight="1" x14ac:dyDescent="0.25">
      <c r="A660" s="69"/>
      <c r="B660" s="108"/>
      <c r="C660" s="109"/>
      <c r="D660" s="109"/>
      <c r="E660" s="111" t="s">
        <v>1122</v>
      </c>
      <c r="F660" s="112"/>
      <c r="G660" s="113"/>
      <c r="H660" s="152">
        <v>0</v>
      </c>
      <c r="I660" s="152"/>
      <c r="J660" s="152"/>
    </row>
    <row r="661" spans="1:10" ht="15.75" customHeight="1" x14ac:dyDescent="0.25">
      <c r="A661" s="69"/>
      <c r="B661" s="108"/>
      <c r="C661" s="109"/>
      <c r="D661" s="109"/>
      <c r="E661" s="111" t="s">
        <v>1122</v>
      </c>
      <c r="F661" s="112"/>
      <c r="G661" s="113"/>
      <c r="H661" s="152">
        <v>0</v>
      </c>
      <c r="I661" s="152"/>
      <c r="J661" s="152"/>
    </row>
    <row r="662" spans="1:10" ht="15.75" customHeight="1" x14ac:dyDescent="0.25">
      <c r="A662" s="69">
        <v>2730</v>
      </c>
      <c r="B662" s="108" t="s">
        <v>1342</v>
      </c>
      <c r="C662" s="109">
        <v>3</v>
      </c>
      <c r="D662" s="109">
        <v>0</v>
      </c>
      <c r="E662" s="115" t="s">
        <v>1363</v>
      </c>
      <c r="F662" s="115" t="s">
        <v>1364</v>
      </c>
      <c r="G662" s="116"/>
      <c r="H662" s="152">
        <v>0</v>
      </c>
      <c r="I662" s="152">
        <v>0</v>
      </c>
      <c r="J662" s="152">
        <v>0</v>
      </c>
    </row>
    <row r="663" spans="1:10" s="68" customFormat="1" ht="15.75" customHeight="1" x14ac:dyDescent="0.25">
      <c r="A663" s="69"/>
      <c r="B663" s="108"/>
      <c r="C663" s="109"/>
      <c r="D663" s="109"/>
      <c r="E663" s="111" t="s">
        <v>881</v>
      </c>
      <c r="F663" s="115"/>
      <c r="G663" s="116"/>
      <c r="H663" s="152">
        <v>0</v>
      </c>
      <c r="I663" s="152"/>
      <c r="J663" s="152"/>
    </row>
    <row r="664" spans="1:10" ht="25.5" customHeight="1" x14ac:dyDescent="0.25">
      <c r="A664" s="69">
        <v>2731</v>
      </c>
      <c r="B664" s="108" t="s">
        <v>1342</v>
      </c>
      <c r="C664" s="109">
        <v>3</v>
      </c>
      <c r="D664" s="109">
        <v>1</v>
      </c>
      <c r="E664" s="111" t="s">
        <v>1365</v>
      </c>
      <c r="F664" s="112" t="s">
        <v>1366</v>
      </c>
      <c r="G664" s="113"/>
      <c r="H664" s="152">
        <v>0</v>
      </c>
      <c r="I664" s="152"/>
      <c r="J664" s="152"/>
    </row>
    <row r="665" spans="1:10" ht="51" customHeight="1" x14ac:dyDescent="0.25">
      <c r="A665" s="69"/>
      <c r="B665" s="108"/>
      <c r="C665" s="109"/>
      <c r="D665" s="109"/>
      <c r="E665" s="111" t="s">
        <v>884</v>
      </c>
      <c r="F665" s="112"/>
      <c r="G665" s="113"/>
      <c r="H665" s="152">
        <v>0</v>
      </c>
      <c r="I665" s="152"/>
      <c r="J665" s="152"/>
    </row>
    <row r="666" spans="1:10" ht="15.75" customHeight="1" x14ac:dyDescent="0.25">
      <c r="A666" s="69"/>
      <c r="B666" s="108"/>
      <c r="C666" s="109"/>
      <c r="D666" s="109"/>
      <c r="E666" s="111" t="s">
        <v>1122</v>
      </c>
      <c r="F666" s="112"/>
      <c r="G666" s="113"/>
      <c r="H666" s="152">
        <v>0</v>
      </c>
      <c r="I666" s="152"/>
      <c r="J666" s="152"/>
    </row>
    <row r="667" spans="1:10" ht="15.75" customHeight="1" x14ac:dyDescent="0.25">
      <c r="A667" s="69"/>
      <c r="B667" s="108"/>
      <c r="C667" s="109"/>
      <c r="D667" s="109"/>
      <c r="E667" s="111" t="s">
        <v>1122</v>
      </c>
      <c r="F667" s="112"/>
      <c r="G667" s="113"/>
      <c r="H667" s="152">
        <v>0</v>
      </c>
      <c r="I667" s="152"/>
      <c r="J667" s="152"/>
    </row>
    <row r="668" spans="1:10" ht="25.5" customHeight="1" x14ac:dyDescent="0.25">
      <c r="A668" s="69">
        <v>2732</v>
      </c>
      <c r="B668" s="108" t="s">
        <v>1342</v>
      </c>
      <c r="C668" s="109">
        <v>3</v>
      </c>
      <c r="D668" s="109">
        <v>2</v>
      </c>
      <c r="E668" s="111" t="s">
        <v>1367</v>
      </c>
      <c r="F668" s="112" t="s">
        <v>1368</v>
      </c>
      <c r="G668" s="113"/>
      <c r="H668" s="152">
        <v>0</v>
      </c>
      <c r="I668" s="152"/>
      <c r="J668" s="152"/>
    </row>
    <row r="669" spans="1:10" ht="51" customHeight="1" x14ac:dyDescent="0.25">
      <c r="A669" s="69"/>
      <c r="B669" s="108"/>
      <c r="C669" s="109"/>
      <c r="D669" s="109"/>
      <c r="E669" s="111" t="s">
        <v>884</v>
      </c>
      <c r="F669" s="112"/>
      <c r="G669" s="113"/>
      <c r="H669" s="152">
        <v>0</v>
      </c>
      <c r="I669" s="152"/>
      <c r="J669" s="152"/>
    </row>
    <row r="670" spans="1:10" ht="15.75" customHeight="1" x14ac:dyDescent="0.25">
      <c r="A670" s="69"/>
      <c r="B670" s="108"/>
      <c r="C670" s="109"/>
      <c r="D670" s="109"/>
      <c r="E670" s="111" t="s">
        <v>1122</v>
      </c>
      <c r="F670" s="112"/>
      <c r="G670" s="113"/>
      <c r="H670" s="152">
        <v>0</v>
      </c>
      <c r="I670" s="152"/>
      <c r="J670" s="152"/>
    </row>
    <row r="671" spans="1:10" ht="15.75" customHeight="1" x14ac:dyDescent="0.25">
      <c r="A671" s="69"/>
      <c r="B671" s="108"/>
      <c r="C671" s="109"/>
      <c r="D671" s="109"/>
      <c r="E671" s="111" t="s">
        <v>1122</v>
      </c>
      <c r="F671" s="112"/>
      <c r="G671" s="113"/>
      <c r="H671" s="152">
        <v>0</v>
      </c>
      <c r="I671" s="152"/>
      <c r="J671" s="152"/>
    </row>
    <row r="672" spans="1:10" ht="25.5" customHeight="1" x14ac:dyDescent="0.25">
      <c r="A672" s="69">
        <v>2733</v>
      </c>
      <c r="B672" s="108" t="s">
        <v>1342</v>
      </c>
      <c r="C672" s="109">
        <v>3</v>
      </c>
      <c r="D672" s="109">
        <v>3</v>
      </c>
      <c r="E672" s="111" t="s">
        <v>1369</v>
      </c>
      <c r="F672" s="112" t="s">
        <v>1370</v>
      </c>
      <c r="G672" s="113"/>
      <c r="H672" s="152">
        <v>0</v>
      </c>
      <c r="I672" s="152"/>
      <c r="J672" s="152"/>
    </row>
    <row r="673" spans="1:10" ht="51" customHeight="1" x14ac:dyDescent="0.25">
      <c r="A673" s="69"/>
      <c r="B673" s="108"/>
      <c r="C673" s="109"/>
      <c r="D673" s="109"/>
      <c r="E673" s="111" t="s">
        <v>884</v>
      </c>
      <c r="F673" s="112"/>
      <c r="G673" s="113"/>
      <c r="H673" s="152">
        <v>0</v>
      </c>
      <c r="I673" s="152"/>
      <c r="J673" s="152"/>
    </row>
    <row r="674" spans="1:10" ht="15.75" customHeight="1" x14ac:dyDescent="0.25">
      <c r="A674" s="69"/>
      <c r="B674" s="108"/>
      <c r="C674" s="109"/>
      <c r="D674" s="109"/>
      <c r="E674" s="111" t="s">
        <v>1122</v>
      </c>
      <c r="F674" s="112"/>
      <c r="G674" s="113"/>
      <c r="H674" s="152">
        <v>0</v>
      </c>
      <c r="I674" s="152"/>
      <c r="J674" s="152"/>
    </row>
    <row r="675" spans="1:10" ht="15.75" customHeight="1" x14ac:dyDescent="0.25">
      <c r="A675" s="69"/>
      <c r="B675" s="108"/>
      <c r="C675" s="109"/>
      <c r="D675" s="109"/>
      <c r="E675" s="111" t="s">
        <v>1122</v>
      </c>
      <c r="F675" s="112"/>
      <c r="G675" s="113"/>
      <c r="H675" s="152">
        <v>0</v>
      </c>
      <c r="I675" s="152"/>
      <c r="J675" s="152"/>
    </row>
    <row r="676" spans="1:10" ht="38.25" customHeight="1" x14ac:dyDescent="0.25">
      <c r="A676" s="69">
        <v>2734</v>
      </c>
      <c r="B676" s="108" t="s">
        <v>1342</v>
      </c>
      <c r="C676" s="109">
        <v>3</v>
      </c>
      <c r="D676" s="109">
        <v>4</v>
      </c>
      <c r="E676" s="111" t="s">
        <v>1371</v>
      </c>
      <c r="F676" s="112" t="s">
        <v>1372</v>
      </c>
      <c r="G676" s="113"/>
      <c r="H676" s="152">
        <v>0</v>
      </c>
      <c r="I676" s="152"/>
      <c r="J676" s="152"/>
    </row>
    <row r="677" spans="1:10" ht="51" customHeight="1" x14ac:dyDescent="0.25">
      <c r="A677" s="69"/>
      <c r="B677" s="108"/>
      <c r="C677" s="109"/>
      <c r="D677" s="109"/>
      <c r="E677" s="111" t="s">
        <v>884</v>
      </c>
      <c r="F677" s="112"/>
      <c r="G677" s="113"/>
      <c r="H677" s="152">
        <v>0</v>
      </c>
      <c r="I677" s="152"/>
      <c r="J677" s="152"/>
    </row>
    <row r="678" spans="1:10" ht="15.75" customHeight="1" x14ac:dyDescent="0.25">
      <c r="A678" s="69"/>
      <c r="B678" s="108"/>
      <c r="C678" s="109"/>
      <c r="D678" s="109"/>
      <c r="E678" s="111" t="s">
        <v>1122</v>
      </c>
      <c r="F678" s="112"/>
      <c r="G678" s="113"/>
      <c r="H678" s="152">
        <v>0</v>
      </c>
      <c r="I678" s="152"/>
      <c r="J678" s="152"/>
    </row>
    <row r="679" spans="1:10" ht="15.75" customHeight="1" x14ac:dyDescent="0.25">
      <c r="A679" s="69"/>
      <c r="B679" s="108"/>
      <c r="C679" s="109"/>
      <c r="D679" s="109"/>
      <c r="E679" s="111" t="s">
        <v>1122</v>
      </c>
      <c r="F679" s="112"/>
      <c r="G679" s="113"/>
      <c r="H679" s="152">
        <v>0</v>
      </c>
      <c r="I679" s="152"/>
      <c r="J679" s="152"/>
    </row>
    <row r="680" spans="1:10" ht="25.5" customHeight="1" x14ac:dyDescent="0.25">
      <c r="A680" s="69">
        <v>2740</v>
      </c>
      <c r="B680" s="108" t="s">
        <v>1342</v>
      </c>
      <c r="C680" s="109">
        <v>4</v>
      </c>
      <c r="D680" s="109">
        <v>0</v>
      </c>
      <c r="E680" s="115" t="s">
        <v>1373</v>
      </c>
      <c r="F680" s="115" t="s">
        <v>1374</v>
      </c>
      <c r="G680" s="116"/>
      <c r="H680" s="152">
        <f>I680</f>
        <v>0</v>
      </c>
      <c r="I680" s="152">
        <f>I682</f>
        <v>0</v>
      </c>
      <c r="J680" s="152">
        <v>0</v>
      </c>
    </row>
    <row r="681" spans="1:10" s="68" customFormat="1" ht="15.75" customHeight="1" x14ac:dyDescent="0.25">
      <c r="A681" s="69"/>
      <c r="B681" s="108"/>
      <c r="C681" s="109"/>
      <c r="D681" s="109"/>
      <c r="E681" s="111" t="s">
        <v>881</v>
      </c>
      <c r="F681" s="115"/>
      <c r="G681" s="116"/>
      <c r="H681" s="152"/>
      <c r="I681" s="152"/>
      <c r="J681" s="152"/>
    </row>
    <row r="682" spans="1:10" ht="25.5" customHeight="1" x14ac:dyDescent="0.25">
      <c r="A682" s="69">
        <v>2741</v>
      </c>
      <c r="B682" s="108" t="s">
        <v>1342</v>
      </c>
      <c r="C682" s="109">
        <v>4</v>
      </c>
      <c r="D682" s="109">
        <v>1</v>
      </c>
      <c r="E682" s="111" t="s">
        <v>1373</v>
      </c>
      <c r="F682" s="156" t="s">
        <v>1375</v>
      </c>
      <c r="G682" s="157"/>
      <c r="H682" s="152">
        <f>I682+J682</f>
        <v>0</v>
      </c>
      <c r="I682" s="152">
        <f>'[1]arandzin aroxg'!F32</f>
        <v>0</v>
      </c>
      <c r="J682" s="152">
        <f>J705</f>
        <v>0</v>
      </c>
    </row>
    <row r="683" spans="1:10" ht="51" customHeight="1" x14ac:dyDescent="0.25">
      <c r="A683" s="69"/>
      <c r="B683" s="108"/>
      <c r="C683" s="109"/>
      <c r="D683" s="109"/>
      <c r="E683" s="111" t="s">
        <v>884</v>
      </c>
      <c r="F683" s="112"/>
      <c r="G683" s="113"/>
      <c r="H683" s="152">
        <v>0</v>
      </c>
      <c r="I683" s="152"/>
      <c r="J683" s="152"/>
    </row>
    <row r="684" spans="1:10" ht="15.75" customHeight="1" x14ac:dyDescent="0.25">
      <c r="A684" s="69"/>
      <c r="B684" s="108"/>
      <c r="C684" s="109"/>
      <c r="D684" s="109"/>
      <c r="E684" s="111" t="s">
        <v>1122</v>
      </c>
      <c r="F684" s="112"/>
      <c r="G684" s="113"/>
      <c r="H684" s="152">
        <v>0</v>
      </c>
      <c r="I684" s="152"/>
      <c r="J684" s="152"/>
    </row>
    <row r="685" spans="1:10" ht="15.75" customHeight="1" x14ac:dyDescent="0.25">
      <c r="A685" s="69"/>
      <c r="B685" s="108"/>
      <c r="C685" s="109"/>
      <c r="D685" s="109"/>
      <c r="E685" s="111" t="s">
        <v>1122</v>
      </c>
      <c r="F685" s="112"/>
      <c r="G685" s="113"/>
      <c r="H685" s="152">
        <v>0</v>
      </c>
      <c r="I685" s="152"/>
      <c r="J685" s="152"/>
    </row>
    <row r="686" spans="1:10" ht="51" customHeight="1" x14ac:dyDescent="0.25">
      <c r="A686" s="69"/>
      <c r="B686" s="108"/>
      <c r="C686" s="109"/>
      <c r="D686" s="109"/>
      <c r="E686" s="111" t="s">
        <v>884</v>
      </c>
      <c r="F686" s="112"/>
      <c r="G686" s="113"/>
      <c r="H686" s="152"/>
      <c r="I686" s="152"/>
      <c r="J686" s="152"/>
    </row>
    <row r="687" spans="1:10" ht="15.75" customHeight="1" x14ac:dyDescent="0.25">
      <c r="A687" s="69"/>
      <c r="B687" s="108"/>
      <c r="C687" s="109"/>
      <c r="D687" s="109"/>
      <c r="E687" s="131" t="s">
        <v>1042</v>
      </c>
      <c r="F687" s="112"/>
      <c r="G687" s="113">
        <v>472900</v>
      </c>
      <c r="H687" s="152">
        <v>0</v>
      </c>
      <c r="I687" s="152">
        <f>'[1]arandzin aroxg'!F112</f>
        <v>0</v>
      </c>
      <c r="J687" s="152"/>
    </row>
    <row r="688" spans="1:10" ht="15.75" customHeight="1" x14ac:dyDescent="0.25">
      <c r="A688" s="69"/>
      <c r="B688" s="108"/>
      <c r="C688" s="109"/>
      <c r="D688" s="109"/>
      <c r="E688" s="111"/>
      <c r="F688" s="112"/>
      <c r="G688" s="113"/>
      <c r="H688" s="152"/>
      <c r="I688" s="152"/>
      <c r="J688" s="152"/>
    </row>
    <row r="689" spans="1:10" ht="38.25" customHeight="1" x14ac:dyDescent="0.25">
      <c r="A689" s="69">
        <v>2750</v>
      </c>
      <c r="B689" s="108" t="s">
        <v>1342</v>
      </c>
      <c r="C689" s="109">
        <v>5</v>
      </c>
      <c r="D689" s="109">
        <v>0</v>
      </c>
      <c r="E689" s="115" t="s">
        <v>1376</v>
      </c>
      <c r="F689" s="115" t="s">
        <v>1377</v>
      </c>
      <c r="G689" s="116"/>
      <c r="H689" s="152">
        <v>0</v>
      </c>
      <c r="I689" s="152">
        <v>0</v>
      </c>
      <c r="J689" s="152">
        <v>0</v>
      </c>
    </row>
    <row r="690" spans="1:10" s="68" customFormat="1" ht="15.75" customHeight="1" x14ac:dyDescent="0.25">
      <c r="A690" s="69"/>
      <c r="B690" s="108"/>
      <c r="C690" s="109"/>
      <c r="D690" s="109"/>
      <c r="E690" s="111" t="s">
        <v>881</v>
      </c>
      <c r="F690" s="115"/>
      <c r="G690" s="116"/>
      <c r="H690" s="152">
        <v>0</v>
      </c>
      <c r="I690" s="152"/>
      <c r="J690" s="152"/>
    </row>
    <row r="691" spans="1:10" ht="38.25" customHeight="1" x14ac:dyDescent="0.25">
      <c r="A691" s="69">
        <v>2751</v>
      </c>
      <c r="B691" s="108" t="s">
        <v>1342</v>
      </c>
      <c r="C691" s="109">
        <v>5</v>
      </c>
      <c r="D691" s="109">
        <v>1</v>
      </c>
      <c r="E691" s="111" t="s">
        <v>1376</v>
      </c>
      <c r="F691" s="156" t="s">
        <v>1377</v>
      </c>
      <c r="G691" s="157"/>
      <c r="H691" s="152">
        <v>0</v>
      </c>
      <c r="I691" s="152"/>
      <c r="J691" s="152"/>
    </row>
    <row r="692" spans="1:10" ht="51" customHeight="1" x14ac:dyDescent="0.25">
      <c r="A692" s="69"/>
      <c r="B692" s="108"/>
      <c r="C692" s="109"/>
      <c r="D692" s="109"/>
      <c r="E692" s="111" t="s">
        <v>884</v>
      </c>
      <c r="F692" s="112"/>
      <c r="G692" s="113"/>
      <c r="H692" s="152">
        <v>0</v>
      </c>
      <c r="I692" s="152"/>
      <c r="J692" s="152"/>
    </row>
    <row r="693" spans="1:10" ht="15.75" customHeight="1" x14ac:dyDescent="0.25">
      <c r="A693" s="69"/>
      <c r="B693" s="108"/>
      <c r="C693" s="109"/>
      <c r="D693" s="109"/>
      <c r="E693" s="111" t="s">
        <v>1122</v>
      </c>
      <c r="F693" s="112"/>
      <c r="G693" s="113"/>
      <c r="H693" s="152">
        <v>0</v>
      </c>
      <c r="I693" s="152"/>
      <c r="J693" s="152"/>
    </row>
    <row r="694" spans="1:10" ht="15.75" customHeight="1" x14ac:dyDescent="0.25">
      <c r="A694" s="69"/>
      <c r="B694" s="108"/>
      <c r="C694" s="109"/>
      <c r="D694" s="109"/>
      <c r="E694" s="111" t="s">
        <v>1122</v>
      </c>
      <c r="F694" s="112"/>
      <c r="G694" s="113"/>
      <c r="H694" s="152">
        <v>0</v>
      </c>
      <c r="I694" s="152"/>
      <c r="J694" s="152"/>
    </row>
    <row r="695" spans="1:10" ht="25.5" customHeight="1" x14ac:dyDescent="0.25">
      <c r="A695" s="69">
        <v>2760</v>
      </c>
      <c r="B695" s="108" t="s">
        <v>1342</v>
      </c>
      <c r="C695" s="109">
        <v>6</v>
      </c>
      <c r="D695" s="109">
        <v>0</v>
      </c>
      <c r="E695" s="115" t="s">
        <v>1378</v>
      </c>
      <c r="F695" s="115" t="s">
        <v>1379</v>
      </c>
      <c r="G695" s="116"/>
      <c r="H695" s="152">
        <v>0</v>
      </c>
      <c r="I695" s="152">
        <v>0</v>
      </c>
      <c r="J695" s="152">
        <v>0</v>
      </c>
    </row>
    <row r="696" spans="1:10" s="68" customFormat="1" ht="15.75" customHeight="1" x14ac:dyDescent="0.25">
      <c r="A696" s="69"/>
      <c r="B696" s="108"/>
      <c r="C696" s="109"/>
      <c r="D696" s="109"/>
      <c r="E696" s="111" t="s">
        <v>881</v>
      </c>
      <c r="F696" s="115"/>
      <c r="G696" s="116"/>
      <c r="H696" s="152">
        <v>0</v>
      </c>
      <c r="I696" s="152"/>
      <c r="J696" s="152"/>
    </row>
    <row r="697" spans="1:10" ht="25.5" customHeight="1" x14ac:dyDescent="0.25">
      <c r="A697" s="69">
        <v>2761</v>
      </c>
      <c r="B697" s="108" t="s">
        <v>1342</v>
      </c>
      <c r="C697" s="109">
        <v>6</v>
      </c>
      <c r="D697" s="109">
        <v>1</v>
      </c>
      <c r="E697" s="111" t="s">
        <v>1380</v>
      </c>
      <c r="F697" s="115"/>
      <c r="G697" s="116"/>
      <c r="H697" s="152">
        <v>0</v>
      </c>
      <c r="I697" s="152"/>
      <c r="J697" s="152"/>
    </row>
    <row r="698" spans="1:10" ht="51" customHeight="1" x14ac:dyDescent="0.25">
      <c r="A698" s="69"/>
      <c r="B698" s="108"/>
      <c r="C698" s="109"/>
      <c r="D698" s="109"/>
      <c r="E698" s="111" t="s">
        <v>884</v>
      </c>
      <c r="F698" s="112"/>
      <c r="G698" s="113"/>
      <c r="H698" s="152">
        <v>0</v>
      </c>
      <c r="I698" s="152"/>
      <c r="J698" s="152"/>
    </row>
    <row r="699" spans="1:10" ht="15.75" customHeight="1" x14ac:dyDescent="0.25">
      <c r="A699" s="69"/>
      <c r="B699" s="108"/>
      <c r="C699" s="109"/>
      <c r="D699" s="109"/>
      <c r="E699" s="111" t="s">
        <v>1122</v>
      </c>
      <c r="F699" s="112"/>
      <c r="G699" s="113"/>
      <c r="H699" s="152">
        <v>0</v>
      </c>
      <c r="I699" s="152"/>
      <c r="J699" s="152"/>
    </row>
    <row r="700" spans="1:10" ht="15.75" customHeight="1" x14ac:dyDescent="0.25">
      <c r="A700" s="69"/>
      <c r="B700" s="108"/>
      <c r="C700" s="109"/>
      <c r="D700" s="109"/>
      <c r="E700" s="111" t="s">
        <v>1122</v>
      </c>
      <c r="F700" s="112"/>
      <c r="G700" s="113"/>
      <c r="H700" s="152">
        <v>0</v>
      </c>
      <c r="I700" s="152"/>
      <c r="J700" s="152"/>
    </row>
    <row r="701" spans="1:10" ht="25.5" customHeight="1" x14ac:dyDescent="0.25">
      <c r="A701" s="69">
        <v>2762</v>
      </c>
      <c r="B701" s="108" t="s">
        <v>1342</v>
      </c>
      <c r="C701" s="109">
        <v>6</v>
      </c>
      <c r="D701" s="109">
        <v>2</v>
      </c>
      <c r="E701" s="111" t="s">
        <v>1378</v>
      </c>
      <c r="F701" s="156" t="s">
        <v>1381</v>
      </c>
      <c r="G701" s="157"/>
      <c r="H701" s="152">
        <v>0</v>
      </c>
      <c r="I701" s="152"/>
      <c r="J701" s="152"/>
    </row>
    <row r="702" spans="1:10" ht="51" customHeight="1" x14ac:dyDescent="0.25">
      <c r="A702" s="69"/>
      <c r="B702" s="108"/>
      <c r="C702" s="109"/>
      <c r="D702" s="109"/>
      <c r="E702" s="111" t="s">
        <v>884</v>
      </c>
      <c r="F702" s="112"/>
      <c r="G702" s="113"/>
      <c r="H702" s="152">
        <v>0</v>
      </c>
      <c r="I702" s="152"/>
      <c r="J702" s="152"/>
    </row>
    <row r="703" spans="1:10" ht="15.75" customHeight="1" x14ac:dyDescent="0.25">
      <c r="A703" s="69"/>
      <c r="B703" s="108"/>
      <c r="C703" s="109"/>
      <c r="D703" s="109"/>
      <c r="E703" s="111" t="s">
        <v>1122</v>
      </c>
      <c r="F703" s="112"/>
      <c r="G703" s="113"/>
      <c r="H703" s="152">
        <v>0</v>
      </c>
      <c r="I703" s="152"/>
      <c r="J703" s="152"/>
    </row>
    <row r="704" spans="1:10" ht="15.75" customHeight="1" x14ac:dyDescent="0.25">
      <c r="A704" s="69"/>
      <c r="B704" s="108"/>
      <c r="C704" s="109"/>
      <c r="D704" s="109"/>
      <c r="E704" s="111" t="s">
        <v>1122</v>
      </c>
      <c r="F704" s="112"/>
      <c r="G704" s="113"/>
      <c r="H704" s="152">
        <v>0</v>
      </c>
      <c r="I704" s="152"/>
      <c r="J704" s="152"/>
    </row>
    <row r="705" spans="1:10" ht="15.75" customHeight="1" x14ac:dyDescent="0.25">
      <c r="A705" s="69"/>
      <c r="B705" s="108"/>
      <c r="C705" s="109"/>
      <c r="D705" s="109"/>
      <c r="E705" s="147" t="s">
        <v>1507</v>
      </c>
      <c r="F705" s="177" t="s">
        <v>1090</v>
      </c>
      <c r="G705" s="113">
        <v>512900</v>
      </c>
      <c r="H705" s="152">
        <f>J705</f>
        <v>0</v>
      </c>
      <c r="I705" s="152"/>
      <c r="J705" s="152">
        <f>'[1]arandzin aroxg'!F143</f>
        <v>0</v>
      </c>
    </row>
    <row r="706" spans="1:10" ht="15.75" customHeight="1" x14ac:dyDescent="0.25">
      <c r="A706" s="69"/>
      <c r="B706" s="108"/>
      <c r="C706" s="109"/>
      <c r="D706" s="109"/>
      <c r="E706" s="121" t="s">
        <v>952</v>
      </c>
      <c r="F706" s="112"/>
      <c r="G706" s="113">
        <v>424100</v>
      </c>
      <c r="H706" s="152">
        <f>I706</f>
        <v>0</v>
      </c>
      <c r="I706" s="152">
        <f>'[1]arandzin aroxg'!F65</f>
        <v>0</v>
      </c>
      <c r="J706" s="152"/>
    </row>
    <row r="707" spans="1:10" ht="15.75" customHeight="1" x14ac:dyDescent="0.25">
      <c r="A707" s="69"/>
      <c r="B707" s="108"/>
      <c r="C707" s="109"/>
      <c r="D707" s="109"/>
      <c r="E707" s="147"/>
      <c r="F707" s="177"/>
      <c r="G707" s="113"/>
      <c r="H707" s="152"/>
      <c r="I707" s="152"/>
      <c r="J707" s="152"/>
    </row>
    <row r="708" spans="1:10" s="65" customFormat="1" ht="38.25" customHeight="1" x14ac:dyDescent="0.25">
      <c r="A708" s="71">
        <v>2800</v>
      </c>
      <c r="B708" s="108" t="s">
        <v>1382</v>
      </c>
      <c r="C708" s="109">
        <v>0</v>
      </c>
      <c r="D708" s="109">
        <v>0</v>
      </c>
      <c r="E708" s="104" t="s">
        <v>1383</v>
      </c>
      <c r="F708" s="98" t="s">
        <v>1384</v>
      </c>
      <c r="G708" s="98"/>
      <c r="H708" s="158">
        <v>155189.79999999999</v>
      </c>
      <c r="I708" s="158">
        <v>73387</v>
      </c>
      <c r="J708" s="158">
        <v>81802.8</v>
      </c>
    </row>
    <row r="709" spans="1:10" ht="15.75" customHeight="1" x14ac:dyDescent="0.25">
      <c r="A709" s="67"/>
      <c r="B709" s="108"/>
      <c r="C709" s="109"/>
      <c r="D709" s="109"/>
      <c r="E709" s="111" t="s">
        <v>878</v>
      </c>
      <c r="F709" s="112"/>
      <c r="G709" s="113"/>
      <c r="H709" s="152">
        <v>0</v>
      </c>
      <c r="I709" s="152"/>
      <c r="J709" s="152"/>
    </row>
    <row r="710" spans="1:10" ht="25.5" customHeight="1" x14ac:dyDescent="0.25">
      <c r="A710" s="69">
        <v>2810</v>
      </c>
      <c r="B710" s="108" t="s">
        <v>1382</v>
      </c>
      <c r="C710" s="109">
        <v>1</v>
      </c>
      <c r="D710" s="109">
        <v>0</v>
      </c>
      <c r="E710" s="115" t="s">
        <v>1385</v>
      </c>
      <c r="F710" s="115" t="s">
        <v>1386</v>
      </c>
      <c r="G710" s="116"/>
      <c r="H710" s="152">
        <f>H712</f>
        <v>3250</v>
      </c>
      <c r="I710" s="152">
        <f>I712</f>
        <v>3250</v>
      </c>
      <c r="J710" s="152">
        <f>J712</f>
        <v>0</v>
      </c>
    </row>
    <row r="711" spans="1:10" s="68" customFormat="1" ht="15.75" customHeight="1" x14ac:dyDescent="0.25">
      <c r="A711" s="69"/>
      <c r="B711" s="108"/>
      <c r="C711" s="109"/>
      <c r="D711" s="109"/>
      <c r="E711" s="111" t="s">
        <v>881</v>
      </c>
      <c r="F711" s="115"/>
      <c r="G711" s="116"/>
      <c r="H711" s="152"/>
      <c r="I711" s="152"/>
      <c r="J711" s="152"/>
    </row>
    <row r="712" spans="1:10" ht="25.5" customHeight="1" x14ac:dyDescent="0.25">
      <c r="A712" s="69">
        <v>2811</v>
      </c>
      <c r="B712" s="108" t="s">
        <v>1382</v>
      </c>
      <c r="C712" s="109">
        <v>1</v>
      </c>
      <c r="D712" s="109">
        <v>1</v>
      </c>
      <c r="E712" s="111" t="s">
        <v>1385</v>
      </c>
      <c r="F712" s="156" t="s">
        <v>1387</v>
      </c>
      <c r="G712" s="157"/>
      <c r="H712" s="152">
        <f>I712+J712</f>
        <v>3250</v>
      </c>
      <c r="I712" s="152">
        <f>I717+I718+I719+I724+I721+I722+I723</f>
        <v>3250</v>
      </c>
      <c r="J712" s="152">
        <f>J725+J726</f>
        <v>0</v>
      </c>
    </row>
    <row r="713" spans="1:10" ht="51" customHeight="1" x14ac:dyDescent="0.25">
      <c r="A713" s="69"/>
      <c r="B713" s="108"/>
      <c r="C713" s="109"/>
      <c r="D713" s="109"/>
      <c r="E713" s="111" t="s">
        <v>884</v>
      </c>
      <c r="F713" s="112"/>
      <c r="G713" s="113"/>
      <c r="H713" s="152">
        <v>0</v>
      </c>
      <c r="I713" s="152"/>
      <c r="J713" s="152"/>
    </row>
    <row r="714" spans="1:10" ht="15.75" customHeight="1" x14ac:dyDescent="0.25">
      <c r="A714" s="69"/>
      <c r="B714" s="108"/>
      <c r="C714" s="109"/>
      <c r="D714" s="109"/>
      <c r="E714" s="121" t="s">
        <v>923</v>
      </c>
      <c r="F714" s="132"/>
      <c r="G714" s="122" t="s">
        <v>924</v>
      </c>
      <c r="H714" s="152">
        <v>1300</v>
      </c>
      <c r="I714" s="152">
        <v>1300</v>
      </c>
      <c r="J714" s="152"/>
    </row>
    <row r="715" spans="1:10" ht="25.5" customHeight="1" x14ac:dyDescent="0.25">
      <c r="A715" s="69"/>
      <c r="B715" s="108"/>
      <c r="C715" s="109"/>
      <c r="D715" s="109"/>
      <c r="E715" s="121" t="s">
        <v>956</v>
      </c>
      <c r="F715" s="132"/>
      <c r="G715" s="122" t="s">
        <v>957</v>
      </c>
      <c r="H715" s="152">
        <v>0</v>
      </c>
      <c r="I715" s="152">
        <v>0</v>
      </c>
      <c r="J715" s="152"/>
    </row>
    <row r="716" spans="1:10" ht="51" customHeight="1" x14ac:dyDescent="0.25">
      <c r="A716" s="69"/>
      <c r="B716" s="108"/>
      <c r="C716" s="109"/>
      <c r="D716" s="109"/>
      <c r="E716" s="111" t="s">
        <v>884</v>
      </c>
      <c r="F716" s="132"/>
      <c r="G716" s="133"/>
      <c r="H716" s="152">
        <v>0</v>
      </c>
      <c r="I716" s="152">
        <v>0</v>
      </c>
      <c r="J716" s="152"/>
    </row>
    <row r="717" spans="1:10" ht="15.75" customHeight="1" x14ac:dyDescent="0.25">
      <c r="A717" s="69"/>
      <c r="B717" s="108"/>
      <c r="C717" s="109"/>
      <c r="D717" s="109"/>
      <c r="E717" s="121" t="s">
        <v>923</v>
      </c>
      <c r="F717" s="122" t="s">
        <v>971</v>
      </c>
      <c r="G717" s="122" t="s">
        <v>924</v>
      </c>
      <c r="H717" s="152">
        <f>I717</f>
        <v>3200</v>
      </c>
      <c r="I717" s="152">
        <f>'[1]arandzin sport'!F52</f>
        <v>3200</v>
      </c>
      <c r="J717" s="152"/>
    </row>
    <row r="718" spans="1:10" ht="25.5" customHeight="1" x14ac:dyDescent="0.25">
      <c r="A718" s="69"/>
      <c r="B718" s="108"/>
      <c r="C718" s="109"/>
      <c r="D718" s="109"/>
      <c r="E718" s="121" t="s">
        <v>956</v>
      </c>
      <c r="F718" s="125"/>
      <c r="G718" s="122" t="s">
        <v>957</v>
      </c>
      <c r="H718" s="152">
        <f>I718</f>
        <v>0</v>
      </c>
      <c r="I718" s="152">
        <v>0</v>
      </c>
      <c r="J718" s="152"/>
    </row>
    <row r="719" spans="1:10" ht="15.75" customHeight="1" x14ac:dyDescent="0.25">
      <c r="A719" s="69"/>
      <c r="B719" s="108"/>
      <c r="C719" s="109"/>
      <c r="D719" s="109"/>
      <c r="E719" s="131" t="s">
        <v>1057</v>
      </c>
      <c r="F719" s="125"/>
      <c r="G719" s="122" t="s">
        <v>1058</v>
      </c>
      <c r="H719" s="152">
        <f>I719</f>
        <v>0</v>
      </c>
      <c r="I719" s="152">
        <v>0</v>
      </c>
      <c r="J719" s="152"/>
    </row>
    <row r="720" spans="1:10" ht="25.5" customHeight="1" x14ac:dyDescent="0.25">
      <c r="A720" s="69"/>
      <c r="B720" s="108"/>
      <c r="C720" s="109"/>
      <c r="D720" s="109"/>
      <c r="E720" s="126" t="s">
        <v>1081</v>
      </c>
      <c r="F720" s="132"/>
      <c r="G720" s="122" t="s">
        <v>1082</v>
      </c>
      <c r="H720" s="152">
        <f>J720</f>
        <v>0</v>
      </c>
      <c r="I720" s="152"/>
      <c r="J720" s="152">
        <v>0</v>
      </c>
    </row>
    <row r="721" spans="1:10" ht="25.5" customHeight="1" x14ac:dyDescent="0.25">
      <c r="A721" s="69"/>
      <c r="B721" s="108"/>
      <c r="C721" s="109"/>
      <c r="D721" s="109"/>
      <c r="E721" s="121" t="s">
        <v>950</v>
      </c>
      <c r="F721" s="125" t="s">
        <v>951</v>
      </c>
      <c r="G721" s="122" t="s">
        <v>951</v>
      </c>
      <c r="H721" s="152">
        <f>I721</f>
        <v>0</v>
      </c>
      <c r="I721" s="152">
        <f>'[1]arandzin sport'!F67</f>
        <v>0</v>
      </c>
      <c r="J721" s="152"/>
    </row>
    <row r="722" spans="1:10" ht="15.75" customHeight="1" x14ac:dyDescent="0.25">
      <c r="A722" s="69"/>
      <c r="B722" s="108"/>
      <c r="C722" s="109"/>
      <c r="D722" s="109"/>
      <c r="E722" s="124" t="s">
        <v>952</v>
      </c>
      <c r="F722" s="132"/>
      <c r="G722" s="133">
        <v>424100</v>
      </c>
      <c r="H722" s="152">
        <f>I722</f>
        <v>0</v>
      </c>
      <c r="I722" s="152">
        <f>'[1]arandzin sport'!F65</f>
        <v>0</v>
      </c>
      <c r="J722" s="152"/>
    </row>
    <row r="723" spans="1:10" ht="15.75" customHeight="1" x14ac:dyDescent="0.25">
      <c r="A723" s="69"/>
      <c r="B723" s="108"/>
      <c r="C723" s="109"/>
      <c r="D723" s="109"/>
      <c r="E723" s="124"/>
      <c r="F723" s="132"/>
      <c r="G723" s="133"/>
      <c r="H723" s="152">
        <f>I723</f>
        <v>0</v>
      </c>
      <c r="I723" s="152">
        <f>'[1]arandzin sport'!F99</f>
        <v>0</v>
      </c>
      <c r="J723" s="152"/>
    </row>
    <row r="724" spans="1:10" ht="15.75" customHeight="1" x14ac:dyDescent="0.25">
      <c r="A724" s="69"/>
      <c r="B724" s="108"/>
      <c r="C724" s="109"/>
      <c r="D724" s="109"/>
      <c r="E724" s="126" t="s">
        <v>1388</v>
      </c>
      <c r="F724" s="132"/>
      <c r="G724" s="122" t="s">
        <v>1039</v>
      </c>
      <c r="H724" s="152">
        <f>I724</f>
        <v>50</v>
      </c>
      <c r="I724" s="152">
        <f>'[1]arandzin sport'!F111</f>
        <v>50</v>
      </c>
      <c r="J724" s="152"/>
    </row>
    <row r="725" spans="1:10" ht="25.5" customHeight="1" x14ac:dyDescent="0.25">
      <c r="A725" s="69"/>
      <c r="B725" s="108"/>
      <c r="C725" s="109"/>
      <c r="D725" s="109"/>
      <c r="E725" s="126" t="s">
        <v>1081</v>
      </c>
      <c r="F725" s="132"/>
      <c r="G725" s="133">
        <v>511200</v>
      </c>
      <c r="H725" s="152">
        <f>J725</f>
        <v>0</v>
      </c>
      <c r="I725" s="152"/>
      <c r="J725" s="152">
        <f>'[1]arandzin sport'!F140</f>
        <v>0</v>
      </c>
    </row>
    <row r="726" spans="1:10" ht="15.75" customHeight="1" x14ac:dyDescent="0.25">
      <c r="A726" s="69"/>
      <c r="B726" s="108"/>
      <c r="C726" s="109"/>
      <c r="D726" s="109"/>
      <c r="E726" s="147" t="s">
        <v>1507</v>
      </c>
      <c r="F726" s="177" t="s">
        <v>1090</v>
      </c>
      <c r="G726" s="137" t="s">
        <v>1090</v>
      </c>
      <c r="H726" s="152">
        <f>J726</f>
        <v>0</v>
      </c>
      <c r="I726" s="152"/>
      <c r="J726" s="152">
        <f>'[1]arandzin sport'!F144</f>
        <v>0</v>
      </c>
    </row>
    <row r="727" spans="1:10" ht="15.75" customHeight="1" x14ac:dyDescent="0.25">
      <c r="A727" s="69">
        <v>2820</v>
      </c>
      <c r="B727" s="108" t="s">
        <v>1382</v>
      </c>
      <c r="C727" s="109">
        <v>2</v>
      </c>
      <c r="D727" s="109">
        <v>0</v>
      </c>
      <c r="E727" s="111" t="s">
        <v>1389</v>
      </c>
      <c r="F727" s="115" t="s">
        <v>1390</v>
      </c>
      <c r="G727" s="116"/>
      <c r="H727" s="152">
        <f>I727+J727</f>
        <v>151439.70000000001</v>
      </c>
      <c r="I727" s="152">
        <f>I729+I749+I777+I795</f>
        <v>69637</v>
      </c>
      <c r="J727" s="152">
        <f>J777+J729+J749</f>
        <v>81802.7</v>
      </c>
    </row>
    <row r="728" spans="1:10" s="68" customFormat="1" ht="15.75" customHeight="1" x14ac:dyDescent="0.25">
      <c r="A728" s="69"/>
      <c r="B728" s="108"/>
      <c r="C728" s="109"/>
      <c r="D728" s="109"/>
      <c r="E728" s="111" t="s">
        <v>881</v>
      </c>
      <c r="F728" s="115"/>
      <c r="G728" s="116"/>
      <c r="H728" s="152">
        <v>0</v>
      </c>
      <c r="I728" s="152"/>
      <c r="J728" s="152"/>
    </row>
    <row r="729" spans="1:10" ht="15.75" customHeight="1" x14ac:dyDescent="0.25">
      <c r="A729" s="69">
        <v>2821</v>
      </c>
      <c r="B729" s="108" t="s">
        <v>1382</v>
      </c>
      <c r="C729" s="109">
        <v>2</v>
      </c>
      <c r="D729" s="109">
        <v>1</v>
      </c>
      <c r="E729" s="111" t="s">
        <v>1391</v>
      </c>
      <c r="F729" s="115"/>
      <c r="G729" s="116"/>
      <c r="H729" s="152">
        <f>I729+J729</f>
        <v>5105</v>
      </c>
      <c r="I729" s="152">
        <f>I732+I733+I734+I735+I737+I739+I740+I736+I747+I738</f>
        <v>5105</v>
      </c>
      <c r="J729" s="152">
        <f>J748</f>
        <v>0</v>
      </c>
    </row>
    <row r="730" spans="1:10" ht="51" customHeight="1" x14ac:dyDescent="0.25">
      <c r="A730" s="69"/>
      <c r="B730" s="108"/>
      <c r="C730" s="109"/>
      <c r="D730" s="109"/>
      <c r="E730" s="111" t="s">
        <v>884</v>
      </c>
      <c r="F730" s="112"/>
      <c r="G730" s="113"/>
      <c r="H730" s="152">
        <v>0</v>
      </c>
      <c r="I730" s="152"/>
      <c r="J730" s="152"/>
    </row>
    <row r="731" spans="1:10" ht="51" customHeight="1" x14ac:dyDescent="0.25">
      <c r="A731" s="69"/>
      <c r="B731" s="108"/>
      <c r="C731" s="109"/>
      <c r="D731" s="109"/>
      <c r="E731" s="111" t="s">
        <v>884</v>
      </c>
      <c r="F731" s="112"/>
      <c r="G731" s="113"/>
      <c r="H731" s="152"/>
      <c r="I731" s="152"/>
      <c r="J731" s="152"/>
    </row>
    <row r="732" spans="1:10" ht="25.5" customHeight="1" x14ac:dyDescent="0.25">
      <c r="A732" s="69"/>
      <c r="B732" s="108"/>
      <c r="C732" s="109"/>
      <c r="D732" s="109"/>
      <c r="E732" s="121" t="s">
        <v>887</v>
      </c>
      <c r="F732" s="122" t="s">
        <v>888</v>
      </c>
      <c r="G732" s="122" t="s">
        <v>889</v>
      </c>
      <c r="H732" s="152">
        <f t="shared" ref="H732:H740" si="5">I732</f>
        <v>4770</v>
      </c>
      <c r="I732" s="152">
        <f>[1]gradaran!F35</f>
        <v>4770</v>
      </c>
      <c r="J732" s="152"/>
    </row>
    <row r="733" spans="1:10" ht="25.5" customHeight="1" x14ac:dyDescent="0.25">
      <c r="A733" s="69"/>
      <c r="B733" s="108"/>
      <c r="C733" s="109"/>
      <c r="D733" s="109"/>
      <c r="E733" s="121" t="s">
        <v>902</v>
      </c>
      <c r="F733" s="122" t="s">
        <v>903</v>
      </c>
      <c r="G733" s="122" t="s">
        <v>903</v>
      </c>
      <c r="H733" s="152">
        <f t="shared" si="5"/>
        <v>0</v>
      </c>
      <c r="I733" s="152">
        <f>[1]gradaran!F41</f>
        <v>0</v>
      </c>
      <c r="J733" s="152"/>
    </row>
    <row r="734" spans="1:10" ht="15.75" customHeight="1" x14ac:dyDescent="0.25">
      <c r="A734" s="69"/>
      <c r="B734" s="108"/>
      <c r="C734" s="109"/>
      <c r="D734" s="109"/>
      <c r="E734" s="121" t="s">
        <v>909</v>
      </c>
      <c r="F734" s="122" t="s">
        <v>910</v>
      </c>
      <c r="G734" s="122" t="s">
        <v>910</v>
      </c>
      <c r="H734" s="152">
        <f t="shared" si="5"/>
        <v>130</v>
      </c>
      <c r="I734" s="152">
        <f>[1]gradaran!F45</f>
        <v>130</v>
      </c>
      <c r="J734" s="152"/>
    </row>
    <row r="735" spans="1:10" ht="15.75" customHeight="1" x14ac:dyDescent="0.25">
      <c r="A735" s="69"/>
      <c r="B735" s="108"/>
      <c r="C735" s="109"/>
      <c r="D735" s="109"/>
      <c r="E735" s="115" t="s">
        <v>911</v>
      </c>
      <c r="F735" s="122"/>
      <c r="G735" s="122" t="s">
        <v>912</v>
      </c>
      <c r="H735" s="152">
        <f t="shared" si="5"/>
        <v>45</v>
      </c>
      <c r="I735" s="152">
        <f>[1]gradaran!F46</f>
        <v>45</v>
      </c>
      <c r="J735" s="152"/>
    </row>
    <row r="736" spans="1:10" ht="15.75" customHeight="1" x14ac:dyDescent="0.25">
      <c r="A736" s="69"/>
      <c r="B736" s="108"/>
      <c r="C736" s="109"/>
      <c r="D736" s="109"/>
      <c r="E736" s="121" t="s">
        <v>913</v>
      </c>
      <c r="F736" s="122"/>
      <c r="G736" s="122" t="s">
        <v>914</v>
      </c>
      <c r="H736" s="152">
        <f t="shared" si="5"/>
        <v>60</v>
      </c>
      <c r="I736" s="152">
        <f>[1]gradaran!F47</f>
        <v>60</v>
      </c>
      <c r="J736" s="152"/>
    </row>
    <row r="737" spans="1:12" ht="25.5" customHeight="1" x14ac:dyDescent="0.25">
      <c r="A737" s="69"/>
      <c r="B737" s="108"/>
      <c r="C737" s="109"/>
      <c r="D737" s="109"/>
      <c r="E737" s="121" t="s">
        <v>946</v>
      </c>
      <c r="F737" s="132"/>
      <c r="G737" s="103">
        <v>423900</v>
      </c>
      <c r="H737" s="152">
        <f t="shared" si="5"/>
        <v>0</v>
      </c>
      <c r="I737" s="152">
        <f>[1]gradaran!F63</f>
        <v>0</v>
      </c>
      <c r="J737" s="152"/>
    </row>
    <row r="738" spans="1:12" ht="25.5" customHeight="1" x14ac:dyDescent="0.25">
      <c r="A738" s="69"/>
      <c r="B738" s="108"/>
      <c r="C738" s="109"/>
      <c r="D738" s="109"/>
      <c r="E738" s="121" t="s">
        <v>950</v>
      </c>
      <c r="F738" s="132"/>
      <c r="G738" s="122" t="s">
        <v>951</v>
      </c>
      <c r="H738" s="152">
        <f t="shared" si="5"/>
        <v>0</v>
      </c>
      <c r="I738" s="152">
        <f>[1]gradaran!F67</f>
        <v>0</v>
      </c>
      <c r="J738" s="152"/>
    </row>
    <row r="739" spans="1:12" ht="25.5" customHeight="1" x14ac:dyDescent="0.25">
      <c r="A739" s="69"/>
      <c r="B739" s="108"/>
      <c r="C739" s="109"/>
      <c r="D739" s="109"/>
      <c r="E739" s="121" t="s">
        <v>956</v>
      </c>
      <c r="F739" s="132"/>
      <c r="G739" s="103">
        <v>426100</v>
      </c>
      <c r="H739" s="152">
        <f t="shared" si="5"/>
        <v>50</v>
      </c>
      <c r="I739" s="152">
        <f>[1]gradaran!F70</f>
        <v>50</v>
      </c>
      <c r="J739" s="152"/>
    </row>
    <row r="740" spans="1:12" ht="25.5" customHeight="1" x14ac:dyDescent="0.25">
      <c r="A740" s="69"/>
      <c r="B740" s="108"/>
      <c r="C740" s="109"/>
      <c r="D740" s="109"/>
      <c r="E740" s="126" t="s">
        <v>968</v>
      </c>
      <c r="F740" s="122" t="s">
        <v>969</v>
      </c>
      <c r="G740" s="122" t="s">
        <v>969</v>
      </c>
      <c r="H740" s="152">
        <f t="shared" si="5"/>
        <v>50</v>
      </c>
      <c r="I740" s="152">
        <f>[1]gradaran!F76</f>
        <v>50</v>
      </c>
      <c r="J740" s="152"/>
    </row>
    <row r="741" spans="1:12" ht="15.75" customHeight="1" x14ac:dyDescent="0.25">
      <c r="A741" s="69"/>
      <c r="B741" s="108"/>
      <c r="C741" s="109"/>
      <c r="D741" s="109"/>
      <c r="E741" s="121"/>
      <c r="F741" s="122"/>
      <c r="G741" s="122"/>
      <c r="H741" s="152">
        <v>0</v>
      </c>
      <c r="I741" s="152"/>
      <c r="J741" s="152"/>
    </row>
    <row r="742" spans="1:12" ht="15.75" customHeight="1" x14ac:dyDescent="0.25">
      <c r="A742" s="69"/>
      <c r="B742" s="108"/>
      <c r="C742" s="109"/>
      <c r="D742" s="109"/>
      <c r="E742" s="111" t="s">
        <v>1122</v>
      </c>
      <c r="F742" s="112"/>
      <c r="G742" s="113"/>
      <c r="H742" s="152">
        <v>0</v>
      </c>
      <c r="I742" s="152"/>
      <c r="J742" s="152"/>
    </row>
    <row r="743" spans="1:12" ht="15.75" customHeight="1" x14ac:dyDescent="0.25">
      <c r="A743" s="69">
        <v>2822</v>
      </c>
      <c r="B743" s="108" t="s">
        <v>1382</v>
      </c>
      <c r="C743" s="109">
        <v>2</v>
      </c>
      <c r="D743" s="109">
        <v>2</v>
      </c>
      <c r="E743" s="111" t="s">
        <v>1392</v>
      </c>
      <c r="F743" s="115"/>
      <c r="G743" s="116"/>
      <c r="H743" s="152">
        <v>0</v>
      </c>
      <c r="I743" s="152"/>
      <c r="J743" s="152"/>
    </row>
    <row r="744" spans="1:12" ht="51" customHeight="1" x14ac:dyDescent="0.25">
      <c r="A744" s="69"/>
      <c r="B744" s="108"/>
      <c r="C744" s="109"/>
      <c r="D744" s="109"/>
      <c r="E744" s="111" t="s">
        <v>884</v>
      </c>
      <c r="F744" s="112"/>
      <c r="G744" s="113"/>
      <c r="H744" s="152">
        <v>0</v>
      </c>
      <c r="I744" s="152"/>
      <c r="J744" s="152"/>
    </row>
    <row r="745" spans="1:12" ht="15.75" customHeight="1" x14ac:dyDescent="0.25">
      <c r="A745" s="69"/>
      <c r="B745" s="108"/>
      <c r="C745" s="109"/>
      <c r="D745" s="109"/>
      <c r="E745" s="111" t="s">
        <v>1122</v>
      </c>
      <c r="F745" s="112"/>
      <c r="G745" s="113"/>
      <c r="H745" s="152">
        <v>0</v>
      </c>
      <c r="I745" s="152"/>
      <c r="J745" s="152"/>
    </row>
    <row r="746" spans="1:12" ht="15.75" customHeight="1" x14ac:dyDescent="0.25">
      <c r="A746" s="69"/>
      <c r="B746" s="108"/>
      <c r="C746" s="109"/>
      <c r="D746" s="109"/>
      <c r="E746" s="111" t="s">
        <v>1122</v>
      </c>
      <c r="F746" s="112"/>
      <c r="G746" s="113"/>
      <c r="H746" s="152">
        <v>0</v>
      </c>
      <c r="I746" s="152"/>
      <c r="J746" s="152"/>
    </row>
    <row r="747" spans="1:12" ht="15.75" customHeight="1" x14ac:dyDescent="0.25">
      <c r="A747" s="69"/>
      <c r="B747" s="108"/>
      <c r="C747" s="109"/>
      <c r="D747" s="109"/>
      <c r="E747" s="126" t="s">
        <v>970</v>
      </c>
      <c r="F747" s="112"/>
      <c r="G747" s="122" t="s">
        <v>971</v>
      </c>
      <c r="H747" s="152">
        <f>I747</f>
        <v>0</v>
      </c>
      <c r="I747" s="152">
        <f>[1]gradaran!F77</f>
        <v>0</v>
      </c>
      <c r="J747" s="152"/>
    </row>
    <row r="748" spans="1:12" ht="15.75" customHeight="1" x14ac:dyDescent="0.25">
      <c r="A748" s="69"/>
      <c r="B748" s="108"/>
      <c r="C748" s="109"/>
      <c r="D748" s="109"/>
      <c r="E748" s="111" t="s">
        <v>1125</v>
      </c>
      <c r="F748" s="112"/>
      <c r="G748" s="133">
        <v>512200</v>
      </c>
      <c r="H748" s="152">
        <f>J748</f>
        <v>0</v>
      </c>
      <c r="I748" s="152"/>
      <c r="J748" s="152">
        <f>[1]gradaran!F157</f>
        <v>0</v>
      </c>
    </row>
    <row r="749" spans="1:12" ht="25.5" customHeight="1" x14ac:dyDescent="0.25">
      <c r="A749" s="69">
        <v>2823</v>
      </c>
      <c r="B749" s="108" t="s">
        <v>1382</v>
      </c>
      <c r="C749" s="109">
        <v>2</v>
      </c>
      <c r="D749" s="109">
        <v>3</v>
      </c>
      <c r="E749" s="111" t="s">
        <v>1393</v>
      </c>
      <c r="F749" s="156" t="s">
        <v>1394</v>
      </c>
      <c r="G749" s="157"/>
      <c r="H749" s="152">
        <f>I749+J749</f>
        <v>124573.7</v>
      </c>
      <c r="I749" s="152">
        <v>43352</v>
      </c>
      <c r="J749" s="106">
        <v>81221.7</v>
      </c>
    </row>
    <row r="750" spans="1:12" ht="51" customHeight="1" x14ac:dyDescent="0.25">
      <c r="A750" s="69"/>
      <c r="B750" s="108"/>
      <c r="C750" s="109"/>
      <c r="D750" s="109"/>
      <c r="E750" s="111" t="s">
        <v>884</v>
      </c>
      <c r="F750" s="112"/>
      <c r="G750" s="113"/>
      <c r="H750" s="152">
        <v>0</v>
      </c>
      <c r="I750" s="152"/>
      <c r="J750" s="152"/>
    </row>
    <row r="751" spans="1:12" ht="51" customHeight="1" x14ac:dyDescent="0.25">
      <c r="A751" s="69"/>
      <c r="B751" s="108"/>
      <c r="C751" s="109"/>
      <c r="D751" s="109"/>
      <c r="E751" s="111" t="s">
        <v>884</v>
      </c>
      <c r="F751" s="112"/>
      <c r="G751" s="113"/>
      <c r="H751" s="152"/>
      <c r="I751" s="152"/>
      <c r="J751" s="152"/>
    </row>
    <row r="752" spans="1:12" ht="25.5" customHeight="1" x14ac:dyDescent="0.25">
      <c r="A752" s="69"/>
      <c r="B752" s="108"/>
      <c r="C752" s="109"/>
      <c r="D752" s="109"/>
      <c r="E752" s="121" t="s">
        <v>887</v>
      </c>
      <c r="F752" s="112"/>
      <c r="G752" s="122">
        <v>411100</v>
      </c>
      <c r="H752" s="152">
        <f>I752</f>
        <v>0</v>
      </c>
      <c r="I752" s="152">
        <f>'[1]mshakujti tun'!F34</f>
        <v>0</v>
      </c>
      <c r="J752" s="152"/>
      <c r="L752" s="59"/>
    </row>
    <row r="753" spans="1:12" ht="25.5" customHeight="1" x14ac:dyDescent="0.25">
      <c r="A753" s="69"/>
      <c r="B753" s="108"/>
      <c r="C753" s="109"/>
      <c r="D753" s="109"/>
      <c r="E753" s="121" t="s">
        <v>902</v>
      </c>
      <c r="F753" s="112"/>
      <c r="G753" s="122">
        <v>413100</v>
      </c>
      <c r="H753" s="152">
        <v>559</v>
      </c>
      <c r="I753" s="152">
        <f>'[1]mshakujti tun'!F40</f>
        <v>0</v>
      </c>
      <c r="J753" s="152"/>
      <c r="L753" s="59"/>
    </row>
    <row r="754" spans="1:12" ht="15.75" customHeight="1" x14ac:dyDescent="0.25">
      <c r="A754" s="69"/>
      <c r="B754" s="108"/>
      <c r="C754" s="109"/>
      <c r="D754" s="109"/>
      <c r="E754" s="121" t="s">
        <v>1508</v>
      </c>
      <c r="F754" s="112"/>
      <c r="G754" s="122">
        <v>421200</v>
      </c>
      <c r="H754" s="152">
        <f t="shared" ref="H754:H760" si="6">I754</f>
        <v>0</v>
      </c>
      <c r="I754" s="152">
        <f>'[1]mshakujti tun'!F44</f>
        <v>0</v>
      </c>
      <c r="J754" s="152"/>
      <c r="L754" s="59"/>
    </row>
    <row r="755" spans="1:12" ht="15.75" customHeight="1" x14ac:dyDescent="0.25">
      <c r="A755" s="69"/>
      <c r="B755" s="108"/>
      <c r="C755" s="109"/>
      <c r="D755" s="109"/>
      <c r="E755" s="115" t="s">
        <v>911</v>
      </c>
      <c r="F755" s="122"/>
      <c r="G755" s="122" t="s">
        <v>912</v>
      </c>
      <c r="H755" s="152">
        <f t="shared" si="6"/>
        <v>0</v>
      </c>
      <c r="I755" s="152">
        <f>'[1]mshakujti tun'!F45</f>
        <v>0</v>
      </c>
      <c r="J755" s="152"/>
      <c r="L755" s="59"/>
    </row>
    <row r="756" spans="1:12" ht="25.5" customHeight="1" x14ac:dyDescent="0.25">
      <c r="A756" s="69"/>
      <c r="B756" s="108"/>
      <c r="C756" s="109"/>
      <c r="D756" s="109"/>
      <c r="E756" s="121" t="s">
        <v>917</v>
      </c>
      <c r="F756" s="112"/>
      <c r="G756" s="122">
        <v>421600</v>
      </c>
      <c r="H756" s="152">
        <f t="shared" si="6"/>
        <v>0</v>
      </c>
      <c r="I756" s="152">
        <f>'[1]mshakujti tun'!F48</f>
        <v>0</v>
      </c>
      <c r="J756" s="152"/>
      <c r="L756" s="59"/>
    </row>
    <row r="757" spans="1:12" ht="25.5" customHeight="1" x14ac:dyDescent="0.25">
      <c r="A757" s="69"/>
      <c r="B757" s="108"/>
      <c r="C757" s="109"/>
      <c r="D757" s="109"/>
      <c r="E757" s="121" t="s">
        <v>946</v>
      </c>
      <c r="F757" s="132"/>
      <c r="G757" s="103">
        <v>423900</v>
      </c>
      <c r="H757" s="152">
        <f t="shared" si="6"/>
        <v>0</v>
      </c>
      <c r="I757" s="152">
        <f>'[1]mshakujti tun'!F62</f>
        <v>0</v>
      </c>
      <c r="J757" s="152"/>
    </row>
    <row r="758" spans="1:12" ht="16.5" customHeight="1" thickBot="1" x14ac:dyDescent="0.3">
      <c r="A758" s="69"/>
      <c r="B758" s="108"/>
      <c r="C758" s="109"/>
      <c r="D758" s="109"/>
      <c r="E758" s="178" t="s">
        <v>952</v>
      </c>
      <c r="F758" s="132"/>
      <c r="G758" s="122" t="s">
        <v>1395</v>
      </c>
      <c r="H758" s="152">
        <f t="shared" si="6"/>
        <v>0</v>
      </c>
      <c r="I758" s="152">
        <f>'[1]mshakujti tun'!F64</f>
        <v>0</v>
      </c>
      <c r="J758" s="152"/>
    </row>
    <row r="759" spans="1:12" ht="25.5" customHeight="1" x14ac:dyDescent="0.25">
      <c r="A759" s="69"/>
      <c r="B759" s="108"/>
      <c r="C759" s="109"/>
      <c r="D759" s="109"/>
      <c r="E759" s="121" t="s">
        <v>950</v>
      </c>
      <c r="F759" s="132"/>
      <c r="G759" s="122" t="s">
        <v>951</v>
      </c>
      <c r="H759" s="152">
        <f t="shared" si="6"/>
        <v>0</v>
      </c>
      <c r="I759" s="152">
        <f>'[1]mshakujti tun'!F66</f>
        <v>0</v>
      </c>
      <c r="J759" s="152"/>
    </row>
    <row r="760" spans="1:12" ht="26.25" customHeight="1" thickBot="1" x14ac:dyDescent="0.3">
      <c r="A760" s="69"/>
      <c r="B760" s="108"/>
      <c r="C760" s="109"/>
      <c r="D760" s="109"/>
      <c r="E760" s="178" t="s">
        <v>953</v>
      </c>
      <c r="F760" s="132"/>
      <c r="G760" s="122" t="s">
        <v>954</v>
      </c>
      <c r="H760" s="152">
        <f t="shared" si="6"/>
        <v>0</v>
      </c>
      <c r="I760" s="152">
        <f>'[1]mshakujti tun'!F67</f>
        <v>0</v>
      </c>
      <c r="J760" s="152"/>
    </row>
    <row r="761" spans="1:12" ht="25.5" customHeight="1" x14ac:dyDescent="0.25">
      <c r="A761" s="69"/>
      <c r="B761" s="108"/>
      <c r="C761" s="109"/>
      <c r="D761" s="109"/>
      <c r="E761" s="121" t="s">
        <v>968</v>
      </c>
      <c r="F761" s="112"/>
      <c r="G761" s="122">
        <v>426700</v>
      </c>
      <c r="H761" s="152">
        <v>50</v>
      </c>
      <c r="I761" s="152">
        <f>'[1]mshakujti tun'!F75</f>
        <v>0</v>
      </c>
      <c r="J761" s="152"/>
      <c r="L761" s="59"/>
    </row>
    <row r="762" spans="1:12" ht="25.5" customHeight="1" x14ac:dyDescent="0.25">
      <c r="A762" s="69"/>
      <c r="B762" s="108"/>
      <c r="C762" s="109"/>
      <c r="D762" s="109"/>
      <c r="E762" s="121" t="s">
        <v>887</v>
      </c>
      <c r="F762" s="122" t="s">
        <v>888</v>
      </c>
      <c r="G762" s="122" t="s">
        <v>889</v>
      </c>
      <c r="H762" s="152">
        <v>9000</v>
      </c>
      <c r="I762" s="152">
        <v>9000</v>
      </c>
      <c r="J762" s="152"/>
      <c r="L762" s="59"/>
    </row>
    <row r="763" spans="1:12" ht="15.75" customHeight="1" x14ac:dyDescent="0.25">
      <c r="A763" s="69"/>
      <c r="B763" s="108"/>
      <c r="C763" s="109"/>
      <c r="D763" s="109"/>
      <c r="E763" s="121" t="s">
        <v>913</v>
      </c>
      <c r="F763" s="122"/>
      <c r="G763" s="122" t="s">
        <v>914</v>
      </c>
      <c r="H763" s="152">
        <v>60</v>
      </c>
      <c r="I763" s="152">
        <v>60</v>
      </c>
      <c r="J763" s="152"/>
      <c r="L763" s="59"/>
    </row>
    <row r="764" spans="1:12" ht="15.75" customHeight="1" x14ac:dyDescent="0.25">
      <c r="A764" s="69"/>
      <c r="B764" s="108"/>
      <c r="C764" s="109"/>
      <c r="D764" s="109"/>
      <c r="E764" s="121" t="s">
        <v>922</v>
      </c>
      <c r="F764" s="132"/>
      <c r="G764" s="103">
        <v>421500</v>
      </c>
      <c r="H764" s="152">
        <v>252</v>
      </c>
      <c r="I764" s="152">
        <v>252</v>
      </c>
      <c r="J764" s="152"/>
      <c r="L764" s="59"/>
    </row>
    <row r="765" spans="1:12" ht="15.75" customHeight="1" x14ac:dyDescent="0.25">
      <c r="A765" s="69"/>
      <c r="B765" s="108"/>
      <c r="C765" s="109"/>
      <c r="D765" s="109"/>
      <c r="E765" s="121" t="s">
        <v>923</v>
      </c>
      <c r="F765" s="122" t="s">
        <v>924</v>
      </c>
      <c r="G765" s="122" t="s">
        <v>924</v>
      </c>
      <c r="H765" s="152">
        <v>40</v>
      </c>
      <c r="I765" s="152">
        <v>40</v>
      </c>
      <c r="J765" s="152"/>
      <c r="L765" s="59"/>
    </row>
    <row r="766" spans="1:12" ht="25.5" customHeight="1" x14ac:dyDescent="0.25">
      <c r="A766" s="69"/>
      <c r="B766" s="108"/>
      <c r="C766" s="109"/>
      <c r="D766" s="109"/>
      <c r="E766" s="121" t="s">
        <v>946</v>
      </c>
      <c r="F766" s="132"/>
      <c r="G766" s="103">
        <v>423900</v>
      </c>
      <c r="H766" s="152">
        <v>300</v>
      </c>
      <c r="I766" s="152">
        <v>300</v>
      </c>
      <c r="J766" s="152"/>
      <c r="L766" s="59"/>
    </row>
    <row r="767" spans="1:12" ht="25.5" customHeight="1" x14ac:dyDescent="0.25">
      <c r="A767" s="69"/>
      <c r="B767" s="108"/>
      <c r="C767" s="109"/>
      <c r="D767" s="109"/>
      <c r="E767" s="121" t="s">
        <v>950</v>
      </c>
      <c r="F767" s="132"/>
      <c r="G767" s="122" t="s">
        <v>951</v>
      </c>
      <c r="H767" s="152">
        <v>450</v>
      </c>
      <c r="I767" s="152">
        <v>450</v>
      </c>
      <c r="J767" s="152"/>
      <c r="L767" s="59"/>
    </row>
    <row r="768" spans="1:12" ht="25.5" customHeight="1" x14ac:dyDescent="0.25">
      <c r="A768" s="69"/>
      <c r="B768" s="108"/>
      <c r="C768" s="109"/>
      <c r="D768" s="109"/>
      <c r="E768" s="121" t="s">
        <v>956</v>
      </c>
      <c r="F768" s="132"/>
      <c r="G768" s="103">
        <v>426100</v>
      </c>
      <c r="H768" s="152">
        <v>100</v>
      </c>
      <c r="I768" s="152">
        <v>100</v>
      </c>
      <c r="J768" s="152"/>
      <c r="L768" s="59"/>
    </row>
    <row r="769" spans="1:12" ht="15.75" customHeight="1" x14ac:dyDescent="0.25">
      <c r="A769" s="69"/>
      <c r="B769" s="108"/>
      <c r="C769" s="109"/>
      <c r="D769" s="109"/>
      <c r="E769" s="126" t="s">
        <v>970</v>
      </c>
      <c r="F769" s="112"/>
      <c r="G769" s="122" t="s">
        <v>971</v>
      </c>
      <c r="H769" s="152">
        <v>2150</v>
      </c>
      <c r="I769" s="152">
        <v>2150</v>
      </c>
      <c r="J769" s="152"/>
      <c r="L769" s="59"/>
    </row>
    <row r="770" spans="1:12" ht="15.75" customHeight="1" x14ac:dyDescent="0.25">
      <c r="A770" s="69"/>
      <c r="B770" s="108"/>
      <c r="C770" s="109"/>
      <c r="D770" s="109"/>
      <c r="E770" s="121"/>
      <c r="F770" s="112"/>
      <c r="G770" s="122"/>
      <c r="H770" s="152"/>
      <c r="I770" s="152"/>
      <c r="J770" s="152"/>
      <c r="L770" s="59"/>
    </row>
    <row r="771" spans="1:12" ht="15.75" customHeight="1" x14ac:dyDescent="0.25">
      <c r="A771" s="69"/>
      <c r="B771" s="108"/>
      <c r="C771" s="109"/>
      <c r="D771" s="109"/>
      <c r="E771" s="126" t="s">
        <v>970</v>
      </c>
      <c r="F771" s="112"/>
      <c r="G771" s="122" t="s">
        <v>971</v>
      </c>
      <c r="H771" s="152">
        <f>I771</f>
        <v>0</v>
      </c>
      <c r="I771" s="152">
        <f>'[1]mshakujti tun'!F76</f>
        <v>0</v>
      </c>
      <c r="J771" s="152"/>
      <c r="L771" s="59"/>
    </row>
    <row r="772" spans="1:12" ht="51" customHeight="1" x14ac:dyDescent="0.25">
      <c r="A772" s="69"/>
      <c r="B772" s="108"/>
      <c r="C772" s="109"/>
      <c r="D772" s="109"/>
      <c r="E772" s="135" t="s">
        <v>1010</v>
      </c>
      <c r="F772" s="112"/>
      <c r="G772" s="113">
        <v>463700</v>
      </c>
      <c r="H772" s="152">
        <f>I772</f>
        <v>31000</v>
      </c>
      <c r="I772" s="152">
        <f>'[1]mch kentron'!F105</f>
        <v>31000</v>
      </c>
      <c r="J772" s="152"/>
      <c r="L772" s="59"/>
    </row>
    <row r="773" spans="1:12" ht="15.75" customHeight="1" x14ac:dyDescent="0.25">
      <c r="A773" s="69"/>
      <c r="B773" s="108"/>
      <c r="C773" s="109"/>
      <c r="D773" s="109"/>
      <c r="E773" s="131" t="s">
        <v>1057</v>
      </c>
      <c r="F773" s="125"/>
      <c r="G773" s="122" t="s">
        <v>1058</v>
      </c>
      <c r="H773" s="152">
        <f>I773</f>
        <v>0</v>
      </c>
      <c r="I773" s="152">
        <f>'[1]mshakujti tun'!F137</f>
        <v>0</v>
      </c>
      <c r="J773" s="152"/>
      <c r="L773" s="59"/>
    </row>
    <row r="774" spans="1:12" ht="15.75" customHeight="1" x14ac:dyDescent="0.25">
      <c r="A774" s="69"/>
      <c r="B774" s="108"/>
      <c r="C774" s="109"/>
      <c r="D774" s="109"/>
      <c r="E774" s="147" t="s">
        <v>1507</v>
      </c>
      <c r="F774" s="177" t="s">
        <v>1090</v>
      </c>
      <c r="G774" s="137" t="s">
        <v>1090</v>
      </c>
      <c r="H774" s="152">
        <f>J774</f>
        <v>0</v>
      </c>
      <c r="I774" s="152"/>
      <c r="J774" s="152">
        <f>'[1]mshakujti tun'!F157</f>
        <v>0</v>
      </c>
      <c r="L774" s="59"/>
    </row>
    <row r="775" spans="1:12" ht="25.5" customHeight="1" x14ac:dyDescent="0.25">
      <c r="A775" s="69"/>
      <c r="B775" s="108"/>
      <c r="C775" s="109"/>
      <c r="D775" s="109"/>
      <c r="E775" s="147" t="s">
        <v>1504</v>
      </c>
      <c r="F775" s="112"/>
      <c r="G775" s="133">
        <v>511300</v>
      </c>
      <c r="H775" s="179">
        <v>79521.7</v>
      </c>
      <c r="I775" s="152">
        <v>0</v>
      </c>
      <c r="J775" s="106">
        <v>79521.7</v>
      </c>
      <c r="L775" s="59"/>
    </row>
    <row r="776" spans="1:12" ht="15.75" customHeight="1" x14ac:dyDescent="0.25">
      <c r="A776" s="69"/>
      <c r="B776" s="108"/>
      <c r="C776" s="109"/>
      <c r="D776" s="109"/>
      <c r="E776" s="111" t="s">
        <v>1125</v>
      </c>
      <c r="F776" s="112"/>
      <c r="G776" s="133">
        <v>512200</v>
      </c>
      <c r="H776" s="179">
        <v>1700</v>
      </c>
      <c r="I776" s="152">
        <v>0</v>
      </c>
      <c r="J776" s="106">
        <v>1700</v>
      </c>
      <c r="L776" s="59"/>
    </row>
    <row r="777" spans="1:12" ht="25.5" customHeight="1" x14ac:dyDescent="0.25">
      <c r="A777" s="69">
        <v>2824</v>
      </c>
      <c r="B777" s="108" t="s">
        <v>1382</v>
      </c>
      <c r="C777" s="109">
        <v>2</v>
      </c>
      <c r="D777" s="109">
        <v>4</v>
      </c>
      <c r="E777" s="111" t="s">
        <v>1396</v>
      </c>
      <c r="F777" s="156"/>
      <c r="G777" s="157"/>
      <c r="H777" s="152">
        <f>I777+J777</f>
        <v>21761</v>
      </c>
      <c r="I777" s="152">
        <f>I781+I782+I783+I784+I785+I786+I787+I780</f>
        <v>21180</v>
      </c>
      <c r="J777" s="152">
        <f>J793</f>
        <v>581</v>
      </c>
    </row>
    <row r="778" spans="1:12" ht="51" customHeight="1" x14ac:dyDescent="0.25">
      <c r="A778" s="69"/>
      <c r="B778" s="108"/>
      <c r="C778" s="109"/>
      <c r="D778" s="109"/>
      <c r="E778" s="111" t="s">
        <v>884</v>
      </c>
      <c r="F778" s="112"/>
      <c r="G778" s="113"/>
      <c r="H778" s="152">
        <v>0</v>
      </c>
      <c r="I778" s="152">
        <v>0</v>
      </c>
      <c r="J778" s="152"/>
    </row>
    <row r="779" spans="1:12" ht="51" customHeight="1" x14ac:dyDescent="0.25">
      <c r="A779" s="69"/>
      <c r="B779" s="108"/>
      <c r="C779" s="109"/>
      <c r="D779" s="109"/>
      <c r="E779" s="111" t="s">
        <v>884</v>
      </c>
      <c r="F779" s="112"/>
      <c r="G779" s="113"/>
      <c r="H779" s="152"/>
      <c r="I779" s="152"/>
      <c r="J779" s="152"/>
    </row>
    <row r="780" spans="1:12" ht="25.5" customHeight="1" x14ac:dyDescent="0.25">
      <c r="A780" s="69"/>
      <c r="B780" s="108"/>
      <c r="C780" s="109"/>
      <c r="D780" s="109"/>
      <c r="E780" s="124" t="s">
        <v>917</v>
      </c>
      <c r="F780" s="112"/>
      <c r="G780" s="113">
        <v>421600</v>
      </c>
      <c r="H780" s="152">
        <f>I780</f>
        <v>0</v>
      </c>
      <c r="I780" s="152">
        <f>'[1]ajl mchak'!F49</f>
        <v>0</v>
      </c>
      <c r="J780" s="152"/>
    </row>
    <row r="781" spans="1:12" ht="15.75" customHeight="1" x14ac:dyDescent="0.25">
      <c r="A781" s="69"/>
      <c r="B781" s="108"/>
      <c r="C781" s="109"/>
      <c r="D781" s="109"/>
      <c r="E781" s="121" t="s">
        <v>923</v>
      </c>
      <c r="F781" s="112"/>
      <c r="G781" s="113">
        <v>422100</v>
      </c>
      <c r="H781" s="152">
        <f>I781</f>
        <v>0</v>
      </c>
      <c r="I781" s="152">
        <f>'[1]ajl mchak'!F52</f>
        <v>0</v>
      </c>
      <c r="J781" s="152"/>
    </row>
    <row r="782" spans="1:12" ht="25.5" customHeight="1" x14ac:dyDescent="0.25">
      <c r="A782" s="69"/>
      <c r="B782" s="108"/>
      <c r="C782" s="109"/>
      <c r="D782" s="109"/>
      <c r="E782" s="121" t="s">
        <v>946</v>
      </c>
      <c r="F782" s="122" t="s">
        <v>947</v>
      </c>
      <c r="G782" s="122" t="s">
        <v>947</v>
      </c>
      <c r="H782" s="152">
        <f>I782</f>
        <v>7000</v>
      </c>
      <c r="I782" s="152">
        <v>7000</v>
      </c>
      <c r="J782" s="152"/>
    </row>
    <row r="783" spans="1:12" ht="15.75" customHeight="1" x14ac:dyDescent="0.25">
      <c r="A783" s="69"/>
      <c r="B783" s="108"/>
      <c r="C783" s="109"/>
      <c r="D783" s="109"/>
      <c r="E783" s="124" t="s">
        <v>956</v>
      </c>
      <c r="F783" s="122"/>
      <c r="G783" s="122" t="s">
        <v>957</v>
      </c>
      <c r="H783" s="152">
        <v>100</v>
      </c>
      <c r="I783" s="152">
        <f>'[1]ajl mchak'!F70</f>
        <v>180</v>
      </c>
      <c r="J783" s="152"/>
    </row>
    <row r="784" spans="1:12" ht="15.75" customHeight="1" x14ac:dyDescent="0.25">
      <c r="A784" s="69"/>
      <c r="B784" s="108"/>
      <c r="C784" s="109"/>
      <c r="D784" s="109"/>
      <c r="E784" s="131" t="s">
        <v>962</v>
      </c>
      <c r="F784" s="122"/>
      <c r="G784" s="122" t="s">
        <v>963</v>
      </c>
      <c r="H784" s="152">
        <f>I784</f>
        <v>0</v>
      </c>
      <c r="I784" s="152">
        <f>'[1]ajl mchak'!F73</f>
        <v>0</v>
      </c>
      <c r="J784" s="152"/>
      <c r="L784" s="68"/>
    </row>
    <row r="785" spans="1:10" ht="25.5" customHeight="1" x14ac:dyDescent="0.25">
      <c r="A785" s="69"/>
      <c r="B785" s="108"/>
      <c r="C785" s="109"/>
      <c r="D785" s="109"/>
      <c r="E785" s="131" t="s">
        <v>968</v>
      </c>
      <c r="F785" s="122"/>
      <c r="G785" s="122" t="s">
        <v>969</v>
      </c>
      <c r="H785" s="152">
        <f>I785</f>
        <v>1700</v>
      </c>
      <c r="I785" s="152">
        <v>1700</v>
      </c>
      <c r="J785" s="152"/>
    </row>
    <row r="786" spans="1:10" ht="15.75" customHeight="1" x14ac:dyDescent="0.25">
      <c r="A786" s="69"/>
      <c r="B786" s="108"/>
      <c r="C786" s="109"/>
      <c r="D786" s="109"/>
      <c r="E786" s="126" t="s">
        <v>970</v>
      </c>
      <c r="F786" s="122" t="s">
        <v>971</v>
      </c>
      <c r="G786" s="122" t="s">
        <v>971</v>
      </c>
      <c r="H786" s="152">
        <f>I786</f>
        <v>11600</v>
      </c>
      <c r="I786" s="152">
        <v>11600</v>
      </c>
      <c r="J786" s="152"/>
    </row>
    <row r="787" spans="1:10" ht="38.25" customHeight="1" x14ac:dyDescent="0.25">
      <c r="A787" s="69"/>
      <c r="B787" s="108"/>
      <c r="C787" s="109"/>
      <c r="D787" s="109"/>
      <c r="E787" s="126" t="s">
        <v>1051</v>
      </c>
      <c r="F787" s="122"/>
      <c r="G787" s="122" t="s">
        <v>1052</v>
      </c>
      <c r="H787" s="152">
        <f>I787</f>
        <v>700</v>
      </c>
      <c r="I787" s="152">
        <v>700</v>
      </c>
      <c r="J787" s="152"/>
    </row>
    <row r="788" spans="1:10" ht="15.75" customHeight="1" x14ac:dyDescent="0.25">
      <c r="A788" s="69">
        <v>2825</v>
      </c>
      <c r="B788" s="108" t="s">
        <v>1382</v>
      </c>
      <c r="C788" s="109">
        <v>2</v>
      </c>
      <c r="D788" s="109">
        <v>5</v>
      </c>
      <c r="E788" s="111" t="s">
        <v>1397</v>
      </c>
      <c r="F788" s="156"/>
      <c r="G788" s="157"/>
      <c r="H788" s="152">
        <v>0</v>
      </c>
      <c r="I788" s="152"/>
      <c r="J788" s="152"/>
    </row>
    <row r="789" spans="1:10" ht="51" customHeight="1" x14ac:dyDescent="0.25">
      <c r="A789" s="69"/>
      <c r="B789" s="108"/>
      <c r="C789" s="109"/>
      <c r="D789" s="109"/>
      <c r="E789" s="111" t="s">
        <v>884</v>
      </c>
      <c r="F789" s="112"/>
      <c r="G789" s="113"/>
      <c r="H789" s="152">
        <v>0</v>
      </c>
      <c r="I789" s="152"/>
      <c r="J789" s="152"/>
    </row>
    <row r="790" spans="1:10" ht="15.75" customHeight="1" x14ac:dyDescent="0.25">
      <c r="A790" s="69"/>
      <c r="B790" s="108"/>
      <c r="C790" s="109"/>
      <c r="D790" s="109"/>
      <c r="E790" s="111" t="s">
        <v>1122</v>
      </c>
      <c r="F790" s="112"/>
      <c r="G790" s="113"/>
      <c r="H790" s="152">
        <v>0</v>
      </c>
      <c r="I790" s="152"/>
      <c r="J790" s="152"/>
    </row>
    <row r="791" spans="1:10" ht="15.75" customHeight="1" x14ac:dyDescent="0.25">
      <c r="A791" s="69"/>
      <c r="B791" s="108"/>
      <c r="C791" s="109"/>
      <c r="D791" s="109"/>
      <c r="E791" s="180"/>
      <c r="F791" s="112"/>
      <c r="G791" s="113"/>
      <c r="H791" s="152"/>
      <c r="I791" s="152"/>
      <c r="J791" s="152"/>
    </row>
    <row r="792" spans="1:10" ht="15.75" customHeight="1" x14ac:dyDescent="0.25">
      <c r="A792" s="69"/>
      <c r="B792" s="108"/>
      <c r="C792" s="109"/>
      <c r="D792" s="109"/>
      <c r="E792" s="111" t="s">
        <v>1125</v>
      </c>
      <c r="F792" s="112"/>
      <c r="G792" s="133">
        <v>512200</v>
      </c>
      <c r="H792" s="152"/>
      <c r="I792" s="152"/>
      <c r="J792" s="152"/>
    </row>
    <row r="793" spans="1:10" ht="15.75" customHeight="1" x14ac:dyDescent="0.25">
      <c r="A793" s="69"/>
      <c r="B793" s="108"/>
      <c r="C793" s="109"/>
      <c r="D793" s="109"/>
      <c r="E793" s="147" t="s">
        <v>1507</v>
      </c>
      <c r="F793" s="177" t="s">
        <v>1090</v>
      </c>
      <c r="G793" s="137" t="s">
        <v>1090</v>
      </c>
      <c r="H793" s="152">
        <f>J793</f>
        <v>581</v>
      </c>
      <c r="I793" s="152">
        <v>0</v>
      </c>
      <c r="J793" s="152">
        <f>'[1]ajl mchak'!F158</f>
        <v>581</v>
      </c>
    </row>
    <row r="794" spans="1:10" ht="15.75" customHeight="1" x14ac:dyDescent="0.25">
      <c r="A794" s="69"/>
      <c r="B794" s="108"/>
      <c r="C794" s="109"/>
      <c r="D794" s="109"/>
      <c r="E794" s="111" t="s">
        <v>1122</v>
      </c>
      <c r="F794" s="112"/>
      <c r="G794" s="113"/>
      <c r="H794" s="152">
        <v>0</v>
      </c>
      <c r="I794" s="152"/>
      <c r="J794" s="152"/>
    </row>
    <row r="795" spans="1:10" ht="15.75" customHeight="1" x14ac:dyDescent="0.25">
      <c r="A795" s="69">
        <v>2826</v>
      </c>
      <c r="B795" s="108" t="s">
        <v>1382</v>
      </c>
      <c r="C795" s="109">
        <v>2</v>
      </c>
      <c r="D795" s="109">
        <v>6</v>
      </c>
      <c r="E795" s="111" t="s">
        <v>1398</v>
      </c>
      <c r="F795" s="156"/>
      <c r="G795" s="157"/>
      <c r="H795" s="152">
        <f>H797</f>
        <v>0</v>
      </c>
      <c r="I795" s="152">
        <f>I797</f>
        <v>0</v>
      </c>
      <c r="J795" s="152"/>
    </row>
    <row r="796" spans="1:10" ht="51" customHeight="1" x14ac:dyDescent="0.25">
      <c r="A796" s="69"/>
      <c r="B796" s="108"/>
      <c r="C796" s="109"/>
      <c r="D796" s="109"/>
      <c r="E796" s="111" t="s">
        <v>884</v>
      </c>
      <c r="F796" s="112"/>
      <c r="G796" s="113"/>
      <c r="H796" s="152"/>
      <c r="I796" s="152"/>
      <c r="J796" s="152"/>
    </row>
    <row r="797" spans="1:10" ht="25.5" customHeight="1" x14ac:dyDescent="0.25">
      <c r="A797" s="69"/>
      <c r="B797" s="108"/>
      <c r="C797" s="109"/>
      <c r="D797" s="109"/>
      <c r="E797" s="121" t="s">
        <v>946</v>
      </c>
      <c r="F797" s="112"/>
      <c r="G797" s="122" t="s">
        <v>947</v>
      </c>
      <c r="H797" s="152">
        <f>J797+I797</f>
        <v>0</v>
      </c>
      <c r="I797" s="152">
        <f>[1]kino!F32</f>
        <v>0</v>
      </c>
      <c r="J797" s="152"/>
    </row>
    <row r="798" spans="1:10" ht="15.75" customHeight="1" x14ac:dyDescent="0.25">
      <c r="A798" s="69"/>
      <c r="B798" s="108"/>
      <c r="C798" s="109"/>
      <c r="D798" s="109"/>
      <c r="E798" s="111" t="s">
        <v>1122</v>
      </c>
      <c r="F798" s="112"/>
      <c r="G798" s="113"/>
      <c r="H798" s="152">
        <v>0</v>
      </c>
      <c r="I798" s="152"/>
      <c r="J798" s="152"/>
    </row>
    <row r="799" spans="1:10" ht="38.25" customHeight="1" x14ac:dyDescent="0.25">
      <c r="A799" s="69">
        <v>2827</v>
      </c>
      <c r="B799" s="108" t="s">
        <v>1382</v>
      </c>
      <c r="C799" s="109">
        <v>2</v>
      </c>
      <c r="D799" s="109">
        <v>7</v>
      </c>
      <c r="E799" s="111" t="s">
        <v>1399</v>
      </c>
      <c r="F799" s="156"/>
      <c r="G799" s="157"/>
      <c r="H799" s="152">
        <v>0</v>
      </c>
      <c r="I799" s="152"/>
      <c r="J799" s="152">
        <v>0</v>
      </c>
    </row>
    <row r="800" spans="1:10" ht="51" customHeight="1" x14ac:dyDescent="0.25">
      <c r="A800" s="69"/>
      <c r="B800" s="108"/>
      <c r="C800" s="109"/>
      <c r="D800" s="109"/>
      <c r="E800" s="111" t="s">
        <v>884</v>
      </c>
      <c r="F800" s="112"/>
      <c r="G800" s="113"/>
      <c r="H800" s="152">
        <v>0</v>
      </c>
      <c r="I800" s="152"/>
      <c r="J800" s="152"/>
    </row>
    <row r="801" spans="1:10" ht="25.5" customHeight="1" x14ac:dyDescent="0.25">
      <c r="A801" s="69"/>
      <c r="B801" s="108"/>
      <c r="C801" s="109"/>
      <c r="D801" s="109"/>
      <c r="E801" s="131" t="s">
        <v>1081</v>
      </c>
      <c r="F801" s="112"/>
      <c r="G801" s="125" t="s">
        <v>1082</v>
      </c>
      <c r="H801" s="152">
        <v>0</v>
      </c>
      <c r="I801" s="152"/>
      <c r="J801" s="152">
        <v>0</v>
      </c>
    </row>
    <row r="802" spans="1:10" ht="25.5" customHeight="1" x14ac:dyDescent="0.25">
      <c r="A802" s="69"/>
      <c r="B802" s="108"/>
      <c r="C802" s="109"/>
      <c r="D802" s="109"/>
      <c r="E802" s="126" t="s">
        <v>1083</v>
      </c>
      <c r="F802" s="132"/>
      <c r="G802" s="122" t="s">
        <v>1084</v>
      </c>
      <c r="H802" s="152">
        <v>0</v>
      </c>
      <c r="I802" s="152"/>
      <c r="J802" s="152">
        <v>0</v>
      </c>
    </row>
    <row r="803" spans="1:10" ht="38.25" customHeight="1" x14ac:dyDescent="0.25">
      <c r="A803" s="69">
        <v>2830</v>
      </c>
      <c r="B803" s="108" t="s">
        <v>1382</v>
      </c>
      <c r="C803" s="109">
        <v>3</v>
      </c>
      <c r="D803" s="109">
        <v>0</v>
      </c>
      <c r="E803" s="115" t="s">
        <v>1400</v>
      </c>
      <c r="F803" s="123" t="s">
        <v>1401</v>
      </c>
      <c r="G803" s="161"/>
      <c r="H803" s="152">
        <v>0</v>
      </c>
      <c r="I803" s="152">
        <v>0</v>
      </c>
      <c r="J803" s="152">
        <v>0</v>
      </c>
    </row>
    <row r="804" spans="1:10" s="68" customFormat="1" ht="15.75" customHeight="1" x14ac:dyDescent="0.25">
      <c r="A804" s="69"/>
      <c r="B804" s="108"/>
      <c r="C804" s="109"/>
      <c r="D804" s="109"/>
      <c r="E804" s="111" t="s">
        <v>881</v>
      </c>
      <c r="F804" s="115"/>
      <c r="G804" s="116"/>
      <c r="H804" s="152">
        <v>0</v>
      </c>
      <c r="I804" s="152"/>
      <c r="J804" s="152"/>
    </row>
    <row r="805" spans="1:10" ht="15.75" customHeight="1" x14ac:dyDescent="0.25">
      <c r="A805" s="69">
        <v>2831</v>
      </c>
      <c r="B805" s="108" t="s">
        <v>1382</v>
      </c>
      <c r="C805" s="109">
        <v>3</v>
      </c>
      <c r="D805" s="109">
        <v>1</v>
      </c>
      <c r="E805" s="111" t="s">
        <v>1402</v>
      </c>
      <c r="F805" s="123"/>
      <c r="G805" s="161"/>
      <c r="H805" s="152">
        <v>0</v>
      </c>
      <c r="I805" s="152"/>
      <c r="J805" s="152"/>
    </row>
    <row r="806" spans="1:10" ht="51" customHeight="1" x14ac:dyDescent="0.25">
      <c r="A806" s="69"/>
      <c r="B806" s="108"/>
      <c r="C806" s="109"/>
      <c r="D806" s="109"/>
      <c r="E806" s="111" t="s">
        <v>884</v>
      </c>
      <c r="F806" s="112"/>
      <c r="G806" s="113"/>
      <c r="H806" s="152">
        <v>0</v>
      </c>
      <c r="I806" s="152"/>
      <c r="J806" s="152"/>
    </row>
    <row r="807" spans="1:10" ht="25.5" customHeight="1" x14ac:dyDescent="0.25">
      <c r="A807" s="69"/>
      <c r="B807" s="108"/>
      <c r="C807" s="109"/>
      <c r="D807" s="109"/>
      <c r="E807" s="131" t="s">
        <v>1083</v>
      </c>
      <c r="F807" s="112"/>
      <c r="G807" s="125" t="s">
        <v>1084</v>
      </c>
      <c r="H807" s="152" t="e">
        <v>#REF!</v>
      </c>
      <c r="I807" s="152"/>
      <c r="J807" s="152" t="e">
        <v>#REF!</v>
      </c>
    </row>
    <row r="808" spans="1:10" ht="25.5" customHeight="1" x14ac:dyDescent="0.25">
      <c r="A808" s="69"/>
      <c r="B808" s="108"/>
      <c r="C808" s="109"/>
      <c r="D808" s="109"/>
      <c r="E808" s="121" t="s">
        <v>946</v>
      </c>
      <c r="F808" s="122" t="s">
        <v>947</v>
      </c>
      <c r="G808" s="122" t="s">
        <v>947</v>
      </c>
      <c r="H808" s="152">
        <v>0</v>
      </c>
      <c r="I808" s="152"/>
      <c r="J808" s="152"/>
    </row>
    <row r="809" spans="1:10" ht="25.5" customHeight="1" x14ac:dyDescent="0.25">
      <c r="A809" s="69">
        <v>2832</v>
      </c>
      <c r="B809" s="108" t="s">
        <v>1382</v>
      </c>
      <c r="C809" s="109">
        <v>3</v>
      </c>
      <c r="D809" s="109">
        <v>2</v>
      </c>
      <c r="E809" s="111" t="s">
        <v>1403</v>
      </c>
      <c r="F809" s="123"/>
      <c r="G809" s="161"/>
      <c r="H809" s="152">
        <v>0</v>
      </c>
      <c r="I809" s="152"/>
      <c r="J809" s="152"/>
    </row>
    <row r="810" spans="1:10" ht="51" customHeight="1" x14ac:dyDescent="0.25">
      <c r="A810" s="69"/>
      <c r="B810" s="108"/>
      <c r="C810" s="109"/>
      <c r="D810" s="109"/>
      <c r="E810" s="111" t="s">
        <v>884</v>
      </c>
      <c r="F810" s="112"/>
      <c r="G810" s="113"/>
      <c r="H810" s="152">
        <v>0</v>
      </c>
      <c r="I810" s="152"/>
      <c r="J810" s="152"/>
    </row>
    <row r="811" spans="1:10" ht="15.75" customHeight="1" x14ac:dyDescent="0.25">
      <c r="A811" s="69"/>
      <c r="B811" s="108"/>
      <c r="C811" s="109"/>
      <c r="D811" s="109"/>
      <c r="E811" s="111" t="s">
        <v>1122</v>
      </c>
      <c r="F811" s="112"/>
      <c r="G811" s="113"/>
      <c r="H811" s="152">
        <v>0</v>
      </c>
      <c r="I811" s="152"/>
      <c r="J811" s="152"/>
    </row>
    <row r="812" spans="1:10" ht="15.75" customHeight="1" x14ac:dyDescent="0.25">
      <c r="A812" s="69"/>
      <c r="B812" s="108"/>
      <c r="C812" s="109"/>
      <c r="D812" s="109"/>
      <c r="E812" s="111" t="s">
        <v>1122</v>
      </c>
      <c r="F812" s="112"/>
      <c r="G812" s="113"/>
      <c r="H812" s="152">
        <v>0</v>
      </c>
      <c r="I812" s="152"/>
      <c r="J812" s="152"/>
    </row>
    <row r="813" spans="1:10" ht="15.75" customHeight="1" x14ac:dyDescent="0.25">
      <c r="A813" s="69">
        <v>2833</v>
      </c>
      <c r="B813" s="108" t="s">
        <v>1382</v>
      </c>
      <c r="C813" s="109">
        <v>3</v>
      </c>
      <c r="D813" s="109">
        <v>3</v>
      </c>
      <c r="E813" s="111" t="s">
        <v>1404</v>
      </c>
      <c r="F813" s="156" t="s">
        <v>1405</v>
      </c>
      <c r="G813" s="157"/>
      <c r="H813" s="152">
        <v>0</v>
      </c>
      <c r="I813" s="152"/>
      <c r="J813" s="152"/>
    </row>
    <row r="814" spans="1:10" ht="51" customHeight="1" x14ac:dyDescent="0.25">
      <c r="A814" s="69"/>
      <c r="B814" s="108"/>
      <c r="C814" s="109"/>
      <c r="D814" s="109"/>
      <c r="E814" s="111" t="s">
        <v>884</v>
      </c>
      <c r="F814" s="112"/>
      <c r="G814" s="113"/>
      <c r="H814" s="152">
        <v>0</v>
      </c>
      <c r="I814" s="152"/>
      <c r="J814" s="152"/>
    </row>
    <row r="815" spans="1:10" ht="15.75" customHeight="1" x14ac:dyDescent="0.25">
      <c r="A815" s="69"/>
      <c r="B815" s="108"/>
      <c r="C815" s="109"/>
      <c r="D815" s="109"/>
      <c r="E815" s="121" t="s">
        <v>913</v>
      </c>
      <c r="F815" s="122" t="s">
        <v>914</v>
      </c>
      <c r="G815" s="122" t="s">
        <v>914</v>
      </c>
      <c r="H815" s="152">
        <v>0</v>
      </c>
      <c r="I815" s="152"/>
      <c r="J815" s="152"/>
    </row>
    <row r="816" spans="1:10" ht="15.75" customHeight="1" x14ac:dyDescent="0.25">
      <c r="A816" s="69"/>
      <c r="B816" s="108"/>
      <c r="C816" s="109"/>
      <c r="D816" s="109"/>
      <c r="E816" s="121" t="s">
        <v>936</v>
      </c>
      <c r="F816" s="122" t="s">
        <v>937</v>
      </c>
      <c r="G816" s="122" t="s">
        <v>937</v>
      </c>
      <c r="H816" s="152">
        <v>0</v>
      </c>
      <c r="I816" s="152"/>
      <c r="J816" s="152"/>
    </row>
    <row r="817" spans="1:10" ht="25.5" customHeight="1" x14ac:dyDescent="0.25">
      <c r="A817" s="69"/>
      <c r="B817" s="108"/>
      <c r="C817" s="109"/>
      <c r="D817" s="109"/>
      <c r="E817" s="121" t="s">
        <v>946</v>
      </c>
      <c r="F817" s="122" t="s">
        <v>947</v>
      </c>
      <c r="G817" s="122" t="s">
        <v>947</v>
      </c>
      <c r="H817" s="152">
        <v>0</v>
      </c>
      <c r="I817" s="152"/>
      <c r="J817" s="152"/>
    </row>
    <row r="818" spans="1:10" ht="25.5" customHeight="1" x14ac:dyDescent="0.25">
      <c r="A818" s="69">
        <v>2840</v>
      </c>
      <c r="B818" s="108" t="s">
        <v>1382</v>
      </c>
      <c r="C818" s="109">
        <v>4</v>
      </c>
      <c r="D818" s="109">
        <v>0</v>
      </c>
      <c r="E818" s="115" t="s">
        <v>1406</v>
      </c>
      <c r="F818" s="123" t="s">
        <v>1407</v>
      </c>
      <c r="G818" s="161"/>
      <c r="H818" s="152">
        <v>0</v>
      </c>
      <c r="I818" s="152">
        <v>0</v>
      </c>
      <c r="J818" s="152">
        <v>0</v>
      </c>
    </row>
    <row r="819" spans="1:10" s="68" customFormat="1" ht="15.75" customHeight="1" x14ac:dyDescent="0.25">
      <c r="A819" s="69"/>
      <c r="B819" s="108"/>
      <c r="C819" s="109"/>
      <c r="D819" s="109"/>
      <c r="E819" s="111" t="s">
        <v>881</v>
      </c>
      <c r="F819" s="115"/>
      <c r="G819" s="116"/>
      <c r="H819" s="152">
        <v>0</v>
      </c>
      <c r="I819" s="152"/>
      <c r="J819" s="152"/>
    </row>
    <row r="820" spans="1:10" ht="15.75" customHeight="1" x14ac:dyDescent="0.25">
      <c r="A820" s="69">
        <v>2841</v>
      </c>
      <c r="B820" s="108" t="s">
        <v>1382</v>
      </c>
      <c r="C820" s="109">
        <v>4</v>
      </c>
      <c r="D820" s="109">
        <v>1</v>
      </c>
      <c r="E820" s="111" t="s">
        <v>1408</v>
      </c>
      <c r="F820" s="123"/>
      <c r="G820" s="161"/>
      <c r="H820" s="152">
        <v>0</v>
      </c>
      <c r="I820" s="152">
        <v>0</v>
      </c>
      <c r="J820" s="152"/>
    </row>
    <row r="821" spans="1:10" ht="51" customHeight="1" x14ac:dyDescent="0.25">
      <c r="A821" s="69"/>
      <c r="B821" s="108"/>
      <c r="C821" s="109"/>
      <c r="D821" s="109"/>
      <c r="E821" s="111" t="s">
        <v>884</v>
      </c>
      <c r="F821" s="112"/>
      <c r="G821" s="113"/>
      <c r="H821" s="152">
        <v>0</v>
      </c>
      <c r="I821" s="152"/>
      <c r="J821" s="152"/>
    </row>
    <row r="822" spans="1:10" ht="15.75" customHeight="1" x14ac:dyDescent="0.25">
      <c r="A822" s="69"/>
      <c r="B822" s="108"/>
      <c r="C822" s="109"/>
      <c r="D822" s="109"/>
      <c r="E822" s="121" t="s">
        <v>944</v>
      </c>
      <c r="F822" s="132"/>
      <c r="G822" s="122" t="s">
        <v>945</v>
      </c>
      <c r="H822" s="152">
        <v>0</v>
      </c>
      <c r="I822" s="152">
        <v>0</v>
      </c>
      <c r="J822" s="152"/>
    </row>
    <row r="823" spans="1:10" ht="25.5" customHeight="1" x14ac:dyDescent="0.25">
      <c r="A823" s="69"/>
      <c r="B823" s="108"/>
      <c r="C823" s="109"/>
      <c r="D823" s="109"/>
      <c r="E823" s="126" t="s">
        <v>968</v>
      </c>
      <c r="F823" s="132"/>
      <c r="G823" s="122" t="s">
        <v>969</v>
      </c>
      <c r="H823" s="152">
        <v>0</v>
      </c>
      <c r="I823" s="152">
        <v>0</v>
      </c>
      <c r="J823" s="152"/>
    </row>
    <row r="824" spans="1:10" ht="51" customHeight="1" x14ac:dyDescent="0.25">
      <c r="A824" s="69">
        <v>2842</v>
      </c>
      <c r="B824" s="108" t="s">
        <v>1382</v>
      </c>
      <c r="C824" s="109">
        <v>4</v>
      </c>
      <c r="D824" s="109">
        <v>2</v>
      </c>
      <c r="E824" s="111" t="s">
        <v>1409</v>
      </c>
      <c r="F824" s="123"/>
      <c r="G824" s="161"/>
      <c r="H824" s="158">
        <f>I824</f>
        <v>100</v>
      </c>
      <c r="I824" s="158">
        <f>I836</f>
        <v>100</v>
      </c>
      <c r="J824" s="158"/>
    </row>
    <row r="825" spans="1:10" ht="51" customHeight="1" x14ac:dyDescent="0.25">
      <c r="A825" s="69"/>
      <c r="B825" s="108"/>
      <c r="C825" s="109"/>
      <c r="D825" s="109"/>
      <c r="E825" s="111" t="s">
        <v>884</v>
      </c>
      <c r="F825" s="112"/>
      <c r="G825" s="113"/>
      <c r="H825" s="152">
        <v>0</v>
      </c>
      <c r="I825" s="152"/>
      <c r="J825" s="152"/>
    </row>
    <row r="826" spans="1:10" ht="15.75" customHeight="1" x14ac:dyDescent="0.25">
      <c r="A826" s="69"/>
      <c r="B826" s="108"/>
      <c r="C826" s="109"/>
      <c r="D826" s="109"/>
      <c r="E826" s="111" t="s">
        <v>1122</v>
      </c>
      <c r="F826" s="112"/>
      <c r="G826" s="113"/>
      <c r="H826" s="152">
        <v>0</v>
      </c>
      <c r="I826" s="152"/>
      <c r="J826" s="152"/>
    </row>
    <row r="827" spans="1:10" ht="15.75" customHeight="1" x14ac:dyDescent="0.25">
      <c r="A827" s="69"/>
      <c r="B827" s="108"/>
      <c r="C827" s="109"/>
      <c r="D827" s="109"/>
      <c r="E827" s="111" t="s">
        <v>1122</v>
      </c>
      <c r="F827" s="112"/>
      <c r="G827" s="113"/>
      <c r="H827" s="152">
        <v>0</v>
      </c>
      <c r="I827" s="152"/>
      <c r="J827" s="152"/>
    </row>
    <row r="828" spans="1:10" ht="25.5" customHeight="1" x14ac:dyDescent="0.25">
      <c r="A828" s="69">
        <v>2843</v>
      </c>
      <c r="B828" s="108" t="s">
        <v>1382</v>
      </c>
      <c r="C828" s="109">
        <v>4</v>
      </c>
      <c r="D828" s="109">
        <v>3</v>
      </c>
      <c r="E828" s="111" t="s">
        <v>1406</v>
      </c>
      <c r="F828" s="156" t="s">
        <v>1410</v>
      </c>
      <c r="G828" s="157"/>
      <c r="H828" s="152">
        <v>0</v>
      </c>
      <c r="I828" s="152"/>
      <c r="J828" s="152"/>
    </row>
    <row r="829" spans="1:10" ht="51" customHeight="1" x14ac:dyDescent="0.25">
      <c r="A829" s="69"/>
      <c r="B829" s="108"/>
      <c r="C829" s="109"/>
      <c r="D829" s="109"/>
      <c r="E829" s="111" t="s">
        <v>884</v>
      </c>
      <c r="F829" s="112"/>
      <c r="G829" s="113"/>
      <c r="H829" s="152">
        <v>0</v>
      </c>
      <c r="I829" s="152"/>
      <c r="J829" s="152"/>
    </row>
    <row r="830" spans="1:10" ht="15.75" customHeight="1" x14ac:dyDescent="0.25">
      <c r="A830" s="69"/>
      <c r="B830" s="108"/>
      <c r="C830" s="109"/>
      <c r="D830" s="109"/>
      <c r="E830" s="111" t="s">
        <v>1122</v>
      </c>
      <c r="F830" s="112"/>
      <c r="G830" s="113"/>
      <c r="H830" s="152">
        <v>0</v>
      </c>
      <c r="I830" s="152"/>
      <c r="J830" s="152"/>
    </row>
    <row r="831" spans="1:10" ht="15.75" customHeight="1" x14ac:dyDescent="0.25">
      <c r="A831" s="69"/>
      <c r="B831" s="108"/>
      <c r="C831" s="109"/>
      <c r="D831" s="109"/>
      <c r="E831" s="111" t="s">
        <v>1122</v>
      </c>
      <c r="F831" s="112"/>
      <c r="G831" s="113"/>
      <c r="H831" s="152">
        <v>0</v>
      </c>
      <c r="I831" s="152"/>
      <c r="J831" s="152"/>
    </row>
    <row r="832" spans="1:10" ht="38.25" customHeight="1" x14ac:dyDescent="0.25">
      <c r="A832" s="69">
        <v>2850</v>
      </c>
      <c r="B832" s="108" t="s">
        <v>1382</v>
      </c>
      <c r="C832" s="109">
        <v>5</v>
      </c>
      <c r="D832" s="109">
        <v>0</v>
      </c>
      <c r="E832" s="128" t="s">
        <v>1411</v>
      </c>
      <c r="F832" s="123" t="s">
        <v>1412</v>
      </c>
      <c r="G832" s="161"/>
      <c r="H832" s="152">
        <v>0</v>
      </c>
      <c r="I832" s="152">
        <v>0</v>
      </c>
      <c r="J832" s="152">
        <v>0</v>
      </c>
    </row>
    <row r="833" spans="1:10" s="68" customFormat="1" ht="15.75" customHeight="1" x14ac:dyDescent="0.25">
      <c r="A833" s="69"/>
      <c r="B833" s="108"/>
      <c r="C833" s="109"/>
      <c r="D833" s="109"/>
      <c r="E833" s="111" t="s">
        <v>881</v>
      </c>
      <c r="F833" s="115"/>
      <c r="G833" s="116"/>
      <c r="H833" s="152">
        <v>0</v>
      </c>
      <c r="I833" s="152"/>
      <c r="J833" s="152"/>
    </row>
    <row r="834" spans="1:10" ht="38.25" customHeight="1" x14ac:dyDescent="0.25">
      <c r="A834" s="69">
        <v>2851</v>
      </c>
      <c r="B834" s="108" t="s">
        <v>1382</v>
      </c>
      <c r="C834" s="109">
        <v>5</v>
      </c>
      <c r="D834" s="109">
        <v>1</v>
      </c>
      <c r="E834" s="181" t="s">
        <v>1411</v>
      </c>
      <c r="F834" s="156" t="s">
        <v>1413</v>
      </c>
      <c r="G834" s="157"/>
      <c r="H834" s="152">
        <v>0</v>
      </c>
      <c r="I834" s="152"/>
      <c r="J834" s="152"/>
    </row>
    <row r="835" spans="1:10" ht="51" customHeight="1" x14ac:dyDescent="0.25">
      <c r="A835" s="69"/>
      <c r="B835" s="108"/>
      <c r="C835" s="109"/>
      <c r="D835" s="109"/>
      <c r="E835" s="111" t="s">
        <v>884</v>
      </c>
      <c r="F835" s="112"/>
      <c r="G835" s="113"/>
      <c r="H835" s="152">
        <v>0</v>
      </c>
      <c r="I835" s="152"/>
      <c r="J835" s="152"/>
    </row>
    <row r="836" spans="1:10" ht="51" customHeight="1" x14ac:dyDescent="0.25">
      <c r="A836" s="69"/>
      <c r="B836" s="108"/>
      <c r="C836" s="109"/>
      <c r="D836" s="109"/>
      <c r="E836" s="135" t="s">
        <v>1010</v>
      </c>
      <c r="F836" s="112"/>
      <c r="G836" s="113">
        <v>463700</v>
      </c>
      <c r="H836" s="152">
        <f>I836</f>
        <v>100</v>
      </c>
      <c r="I836" s="152">
        <v>100</v>
      </c>
      <c r="J836" s="152"/>
    </row>
    <row r="837" spans="1:10" ht="15.75" customHeight="1" x14ac:dyDescent="0.25">
      <c r="A837" s="69"/>
      <c r="B837" s="108"/>
      <c r="C837" s="109"/>
      <c r="D837" s="109"/>
      <c r="E837" s="111" t="s">
        <v>1122</v>
      </c>
      <c r="F837" s="112"/>
      <c r="G837" s="113"/>
      <c r="H837" s="152">
        <v>0</v>
      </c>
      <c r="I837" s="152"/>
      <c r="J837" s="152"/>
    </row>
    <row r="838" spans="1:10" ht="15.75" customHeight="1" x14ac:dyDescent="0.25">
      <c r="A838" s="69"/>
      <c r="B838" s="108"/>
      <c r="C838" s="109"/>
      <c r="D838" s="109"/>
      <c r="E838" s="111" t="s">
        <v>1122</v>
      </c>
      <c r="F838" s="112"/>
      <c r="G838" s="113"/>
      <c r="H838" s="152">
        <v>0</v>
      </c>
      <c r="I838" s="152"/>
      <c r="J838" s="152"/>
    </row>
    <row r="839" spans="1:10" ht="15.75" customHeight="1" x14ac:dyDescent="0.25">
      <c r="A839" s="69"/>
      <c r="B839" s="108"/>
      <c r="C839" s="109"/>
      <c r="D839" s="109"/>
      <c r="E839" s="131" t="s">
        <v>1089</v>
      </c>
      <c r="F839" s="112"/>
      <c r="G839" s="133">
        <v>512900</v>
      </c>
      <c r="H839" s="152">
        <f>J839</f>
        <v>0</v>
      </c>
      <c r="I839" s="152"/>
      <c r="J839" s="152">
        <v>0</v>
      </c>
    </row>
    <row r="840" spans="1:10" ht="25.5" customHeight="1" x14ac:dyDescent="0.25">
      <c r="A840" s="69">
        <v>2860</v>
      </c>
      <c r="B840" s="108" t="s">
        <v>1382</v>
      </c>
      <c r="C840" s="109">
        <v>6</v>
      </c>
      <c r="D840" s="109">
        <v>0</v>
      </c>
      <c r="E840" s="128" t="s">
        <v>1414</v>
      </c>
      <c r="F840" s="123" t="s">
        <v>1415</v>
      </c>
      <c r="G840" s="161"/>
      <c r="H840" s="152">
        <v>0</v>
      </c>
      <c r="I840" s="152">
        <v>0</v>
      </c>
      <c r="J840" s="152">
        <v>0</v>
      </c>
    </row>
    <row r="841" spans="1:10" s="68" customFormat="1" ht="15.75" customHeight="1" x14ac:dyDescent="0.25">
      <c r="A841" s="69"/>
      <c r="B841" s="108"/>
      <c r="C841" s="109"/>
      <c r="D841" s="109"/>
      <c r="E841" s="111" t="s">
        <v>881</v>
      </c>
      <c r="F841" s="115"/>
      <c r="G841" s="116"/>
      <c r="H841" s="152"/>
      <c r="I841" s="152"/>
      <c r="J841" s="152"/>
    </row>
    <row r="842" spans="1:10" ht="25.5" customHeight="1" x14ac:dyDescent="0.25">
      <c r="A842" s="69">
        <v>2861</v>
      </c>
      <c r="B842" s="108" t="s">
        <v>1382</v>
      </c>
      <c r="C842" s="109">
        <v>6</v>
      </c>
      <c r="D842" s="109">
        <v>1</v>
      </c>
      <c r="E842" s="181" t="s">
        <v>1414</v>
      </c>
      <c r="F842" s="156" t="s">
        <v>1416</v>
      </c>
      <c r="G842" s="157"/>
      <c r="H842" s="152">
        <v>0</v>
      </c>
      <c r="I842" s="152"/>
      <c r="J842" s="152"/>
    </row>
    <row r="843" spans="1:10" ht="51" customHeight="1" x14ac:dyDescent="0.25">
      <c r="A843" s="69"/>
      <c r="B843" s="108"/>
      <c r="C843" s="109"/>
      <c r="D843" s="109"/>
      <c r="E843" s="111" t="s">
        <v>884</v>
      </c>
      <c r="F843" s="112"/>
      <c r="G843" s="113"/>
      <c r="H843" s="152">
        <v>0</v>
      </c>
      <c r="I843" s="152"/>
      <c r="J843" s="152"/>
    </row>
    <row r="844" spans="1:10" ht="15.75" customHeight="1" x14ac:dyDescent="0.25">
      <c r="A844" s="69"/>
      <c r="B844" s="108"/>
      <c r="C844" s="109"/>
      <c r="D844" s="109"/>
      <c r="E844" s="111" t="s">
        <v>1122</v>
      </c>
      <c r="F844" s="112"/>
      <c r="G844" s="113"/>
      <c r="H844" s="152">
        <v>0</v>
      </c>
      <c r="I844" s="152"/>
      <c r="J844" s="152"/>
    </row>
    <row r="845" spans="1:10" ht="15.75" customHeight="1" x14ac:dyDescent="0.25">
      <c r="A845" s="69"/>
      <c r="B845" s="108"/>
      <c r="C845" s="109"/>
      <c r="D845" s="109"/>
      <c r="E845" s="111" t="s">
        <v>1122</v>
      </c>
      <c r="F845" s="112"/>
      <c r="G845" s="113"/>
      <c r="H845" s="152">
        <v>0</v>
      </c>
      <c r="I845" s="152"/>
      <c r="J845" s="152"/>
    </row>
    <row r="846" spans="1:10" s="65" customFormat="1" ht="51" customHeight="1" x14ac:dyDescent="0.25">
      <c r="A846" s="71">
        <v>2900</v>
      </c>
      <c r="B846" s="108" t="s">
        <v>1417</v>
      </c>
      <c r="C846" s="109">
        <v>0</v>
      </c>
      <c r="D846" s="109">
        <v>0</v>
      </c>
      <c r="E846" s="104" t="s">
        <v>1418</v>
      </c>
      <c r="F846" s="98" t="s">
        <v>1419</v>
      </c>
      <c r="G846" s="98"/>
      <c r="H846" s="158">
        <v>229960</v>
      </c>
      <c r="I846" s="158">
        <v>170655</v>
      </c>
      <c r="J846" s="158">
        <v>59305</v>
      </c>
    </row>
    <row r="847" spans="1:10" ht="15.75" customHeight="1" x14ac:dyDescent="0.25">
      <c r="A847" s="67"/>
      <c r="B847" s="108"/>
      <c r="C847" s="109"/>
      <c r="D847" s="109"/>
      <c r="E847" s="111" t="s">
        <v>878</v>
      </c>
      <c r="F847" s="112"/>
      <c r="G847" s="113"/>
      <c r="H847" s="152">
        <v>0</v>
      </c>
      <c r="I847" s="152"/>
      <c r="J847" s="152"/>
    </row>
    <row r="848" spans="1:10" ht="25.5" customHeight="1" x14ac:dyDescent="0.25">
      <c r="A848" s="69">
        <v>2910</v>
      </c>
      <c r="B848" s="108" t="s">
        <v>1417</v>
      </c>
      <c r="C848" s="109">
        <v>1</v>
      </c>
      <c r="D848" s="109">
        <v>0</v>
      </c>
      <c r="E848" s="115" t="s">
        <v>1420</v>
      </c>
      <c r="F848" s="115" t="s">
        <v>1421</v>
      </c>
      <c r="G848" s="116"/>
      <c r="H848" s="152">
        <f>H850</f>
        <v>158505</v>
      </c>
      <c r="I848" s="152">
        <f>I850</f>
        <v>112200</v>
      </c>
      <c r="J848" s="152">
        <f>J850</f>
        <v>46305</v>
      </c>
    </row>
    <row r="849" spans="1:12" s="68" customFormat="1" ht="15.75" customHeight="1" x14ac:dyDescent="0.25">
      <c r="A849" s="69"/>
      <c r="B849" s="108"/>
      <c r="C849" s="109"/>
      <c r="D849" s="109"/>
      <c r="E849" s="111" t="s">
        <v>881</v>
      </c>
      <c r="F849" s="115"/>
      <c r="G849" s="116"/>
      <c r="H849" s="152"/>
      <c r="I849" s="152"/>
      <c r="J849" s="152"/>
    </row>
    <row r="850" spans="1:12" ht="15.75" customHeight="1" x14ac:dyDescent="0.25">
      <c r="A850" s="69">
        <v>2911</v>
      </c>
      <c r="B850" s="108" t="s">
        <v>1417</v>
      </c>
      <c r="C850" s="109">
        <v>1</v>
      </c>
      <c r="D850" s="109">
        <v>1</v>
      </c>
      <c r="E850" s="111" t="s">
        <v>1422</v>
      </c>
      <c r="F850" s="156" t="s">
        <v>1423</v>
      </c>
      <c r="G850" s="157"/>
      <c r="H850" s="152">
        <f>I850+J850</f>
        <v>158505</v>
      </c>
      <c r="I850" s="152">
        <f>I852</f>
        <v>112200</v>
      </c>
      <c r="J850" s="152">
        <v>46305</v>
      </c>
    </row>
    <row r="851" spans="1:12" ht="51" customHeight="1" x14ac:dyDescent="0.25">
      <c r="A851" s="69"/>
      <c r="B851" s="108"/>
      <c r="C851" s="109"/>
      <c r="D851" s="109"/>
      <c r="E851" s="111" t="s">
        <v>884</v>
      </c>
      <c r="F851" s="112"/>
      <c r="G851" s="113"/>
      <c r="H851" s="152"/>
      <c r="I851" s="152"/>
      <c r="J851" s="152"/>
    </row>
    <row r="852" spans="1:12" ht="51" customHeight="1" x14ac:dyDescent="0.25">
      <c r="A852" s="69"/>
      <c r="B852" s="108"/>
      <c r="C852" s="109"/>
      <c r="D852" s="109"/>
      <c r="E852" s="182" t="s">
        <v>1424</v>
      </c>
      <c r="F852" s="112"/>
      <c r="G852" s="183" t="s">
        <v>173</v>
      </c>
      <c r="H852" s="152">
        <f>I852+J852</f>
        <v>112200</v>
      </c>
      <c r="I852" s="152">
        <v>112200</v>
      </c>
      <c r="J852" s="152">
        <f>J867</f>
        <v>0</v>
      </c>
    </row>
    <row r="853" spans="1:12" ht="51" customHeight="1" x14ac:dyDescent="0.25">
      <c r="A853" s="69"/>
      <c r="B853" s="108"/>
      <c r="C853" s="109"/>
      <c r="D853" s="109"/>
      <c r="E853" s="135" t="s">
        <v>1010</v>
      </c>
      <c r="F853" s="112"/>
      <c r="G853" s="175">
        <v>463700</v>
      </c>
      <c r="H853" s="152">
        <f t="shared" ref="H853:H866" si="7">I853</f>
        <v>78500</v>
      </c>
      <c r="I853" s="152">
        <f>[1]mankap!F105</f>
        <v>78500</v>
      </c>
      <c r="J853" s="152"/>
    </row>
    <row r="854" spans="1:12" ht="25.5" customHeight="1" x14ac:dyDescent="0.25">
      <c r="A854" s="69"/>
      <c r="B854" s="108"/>
      <c r="C854" s="109"/>
      <c r="D854" s="109"/>
      <c r="E854" s="121" t="s">
        <v>887</v>
      </c>
      <c r="F854" s="112"/>
      <c r="G854" s="122">
        <v>411100</v>
      </c>
      <c r="H854" s="152">
        <f t="shared" si="7"/>
        <v>0</v>
      </c>
      <c r="I854" s="152">
        <f>[1]mankap!F35</f>
        <v>0</v>
      </c>
      <c r="J854" s="152"/>
      <c r="L854" s="59"/>
    </row>
    <row r="855" spans="1:12" ht="25.5" customHeight="1" x14ac:dyDescent="0.25">
      <c r="A855" s="69"/>
      <c r="B855" s="108"/>
      <c r="C855" s="109"/>
      <c r="D855" s="109"/>
      <c r="E855" s="124" t="s">
        <v>902</v>
      </c>
      <c r="F855" s="112"/>
      <c r="G855" s="125" t="s">
        <v>903</v>
      </c>
      <c r="H855" s="152">
        <f t="shared" si="7"/>
        <v>0</v>
      </c>
      <c r="I855" s="152">
        <f>[1]mankap!F41</f>
        <v>0</v>
      </c>
      <c r="J855" s="152"/>
    </row>
    <row r="856" spans="1:12" ht="15.75" customHeight="1" x14ac:dyDescent="0.25">
      <c r="A856" s="69"/>
      <c r="B856" s="108"/>
      <c r="C856" s="109"/>
      <c r="D856" s="109"/>
      <c r="E856" s="121" t="s">
        <v>1508</v>
      </c>
      <c r="F856" s="112"/>
      <c r="G856" s="125" t="s">
        <v>910</v>
      </c>
      <c r="H856" s="152">
        <f t="shared" si="7"/>
        <v>0</v>
      </c>
      <c r="I856" s="152">
        <f>[1]mankap!F45</f>
        <v>0</v>
      </c>
      <c r="J856" s="152"/>
    </row>
    <row r="857" spans="1:12" ht="15.75" customHeight="1" x14ac:dyDescent="0.25">
      <c r="A857" s="69"/>
      <c r="B857" s="108"/>
      <c r="C857" s="109"/>
      <c r="D857" s="109"/>
      <c r="E857" s="124" t="s">
        <v>911</v>
      </c>
      <c r="F857" s="112"/>
      <c r="G857" s="125" t="s">
        <v>912</v>
      </c>
      <c r="H857" s="152">
        <f t="shared" si="7"/>
        <v>0</v>
      </c>
      <c r="I857" s="152">
        <f>[1]mankap!F46</f>
        <v>0</v>
      </c>
      <c r="J857" s="152"/>
    </row>
    <row r="858" spans="1:12" ht="25.5" customHeight="1" x14ac:dyDescent="0.25">
      <c r="A858" s="69"/>
      <c r="B858" s="108"/>
      <c r="C858" s="109"/>
      <c r="D858" s="109"/>
      <c r="E858" s="124" t="s">
        <v>946</v>
      </c>
      <c r="F858" s="112"/>
      <c r="G858" s="125" t="s">
        <v>947</v>
      </c>
      <c r="H858" s="152">
        <f t="shared" si="7"/>
        <v>0</v>
      </c>
      <c r="I858" s="152">
        <f>[1]mankap!F63</f>
        <v>0</v>
      </c>
      <c r="J858" s="152"/>
    </row>
    <row r="859" spans="1:12" ht="15.75" customHeight="1" x14ac:dyDescent="0.25">
      <c r="A859" s="69"/>
      <c r="B859" s="108"/>
      <c r="C859" s="109"/>
      <c r="D859" s="109"/>
      <c r="E859" s="121" t="s">
        <v>952</v>
      </c>
      <c r="F859" s="112"/>
      <c r="G859" s="125" t="s">
        <v>1395</v>
      </c>
      <c r="H859" s="152">
        <f t="shared" si="7"/>
        <v>600</v>
      </c>
      <c r="I859" s="152">
        <f>[1]mankap!F65</f>
        <v>600</v>
      </c>
      <c r="J859" s="152"/>
    </row>
    <row r="860" spans="1:12" ht="25.5" customHeight="1" x14ac:dyDescent="0.25">
      <c r="A860" s="69"/>
      <c r="B860" s="108"/>
      <c r="C860" s="109"/>
      <c r="D860" s="109"/>
      <c r="E860" s="121" t="s">
        <v>950</v>
      </c>
      <c r="F860" s="112"/>
      <c r="G860" s="125" t="s">
        <v>951</v>
      </c>
      <c r="H860" s="152">
        <f t="shared" si="7"/>
        <v>0</v>
      </c>
      <c r="I860" s="152">
        <v>0</v>
      </c>
      <c r="J860" s="152"/>
    </row>
    <row r="861" spans="1:12" ht="15.75" customHeight="1" x14ac:dyDescent="0.25">
      <c r="A861" s="69"/>
      <c r="B861" s="108"/>
      <c r="C861" s="109"/>
      <c r="D861" s="109"/>
      <c r="E861" s="124" t="s">
        <v>956</v>
      </c>
      <c r="F861" s="112"/>
      <c r="G861" s="125" t="s">
        <v>957</v>
      </c>
      <c r="H861" s="152">
        <f t="shared" si="7"/>
        <v>0</v>
      </c>
      <c r="I861" s="152">
        <f>[1]mankap!F70</f>
        <v>0</v>
      </c>
      <c r="J861" s="152"/>
    </row>
    <row r="862" spans="1:12" ht="25.5" customHeight="1" x14ac:dyDescent="0.25">
      <c r="A862" s="69"/>
      <c r="B862" s="108"/>
      <c r="C862" s="109"/>
      <c r="D862" s="109"/>
      <c r="E862" s="131" t="s">
        <v>966</v>
      </c>
      <c r="F862" s="112"/>
      <c r="G862" s="125" t="s">
        <v>967</v>
      </c>
      <c r="H862" s="152">
        <f t="shared" si="7"/>
        <v>0</v>
      </c>
      <c r="I862" s="152">
        <f>[1]mankap!F75</f>
        <v>0</v>
      </c>
      <c r="J862" s="152"/>
    </row>
    <row r="863" spans="1:12" ht="25.5" customHeight="1" x14ac:dyDescent="0.25">
      <c r="A863" s="69"/>
      <c r="B863" s="108"/>
      <c r="C863" s="109"/>
      <c r="D863" s="109"/>
      <c r="E863" s="131" t="s">
        <v>968</v>
      </c>
      <c r="F863" s="112"/>
      <c r="G863" s="125" t="s">
        <v>969</v>
      </c>
      <c r="H863" s="152">
        <f t="shared" si="7"/>
        <v>0</v>
      </c>
      <c r="I863" s="152">
        <f>[1]mankap!F76</f>
        <v>0</v>
      </c>
      <c r="J863" s="152"/>
    </row>
    <row r="864" spans="1:12" ht="15.75" customHeight="1" x14ac:dyDescent="0.25">
      <c r="A864" s="69"/>
      <c r="B864" s="108"/>
      <c r="C864" s="109"/>
      <c r="D864" s="109"/>
      <c r="E864" s="124" t="s">
        <v>952</v>
      </c>
      <c r="F864" s="112"/>
      <c r="G864" s="125" t="s">
        <v>1395</v>
      </c>
      <c r="H864" s="152">
        <f t="shared" si="7"/>
        <v>600</v>
      </c>
      <c r="I864" s="152">
        <v>600</v>
      </c>
      <c r="J864" s="152"/>
    </row>
    <row r="865" spans="1:10" ht="51" customHeight="1" x14ac:dyDescent="0.25">
      <c r="A865" s="69"/>
      <c r="B865" s="108"/>
      <c r="C865" s="109"/>
      <c r="D865" s="109"/>
      <c r="E865" s="135" t="s">
        <v>1010</v>
      </c>
      <c r="F865" s="112"/>
      <c r="G865" s="113">
        <v>463700</v>
      </c>
      <c r="H865" s="152">
        <f t="shared" si="7"/>
        <v>111600</v>
      </c>
      <c r="I865" s="152">
        <v>111600</v>
      </c>
      <c r="J865" s="152"/>
    </row>
    <row r="866" spans="1:10" ht="15.75" customHeight="1" x14ac:dyDescent="0.25">
      <c r="A866" s="69"/>
      <c r="B866" s="108"/>
      <c r="C866" s="109"/>
      <c r="D866" s="109"/>
      <c r="E866" s="131" t="s">
        <v>970</v>
      </c>
      <c r="F866" s="112"/>
      <c r="G866" s="125" t="s">
        <v>971</v>
      </c>
      <c r="H866" s="152">
        <f t="shared" si="7"/>
        <v>0</v>
      </c>
      <c r="I866" s="152">
        <v>0</v>
      </c>
      <c r="J866" s="152"/>
    </row>
    <row r="867" spans="1:10" ht="25.5" customHeight="1" x14ac:dyDescent="0.25">
      <c r="A867" s="69"/>
      <c r="B867" s="108"/>
      <c r="C867" s="109"/>
      <c r="D867" s="109"/>
      <c r="E867" s="131" t="s">
        <v>1425</v>
      </c>
      <c r="F867" s="112"/>
      <c r="G867" s="183" t="s">
        <v>173</v>
      </c>
      <c r="H867" s="152">
        <f>J867</f>
        <v>0</v>
      </c>
      <c r="I867" s="152"/>
      <c r="J867" s="152">
        <f>J868+J869</f>
        <v>0</v>
      </c>
    </row>
    <row r="868" spans="1:10" ht="24" customHeight="1" x14ac:dyDescent="0.25">
      <c r="A868" s="69"/>
      <c r="B868" s="108"/>
      <c r="C868" s="109"/>
      <c r="D868" s="109"/>
      <c r="E868" s="165" t="s">
        <v>1283</v>
      </c>
      <c r="F868" s="112"/>
      <c r="G868" s="125" t="s">
        <v>1084</v>
      </c>
      <c r="H868" s="152">
        <f>J868</f>
        <v>0</v>
      </c>
      <c r="I868" s="152"/>
      <c r="J868" s="152">
        <v>0</v>
      </c>
    </row>
    <row r="869" spans="1:10" ht="15.75" customHeight="1" x14ac:dyDescent="0.25">
      <c r="A869" s="69"/>
      <c r="B869" s="108"/>
      <c r="C869" s="109"/>
      <c r="D869" s="109"/>
      <c r="E869" s="131"/>
      <c r="F869" s="112"/>
      <c r="G869" s="125" t="s">
        <v>1082</v>
      </c>
      <c r="H869" s="152">
        <f>J869</f>
        <v>0</v>
      </c>
      <c r="I869" s="152"/>
      <c r="J869" s="152">
        <v>0</v>
      </c>
    </row>
    <row r="870" spans="1:10" ht="25.5" customHeight="1" x14ac:dyDescent="0.25">
      <c r="A870" s="69"/>
      <c r="B870" s="108"/>
      <c r="C870" s="109"/>
      <c r="D870" s="109"/>
      <c r="E870" s="126" t="s">
        <v>1081</v>
      </c>
      <c r="F870" s="112"/>
      <c r="G870" s="113">
        <v>511200</v>
      </c>
      <c r="H870" s="152">
        <f>J870</f>
        <v>0</v>
      </c>
      <c r="I870" s="152">
        <v>0</v>
      </c>
      <c r="J870" s="152">
        <f>[1]mankap!F154</f>
        <v>0</v>
      </c>
    </row>
    <row r="871" spans="1:10" ht="15.75" customHeight="1" x14ac:dyDescent="0.25">
      <c r="A871" s="69">
        <v>2912</v>
      </c>
      <c r="B871" s="108" t="s">
        <v>1417</v>
      </c>
      <c r="C871" s="109">
        <v>1</v>
      </c>
      <c r="D871" s="109">
        <v>2</v>
      </c>
      <c r="E871" s="111" t="s">
        <v>1426</v>
      </c>
      <c r="F871" s="156" t="s">
        <v>1427</v>
      </c>
      <c r="G871" s="157"/>
      <c r="H871" s="152">
        <v>0</v>
      </c>
      <c r="I871" s="152"/>
      <c r="J871" s="152"/>
    </row>
    <row r="872" spans="1:10" ht="25.5" customHeight="1" x14ac:dyDescent="0.25">
      <c r="A872" s="69"/>
      <c r="B872" s="108"/>
      <c r="C872" s="109"/>
      <c r="D872" s="109"/>
      <c r="E872" s="147" t="s">
        <v>1504</v>
      </c>
      <c r="F872" s="112"/>
      <c r="G872" s="113">
        <v>511300</v>
      </c>
      <c r="H872" s="152">
        <v>38675</v>
      </c>
      <c r="I872" s="152">
        <v>0</v>
      </c>
      <c r="J872" s="152">
        <v>38675</v>
      </c>
    </row>
    <row r="873" spans="1:10" ht="15.75" customHeight="1" x14ac:dyDescent="0.25">
      <c r="A873" s="69"/>
      <c r="B873" s="108"/>
      <c r="C873" s="109"/>
      <c r="D873" s="109"/>
      <c r="E873" s="111" t="s">
        <v>1341</v>
      </c>
      <c r="F873" s="156"/>
      <c r="G873" s="157">
        <v>512200</v>
      </c>
      <c r="H873" s="152">
        <v>6630</v>
      </c>
      <c r="I873" s="152">
        <v>0</v>
      </c>
      <c r="J873" s="152">
        <v>6630</v>
      </c>
    </row>
    <row r="874" spans="1:10" ht="51" customHeight="1" x14ac:dyDescent="0.25">
      <c r="A874" s="69"/>
      <c r="B874" s="108"/>
      <c r="C874" s="109"/>
      <c r="D874" s="109"/>
      <c r="E874" s="111" t="s">
        <v>884</v>
      </c>
      <c r="F874" s="112"/>
      <c r="G874" s="113"/>
      <c r="H874" s="152"/>
      <c r="I874" s="152"/>
      <c r="J874" s="152"/>
    </row>
    <row r="875" spans="1:10" ht="15.75" customHeight="1" x14ac:dyDescent="0.25">
      <c r="A875" s="69"/>
      <c r="B875" s="108"/>
      <c r="C875" s="109"/>
      <c r="D875" s="109"/>
      <c r="E875" s="159" t="s">
        <v>1097</v>
      </c>
      <c r="F875" s="112"/>
      <c r="G875" s="113">
        <v>513400</v>
      </c>
      <c r="H875" s="152">
        <v>1000</v>
      </c>
      <c r="I875" s="152">
        <v>0</v>
      </c>
      <c r="J875" s="152">
        <v>1000</v>
      </c>
    </row>
    <row r="876" spans="1:10" ht="15.75" customHeight="1" x14ac:dyDescent="0.25">
      <c r="A876" s="69">
        <v>2920</v>
      </c>
      <c r="B876" s="108" t="s">
        <v>1417</v>
      </c>
      <c r="C876" s="109">
        <v>2</v>
      </c>
      <c r="D876" s="109">
        <v>0</v>
      </c>
      <c r="E876" s="115" t="s">
        <v>1428</v>
      </c>
      <c r="F876" s="115" t="s">
        <v>1429</v>
      </c>
      <c r="G876" s="116"/>
      <c r="H876" s="152">
        <f>H882</f>
        <v>1400</v>
      </c>
      <c r="I876" s="152">
        <f>I882</f>
        <v>1400</v>
      </c>
      <c r="J876" s="152">
        <v>0</v>
      </c>
    </row>
    <row r="877" spans="1:10" s="68" customFormat="1" ht="15.75" customHeight="1" x14ac:dyDescent="0.25">
      <c r="A877" s="69"/>
      <c r="B877" s="108"/>
      <c r="C877" s="109"/>
      <c r="D877" s="109"/>
      <c r="E877" s="111" t="s">
        <v>881</v>
      </c>
      <c r="F877" s="115"/>
      <c r="G877" s="116"/>
      <c r="H877" s="152"/>
      <c r="I877" s="152"/>
      <c r="J877" s="152"/>
    </row>
    <row r="878" spans="1:10" ht="15.75" customHeight="1" x14ac:dyDescent="0.25">
      <c r="A878" s="69">
        <v>2921</v>
      </c>
      <c r="B878" s="108" t="s">
        <v>1417</v>
      </c>
      <c r="C878" s="109">
        <v>2</v>
      </c>
      <c r="D878" s="109">
        <v>1</v>
      </c>
      <c r="E878" s="111" t="s">
        <v>1430</v>
      </c>
      <c r="F878" s="156" t="s">
        <v>1431</v>
      </c>
      <c r="G878" s="157"/>
      <c r="H878" s="152">
        <v>0</v>
      </c>
      <c r="I878" s="152"/>
      <c r="J878" s="152"/>
    </row>
    <row r="879" spans="1:10" ht="51" customHeight="1" x14ac:dyDescent="0.25">
      <c r="A879" s="69"/>
      <c r="B879" s="108"/>
      <c r="C879" s="109"/>
      <c r="D879" s="109"/>
      <c r="E879" s="111" t="s">
        <v>884</v>
      </c>
      <c r="F879" s="112"/>
      <c r="G879" s="113"/>
      <c r="H879" s="152">
        <v>0</v>
      </c>
      <c r="I879" s="152"/>
      <c r="J879" s="152"/>
    </row>
    <row r="880" spans="1:10" ht="15.75" customHeight="1" x14ac:dyDescent="0.25">
      <c r="A880" s="69"/>
      <c r="B880" s="108"/>
      <c r="C880" s="109"/>
      <c r="D880" s="109"/>
      <c r="E880" s="111" t="s">
        <v>1122</v>
      </c>
      <c r="F880" s="112"/>
      <c r="G880" s="113"/>
      <c r="H880" s="152">
        <v>0</v>
      </c>
      <c r="I880" s="152"/>
      <c r="J880" s="152"/>
    </row>
    <row r="881" spans="1:10" ht="15.75" customHeight="1" x14ac:dyDescent="0.25">
      <c r="A881" s="69"/>
      <c r="B881" s="108"/>
      <c r="C881" s="109"/>
      <c r="D881" s="109"/>
      <c r="E881" s="111"/>
      <c r="F881" s="112"/>
      <c r="G881" s="113"/>
      <c r="H881" s="152"/>
      <c r="I881" s="152"/>
      <c r="J881" s="152"/>
    </row>
    <row r="882" spans="1:10" ht="25.5" customHeight="1" x14ac:dyDescent="0.25">
      <c r="A882" s="69">
        <v>2922</v>
      </c>
      <c r="B882" s="108" t="s">
        <v>1417</v>
      </c>
      <c r="C882" s="109">
        <v>2</v>
      </c>
      <c r="D882" s="109">
        <v>2</v>
      </c>
      <c r="E882" s="111" t="s">
        <v>1432</v>
      </c>
      <c r="F882" s="156" t="s">
        <v>1433</v>
      </c>
      <c r="G882" s="122"/>
      <c r="H882" s="152">
        <f>I882</f>
        <v>1400</v>
      </c>
      <c r="I882" s="152">
        <f>I885+I887+I886</f>
        <v>1400</v>
      </c>
      <c r="J882" s="152"/>
    </row>
    <row r="883" spans="1:10" ht="51" customHeight="1" x14ac:dyDescent="0.25">
      <c r="A883" s="69"/>
      <c r="B883" s="108"/>
      <c r="C883" s="109"/>
      <c r="D883" s="109"/>
      <c r="E883" s="111" t="s">
        <v>884</v>
      </c>
      <c r="F883" s="112"/>
      <c r="G883" s="113"/>
      <c r="H883" s="152">
        <v>0</v>
      </c>
      <c r="I883" s="152"/>
      <c r="J883" s="152"/>
    </row>
    <row r="884" spans="1:10" ht="15.75" customHeight="1" x14ac:dyDescent="0.25">
      <c r="A884" s="69"/>
      <c r="B884" s="108"/>
      <c r="C884" s="109"/>
      <c r="D884" s="109"/>
      <c r="E884" s="121" t="s">
        <v>923</v>
      </c>
      <c r="F884" s="122" t="s">
        <v>924</v>
      </c>
      <c r="G884" s="122" t="s">
        <v>924</v>
      </c>
      <c r="H884" s="152">
        <f>I884</f>
        <v>0</v>
      </c>
      <c r="I884" s="152">
        <f>'[1]arandzin dproc'!F52</f>
        <v>0</v>
      </c>
      <c r="J884" s="152"/>
    </row>
    <row r="885" spans="1:10" ht="25.5" customHeight="1" x14ac:dyDescent="0.25">
      <c r="A885" s="69"/>
      <c r="B885" s="108"/>
      <c r="C885" s="109"/>
      <c r="D885" s="109"/>
      <c r="E885" s="124" t="s">
        <v>946</v>
      </c>
      <c r="F885" s="132"/>
      <c r="G885" s="133">
        <v>423900</v>
      </c>
      <c r="H885" s="152">
        <f>I885</f>
        <v>400</v>
      </c>
      <c r="I885" s="152">
        <v>400</v>
      </c>
      <c r="J885" s="152"/>
    </row>
    <row r="886" spans="1:10" ht="15.75" customHeight="1" x14ac:dyDescent="0.25">
      <c r="A886" s="69"/>
      <c r="B886" s="108"/>
      <c r="C886" s="109"/>
      <c r="D886" s="109"/>
      <c r="E886" s="126" t="s">
        <v>1042</v>
      </c>
      <c r="F886" s="112"/>
      <c r="G886" s="122" t="s">
        <v>1043</v>
      </c>
      <c r="H886" s="152">
        <f>I886</f>
        <v>1000</v>
      </c>
      <c r="I886" s="152">
        <v>1000</v>
      </c>
      <c r="J886" s="152"/>
    </row>
    <row r="887" spans="1:10" ht="38.25" customHeight="1" x14ac:dyDescent="0.25">
      <c r="A887" s="69"/>
      <c r="B887" s="108"/>
      <c r="C887" s="109"/>
      <c r="D887" s="109"/>
      <c r="E887" s="126" t="s">
        <v>1051</v>
      </c>
      <c r="F887" s="122"/>
      <c r="G887" s="122" t="s">
        <v>1052</v>
      </c>
      <c r="H887" s="152">
        <f>I887</f>
        <v>0</v>
      </c>
      <c r="I887" s="152">
        <f>'[1]arandzin dproc'!F117</f>
        <v>0</v>
      </c>
      <c r="J887" s="152"/>
    </row>
    <row r="888" spans="1:10" ht="15.75" customHeight="1" x14ac:dyDescent="0.25">
      <c r="A888" s="69"/>
      <c r="B888" s="108"/>
      <c r="C888" s="109"/>
      <c r="D888" s="109"/>
      <c r="E888" s="111" t="s">
        <v>1122</v>
      </c>
      <c r="F888" s="112"/>
      <c r="G888" s="113"/>
      <c r="H888" s="152">
        <v>0</v>
      </c>
      <c r="I888" s="152"/>
      <c r="J888" s="152"/>
    </row>
    <row r="889" spans="1:10" ht="38.25" customHeight="1" x14ac:dyDescent="0.25">
      <c r="A889" s="69">
        <v>2930</v>
      </c>
      <c r="B889" s="108" t="s">
        <v>1417</v>
      </c>
      <c r="C889" s="109">
        <v>3</v>
      </c>
      <c r="D889" s="109">
        <v>0</v>
      </c>
      <c r="E889" s="115" t="s">
        <v>1434</v>
      </c>
      <c r="F889" s="115" t="s">
        <v>1435</v>
      </c>
      <c r="G889" s="116"/>
      <c r="H889" s="152">
        <v>0</v>
      </c>
      <c r="I889" s="152">
        <v>0</v>
      </c>
      <c r="J889" s="152">
        <v>0</v>
      </c>
    </row>
    <row r="890" spans="1:10" s="68" customFormat="1" ht="15.75" customHeight="1" x14ac:dyDescent="0.25">
      <c r="A890" s="69"/>
      <c r="B890" s="108"/>
      <c r="C890" s="109"/>
      <c r="D890" s="109"/>
      <c r="E890" s="111" t="s">
        <v>881</v>
      </c>
      <c r="F890" s="115"/>
      <c r="G890" s="116"/>
      <c r="H890" s="152"/>
      <c r="I890" s="152"/>
      <c r="J890" s="152"/>
    </row>
    <row r="891" spans="1:10" ht="25.5" customHeight="1" x14ac:dyDescent="0.25">
      <c r="A891" s="69">
        <v>2931</v>
      </c>
      <c r="B891" s="108" t="s">
        <v>1417</v>
      </c>
      <c r="C891" s="109">
        <v>3</v>
      </c>
      <c r="D891" s="109">
        <v>1</v>
      </c>
      <c r="E891" s="111" t="s">
        <v>1436</v>
      </c>
      <c r="F891" s="156" t="s">
        <v>1437</v>
      </c>
      <c r="G891" s="157"/>
      <c r="H891" s="152">
        <v>0</v>
      </c>
      <c r="I891" s="152"/>
      <c r="J891" s="152"/>
    </row>
    <row r="892" spans="1:10" ht="51" customHeight="1" x14ac:dyDescent="0.25">
      <c r="A892" s="69"/>
      <c r="B892" s="108"/>
      <c r="C892" s="109"/>
      <c r="D892" s="109"/>
      <c r="E892" s="111" t="s">
        <v>884</v>
      </c>
      <c r="F892" s="112"/>
      <c r="G892" s="113"/>
      <c r="H892" s="152">
        <v>0</v>
      </c>
      <c r="I892" s="152"/>
      <c r="J892" s="152"/>
    </row>
    <row r="893" spans="1:10" ht="15.75" customHeight="1" x14ac:dyDescent="0.25">
      <c r="A893" s="69"/>
      <c r="B893" s="108"/>
      <c r="C893" s="109"/>
      <c r="D893" s="109"/>
      <c r="E893" s="111" t="s">
        <v>1122</v>
      </c>
      <c r="F893" s="112"/>
      <c r="G893" s="113"/>
      <c r="H893" s="152">
        <v>0</v>
      </c>
      <c r="I893" s="152"/>
      <c r="J893" s="152"/>
    </row>
    <row r="894" spans="1:10" ht="15.75" customHeight="1" x14ac:dyDescent="0.25">
      <c r="A894" s="69"/>
      <c r="B894" s="108"/>
      <c r="C894" s="109"/>
      <c r="D894" s="109"/>
      <c r="E894" s="111" t="s">
        <v>1122</v>
      </c>
      <c r="F894" s="112"/>
      <c r="G894" s="113"/>
      <c r="H894" s="152">
        <v>0</v>
      </c>
      <c r="I894" s="152"/>
      <c r="J894" s="152"/>
    </row>
    <row r="895" spans="1:10" ht="15.75" customHeight="1" x14ac:dyDescent="0.25">
      <c r="A895" s="69">
        <v>2932</v>
      </c>
      <c r="B895" s="108" t="s">
        <v>1417</v>
      </c>
      <c r="C895" s="109">
        <v>3</v>
      </c>
      <c r="D895" s="109">
        <v>2</v>
      </c>
      <c r="E895" s="111" t="s">
        <v>1438</v>
      </c>
      <c r="F895" s="156"/>
      <c r="G895" s="157"/>
      <c r="H895" s="152">
        <v>330</v>
      </c>
      <c r="I895" s="152">
        <v>330</v>
      </c>
      <c r="J895" s="152"/>
    </row>
    <row r="896" spans="1:10" ht="51" customHeight="1" x14ac:dyDescent="0.25">
      <c r="A896" s="69"/>
      <c r="B896" s="108"/>
      <c r="C896" s="109"/>
      <c r="D896" s="109"/>
      <c r="E896" s="111" t="s">
        <v>884</v>
      </c>
      <c r="F896" s="112"/>
      <c r="G896" s="113"/>
      <c r="H896" s="152">
        <v>0</v>
      </c>
      <c r="I896" s="152"/>
      <c r="J896" s="152"/>
    </row>
    <row r="897" spans="1:10" ht="15.75" customHeight="1" x14ac:dyDescent="0.25">
      <c r="A897" s="69"/>
      <c r="B897" s="108"/>
      <c r="C897" s="109"/>
      <c r="D897" s="109"/>
      <c r="E897" s="126" t="s">
        <v>1042</v>
      </c>
      <c r="F897" s="112"/>
      <c r="G897" s="122" t="s">
        <v>1043</v>
      </c>
      <c r="H897" s="152">
        <v>330</v>
      </c>
      <c r="I897" s="152">
        <v>330</v>
      </c>
      <c r="J897" s="152"/>
    </row>
    <row r="898" spans="1:10" ht="15.75" customHeight="1" x14ac:dyDescent="0.25">
      <c r="A898" s="69"/>
      <c r="B898" s="108"/>
      <c r="C898" s="109"/>
      <c r="D898" s="109"/>
      <c r="E898" s="111" t="s">
        <v>1122</v>
      </c>
      <c r="F898" s="112"/>
      <c r="G898" s="113"/>
      <c r="H898" s="152">
        <v>0</v>
      </c>
      <c r="I898" s="152"/>
      <c r="J898" s="152"/>
    </row>
    <row r="899" spans="1:10" ht="15.75" customHeight="1" x14ac:dyDescent="0.25">
      <c r="A899" s="69">
        <v>2940</v>
      </c>
      <c r="B899" s="108" t="s">
        <v>1417</v>
      </c>
      <c r="C899" s="109">
        <v>4</v>
      </c>
      <c r="D899" s="109">
        <v>0</v>
      </c>
      <c r="E899" s="115" t="s">
        <v>1439</v>
      </c>
      <c r="F899" s="115" t="s">
        <v>1440</v>
      </c>
      <c r="G899" s="116"/>
      <c r="H899" s="152">
        <f>I899</f>
        <v>870</v>
      </c>
      <c r="I899" s="152">
        <f>I901</f>
        <v>870</v>
      </c>
      <c r="J899" s="152">
        <v>0</v>
      </c>
    </row>
    <row r="900" spans="1:10" s="68" customFormat="1" ht="15.75" customHeight="1" x14ac:dyDescent="0.25">
      <c r="A900" s="69"/>
      <c r="B900" s="108"/>
      <c r="C900" s="109"/>
      <c r="D900" s="109"/>
      <c r="E900" s="111" t="s">
        <v>881</v>
      </c>
      <c r="F900" s="115"/>
      <c r="G900" s="116"/>
      <c r="H900" s="152"/>
      <c r="I900" s="152"/>
      <c r="J900" s="152"/>
    </row>
    <row r="901" spans="1:10" ht="25.5" customHeight="1" x14ac:dyDescent="0.25">
      <c r="A901" s="69">
        <v>2941</v>
      </c>
      <c r="B901" s="108" t="s">
        <v>1417</v>
      </c>
      <c r="C901" s="109">
        <v>4</v>
      </c>
      <c r="D901" s="109">
        <v>1</v>
      </c>
      <c r="E901" s="111" t="s">
        <v>1441</v>
      </c>
      <c r="F901" s="156" t="s">
        <v>1442</v>
      </c>
      <c r="G901" s="157"/>
      <c r="H901" s="152">
        <f>H903</f>
        <v>870</v>
      </c>
      <c r="I901" s="152">
        <f>I903</f>
        <v>870</v>
      </c>
      <c r="J901" s="152"/>
    </row>
    <row r="902" spans="1:10" ht="51" customHeight="1" x14ac:dyDescent="0.25">
      <c r="A902" s="69"/>
      <c r="B902" s="108"/>
      <c r="C902" s="109"/>
      <c r="D902" s="109"/>
      <c r="E902" s="111" t="s">
        <v>884</v>
      </c>
      <c r="F902" s="112"/>
      <c r="G902" s="113"/>
      <c r="H902" s="152">
        <v>0</v>
      </c>
      <c r="I902" s="152"/>
      <c r="J902" s="152"/>
    </row>
    <row r="903" spans="1:10" ht="15.75" customHeight="1" x14ac:dyDescent="0.25">
      <c r="A903" s="69"/>
      <c r="B903" s="108"/>
      <c r="C903" s="109"/>
      <c r="D903" s="109"/>
      <c r="E903" s="126" t="s">
        <v>1042</v>
      </c>
      <c r="F903" s="112"/>
      <c r="G903" s="122" t="s">
        <v>1043</v>
      </c>
      <c r="H903" s="152">
        <f>I903</f>
        <v>870</v>
      </c>
      <c r="I903" s="152">
        <v>870</v>
      </c>
      <c r="J903" s="152"/>
    </row>
    <row r="904" spans="1:10" ht="15.75" customHeight="1" x14ac:dyDescent="0.25">
      <c r="A904" s="69"/>
      <c r="B904" s="108"/>
      <c r="C904" s="109"/>
      <c r="D904" s="109"/>
      <c r="E904" s="111" t="s">
        <v>1122</v>
      </c>
      <c r="F904" s="112"/>
      <c r="G904" s="113"/>
      <c r="H904" s="152">
        <v>0</v>
      </c>
      <c r="I904" s="152"/>
      <c r="J904" s="152"/>
    </row>
    <row r="905" spans="1:10" ht="25.5" customHeight="1" x14ac:dyDescent="0.25">
      <c r="A905" s="69">
        <v>2942</v>
      </c>
      <c r="B905" s="108" t="s">
        <v>1417</v>
      </c>
      <c r="C905" s="109">
        <v>4</v>
      </c>
      <c r="D905" s="109">
        <v>2</v>
      </c>
      <c r="E905" s="111" t="s">
        <v>1443</v>
      </c>
      <c r="F905" s="156" t="s">
        <v>1444</v>
      </c>
      <c r="G905" s="157"/>
      <c r="H905" s="152">
        <v>0</v>
      </c>
      <c r="I905" s="152"/>
      <c r="J905" s="152"/>
    </row>
    <row r="906" spans="1:10" ht="51" customHeight="1" x14ac:dyDescent="0.25">
      <c r="A906" s="69"/>
      <c r="B906" s="108"/>
      <c r="C906" s="109"/>
      <c r="D906" s="109"/>
      <c r="E906" s="111" t="s">
        <v>884</v>
      </c>
      <c r="F906" s="112"/>
      <c r="G906" s="113"/>
      <c r="H906" s="152">
        <v>0</v>
      </c>
      <c r="I906" s="152"/>
      <c r="J906" s="152"/>
    </row>
    <row r="907" spans="1:10" ht="15.75" customHeight="1" x14ac:dyDescent="0.25">
      <c r="A907" s="69"/>
      <c r="B907" s="108"/>
      <c r="C907" s="109"/>
      <c r="D907" s="109"/>
      <c r="E907" s="111" t="s">
        <v>1122</v>
      </c>
      <c r="F907" s="112"/>
      <c r="G907" s="113"/>
      <c r="H907" s="152">
        <v>0</v>
      </c>
      <c r="I907" s="152"/>
      <c r="J907" s="152"/>
    </row>
    <row r="908" spans="1:10" ht="15.75" customHeight="1" x14ac:dyDescent="0.25">
      <c r="A908" s="69"/>
      <c r="B908" s="108"/>
      <c r="C908" s="109"/>
      <c r="D908" s="109"/>
      <c r="E908" s="111" t="s">
        <v>1122</v>
      </c>
      <c r="F908" s="112"/>
      <c r="G908" s="113"/>
      <c r="H908" s="152">
        <v>0</v>
      </c>
      <c r="I908" s="152"/>
      <c r="J908" s="152"/>
    </row>
    <row r="909" spans="1:10" ht="25.5" customHeight="1" x14ac:dyDescent="0.25">
      <c r="A909" s="69">
        <v>2950</v>
      </c>
      <c r="B909" s="108" t="s">
        <v>1417</v>
      </c>
      <c r="C909" s="109">
        <v>5</v>
      </c>
      <c r="D909" s="109">
        <v>0</v>
      </c>
      <c r="E909" s="115" t="s">
        <v>1445</v>
      </c>
      <c r="F909" s="115" t="s">
        <v>1446</v>
      </c>
      <c r="G909" s="116"/>
      <c r="H909" s="152">
        <f>H911</f>
        <v>55855</v>
      </c>
      <c r="I909" s="152">
        <f>I911</f>
        <v>55855</v>
      </c>
      <c r="J909" s="152">
        <f>J911</f>
        <v>0</v>
      </c>
    </row>
    <row r="910" spans="1:10" s="68" customFormat="1" ht="15.75" customHeight="1" x14ac:dyDescent="0.25">
      <c r="A910" s="69"/>
      <c r="B910" s="108"/>
      <c r="C910" s="109"/>
      <c r="D910" s="109"/>
      <c r="E910" s="111" t="s">
        <v>881</v>
      </c>
      <c r="F910" s="115"/>
      <c r="G910" s="116"/>
      <c r="H910" s="152">
        <v>0</v>
      </c>
      <c r="I910" s="152"/>
      <c r="J910" s="152"/>
    </row>
    <row r="911" spans="1:10" ht="25.5" customHeight="1" x14ac:dyDescent="0.25">
      <c r="A911" s="69">
        <v>2951</v>
      </c>
      <c r="B911" s="108" t="s">
        <v>1417</v>
      </c>
      <c r="C911" s="109">
        <v>5</v>
      </c>
      <c r="D911" s="109">
        <v>1</v>
      </c>
      <c r="E911" s="111" t="s">
        <v>1447</v>
      </c>
      <c r="F911" s="115"/>
      <c r="G911" s="116"/>
      <c r="H911" s="152">
        <f>I911+J911</f>
        <v>55855</v>
      </c>
      <c r="I911" s="152">
        <f>I914+I915+I916+I917+I918+I920+I921+I924+I925+I926+I927+I928+I922+I949+I923+I919</f>
        <v>55855</v>
      </c>
      <c r="J911" s="152">
        <f>J956</f>
        <v>0</v>
      </c>
    </row>
    <row r="912" spans="1:10" ht="51" customHeight="1" x14ac:dyDescent="0.25">
      <c r="A912" s="69"/>
      <c r="B912" s="108"/>
      <c r="C912" s="109"/>
      <c r="D912" s="109"/>
      <c r="E912" s="111" t="s">
        <v>884</v>
      </c>
      <c r="F912" s="112"/>
      <c r="G912" s="113"/>
      <c r="H912" s="152">
        <v>0</v>
      </c>
      <c r="I912" s="152"/>
      <c r="J912" s="152"/>
    </row>
    <row r="913" spans="1:10" ht="51" customHeight="1" x14ac:dyDescent="0.25">
      <c r="A913" s="69"/>
      <c r="B913" s="108"/>
      <c r="C913" s="109"/>
      <c r="D913" s="109"/>
      <c r="E913" s="111" t="s">
        <v>884</v>
      </c>
      <c r="F913" s="112"/>
      <c r="G913" s="113"/>
      <c r="H913" s="152"/>
      <c r="I913" s="152"/>
      <c r="J913" s="152"/>
    </row>
    <row r="914" spans="1:10" ht="25.5" customHeight="1" x14ac:dyDescent="0.25">
      <c r="A914" s="69"/>
      <c r="B914" s="108"/>
      <c r="C914" s="109"/>
      <c r="D914" s="109"/>
      <c r="E914" s="121" t="s">
        <v>887</v>
      </c>
      <c r="F914" s="122" t="s">
        <v>888</v>
      </c>
      <c r="G914" s="122" t="s">
        <v>889</v>
      </c>
      <c r="H914" s="152">
        <f t="shared" ref="H914:H927" si="8">I914</f>
        <v>13800</v>
      </c>
      <c r="I914" s="152">
        <f>[1]artadproc!F35+'[1]sporti dproc'!F35+'[1]arvesti dproc'!F35</f>
        <v>13800</v>
      </c>
      <c r="J914" s="152"/>
    </row>
    <row r="915" spans="1:10" ht="25.5" customHeight="1" x14ac:dyDescent="0.25">
      <c r="A915" s="69"/>
      <c r="B915" s="108"/>
      <c r="C915" s="109"/>
      <c r="D915" s="109"/>
      <c r="E915" s="121" t="s">
        <v>902</v>
      </c>
      <c r="F915" s="122" t="s">
        <v>903</v>
      </c>
      <c r="G915" s="122" t="s">
        <v>903</v>
      </c>
      <c r="H915" s="152">
        <f t="shared" si="8"/>
        <v>0</v>
      </c>
      <c r="I915" s="152">
        <f>'[1]sporti dproc'!F41+[1]artadproc!F41+'[1]arvesti dproc'!F41</f>
        <v>0</v>
      </c>
      <c r="J915" s="152"/>
    </row>
    <row r="916" spans="1:10" ht="15.75" customHeight="1" x14ac:dyDescent="0.25">
      <c r="A916" s="69"/>
      <c r="B916" s="108"/>
      <c r="C916" s="109"/>
      <c r="D916" s="109"/>
      <c r="E916" s="121" t="s">
        <v>909</v>
      </c>
      <c r="F916" s="122" t="s">
        <v>910</v>
      </c>
      <c r="G916" s="122" t="s">
        <v>910</v>
      </c>
      <c r="H916" s="152">
        <f t="shared" si="8"/>
        <v>950</v>
      </c>
      <c r="I916" s="152">
        <f>'[1]sporti dproc'!F45+[1]artadproc!F45+'[1]arvesti dproc'!F45</f>
        <v>950</v>
      </c>
      <c r="J916" s="152"/>
    </row>
    <row r="917" spans="1:10" ht="15.75" customHeight="1" x14ac:dyDescent="0.25">
      <c r="A917" s="69"/>
      <c r="B917" s="108"/>
      <c r="C917" s="109"/>
      <c r="D917" s="109"/>
      <c r="E917" s="121" t="s">
        <v>911</v>
      </c>
      <c r="F917" s="122" t="s">
        <v>912</v>
      </c>
      <c r="G917" s="122" t="s">
        <v>912</v>
      </c>
      <c r="H917" s="152">
        <f t="shared" si="8"/>
        <v>300</v>
      </c>
      <c r="I917" s="152">
        <f>'[1]sporti dproc'!F46+'[1]arvesti dproc'!F46+[1]artadproc!F46</f>
        <v>300</v>
      </c>
      <c r="J917" s="152"/>
    </row>
    <row r="918" spans="1:10" ht="15.75" customHeight="1" x14ac:dyDescent="0.25">
      <c r="A918" s="69"/>
      <c r="B918" s="108"/>
      <c r="C918" s="109"/>
      <c r="D918" s="109"/>
      <c r="E918" s="121" t="s">
        <v>913</v>
      </c>
      <c r="F918" s="122" t="s">
        <v>914</v>
      </c>
      <c r="G918" s="122" t="s">
        <v>914</v>
      </c>
      <c r="H918" s="152">
        <f t="shared" si="8"/>
        <v>0</v>
      </c>
      <c r="I918" s="152">
        <f>'[1]arvesti dproc'!F47</f>
        <v>0</v>
      </c>
      <c r="J918" s="152"/>
    </row>
    <row r="919" spans="1:10" ht="15.75" customHeight="1" x14ac:dyDescent="0.25">
      <c r="A919" s="69"/>
      <c r="B919" s="108"/>
      <c r="C919" s="109"/>
      <c r="D919" s="109"/>
      <c r="E919" s="121" t="s">
        <v>923</v>
      </c>
      <c r="F919" s="122" t="s">
        <v>924</v>
      </c>
      <c r="G919" s="122" t="s">
        <v>924</v>
      </c>
      <c r="H919" s="152">
        <f t="shared" si="8"/>
        <v>80</v>
      </c>
      <c r="I919" s="152">
        <f>'[1]sporti dproc'!F52</f>
        <v>80</v>
      </c>
      <c r="J919" s="152"/>
    </row>
    <row r="920" spans="1:10" ht="25.5" customHeight="1" x14ac:dyDescent="0.25">
      <c r="A920" s="69"/>
      <c r="B920" s="108"/>
      <c r="C920" s="109"/>
      <c r="D920" s="109"/>
      <c r="E920" s="124" t="s">
        <v>946</v>
      </c>
      <c r="F920" s="132"/>
      <c r="G920" s="133">
        <v>423900</v>
      </c>
      <c r="H920" s="152">
        <f t="shared" si="8"/>
        <v>0</v>
      </c>
      <c r="I920" s="152">
        <f>'[1]sporti dproc'!F63+[1]artadproc!F63+'[1]arvesti dproc'!F63</f>
        <v>0</v>
      </c>
      <c r="J920" s="152"/>
    </row>
    <row r="921" spans="1:10" ht="15.75" customHeight="1" x14ac:dyDescent="0.25">
      <c r="A921" s="69"/>
      <c r="B921" s="108"/>
      <c r="C921" s="109"/>
      <c r="D921" s="109"/>
      <c r="E921" s="124" t="s">
        <v>952</v>
      </c>
      <c r="F921" s="132"/>
      <c r="G921" s="133">
        <v>424100</v>
      </c>
      <c r="H921" s="152">
        <f t="shared" si="8"/>
        <v>60</v>
      </c>
      <c r="I921" s="152">
        <f>'[1]arvesti dproc'!F65+'[1]sporti dproc'!F65</f>
        <v>60</v>
      </c>
      <c r="J921" s="152"/>
    </row>
    <row r="922" spans="1:10" ht="25.5" customHeight="1" x14ac:dyDescent="0.25">
      <c r="A922" s="69"/>
      <c r="B922" s="108"/>
      <c r="C922" s="109"/>
      <c r="D922" s="109"/>
      <c r="E922" s="121" t="s">
        <v>950</v>
      </c>
      <c r="F922" s="112"/>
      <c r="G922" s="125" t="s">
        <v>951</v>
      </c>
      <c r="H922" s="152">
        <f t="shared" si="8"/>
        <v>0</v>
      </c>
      <c r="I922" s="152">
        <f>[1]artadproc!F67</f>
        <v>0</v>
      </c>
      <c r="J922" s="152"/>
    </row>
    <row r="923" spans="1:10" ht="25.5" customHeight="1" x14ac:dyDescent="0.25">
      <c r="A923" s="69"/>
      <c r="B923" s="108"/>
      <c r="C923" s="109"/>
      <c r="D923" s="109"/>
      <c r="E923" s="121" t="s">
        <v>953</v>
      </c>
      <c r="F923" s="125"/>
      <c r="G923" s="122" t="s">
        <v>954</v>
      </c>
      <c r="H923" s="152">
        <f t="shared" si="8"/>
        <v>0</v>
      </c>
      <c r="I923" s="152">
        <f>'[1]sporti dproc'!F68</f>
        <v>0</v>
      </c>
      <c r="J923" s="152"/>
    </row>
    <row r="924" spans="1:10" ht="25.5" customHeight="1" x14ac:dyDescent="0.25">
      <c r="A924" s="69"/>
      <c r="B924" s="108"/>
      <c r="C924" s="109"/>
      <c r="D924" s="109"/>
      <c r="E924" s="121" t="s">
        <v>956</v>
      </c>
      <c r="F924" s="122" t="s">
        <v>957</v>
      </c>
      <c r="G924" s="122" t="s">
        <v>957</v>
      </c>
      <c r="H924" s="152">
        <f t="shared" si="8"/>
        <v>25</v>
      </c>
      <c r="I924" s="152">
        <f>'[1]sporti dproc'!F70+[1]artadproc!F70+'[1]arvesti dproc'!F70</f>
        <v>25</v>
      </c>
      <c r="J924" s="152"/>
    </row>
    <row r="925" spans="1:10" ht="25.5" customHeight="1" x14ac:dyDescent="0.25">
      <c r="A925" s="69"/>
      <c r="B925" s="108"/>
      <c r="C925" s="109"/>
      <c r="D925" s="109"/>
      <c r="E925" s="131" t="s">
        <v>966</v>
      </c>
      <c r="F925" s="122"/>
      <c r="G925" s="122" t="s">
        <v>967</v>
      </c>
      <c r="H925" s="152">
        <f t="shared" si="8"/>
        <v>20</v>
      </c>
      <c r="I925" s="152">
        <f>'[1]sporti dproc'!F75</f>
        <v>20</v>
      </c>
      <c r="J925" s="152"/>
    </row>
    <row r="926" spans="1:10" ht="25.5" customHeight="1" x14ac:dyDescent="0.25">
      <c r="A926" s="69"/>
      <c r="B926" s="108"/>
      <c r="C926" s="109"/>
      <c r="D926" s="109"/>
      <c r="E926" s="126" t="s">
        <v>968</v>
      </c>
      <c r="F926" s="122" t="s">
        <v>969</v>
      </c>
      <c r="G926" s="122" t="s">
        <v>969</v>
      </c>
      <c r="H926" s="152">
        <f t="shared" si="8"/>
        <v>120</v>
      </c>
      <c r="I926" s="152">
        <f>'[1]sporti dproc'!F76+[1]artadproc!F76+'[1]arvesti dproc'!F76</f>
        <v>120</v>
      </c>
      <c r="J926" s="152"/>
    </row>
    <row r="927" spans="1:10" ht="15.75" customHeight="1" x14ac:dyDescent="0.25">
      <c r="A927" s="69"/>
      <c r="B927" s="108"/>
      <c r="C927" s="109"/>
      <c r="D927" s="109"/>
      <c r="E927" s="126" t="s">
        <v>970</v>
      </c>
      <c r="F927" s="122" t="s">
        <v>971</v>
      </c>
      <c r="G927" s="122" t="s">
        <v>971</v>
      </c>
      <c r="H927" s="152">
        <f t="shared" si="8"/>
        <v>500</v>
      </c>
      <c r="I927" s="152">
        <f>'[1]sporti dproc'!F77+[1]artadproc!F77+'[1]arvesti dproc'!F77</f>
        <v>500</v>
      </c>
      <c r="J927" s="152"/>
    </row>
    <row r="928" spans="1:10" ht="25.5" customHeight="1" x14ac:dyDescent="0.25">
      <c r="A928" s="69"/>
      <c r="B928" s="108"/>
      <c r="C928" s="109"/>
      <c r="D928" s="109"/>
      <c r="E928" s="126" t="s">
        <v>1081</v>
      </c>
      <c r="F928" s="137" t="s">
        <v>1082</v>
      </c>
      <c r="G928" s="122" t="s">
        <v>1082</v>
      </c>
      <c r="H928" s="152">
        <f>J928</f>
        <v>0</v>
      </c>
      <c r="I928" s="152">
        <v>0</v>
      </c>
      <c r="J928" s="152">
        <v>0</v>
      </c>
    </row>
    <row r="929" spans="1:10" ht="25.5" customHeight="1" x14ac:dyDescent="0.25">
      <c r="A929" s="69"/>
      <c r="B929" s="108"/>
      <c r="C929" s="109"/>
      <c r="D929" s="109"/>
      <c r="E929" s="126" t="s">
        <v>1083</v>
      </c>
      <c r="F929" s="137" t="s">
        <v>1084</v>
      </c>
      <c r="G929" s="122" t="s">
        <v>1084</v>
      </c>
      <c r="H929" s="152">
        <v>0</v>
      </c>
      <c r="I929" s="152">
        <v>0</v>
      </c>
      <c r="J929" s="152"/>
    </row>
    <row r="930" spans="1:10" ht="25.5" customHeight="1" x14ac:dyDescent="0.25">
      <c r="A930" s="69"/>
      <c r="B930" s="108"/>
      <c r="C930" s="109"/>
      <c r="D930" s="109"/>
      <c r="E930" s="126" t="s">
        <v>1085</v>
      </c>
      <c r="F930" s="137" t="s">
        <v>1086</v>
      </c>
      <c r="G930" s="122" t="s">
        <v>1086</v>
      </c>
      <c r="H930" s="152">
        <v>0</v>
      </c>
      <c r="I930" s="152"/>
      <c r="J930" s="152"/>
    </row>
    <row r="931" spans="1:10" ht="15.75" customHeight="1" x14ac:dyDescent="0.25">
      <c r="A931" s="69"/>
      <c r="B931" s="108"/>
      <c r="C931" s="109"/>
      <c r="D931" s="109"/>
      <c r="E931" s="126" t="s">
        <v>1087</v>
      </c>
      <c r="F931" s="137" t="s">
        <v>1088</v>
      </c>
      <c r="G931" s="122" t="s">
        <v>1088</v>
      </c>
      <c r="H931" s="152">
        <v>0</v>
      </c>
      <c r="I931" s="152">
        <v>0</v>
      </c>
      <c r="J931" s="152"/>
    </row>
    <row r="932" spans="1:10" ht="15.75" customHeight="1" x14ac:dyDescent="0.25">
      <c r="A932" s="69"/>
      <c r="B932" s="108"/>
      <c r="C932" s="109"/>
      <c r="D932" s="109"/>
      <c r="E932" s="111" t="s">
        <v>1122</v>
      </c>
      <c r="F932" s="112"/>
      <c r="G932" s="113"/>
      <c r="H932" s="152">
        <v>0</v>
      </c>
      <c r="I932" s="152"/>
      <c r="J932" s="152"/>
    </row>
    <row r="933" spans="1:10" ht="15.75" customHeight="1" x14ac:dyDescent="0.25">
      <c r="A933" s="69">
        <v>2952</v>
      </c>
      <c r="B933" s="108" t="s">
        <v>1417</v>
      </c>
      <c r="C933" s="109">
        <v>5</v>
      </c>
      <c r="D933" s="109">
        <v>2</v>
      </c>
      <c r="E933" s="111" t="s">
        <v>1448</v>
      </c>
      <c r="F933" s="156" t="s">
        <v>1449</v>
      </c>
      <c r="G933" s="157"/>
      <c r="H933" s="152">
        <v>0</v>
      </c>
      <c r="I933" s="152"/>
      <c r="J933" s="152"/>
    </row>
    <row r="934" spans="1:10" ht="51" customHeight="1" x14ac:dyDescent="0.25">
      <c r="A934" s="69"/>
      <c r="B934" s="108"/>
      <c r="C934" s="109"/>
      <c r="D934" s="109"/>
      <c r="E934" s="111" t="s">
        <v>884</v>
      </c>
      <c r="F934" s="112"/>
      <c r="G934" s="113"/>
      <c r="H934" s="152">
        <v>0</v>
      </c>
      <c r="I934" s="152"/>
      <c r="J934" s="152"/>
    </row>
    <row r="935" spans="1:10" ht="15.75" customHeight="1" x14ac:dyDescent="0.25">
      <c r="A935" s="69"/>
      <c r="B935" s="108"/>
      <c r="C935" s="109"/>
      <c r="D935" s="109"/>
      <c r="E935" s="111" t="s">
        <v>1122</v>
      </c>
      <c r="F935" s="112"/>
      <c r="G935" s="113"/>
      <c r="H935" s="152">
        <v>0</v>
      </c>
      <c r="I935" s="152"/>
      <c r="J935" s="152"/>
    </row>
    <row r="936" spans="1:10" ht="15.75" customHeight="1" x14ac:dyDescent="0.25">
      <c r="A936" s="69"/>
      <c r="B936" s="108"/>
      <c r="C936" s="109"/>
      <c r="D936" s="109"/>
      <c r="E936" s="111" t="s">
        <v>1122</v>
      </c>
      <c r="F936" s="112"/>
      <c r="G936" s="113"/>
      <c r="H936" s="152">
        <v>0</v>
      </c>
      <c r="I936" s="152"/>
      <c r="J936" s="152"/>
    </row>
    <row r="937" spans="1:10" ht="25.5" customHeight="1" x14ac:dyDescent="0.25">
      <c r="A937" s="69">
        <v>2960</v>
      </c>
      <c r="B937" s="108" t="s">
        <v>1417</v>
      </c>
      <c r="C937" s="109">
        <v>6</v>
      </c>
      <c r="D937" s="109">
        <v>0</v>
      </c>
      <c r="E937" s="115" t="s">
        <v>1450</v>
      </c>
      <c r="F937" s="115" t="s">
        <v>1451</v>
      </c>
      <c r="G937" s="116"/>
      <c r="H937" s="152">
        <v>0</v>
      </c>
      <c r="I937" s="152">
        <v>0</v>
      </c>
      <c r="J937" s="152">
        <v>0</v>
      </c>
    </row>
    <row r="938" spans="1:10" s="68" customFormat="1" ht="15.75" customHeight="1" x14ac:dyDescent="0.25">
      <c r="A938" s="69"/>
      <c r="B938" s="108"/>
      <c r="C938" s="109"/>
      <c r="D938" s="109"/>
      <c r="E938" s="111" t="s">
        <v>881</v>
      </c>
      <c r="F938" s="115"/>
      <c r="G938" s="116"/>
      <c r="H938" s="152">
        <v>0</v>
      </c>
      <c r="I938" s="152"/>
      <c r="J938" s="152"/>
    </row>
    <row r="939" spans="1:10" ht="25.5" customHeight="1" x14ac:dyDescent="0.25">
      <c r="A939" s="69">
        <v>2961</v>
      </c>
      <c r="B939" s="108" t="s">
        <v>1417</v>
      </c>
      <c r="C939" s="109">
        <v>6</v>
      </c>
      <c r="D939" s="109">
        <v>1</v>
      </c>
      <c r="E939" s="111" t="s">
        <v>1450</v>
      </c>
      <c r="F939" s="156" t="s">
        <v>1452</v>
      </c>
      <c r="G939" s="157"/>
      <c r="H939" s="152">
        <v>0</v>
      </c>
      <c r="I939" s="152">
        <v>0</v>
      </c>
      <c r="J939" s="152"/>
    </row>
    <row r="940" spans="1:10" ht="51" customHeight="1" x14ac:dyDescent="0.25">
      <c r="A940" s="69"/>
      <c r="B940" s="108"/>
      <c r="C940" s="109"/>
      <c r="D940" s="109"/>
      <c r="E940" s="111" t="s">
        <v>884</v>
      </c>
      <c r="F940" s="112"/>
      <c r="G940" s="113"/>
      <c r="H940" s="152">
        <v>0</v>
      </c>
      <c r="I940" s="152"/>
      <c r="J940" s="152"/>
    </row>
    <row r="941" spans="1:10" ht="15.75" customHeight="1" x14ac:dyDescent="0.25">
      <c r="A941" s="69"/>
      <c r="B941" s="108"/>
      <c r="C941" s="109"/>
      <c r="D941" s="109"/>
      <c r="E941" s="111" t="s">
        <v>1122</v>
      </c>
      <c r="F941" s="112"/>
      <c r="G941" s="113"/>
      <c r="H941" s="152">
        <v>0</v>
      </c>
      <c r="I941" s="152"/>
      <c r="J941" s="152"/>
    </row>
    <row r="942" spans="1:10" ht="38.25" customHeight="1" x14ac:dyDescent="0.25">
      <c r="A942" s="69"/>
      <c r="B942" s="108"/>
      <c r="C942" s="109"/>
      <c r="D942" s="109"/>
      <c r="E942" s="131" t="s">
        <v>1024</v>
      </c>
      <c r="F942" s="98">
        <v>471200</v>
      </c>
      <c r="G942" s="113">
        <v>471200</v>
      </c>
      <c r="H942" s="152">
        <v>0</v>
      </c>
      <c r="I942" s="152">
        <v>0</v>
      </c>
      <c r="J942" s="152"/>
    </row>
    <row r="943" spans="1:10" ht="38.25" customHeight="1" x14ac:dyDescent="0.25">
      <c r="A943" s="69">
        <v>2970</v>
      </c>
      <c r="B943" s="108" t="s">
        <v>1417</v>
      </c>
      <c r="C943" s="109">
        <v>7</v>
      </c>
      <c r="D943" s="109">
        <v>0</v>
      </c>
      <c r="E943" s="115" t="s">
        <v>1453</v>
      </c>
      <c r="F943" s="115" t="s">
        <v>1454</v>
      </c>
      <c r="G943" s="116"/>
      <c r="H943" s="152">
        <v>0</v>
      </c>
      <c r="I943" s="152">
        <v>0</v>
      </c>
      <c r="J943" s="152">
        <v>0</v>
      </c>
    </row>
    <row r="944" spans="1:10" s="68" customFormat="1" ht="15.75" customHeight="1" x14ac:dyDescent="0.25">
      <c r="A944" s="69"/>
      <c r="B944" s="108"/>
      <c r="C944" s="109"/>
      <c r="D944" s="109"/>
      <c r="E944" s="111" t="s">
        <v>881</v>
      </c>
      <c r="F944" s="115"/>
      <c r="G944" s="116"/>
      <c r="H944" s="152">
        <v>0</v>
      </c>
      <c r="I944" s="152"/>
      <c r="J944" s="152"/>
    </row>
    <row r="945" spans="1:10" ht="38.25" customHeight="1" x14ac:dyDescent="0.25">
      <c r="A945" s="69">
        <v>2971</v>
      </c>
      <c r="B945" s="108" t="s">
        <v>1417</v>
      </c>
      <c r="C945" s="109">
        <v>7</v>
      </c>
      <c r="D945" s="109">
        <v>1</v>
      </c>
      <c r="E945" s="111" t="s">
        <v>1453</v>
      </c>
      <c r="F945" s="156" t="s">
        <v>1454</v>
      </c>
      <c r="G945" s="157"/>
      <c r="H945" s="152">
        <v>0</v>
      </c>
      <c r="I945" s="152"/>
      <c r="J945" s="152"/>
    </row>
    <row r="946" spans="1:10" ht="51" customHeight="1" x14ac:dyDescent="0.25">
      <c r="A946" s="69"/>
      <c r="B946" s="108"/>
      <c r="C946" s="109"/>
      <c r="D946" s="109"/>
      <c r="E946" s="111" t="s">
        <v>884</v>
      </c>
      <c r="F946" s="112"/>
      <c r="G946" s="113"/>
      <c r="H946" s="152">
        <v>0</v>
      </c>
      <c r="I946" s="152"/>
      <c r="J946" s="152"/>
    </row>
    <row r="947" spans="1:10" ht="15.75" customHeight="1" x14ac:dyDescent="0.25">
      <c r="A947" s="69"/>
      <c r="B947" s="108"/>
      <c r="C947" s="109"/>
      <c r="D947" s="109"/>
      <c r="E947" s="111" t="s">
        <v>1122</v>
      </c>
      <c r="F947" s="112"/>
      <c r="G947" s="113"/>
      <c r="H947" s="152">
        <v>0</v>
      </c>
      <c r="I947" s="152"/>
      <c r="J947" s="152"/>
    </row>
    <row r="948" spans="1:10" ht="15.75" customHeight="1" x14ac:dyDescent="0.25">
      <c r="A948" s="69"/>
      <c r="B948" s="108"/>
      <c r="C948" s="109"/>
      <c r="D948" s="109"/>
      <c r="E948" s="111" t="s">
        <v>1122</v>
      </c>
      <c r="F948" s="112"/>
      <c r="G948" s="113"/>
      <c r="H948" s="152">
        <v>0</v>
      </c>
      <c r="I948" s="152"/>
      <c r="J948" s="152"/>
    </row>
    <row r="949" spans="1:10" ht="51" customHeight="1" x14ac:dyDescent="0.25">
      <c r="A949" s="69"/>
      <c r="B949" s="108"/>
      <c r="C949" s="109"/>
      <c r="D949" s="109"/>
      <c r="E949" s="135" t="s">
        <v>1010</v>
      </c>
      <c r="F949" s="112"/>
      <c r="G949" s="113">
        <v>463700</v>
      </c>
      <c r="H949" s="152">
        <f>I949</f>
        <v>40000</v>
      </c>
      <c r="I949" s="152">
        <v>40000</v>
      </c>
      <c r="J949" s="152"/>
    </row>
    <row r="950" spans="1:10" ht="25.5" customHeight="1" x14ac:dyDescent="0.25">
      <c r="A950" s="69">
        <v>2980</v>
      </c>
      <c r="B950" s="108" t="s">
        <v>1417</v>
      </c>
      <c r="C950" s="109">
        <v>8</v>
      </c>
      <c r="D950" s="109">
        <v>0</v>
      </c>
      <c r="E950" s="115" t="s">
        <v>1455</v>
      </c>
      <c r="F950" s="115" t="s">
        <v>1456</v>
      </c>
      <c r="G950" s="116"/>
      <c r="H950" s="152">
        <v>0</v>
      </c>
      <c r="I950" s="152">
        <v>0</v>
      </c>
      <c r="J950" s="152">
        <v>0</v>
      </c>
    </row>
    <row r="951" spans="1:10" s="68" customFormat="1" ht="15.75" customHeight="1" x14ac:dyDescent="0.25">
      <c r="A951" s="69"/>
      <c r="B951" s="108"/>
      <c r="C951" s="109"/>
      <c r="D951" s="109"/>
      <c r="E951" s="111" t="s">
        <v>881</v>
      </c>
      <c r="F951" s="115"/>
      <c r="G951" s="116"/>
      <c r="H951" s="152"/>
      <c r="I951" s="152"/>
      <c r="J951" s="152"/>
    </row>
    <row r="952" spans="1:10" ht="25.5" customHeight="1" x14ac:dyDescent="0.25">
      <c r="A952" s="69">
        <v>2981</v>
      </c>
      <c r="B952" s="108" t="s">
        <v>1417</v>
      </c>
      <c r="C952" s="109">
        <v>8</v>
      </c>
      <c r="D952" s="109">
        <v>1</v>
      </c>
      <c r="E952" s="111" t="s">
        <v>1455</v>
      </c>
      <c r="F952" s="156" t="s">
        <v>1457</v>
      </c>
      <c r="G952" s="157"/>
      <c r="H952" s="152">
        <v>0</v>
      </c>
      <c r="I952" s="152"/>
      <c r="J952" s="152"/>
    </row>
    <row r="953" spans="1:10" ht="51" customHeight="1" x14ac:dyDescent="0.25">
      <c r="A953" s="69"/>
      <c r="B953" s="108"/>
      <c r="C953" s="109"/>
      <c r="D953" s="109"/>
      <c r="E953" s="111" t="s">
        <v>884</v>
      </c>
      <c r="F953" s="112"/>
      <c r="G953" s="113"/>
      <c r="H953" s="152">
        <v>0</v>
      </c>
      <c r="I953" s="152"/>
      <c r="J953" s="152"/>
    </row>
    <row r="954" spans="1:10" ht="15.75" customHeight="1" x14ac:dyDescent="0.25">
      <c r="A954" s="69"/>
      <c r="B954" s="108"/>
      <c r="C954" s="109"/>
      <c r="D954" s="109"/>
      <c r="E954" s="111" t="s">
        <v>1122</v>
      </c>
      <c r="F954" s="112"/>
      <c r="G954" s="113"/>
      <c r="H954" s="152">
        <v>0</v>
      </c>
      <c r="I954" s="152"/>
      <c r="J954" s="152"/>
    </row>
    <row r="955" spans="1:10" ht="15.75" customHeight="1" x14ac:dyDescent="0.25">
      <c r="A955" s="69"/>
      <c r="B955" s="108"/>
      <c r="C955" s="109"/>
      <c r="D955" s="109"/>
      <c r="E955" s="111" t="s">
        <v>1122</v>
      </c>
      <c r="F955" s="112"/>
      <c r="G955" s="113"/>
      <c r="H955" s="152">
        <v>0</v>
      </c>
      <c r="I955" s="152"/>
      <c r="J955" s="152"/>
    </row>
    <row r="956" spans="1:10" ht="25.5" customHeight="1" x14ac:dyDescent="0.25">
      <c r="A956" s="69"/>
      <c r="B956" s="108"/>
      <c r="C956" s="109"/>
      <c r="D956" s="109"/>
      <c r="E956" s="147" t="s">
        <v>1504</v>
      </c>
      <c r="F956" s="112"/>
      <c r="G956" s="113">
        <v>511300</v>
      </c>
      <c r="H956" s="152">
        <f>J956</f>
        <v>0</v>
      </c>
      <c r="I956" s="152"/>
      <c r="J956" s="152">
        <f>'[1]arvesti dproc'!F155</f>
        <v>0</v>
      </c>
    </row>
    <row r="957" spans="1:10" s="65" customFormat="1" ht="51" customHeight="1" x14ac:dyDescent="0.25">
      <c r="A957" s="71">
        <v>3000</v>
      </c>
      <c r="B957" s="108" t="s">
        <v>474</v>
      </c>
      <c r="C957" s="109">
        <v>0</v>
      </c>
      <c r="D957" s="109">
        <v>0</v>
      </c>
      <c r="E957" s="104" t="s">
        <v>1458</v>
      </c>
      <c r="F957" s="98" t="s">
        <v>1459</v>
      </c>
      <c r="G957" s="98"/>
      <c r="H957" s="158">
        <v>11900</v>
      </c>
      <c r="I957" s="158">
        <v>11900</v>
      </c>
      <c r="J957" s="158">
        <f>J986</f>
        <v>0</v>
      </c>
    </row>
    <row r="958" spans="1:10" ht="15.75" customHeight="1" x14ac:dyDescent="0.25">
      <c r="A958" s="67"/>
      <c r="B958" s="108"/>
      <c r="C958" s="109"/>
      <c r="D958" s="109"/>
      <c r="E958" s="111" t="s">
        <v>878</v>
      </c>
      <c r="F958" s="112"/>
      <c r="G958" s="113"/>
      <c r="H958" s="158">
        <v>0</v>
      </c>
      <c r="I958" s="158"/>
      <c r="J958" s="158"/>
    </row>
    <row r="959" spans="1:10" ht="25.5" customHeight="1" x14ac:dyDescent="0.25">
      <c r="A959" s="69">
        <v>3010</v>
      </c>
      <c r="B959" s="108" t="s">
        <v>474</v>
      </c>
      <c r="C959" s="109">
        <v>1</v>
      </c>
      <c r="D959" s="109">
        <v>0</v>
      </c>
      <c r="E959" s="115" t="s">
        <v>1460</v>
      </c>
      <c r="F959" s="115" t="s">
        <v>1461</v>
      </c>
      <c r="G959" s="116"/>
      <c r="H959" s="152">
        <v>0</v>
      </c>
      <c r="I959" s="152">
        <v>0</v>
      </c>
      <c r="J959" s="152">
        <v>0</v>
      </c>
    </row>
    <row r="960" spans="1:10" s="68" customFormat="1" ht="15.75" customHeight="1" x14ac:dyDescent="0.25">
      <c r="A960" s="69"/>
      <c r="B960" s="108"/>
      <c r="C960" s="109"/>
      <c r="D960" s="109"/>
      <c r="E960" s="111" t="s">
        <v>881</v>
      </c>
      <c r="F960" s="115"/>
      <c r="G960" s="116"/>
      <c r="H960" s="152">
        <v>0</v>
      </c>
      <c r="I960" s="152"/>
      <c r="J960" s="152"/>
    </row>
    <row r="961" spans="1:10" ht="15.75" customHeight="1" x14ac:dyDescent="0.25">
      <c r="A961" s="69">
        <v>3011</v>
      </c>
      <c r="B961" s="108" t="s">
        <v>474</v>
      </c>
      <c r="C961" s="109">
        <v>1</v>
      </c>
      <c r="D961" s="109">
        <v>1</v>
      </c>
      <c r="E961" s="111" t="s">
        <v>1462</v>
      </c>
      <c r="F961" s="156" t="s">
        <v>1463</v>
      </c>
      <c r="G961" s="157"/>
      <c r="H961" s="152">
        <v>0</v>
      </c>
      <c r="I961" s="152"/>
      <c r="J961" s="152"/>
    </row>
    <row r="962" spans="1:10" ht="51" customHeight="1" x14ac:dyDescent="0.25">
      <c r="A962" s="69"/>
      <c r="B962" s="108"/>
      <c r="C962" s="109"/>
      <c r="D962" s="109"/>
      <c r="E962" s="111" t="s">
        <v>884</v>
      </c>
      <c r="F962" s="112"/>
      <c r="G962" s="113"/>
      <c r="H962" s="152">
        <v>0</v>
      </c>
      <c r="I962" s="152"/>
      <c r="J962" s="152"/>
    </row>
    <row r="963" spans="1:10" ht="15.75" customHeight="1" x14ac:dyDescent="0.25">
      <c r="A963" s="69"/>
      <c r="B963" s="108"/>
      <c r="C963" s="109"/>
      <c r="D963" s="109"/>
      <c r="E963" s="111" t="s">
        <v>1122</v>
      </c>
      <c r="F963" s="112"/>
      <c r="G963" s="113"/>
      <c r="H963" s="152">
        <v>0</v>
      </c>
      <c r="I963" s="152"/>
      <c r="J963" s="152"/>
    </row>
    <row r="964" spans="1:10" ht="15.75" customHeight="1" x14ac:dyDescent="0.25">
      <c r="A964" s="69"/>
      <c r="B964" s="108"/>
      <c r="C964" s="109"/>
      <c r="D964" s="109"/>
      <c r="E964" s="111" t="s">
        <v>1122</v>
      </c>
      <c r="F964" s="112"/>
      <c r="G964" s="113"/>
      <c r="H964" s="152">
        <v>0</v>
      </c>
      <c r="I964" s="152"/>
      <c r="J964" s="152"/>
    </row>
    <row r="965" spans="1:10" ht="15.75" customHeight="1" x14ac:dyDescent="0.25">
      <c r="A965" s="69">
        <v>3012</v>
      </c>
      <c r="B965" s="108" t="s">
        <v>474</v>
      </c>
      <c r="C965" s="109">
        <v>1</v>
      </c>
      <c r="D965" s="109">
        <v>2</v>
      </c>
      <c r="E965" s="111" t="s">
        <v>1464</v>
      </c>
      <c r="F965" s="156" t="s">
        <v>1465</v>
      </c>
      <c r="G965" s="157"/>
      <c r="H965" s="152">
        <v>0</v>
      </c>
      <c r="I965" s="152"/>
      <c r="J965" s="152"/>
    </row>
    <row r="966" spans="1:10" ht="51" customHeight="1" x14ac:dyDescent="0.25">
      <c r="A966" s="69"/>
      <c r="B966" s="108"/>
      <c r="C966" s="109"/>
      <c r="D966" s="109"/>
      <c r="E966" s="111" t="s">
        <v>884</v>
      </c>
      <c r="F966" s="112"/>
      <c r="G966" s="113"/>
      <c r="H966" s="152">
        <v>0</v>
      </c>
      <c r="I966" s="152"/>
      <c r="J966" s="152"/>
    </row>
    <row r="967" spans="1:10" ht="15.75" customHeight="1" x14ac:dyDescent="0.25">
      <c r="A967" s="69"/>
      <c r="B967" s="108"/>
      <c r="C967" s="109"/>
      <c r="D967" s="109"/>
      <c r="E967" s="111" t="s">
        <v>1122</v>
      </c>
      <c r="F967" s="112"/>
      <c r="G967" s="113"/>
      <c r="H967" s="152">
        <v>0</v>
      </c>
      <c r="I967" s="152"/>
      <c r="J967" s="152"/>
    </row>
    <row r="968" spans="1:10" ht="15.75" customHeight="1" x14ac:dyDescent="0.25">
      <c r="A968" s="69"/>
      <c r="B968" s="108"/>
      <c r="C968" s="109"/>
      <c r="D968" s="109"/>
      <c r="E968" s="111" t="s">
        <v>1122</v>
      </c>
      <c r="F968" s="112"/>
      <c r="G968" s="113"/>
      <c r="H968" s="152">
        <v>0</v>
      </c>
      <c r="I968" s="152"/>
      <c r="J968" s="152"/>
    </row>
    <row r="969" spans="1:10" ht="15.75" customHeight="1" x14ac:dyDescent="0.25">
      <c r="A969" s="69">
        <v>3020</v>
      </c>
      <c r="B969" s="108" t="s">
        <v>474</v>
      </c>
      <c r="C969" s="109">
        <v>2</v>
      </c>
      <c r="D969" s="109">
        <v>0</v>
      </c>
      <c r="E969" s="115" t="s">
        <v>1466</v>
      </c>
      <c r="F969" s="115" t="s">
        <v>1467</v>
      </c>
      <c r="G969" s="116"/>
      <c r="H969" s="152">
        <v>0</v>
      </c>
      <c r="I969" s="152">
        <v>0</v>
      </c>
      <c r="J969" s="152">
        <v>0</v>
      </c>
    </row>
    <row r="970" spans="1:10" s="68" customFormat="1" ht="15.75" customHeight="1" x14ac:dyDescent="0.25">
      <c r="A970" s="69"/>
      <c r="B970" s="108"/>
      <c r="C970" s="109"/>
      <c r="D970" s="109"/>
      <c r="E970" s="111" t="s">
        <v>881</v>
      </c>
      <c r="F970" s="115"/>
      <c r="G970" s="116"/>
      <c r="H970" s="152">
        <v>0</v>
      </c>
      <c r="I970" s="152"/>
      <c r="J970" s="152"/>
    </row>
    <row r="971" spans="1:10" ht="15.75" customHeight="1" x14ac:dyDescent="0.25">
      <c r="A971" s="69">
        <v>3021</v>
      </c>
      <c r="B971" s="108" t="s">
        <v>474</v>
      </c>
      <c r="C971" s="109">
        <v>2</v>
      </c>
      <c r="D971" s="109">
        <v>1</v>
      </c>
      <c r="E971" s="111" t="s">
        <v>1466</v>
      </c>
      <c r="F971" s="156" t="s">
        <v>1468</v>
      </c>
      <c r="G971" s="157"/>
      <c r="H971" s="152">
        <v>0</v>
      </c>
      <c r="I971" s="152"/>
      <c r="J971" s="152"/>
    </row>
    <row r="972" spans="1:10" ht="51" customHeight="1" x14ac:dyDescent="0.25">
      <c r="A972" s="69"/>
      <c r="B972" s="108"/>
      <c r="C972" s="109"/>
      <c r="D972" s="109"/>
      <c r="E972" s="111" t="s">
        <v>884</v>
      </c>
      <c r="F972" s="112"/>
      <c r="G972" s="113"/>
      <c r="H972" s="152">
        <v>0</v>
      </c>
      <c r="I972" s="152"/>
      <c r="J972" s="152"/>
    </row>
    <row r="973" spans="1:10" ht="15.75" customHeight="1" x14ac:dyDescent="0.25">
      <c r="A973" s="69"/>
      <c r="B973" s="108"/>
      <c r="C973" s="109"/>
      <c r="D973" s="109"/>
      <c r="E973" s="111" t="s">
        <v>1122</v>
      </c>
      <c r="F973" s="112"/>
      <c r="G973" s="113"/>
      <c r="H973" s="152">
        <v>0</v>
      </c>
      <c r="I973" s="152"/>
      <c r="J973" s="152"/>
    </row>
    <row r="974" spans="1:10" ht="15.75" customHeight="1" x14ac:dyDescent="0.25">
      <c r="A974" s="69"/>
      <c r="B974" s="108"/>
      <c r="C974" s="109"/>
      <c r="D974" s="109"/>
      <c r="E974" s="111" t="s">
        <v>1122</v>
      </c>
      <c r="F974" s="112"/>
      <c r="G974" s="113"/>
      <c r="H974" s="152">
        <v>0</v>
      </c>
      <c r="I974" s="152"/>
      <c r="J974" s="152"/>
    </row>
    <row r="975" spans="1:10" ht="15.75" customHeight="1" x14ac:dyDescent="0.25">
      <c r="A975" s="69">
        <v>3030</v>
      </c>
      <c r="B975" s="108" t="s">
        <v>474</v>
      </c>
      <c r="C975" s="109">
        <v>3</v>
      </c>
      <c r="D975" s="109">
        <v>0</v>
      </c>
      <c r="E975" s="115" t="s">
        <v>1469</v>
      </c>
      <c r="F975" s="115" t="s">
        <v>1470</v>
      </c>
      <c r="G975" s="116"/>
      <c r="H975" s="152">
        <f>I975</f>
        <v>2700</v>
      </c>
      <c r="I975" s="152">
        <f>I977</f>
        <v>2700</v>
      </c>
      <c r="J975" s="152">
        <v>0</v>
      </c>
    </row>
    <row r="976" spans="1:10" s="68" customFormat="1" ht="15.75" customHeight="1" x14ac:dyDescent="0.25">
      <c r="A976" s="69"/>
      <c r="B976" s="108"/>
      <c r="C976" s="109"/>
      <c r="D976" s="109"/>
      <c r="E976" s="111" t="s">
        <v>881</v>
      </c>
      <c r="F976" s="115"/>
      <c r="G976" s="116"/>
      <c r="H976" s="152">
        <v>0</v>
      </c>
      <c r="I976" s="152"/>
      <c r="J976" s="152"/>
    </row>
    <row r="977" spans="1:10" s="68" customFormat="1" ht="15.75" customHeight="1" x14ac:dyDescent="0.25">
      <c r="A977" s="69">
        <v>3031</v>
      </c>
      <c r="B977" s="108" t="s">
        <v>474</v>
      </c>
      <c r="C977" s="109">
        <v>3</v>
      </c>
      <c r="D977" s="109">
        <v>1</v>
      </c>
      <c r="E977" s="111" t="s">
        <v>1469</v>
      </c>
      <c r="F977" s="115"/>
      <c r="G977" s="116"/>
      <c r="H977" s="152">
        <f>I977</f>
        <v>2700</v>
      </c>
      <c r="I977" s="152">
        <v>2700</v>
      </c>
      <c r="J977" s="152"/>
    </row>
    <row r="978" spans="1:10" s="68" customFormat="1" ht="51" customHeight="1" x14ac:dyDescent="0.25">
      <c r="A978" s="69"/>
      <c r="B978" s="108"/>
      <c r="C978" s="109"/>
      <c r="D978" s="109"/>
      <c r="E978" s="111" t="s">
        <v>884</v>
      </c>
      <c r="F978" s="115"/>
      <c r="G978" s="116"/>
      <c r="H978" s="152"/>
      <c r="I978" s="152"/>
      <c r="J978" s="152"/>
    </row>
    <row r="979" spans="1:10" s="68" customFormat="1" ht="25.5" customHeight="1" x14ac:dyDescent="0.25">
      <c r="A979" s="69"/>
      <c r="B979" s="108"/>
      <c r="C979" s="109"/>
      <c r="D979" s="109"/>
      <c r="E979" s="126" t="s">
        <v>1036</v>
      </c>
      <c r="F979" s="132"/>
      <c r="G979" s="122" t="s">
        <v>1037</v>
      </c>
      <c r="H979" s="152">
        <f>I979</f>
        <v>2700</v>
      </c>
      <c r="I979" s="152">
        <v>2700</v>
      </c>
      <c r="J979" s="152"/>
    </row>
    <row r="980" spans="1:10" ht="15.75" customHeight="1" x14ac:dyDescent="0.25">
      <c r="A980" s="69">
        <v>3040</v>
      </c>
      <c r="B980" s="108" t="s">
        <v>474</v>
      </c>
      <c r="C980" s="109">
        <v>4</v>
      </c>
      <c r="D980" s="109">
        <v>0</v>
      </c>
      <c r="E980" s="115" t="s">
        <v>1471</v>
      </c>
      <c r="F980" s="115" t="s">
        <v>1472</v>
      </c>
      <c r="G980" s="116"/>
      <c r="H980" s="152">
        <f>I980</f>
        <v>700</v>
      </c>
      <c r="I980" s="152">
        <v>700</v>
      </c>
      <c r="J980" s="152">
        <v>0</v>
      </c>
    </row>
    <row r="981" spans="1:10" s="68" customFormat="1" ht="15.75" customHeight="1" x14ac:dyDescent="0.25">
      <c r="A981" s="69"/>
      <c r="B981" s="108"/>
      <c r="C981" s="109"/>
      <c r="D981" s="109"/>
      <c r="E981" s="111" t="s">
        <v>881</v>
      </c>
      <c r="F981" s="115"/>
      <c r="G981" s="116"/>
      <c r="H981" s="152"/>
      <c r="I981" s="152"/>
      <c r="J981" s="152"/>
    </row>
    <row r="982" spans="1:10" ht="15.75" customHeight="1" x14ac:dyDescent="0.25">
      <c r="A982" s="69">
        <v>3041</v>
      </c>
      <c r="B982" s="108" t="s">
        <v>474</v>
      </c>
      <c r="C982" s="109">
        <v>4</v>
      </c>
      <c r="D982" s="109">
        <v>1</v>
      </c>
      <c r="E982" s="111" t="s">
        <v>1471</v>
      </c>
      <c r="F982" s="156" t="s">
        <v>1473</v>
      </c>
      <c r="G982" s="125"/>
      <c r="H982" s="152">
        <f>I982</f>
        <v>0</v>
      </c>
      <c r="I982" s="152">
        <f>I984</f>
        <v>0</v>
      </c>
      <c r="J982" s="152"/>
    </row>
    <row r="983" spans="1:10" ht="51" customHeight="1" x14ac:dyDescent="0.25">
      <c r="A983" s="69"/>
      <c r="B983" s="108"/>
      <c r="C983" s="109"/>
      <c r="D983" s="109"/>
      <c r="E983" s="111" t="s">
        <v>884</v>
      </c>
      <c r="F983" s="112"/>
      <c r="G983" s="113"/>
      <c r="H983" s="152">
        <v>0</v>
      </c>
      <c r="I983" s="152"/>
      <c r="J983" s="152"/>
    </row>
    <row r="984" spans="1:10" ht="25.5" customHeight="1" x14ac:dyDescent="0.25">
      <c r="A984" s="69"/>
      <c r="B984" s="108"/>
      <c r="C984" s="109"/>
      <c r="D984" s="109"/>
      <c r="E984" s="121" t="s">
        <v>887</v>
      </c>
      <c r="F984" s="112"/>
      <c r="G984" s="133">
        <v>411100</v>
      </c>
      <c r="H984" s="152">
        <f>I984</f>
        <v>0</v>
      </c>
      <c r="I984" s="152">
        <f>'[1]10-4-1'!F35</f>
        <v>0</v>
      </c>
      <c r="J984" s="152"/>
    </row>
    <row r="985" spans="1:10" ht="15.75" customHeight="1" x14ac:dyDescent="0.25">
      <c r="A985" s="69"/>
      <c r="B985" s="108"/>
      <c r="C985" s="109"/>
      <c r="D985" s="109"/>
      <c r="E985" s="126" t="s">
        <v>1042</v>
      </c>
      <c r="F985" s="132"/>
      <c r="G985" s="122" t="s">
        <v>1043</v>
      </c>
      <c r="H985" s="152">
        <v>0</v>
      </c>
      <c r="I985" s="152">
        <v>0</v>
      </c>
      <c r="J985" s="152"/>
    </row>
    <row r="986" spans="1:10" ht="15.75" customHeight="1" x14ac:dyDescent="0.25">
      <c r="A986" s="69">
        <v>3050</v>
      </c>
      <c r="B986" s="108" t="s">
        <v>474</v>
      </c>
      <c r="C986" s="109">
        <v>5</v>
      </c>
      <c r="D986" s="109">
        <v>0</v>
      </c>
      <c r="E986" s="115" t="s">
        <v>1474</v>
      </c>
      <c r="F986" s="115" t="s">
        <v>1475</v>
      </c>
      <c r="G986" s="116"/>
      <c r="H986" s="152">
        <f>H988</f>
        <v>0</v>
      </c>
      <c r="I986" s="152">
        <f>I988</f>
        <v>0</v>
      </c>
      <c r="J986" s="152">
        <f>J988</f>
        <v>0</v>
      </c>
    </row>
    <row r="987" spans="1:10" s="68" customFormat="1" ht="15.75" customHeight="1" x14ac:dyDescent="0.25">
      <c r="A987" s="69"/>
      <c r="B987" s="108"/>
      <c r="C987" s="109"/>
      <c r="D987" s="109"/>
      <c r="E987" s="111" t="s">
        <v>881</v>
      </c>
      <c r="F987" s="115"/>
      <c r="G987" s="116"/>
      <c r="H987" s="152">
        <v>0</v>
      </c>
      <c r="I987" s="152"/>
      <c r="J987" s="152"/>
    </row>
    <row r="988" spans="1:10" ht="15.75" customHeight="1" x14ac:dyDescent="0.25">
      <c r="A988" s="69">
        <v>3051</v>
      </c>
      <c r="B988" s="108" t="s">
        <v>474</v>
      </c>
      <c r="C988" s="109">
        <v>5</v>
      </c>
      <c r="D988" s="109">
        <v>1</v>
      </c>
      <c r="E988" s="111" t="s">
        <v>1474</v>
      </c>
      <c r="F988" s="156" t="s">
        <v>1475</v>
      </c>
      <c r="G988" s="157"/>
      <c r="H988" s="152">
        <f>I988+J988</f>
        <v>0</v>
      </c>
      <c r="I988" s="152">
        <f>I997</f>
        <v>0</v>
      </c>
      <c r="J988" s="152">
        <f>J995</f>
        <v>0</v>
      </c>
    </row>
    <row r="989" spans="1:10" ht="51" customHeight="1" x14ac:dyDescent="0.25">
      <c r="A989" s="69"/>
      <c r="B989" s="108"/>
      <c r="C989" s="109"/>
      <c r="D989" s="109"/>
      <c r="E989" s="111" t="s">
        <v>884</v>
      </c>
      <c r="F989" s="112"/>
      <c r="G989" s="113"/>
      <c r="H989" s="152">
        <v>0</v>
      </c>
      <c r="I989" s="152"/>
      <c r="J989" s="152"/>
    </row>
    <row r="990" spans="1:10" ht="25.5" customHeight="1" x14ac:dyDescent="0.25">
      <c r="A990" s="69"/>
      <c r="B990" s="108"/>
      <c r="C990" s="109"/>
      <c r="D990" s="109"/>
      <c r="E990" s="124" t="s">
        <v>946</v>
      </c>
      <c r="F990" s="132"/>
      <c r="G990" s="133">
        <v>423900</v>
      </c>
      <c r="H990" s="152">
        <f>I990</f>
        <v>0</v>
      </c>
      <c r="I990" s="152">
        <v>0</v>
      </c>
      <c r="J990" s="152"/>
    </row>
    <row r="991" spans="1:10" ht="25.5" customHeight="1" x14ac:dyDescent="0.25">
      <c r="A991" s="69"/>
      <c r="B991" s="108"/>
      <c r="C991" s="109"/>
      <c r="D991" s="109"/>
      <c r="E991" s="121" t="s">
        <v>950</v>
      </c>
      <c r="F991" s="112"/>
      <c r="G991" s="125" t="s">
        <v>951</v>
      </c>
      <c r="H991" s="152">
        <f>I991</f>
        <v>0</v>
      </c>
      <c r="I991" s="152">
        <v>0</v>
      </c>
      <c r="J991" s="152"/>
    </row>
    <row r="992" spans="1:10" ht="15.75" customHeight="1" x14ac:dyDescent="0.25">
      <c r="A992" s="69"/>
      <c r="B992" s="108"/>
      <c r="C992" s="109"/>
      <c r="D992" s="109"/>
      <c r="E992" s="126" t="s">
        <v>962</v>
      </c>
      <c r="F992" s="122" t="s">
        <v>963</v>
      </c>
      <c r="G992" s="122" t="s">
        <v>963</v>
      </c>
      <c r="H992" s="152">
        <f>I992</f>
        <v>0</v>
      </c>
      <c r="I992" s="152">
        <v>0</v>
      </c>
      <c r="J992" s="152"/>
    </row>
    <row r="993" spans="1:10" ht="25.5" customHeight="1" x14ac:dyDescent="0.25">
      <c r="A993" s="69"/>
      <c r="B993" s="108"/>
      <c r="C993" s="109"/>
      <c r="D993" s="109"/>
      <c r="E993" s="126" t="s">
        <v>968</v>
      </c>
      <c r="F993" s="122" t="s">
        <v>969</v>
      </c>
      <c r="G993" s="122" t="s">
        <v>969</v>
      </c>
      <c r="H993" s="152">
        <f>I993</f>
        <v>0</v>
      </c>
      <c r="I993" s="152">
        <v>0</v>
      </c>
      <c r="J993" s="152"/>
    </row>
    <row r="994" spans="1:10" ht="15.75" customHeight="1" x14ac:dyDescent="0.25">
      <c r="A994" s="69"/>
      <c r="B994" s="108"/>
      <c r="C994" s="109"/>
      <c r="D994" s="109"/>
      <c r="E994" s="126" t="s">
        <v>970</v>
      </c>
      <c r="F994" s="112"/>
      <c r="G994" s="113">
        <v>426900</v>
      </c>
      <c r="H994" s="152">
        <f>I994</f>
        <v>0</v>
      </c>
      <c r="I994" s="152">
        <v>0</v>
      </c>
      <c r="J994" s="152"/>
    </row>
    <row r="995" spans="1:10" ht="15.75" customHeight="1" x14ac:dyDescent="0.25">
      <c r="A995" s="69"/>
      <c r="B995" s="108"/>
      <c r="C995" s="109"/>
      <c r="D995" s="109"/>
      <c r="E995" s="145" t="s">
        <v>1102</v>
      </c>
      <c r="F995" s="112"/>
      <c r="G995" s="113">
        <v>522100</v>
      </c>
      <c r="H995" s="152">
        <f>J995</f>
        <v>0</v>
      </c>
      <c r="I995" s="152">
        <v>0</v>
      </c>
      <c r="J995" s="152">
        <v>0</v>
      </c>
    </row>
    <row r="996" spans="1:10" ht="15.75" customHeight="1" x14ac:dyDescent="0.25">
      <c r="A996" s="69"/>
      <c r="B996" s="108"/>
      <c r="C996" s="109"/>
      <c r="D996" s="109"/>
      <c r="E996" s="111" t="s">
        <v>1122</v>
      </c>
      <c r="F996" s="112"/>
      <c r="G996" s="113"/>
      <c r="H996" s="152">
        <v>0</v>
      </c>
      <c r="I996" s="152"/>
      <c r="J996" s="152"/>
    </row>
    <row r="997" spans="1:10" ht="15.75" customHeight="1" x14ac:dyDescent="0.25">
      <c r="A997" s="69"/>
      <c r="B997" s="108"/>
      <c r="C997" s="109"/>
      <c r="D997" s="109"/>
      <c r="E997" s="126"/>
      <c r="F997" s="122"/>
      <c r="G997" s="122"/>
      <c r="H997" s="152">
        <f>I997</f>
        <v>0</v>
      </c>
      <c r="I997" s="152">
        <v>0</v>
      </c>
      <c r="J997" s="152"/>
    </row>
    <row r="998" spans="1:10" ht="15.75" customHeight="1" x14ac:dyDescent="0.25">
      <c r="A998" s="69">
        <v>3060</v>
      </c>
      <c r="B998" s="108" t="s">
        <v>474</v>
      </c>
      <c r="C998" s="109">
        <v>6</v>
      </c>
      <c r="D998" s="109">
        <v>0</v>
      </c>
      <c r="E998" s="115" t="s">
        <v>1476</v>
      </c>
      <c r="F998" s="115" t="s">
        <v>1477</v>
      </c>
      <c r="G998" s="116"/>
      <c r="H998" s="152">
        <v>0</v>
      </c>
      <c r="I998" s="152">
        <v>0</v>
      </c>
      <c r="J998" s="152">
        <v>0</v>
      </c>
    </row>
    <row r="999" spans="1:10" s="68" customFormat="1" ht="15.75" customHeight="1" x14ac:dyDescent="0.25">
      <c r="A999" s="69"/>
      <c r="B999" s="108"/>
      <c r="C999" s="109"/>
      <c r="D999" s="109"/>
      <c r="E999" s="111" t="s">
        <v>881</v>
      </c>
      <c r="F999" s="115"/>
      <c r="G999" s="116"/>
      <c r="H999" s="152">
        <v>0</v>
      </c>
      <c r="I999" s="152"/>
      <c r="J999" s="152"/>
    </row>
    <row r="1000" spans="1:10" ht="15.75" customHeight="1" x14ac:dyDescent="0.25">
      <c r="A1000" s="69">
        <v>3061</v>
      </c>
      <c r="B1000" s="108" t="s">
        <v>474</v>
      </c>
      <c r="C1000" s="109">
        <v>6</v>
      </c>
      <c r="D1000" s="109">
        <v>1</v>
      </c>
      <c r="E1000" s="111" t="s">
        <v>1476</v>
      </c>
      <c r="F1000" s="156" t="s">
        <v>1477</v>
      </c>
      <c r="G1000" s="157"/>
      <c r="H1000" s="152">
        <v>0</v>
      </c>
      <c r="I1000" s="152"/>
      <c r="J1000" s="152"/>
    </row>
    <row r="1001" spans="1:10" ht="51" customHeight="1" x14ac:dyDescent="0.25">
      <c r="A1001" s="69"/>
      <c r="B1001" s="108"/>
      <c r="C1001" s="109"/>
      <c r="D1001" s="109"/>
      <c r="E1001" s="111" t="s">
        <v>884</v>
      </c>
      <c r="F1001" s="112"/>
      <c r="G1001" s="113"/>
      <c r="H1001" s="152">
        <v>0</v>
      </c>
      <c r="I1001" s="152"/>
      <c r="J1001" s="152"/>
    </row>
    <row r="1002" spans="1:10" ht="15.75" customHeight="1" x14ac:dyDescent="0.25">
      <c r="A1002" s="69"/>
      <c r="B1002" s="108"/>
      <c r="C1002" s="109"/>
      <c r="D1002" s="109"/>
      <c r="E1002" s="111" t="s">
        <v>1122</v>
      </c>
      <c r="F1002" s="112"/>
      <c r="G1002" s="113"/>
      <c r="H1002" s="152">
        <v>0</v>
      </c>
      <c r="I1002" s="152"/>
      <c r="J1002" s="152"/>
    </row>
    <row r="1003" spans="1:10" ht="15.75" customHeight="1" x14ac:dyDescent="0.25">
      <c r="A1003" s="69"/>
      <c r="B1003" s="108"/>
      <c r="C1003" s="109"/>
      <c r="D1003" s="109"/>
      <c r="E1003" s="126" t="s">
        <v>1042</v>
      </c>
      <c r="F1003" s="112"/>
      <c r="G1003" s="122" t="s">
        <v>1043</v>
      </c>
      <c r="H1003" s="152">
        <f>I1003</f>
        <v>700</v>
      </c>
      <c r="I1003" s="152">
        <v>700</v>
      </c>
      <c r="J1003" s="152"/>
    </row>
    <row r="1004" spans="1:10" ht="15.75" customHeight="1" x14ac:dyDescent="0.25">
      <c r="A1004" s="69"/>
      <c r="B1004" s="108"/>
      <c r="C1004" s="109"/>
      <c r="D1004" s="109"/>
      <c r="E1004" s="111"/>
      <c r="F1004" s="112"/>
      <c r="G1004" s="113"/>
      <c r="H1004" s="152"/>
      <c r="I1004" s="152"/>
      <c r="J1004" s="152"/>
    </row>
    <row r="1005" spans="1:10" ht="15.75" customHeight="1" x14ac:dyDescent="0.25">
      <c r="A1005" s="69"/>
      <c r="B1005" s="108"/>
      <c r="C1005" s="109"/>
      <c r="D1005" s="109"/>
      <c r="E1005" s="111" t="s">
        <v>1122</v>
      </c>
      <c r="F1005" s="112"/>
      <c r="G1005" s="113"/>
      <c r="H1005" s="152">
        <v>0</v>
      </c>
      <c r="I1005" s="152"/>
      <c r="J1005" s="152"/>
    </row>
    <row r="1006" spans="1:10" ht="38.25" customHeight="1" x14ac:dyDescent="0.25">
      <c r="A1006" s="69">
        <v>3070</v>
      </c>
      <c r="B1006" s="108" t="s">
        <v>474</v>
      </c>
      <c r="C1006" s="109">
        <v>7</v>
      </c>
      <c r="D1006" s="109">
        <v>0</v>
      </c>
      <c r="E1006" s="115" t="s">
        <v>1478</v>
      </c>
      <c r="F1006" s="115" t="s">
        <v>1479</v>
      </c>
      <c r="G1006" s="116"/>
      <c r="H1006" s="152">
        <f>I1006</f>
        <v>8500</v>
      </c>
      <c r="I1006" s="152">
        <f>I1008</f>
        <v>8500</v>
      </c>
      <c r="J1006" s="152">
        <v>0</v>
      </c>
    </row>
    <row r="1007" spans="1:10" s="68" customFormat="1" ht="15.75" customHeight="1" x14ac:dyDescent="0.25">
      <c r="A1007" s="69"/>
      <c r="B1007" s="108"/>
      <c r="C1007" s="109"/>
      <c r="D1007" s="109"/>
      <c r="E1007" s="111" t="s">
        <v>881</v>
      </c>
      <c r="F1007" s="115"/>
      <c r="G1007" s="116"/>
      <c r="H1007" s="152"/>
      <c r="I1007" s="152"/>
      <c r="J1007" s="152"/>
    </row>
    <row r="1008" spans="1:10" ht="38.25" customHeight="1" x14ac:dyDescent="0.25">
      <c r="A1008" s="69">
        <v>3071</v>
      </c>
      <c r="B1008" s="108" t="s">
        <v>474</v>
      </c>
      <c r="C1008" s="109">
        <v>7</v>
      </c>
      <c r="D1008" s="109">
        <v>1</v>
      </c>
      <c r="E1008" s="111" t="s">
        <v>1478</v>
      </c>
      <c r="F1008" s="156" t="s">
        <v>1480</v>
      </c>
      <c r="G1008" s="157"/>
      <c r="H1008" s="152">
        <f>I1008</f>
        <v>8500</v>
      </c>
      <c r="I1008" s="152">
        <f>I1011+I1012+I1013</f>
        <v>8500</v>
      </c>
      <c r="J1008" s="152"/>
    </row>
    <row r="1009" spans="1:10" ht="51" customHeight="1" x14ac:dyDescent="0.25">
      <c r="A1009" s="69"/>
      <c r="B1009" s="108"/>
      <c r="C1009" s="109"/>
      <c r="D1009" s="109"/>
      <c r="E1009" s="111" t="s">
        <v>884</v>
      </c>
      <c r="F1009" s="112"/>
      <c r="G1009" s="113"/>
      <c r="H1009" s="152">
        <v>0</v>
      </c>
      <c r="I1009" s="152"/>
      <c r="J1009" s="152"/>
    </row>
    <row r="1010" spans="1:10" ht="51" customHeight="1" x14ac:dyDescent="0.25">
      <c r="A1010" s="69"/>
      <c r="B1010" s="108"/>
      <c r="C1010" s="109"/>
      <c r="D1010" s="109"/>
      <c r="E1010" s="111" t="s">
        <v>884</v>
      </c>
      <c r="F1010" s="112"/>
      <c r="G1010" s="122"/>
      <c r="H1010" s="152">
        <v>0</v>
      </c>
      <c r="I1010" s="152">
        <v>0</v>
      </c>
      <c r="J1010" s="152"/>
    </row>
    <row r="1011" spans="1:10" ht="15.75" customHeight="1" x14ac:dyDescent="0.25">
      <c r="A1011" s="69"/>
      <c r="B1011" s="108"/>
      <c r="C1011" s="109"/>
      <c r="D1011" s="109"/>
      <c r="E1011" s="126" t="s">
        <v>1042</v>
      </c>
      <c r="F1011" s="112"/>
      <c r="G1011" s="122" t="s">
        <v>1043</v>
      </c>
      <c r="H1011" s="152">
        <f>I1011</f>
        <v>7500</v>
      </c>
      <c r="I1011" s="152">
        <v>7500</v>
      </c>
      <c r="J1011" s="152"/>
    </row>
    <row r="1012" spans="1:10" ht="25.5" customHeight="1" x14ac:dyDescent="0.25">
      <c r="A1012" s="69"/>
      <c r="B1012" s="108"/>
      <c r="C1012" s="109"/>
      <c r="D1012" s="109"/>
      <c r="E1012" s="126" t="s">
        <v>968</v>
      </c>
      <c r="F1012" s="122" t="s">
        <v>969</v>
      </c>
      <c r="G1012" s="122" t="s">
        <v>969</v>
      </c>
      <c r="H1012" s="152">
        <f>I1012</f>
        <v>500</v>
      </c>
      <c r="I1012" s="152">
        <f>'[1]arandzin soc'!F76</f>
        <v>500</v>
      </c>
      <c r="J1012" s="152"/>
    </row>
    <row r="1013" spans="1:10" ht="15.75" customHeight="1" x14ac:dyDescent="0.25">
      <c r="A1013" s="69"/>
      <c r="B1013" s="108"/>
      <c r="C1013" s="109"/>
      <c r="D1013" s="109"/>
      <c r="E1013" s="126" t="s">
        <v>970</v>
      </c>
      <c r="F1013" s="122" t="s">
        <v>971</v>
      </c>
      <c r="G1013" s="122" t="s">
        <v>971</v>
      </c>
      <c r="H1013" s="152">
        <f>I1013</f>
        <v>500</v>
      </c>
      <c r="I1013" s="152">
        <f>'[1]arandzin soc'!F77</f>
        <v>500</v>
      </c>
      <c r="J1013" s="152"/>
    </row>
    <row r="1014" spans="1:10" ht="38.25" customHeight="1" x14ac:dyDescent="0.25">
      <c r="A1014" s="69">
        <v>3080</v>
      </c>
      <c r="B1014" s="108" t="s">
        <v>474</v>
      </c>
      <c r="C1014" s="109">
        <v>8</v>
      </c>
      <c r="D1014" s="109">
        <v>0</v>
      </c>
      <c r="E1014" s="115" t="s">
        <v>1481</v>
      </c>
      <c r="F1014" s="115" t="s">
        <v>1482</v>
      </c>
      <c r="G1014" s="116"/>
      <c r="H1014" s="152">
        <v>0</v>
      </c>
      <c r="I1014" s="152">
        <v>0</v>
      </c>
      <c r="J1014" s="152">
        <v>0</v>
      </c>
    </row>
    <row r="1015" spans="1:10" s="68" customFormat="1" ht="15.75" customHeight="1" x14ac:dyDescent="0.25">
      <c r="A1015" s="69"/>
      <c r="B1015" s="108"/>
      <c r="C1015" s="109"/>
      <c r="D1015" s="109"/>
      <c r="E1015" s="111" t="s">
        <v>881</v>
      </c>
      <c r="F1015" s="115"/>
      <c r="G1015" s="116"/>
      <c r="H1015" s="152">
        <v>0</v>
      </c>
      <c r="I1015" s="152"/>
      <c r="J1015" s="152"/>
    </row>
    <row r="1016" spans="1:10" ht="38.25" customHeight="1" x14ac:dyDescent="0.25">
      <c r="A1016" s="69">
        <v>3081</v>
      </c>
      <c r="B1016" s="108" t="s">
        <v>474</v>
      </c>
      <c r="C1016" s="109">
        <v>8</v>
      </c>
      <c r="D1016" s="109">
        <v>1</v>
      </c>
      <c r="E1016" s="111" t="s">
        <v>1481</v>
      </c>
      <c r="F1016" s="156" t="s">
        <v>1483</v>
      </c>
      <c r="G1016" s="157"/>
      <c r="H1016" s="152">
        <v>0</v>
      </c>
      <c r="I1016" s="152"/>
      <c r="J1016" s="152"/>
    </row>
    <row r="1017" spans="1:10" s="68" customFormat="1" ht="15.75" customHeight="1" x14ac:dyDescent="0.25">
      <c r="A1017" s="69"/>
      <c r="B1017" s="108"/>
      <c r="C1017" s="109"/>
      <c r="D1017" s="109"/>
      <c r="E1017" s="111" t="s">
        <v>881</v>
      </c>
      <c r="F1017" s="115"/>
      <c r="G1017" s="116"/>
      <c r="H1017" s="152">
        <v>0</v>
      </c>
      <c r="I1017" s="152"/>
      <c r="J1017" s="152"/>
    </row>
    <row r="1018" spans="1:10" ht="25.5" customHeight="1" x14ac:dyDescent="0.25">
      <c r="A1018" s="69">
        <v>3090</v>
      </c>
      <c r="B1018" s="108" t="s">
        <v>474</v>
      </c>
      <c r="C1018" s="109">
        <v>9</v>
      </c>
      <c r="D1018" s="109">
        <v>0</v>
      </c>
      <c r="E1018" s="115" t="s">
        <v>1484</v>
      </c>
      <c r="F1018" s="115" t="s">
        <v>1485</v>
      </c>
      <c r="G1018" s="116"/>
      <c r="H1018" s="152">
        <v>0</v>
      </c>
      <c r="I1018" s="152">
        <v>0</v>
      </c>
      <c r="J1018" s="152">
        <v>0</v>
      </c>
    </row>
    <row r="1019" spans="1:10" s="68" customFormat="1" ht="15.75" customHeight="1" x14ac:dyDescent="0.25">
      <c r="A1019" s="69"/>
      <c r="B1019" s="108"/>
      <c r="C1019" s="109"/>
      <c r="D1019" s="109"/>
      <c r="E1019" s="111" t="s">
        <v>881</v>
      </c>
      <c r="F1019" s="115"/>
      <c r="G1019" s="116"/>
      <c r="H1019" s="152">
        <v>0</v>
      </c>
      <c r="I1019" s="152"/>
      <c r="J1019" s="152"/>
    </row>
    <row r="1020" spans="1:10" ht="25.5" customHeight="1" x14ac:dyDescent="0.25">
      <c r="A1020" s="75">
        <v>3091</v>
      </c>
      <c r="B1020" s="108" t="s">
        <v>474</v>
      </c>
      <c r="C1020" s="109">
        <v>9</v>
      </c>
      <c r="D1020" s="109">
        <v>1</v>
      </c>
      <c r="E1020" s="111" t="s">
        <v>1484</v>
      </c>
      <c r="F1020" s="156" t="s">
        <v>1486</v>
      </c>
      <c r="G1020" s="157"/>
      <c r="H1020" s="152">
        <v>0</v>
      </c>
      <c r="I1020" s="152"/>
      <c r="J1020" s="152"/>
    </row>
    <row r="1021" spans="1:10" ht="51" customHeight="1" x14ac:dyDescent="0.25">
      <c r="A1021" s="69"/>
      <c r="B1021" s="108"/>
      <c r="C1021" s="109"/>
      <c r="D1021" s="109"/>
      <c r="E1021" s="111" t="s">
        <v>884</v>
      </c>
      <c r="F1021" s="112"/>
      <c r="G1021" s="113"/>
      <c r="H1021" s="152">
        <v>0</v>
      </c>
      <c r="I1021" s="152"/>
      <c r="J1021" s="152"/>
    </row>
    <row r="1022" spans="1:10" ht="15.75" customHeight="1" x14ac:dyDescent="0.25">
      <c r="A1022" s="69"/>
      <c r="B1022" s="108"/>
      <c r="C1022" s="109"/>
      <c r="D1022" s="109"/>
      <c r="E1022" s="111" t="s">
        <v>1122</v>
      </c>
      <c r="F1022" s="112"/>
      <c r="G1022" s="113"/>
      <c r="H1022" s="152">
        <v>0</v>
      </c>
      <c r="I1022" s="152"/>
      <c r="J1022" s="152"/>
    </row>
    <row r="1023" spans="1:10" ht="15.75" customHeight="1" x14ac:dyDescent="0.25">
      <c r="A1023" s="69"/>
      <c r="B1023" s="108"/>
      <c r="C1023" s="109"/>
      <c r="D1023" s="109"/>
      <c r="E1023" s="111" t="s">
        <v>1122</v>
      </c>
      <c r="F1023" s="112"/>
      <c r="G1023" s="113"/>
      <c r="H1023" s="152">
        <v>0</v>
      </c>
      <c r="I1023" s="152"/>
      <c r="J1023" s="152"/>
    </row>
    <row r="1024" spans="1:10" ht="51" customHeight="1" x14ac:dyDescent="0.25">
      <c r="A1024" s="75">
        <v>3092</v>
      </c>
      <c r="B1024" s="108" t="s">
        <v>474</v>
      </c>
      <c r="C1024" s="109">
        <v>9</v>
      </c>
      <c r="D1024" s="109">
        <v>2</v>
      </c>
      <c r="E1024" s="111" t="s">
        <v>1487</v>
      </c>
      <c r="F1024" s="156"/>
      <c r="G1024" s="157"/>
      <c r="H1024" s="152">
        <v>0</v>
      </c>
      <c r="I1024" s="152"/>
      <c r="J1024" s="152"/>
    </row>
    <row r="1025" spans="1:10" ht="51" customHeight="1" x14ac:dyDescent="0.25">
      <c r="A1025" s="69"/>
      <c r="B1025" s="108"/>
      <c r="C1025" s="109"/>
      <c r="D1025" s="109"/>
      <c r="E1025" s="111" t="s">
        <v>884</v>
      </c>
      <c r="F1025" s="112"/>
      <c r="G1025" s="113"/>
      <c r="H1025" s="152">
        <v>0</v>
      </c>
      <c r="I1025" s="152"/>
      <c r="J1025" s="152"/>
    </row>
    <row r="1026" spans="1:10" ht="15.75" customHeight="1" x14ac:dyDescent="0.25">
      <c r="A1026" s="69"/>
      <c r="B1026" s="108"/>
      <c r="C1026" s="109"/>
      <c r="D1026" s="109"/>
      <c r="E1026" s="111" t="s">
        <v>1122</v>
      </c>
      <c r="F1026" s="112"/>
      <c r="G1026" s="113"/>
      <c r="H1026" s="152">
        <v>0</v>
      </c>
      <c r="I1026" s="152"/>
      <c r="J1026" s="152"/>
    </row>
    <row r="1027" spans="1:10" ht="15.75" customHeight="1" x14ac:dyDescent="0.25">
      <c r="A1027" s="69"/>
      <c r="B1027" s="108"/>
      <c r="C1027" s="109"/>
      <c r="D1027" s="109"/>
      <c r="E1027" s="111" t="s">
        <v>1122</v>
      </c>
      <c r="F1027" s="112"/>
      <c r="G1027" s="113"/>
      <c r="H1027" s="152">
        <v>0</v>
      </c>
      <c r="I1027" s="152"/>
      <c r="J1027" s="152"/>
    </row>
    <row r="1028" spans="1:10" s="65" customFormat="1" ht="38.25" customHeight="1" x14ac:dyDescent="0.25">
      <c r="A1028" s="76">
        <v>3100</v>
      </c>
      <c r="B1028" s="108" t="s">
        <v>488</v>
      </c>
      <c r="C1028" s="108">
        <v>0</v>
      </c>
      <c r="D1028" s="108">
        <v>0</v>
      </c>
      <c r="E1028" s="98" t="s">
        <v>1488</v>
      </c>
      <c r="F1028" s="98"/>
      <c r="G1028" s="98"/>
      <c r="H1028" s="152">
        <f>H1030</f>
        <v>61286.2</v>
      </c>
      <c r="I1028" s="152">
        <f>I1030</f>
        <v>244274.7</v>
      </c>
      <c r="J1028" s="152">
        <v>0</v>
      </c>
    </row>
    <row r="1029" spans="1:10" ht="15.75" customHeight="1" x14ac:dyDescent="0.25">
      <c r="A1029" s="75"/>
      <c r="B1029" s="108"/>
      <c r="C1029" s="109"/>
      <c r="D1029" s="109"/>
      <c r="E1029" s="111" t="s">
        <v>878</v>
      </c>
      <c r="F1029" s="112"/>
      <c r="G1029" s="113"/>
      <c r="H1029" s="152"/>
      <c r="I1029" s="152"/>
      <c r="J1029" s="152"/>
    </row>
    <row r="1030" spans="1:10" ht="25.5" customHeight="1" x14ac:dyDescent="0.25">
      <c r="A1030" s="75">
        <v>3110</v>
      </c>
      <c r="B1030" s="184" t="s">
        <v>488</v>
      </c>
      <c r="C1030" s="184">
        <v>1</v>
      </c>
      <c r="D1030" s="184">
        <v>0</v>
      </c>
      <c r="E1030" s="128" t="s">
        <v>1489</v>
      </c>
      <c r="F1030" s="156"/>
      <c r="G1030" s="157"/>
      <c r="H1030" s="152">
        <f>H1032</f>
        <v>61286.2</v>
      </c>
      <c r="I1030" s="152">
        <f>I1032</f>
        <v>244274.7</v>
      </c>
      <c r="J1030" s="152">
        <v>0</v>
      </c>
    </row>
    <row r="1031" spans="1:10" s="68" customFormat="1" ht="15.75" customHeight="1" x14ac:dyDescent="0.25">
      <c r="A1031" s="75"/>
      <c r="B1031" s="108"/>
      <c r="C1031" s="109"/>
      <c r="D1031" s="109"/>
      <c r="E1031" s="111" t="s">
        <v>881</v>
      </c>
      <c r="F1031" s="115"/>
      <c r="G1031" s="116"/>
      <c r="H1031" s="152"/>
      <c r="I1031" s="152"/>
      <c r="J1031" s="152"/>
    </row>
    <row r="1032" spans="1:10" ht="25.5" customHeight="1" x14ac:dyDescent="0.25">
      <c r="A1032" s="77">
        <v>3112</v>
      </c>
      <c r="B1032" s="184" t="s">
        <v>488</v>
      </c>
      <c r="C1032" s="184">
        <v>1</v>
      </c>
      <c r="D1032" s="184">
        <v>2</v>
      </c>
      <c r="E1032" s="181" t="s">
        <v>1490</v>
      </c>
      <c r="F1032" s="156"/>
      <c r="G1032" s="157"/>
      <c r="H1032" s="152">
        <f>H1035</f>
        <v>61286.2</v>
      </c>
      <c r="I1032" s="152">
        <f>I1035</f>
        <v>244274.7</v>
      </c>
      <c r="J1032" s="152">
        <v>0</v>
      </c>
    </row>
    <row r="1033" spans="1:10" ht="51" customHeight="1" x14ac:dyDescent="0.25">
      <c r="A1033" s="77"/>
      <c r="B1033" s="108"/>
      <c r="C1033" s="109"/>
      <c r="D1033" s="109"/>
      <c r="E1033" s="111" t="s">
        <v>884</v>
      </c>
      <c r="F1033" s="112"/>
      <c r="G1033" s="113"/>
      <c r="H1033" s="152"/>
      <c r="I1033" s="152"/>
      <c r="J1033" s="152"/>
    </row>
    <row r="1034" spans="1:10" ht="51" customHeight="1" x14ac:dyDescent="0.25">
      <c r="A1034" s="77"/>
      <c r="B1034" s="108"/>
      <c r="C1034" s="109"/>
      <c r="D1034" s="109"/>
      <c r="E1034" s="111" t="s">
        <v>884</v>
      </c>
      <c r="F1034" s="112"/>
      <c r="G1034" s="113"/>
      <c r="H1034" s="152"/>
      <c r="I1034" s="152"/>
      <c r="J1034" s="152"/>
    </row>
    <row r="1035" spans="1:10" ht="15.75" customHeight="1" x14ac:dyDescent="0.25">
      <c r="A1035" s="77"/>
      <c r="B1035" s="108"/>
      <c r="C1035" s="109"/>
      <c r="D1035" s="109"/>
      <c r="E1035" s="126" t="s">
        <v>1076</v>
      </c>
      <c r="F1035" s="132"/>
      <c r="G1035" s="122" t="s">
        <v>1077</v>
      </c>
      <c r="H1035" s="152">
        <v>61286.2</v>
      </c>
      <c r="I1035" s="152">
        <v>244274.7</v>
      </c>
      <c r="J1035" s="152"/>
    </row>
    <row r="1036" spans="1:10" ht="15.75" customHeight="1" x14ac:dyDescent="0.25">
      <c r="B1036" s="78"/>
      <c r="C1036" s="79"/>
      <c r="D1036" s="80"/>
    </row>
    <row r="1037" spans="1:10" ht="15.75" customHeight="1" x14ac:dyDescent="0.25">
      <c r="B1037" s="81"/>
      <c r="C1037" s="79"/>
      <c r="D1037" s="80"/>
    </row>
    <row r="1038" spans="1:10" ht="15.75" customHeight="1" x14ac:dyDescent="0.25">
      <c r="B1038" s="81"/>
      <c r="C1038" s="79"/>
      <c r="D1038" s="80"/>
      <c r="E1038" s="42"/>
    </row>
    <row r="1039" spans="1:10" ht="15.75" customHeight="1" x14ac:dyDescent="0.25">
      <c r="B1039" s="81"/>
      <c r="C1039" s="82"/>
      <c r="D1039" s="83"/>
    </row>
    <row r="1040" spans="1:10" s="84" customFormat="1" ht="14.25" customHeight="1" x14ac:dyDescent="0.2">
      <c r="A1040" s="241" t="s">
        <v>1491</v>
      </c>
      <c r="B1040" s="241"/>
      <c r="C1040" s="241"/>
      <c r="D1040" s="241"/>
      <c r="E1040" s="241"/>
      <c r="F1040" s="241"/>
      <c r="G1040" s="241"/>
      <c r="H1040" s="241"/>
      <c r="I1040" s="241"/>
      <c r="J1040" s="241"/>
    </row>
    <row r="1041" spans="1:10" ht="15.75" customHeight="1" x14ac:dyDescent="0.25">
      <c r="H1041" s="50"/>
      <c r="I1041" s="50"/>
      <c r="J1041" s="50"/>
    </row>
    <row r="1045" spans="1:10" ht="15.75" customHeight="1" x14ac:dyDescent="0.25">
      <c r="A1045" s="42"/>
      <c r="B1045" s="42"/>
      <c r="C1045" s="42"/>
      <c r="D1045" s="42"/>
      <c r="E1045" s="242"/>
      <c r="F1045" s="242"/>
      <c r="G1045" s="242"/>
      <c r="H1045" s="242"/>
      <c r="I1045" s="42"/>
      <c r="J1045" s="42"/>
    </row>
  </sheetData>
  <mergeCells count="16">
    <mergeCell ref="A1040:J1040"/>
    <mergeCell ref="E1045:H1045"/>
    <mergeCell ref="I5:J5"/>
    <mergeCell ref="A6:J6"/>
    <mergeCell ref="I8:J8"/>
    <mergeCell ref="A9:A10"/>
    <mergeCell ref="B9:B10"/>
    <mergeCell ref="C9:C10"/>
    <mergeCell ref="D9:D10"/>
    <mergeCell ref="E9:E10"/>
    <mergeCell ref="F9:F10"/>
    <mergeCell ref="A2:L2"/>
    <mergeCell ref="A3:J3"/>
    <mergeCell ref="A4:J4"/>
    <mergeCell ref="H9:H10"/>
    <mergeCell ref="I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81"/>
  <sheetViews>
    <sheetView topLeftCell="A180" workbookViewId="0">
      <selection activeCell="D2" sqref="C2:H4"/>
    </sheetView>
  </sheetViews>
  <sheetFormatPr defaultRowHeight="15" customHeight="1" x14ac:dyDescent="0.25"/>
  <cols>
    <col min="1" max="1" width="1.140625" customWidth="1"/>
    <col min="2" max="2" width="5.42578125" customWidth="1"/>
    <col min="3" max="3" width="34.42578125" style="1" customWidth="1"/>
    <col min="4" max="4" width="9" style="1" customWidth="1"/>
    <col min="5" max="5" width="15.5703125" style="1" customWidth="1"/>
    <col min="6" max="6" width="14" style="1" customWidth="1"/>
    <col min="7" max="7" width="13.28515625" style="1" customWidth="1"/>
  </cols>
  <sheetData>
    <row r="2" spans="2:8" ht="15" customHeight="1" x14ac:dyDescent="0.3">
      <c r="D2" s="211" t="s">
        <v>1492</v>
      </c>
      <c r="E2" s="211"/>
      <c r="F2" s="211"/>
      <c r="G2" s="211"/>
      <c r="H2" s="87"/>
    </row>
    <row r="3" spans="2:8" ht="15" customHeight="1" x14ac:dyDescent="0.25">
      <c r="C3" s="186" t="s">
        <v>1494</v>
      </c>
      <c r="D3" s="186"/>
      <c r="E3" s="186"/>
      <c r="F3" s="186"/>
      <c r="G3" s="186"/>
      <c r="H3" s="186"/>
    </row>
    <row r="4" spans="2:8" ht="15" customHeight="1" x14ac:dyDescent="0.25">
      <c r="D4" s="91" t="s">
        <v>1493</v>
      </c>
      <c r="E4" s="91"/>
      <c r="F4" s="91"/>
      <c r="G4" s="91"/>
      <c r="H4" s="91"/>
    </row>
    <row r="5" spans="2:8" ht="15" customHeight="1" x14ac:dyDescent="0.25">
      <c r="D5" s="2"/>
      <c r="E5" s="2"/>
      <c r="F5" s="3"/>
      <c r="G5" s="3"/>
    </row>
    <row r="6" spans="2:8" ht="15" customHeight="1" x14ac:dyDescent="0.25">
      <c r="C6" s="208"/>
      <c r="D6" s="208"/>
      <c r="E6" s="208"/>
      <c r="F6" s="208"/>
      <c r="G6" s="4" t="s">
        <v>11</v>
      </c>
    </row>
    <row r="7" spans="2:8" ht="15" customHeight="1" x14ac:dyDescent="0.25">
      <c r="B7" s="189" t="s">
        <v>12</v>
      </c>
      <c r="C7" s="194" t="s">
        <v>13</v>
      </c>
      <c r="D7" s="9" t="s">
        <v>14</v>
      </c>
      <c r="E7" s="194" t="s">
        <v>15</v>
      </c>
      <c r="F7" s="209" t="s">
        <v>16</v>
      </c>
      <c r="G7" s="210"/>
    </row>
    <row r="8" spans="2:8" ht="25.5" customHeight="1" x14ac:dyDescent="0.25">
      <c r="B8" s="190"/>
      <c r="C8" s="196"/>
      <c r="D8" s="10" t="s">
        <v>17</v>
      </c>
      <c r="E8" s="196"/>
      <c r="F8" s="8" t="s">
        <v>18</v>
      </c>
      <c r="G8" s="8" t="s">
        <v>19</v>
      </c>
    </row>
    <row r="9" spans="2:8" ht="15" customHeight="1" x14ac:dyDescent="0.25">
      <c r="B9" s="5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</row>
    <row r="10" spans="2:8" ht="15" customHeight="1" x14ac:dyDescent="0.25">
      <c r="B10" s="189">
        <v>0</v>
      </c>
      <c r="C10" s="11" t="s">
        <v>20</v>
      </c>
      <c r="D10" s="191"/>
      <c r="E10" s="187">
        <f>E13+E63+E101</f>
        <v>1303389.5999999999</v>
      </c>
      <c r="F10" s="187">
        <f>F13+F63+F101</f>
        <v>1096817.3</v>
      </c>
      <c r="G10" s="187">
        <f>G63+G101</f>
        <v>389560.8</v>
      </c>
    </row>
    <row r="11" spans="2:8" ht="15" customHeight="1" x14ac:dyDescent="0.25">
      <c r="B11" s="193"/>
      <c r="C11" s="15" t="s">
        <v>21</v>
      </c>
      <c r="D11" s="205"/>
      <c r="E11" s="197"/>
      <c r="F11" s="197"/>
      <c r="G11" s="197"/>
    </row>
    <row r="12" spans="2:8" ht="15" customHeight="1" x14ac:dyDescent="0.25">
      <c r="B12" s="190"/>
      <c r="C12" s="16" t="s">
        <v>22</v>
      </c>
      <c r="D12" s="192"/>
      <c r="E12" s="188"/>
      <c r="F12" s="188"/>
      <c r="G12" s="188"/>
    </row>
    <row r="13" spans="2:8" ht="15" customHeight="1" x14ac:dyDescent="0.25">
      <c r="B13" s="189">
        <v>1100</v>
      </c>
      <c r="C13" s="11" t="s">
        <v>23</v>
      </c>
      <c r="D13" s="194">
        <v>7100</v>
      </c>
      <c r="E13" s="187">
        <f>F13</f>
        <v>229357.2</v>
      </c>
      <c r="F13" s="187">
        <f>F16+F22+F25+F50+F54</f>
        <v>229357.2</v>
      </c>
      <c r="G13" s="200" t="s">
        <v>24</v>
      </c>
    </row>
    <row r="14" spans="2:8" ht="25.5" customHeight="1" x14ac:dyDescent="0.25">
      <c r="B14" s="193"/>
      <c r="C14" s="15" t="s">
        <v>25</v>
      </c>
      <c r="D14" s="195"/>
      <c r="E14" s="197"/>
      <c r="F14" s="197"/>
      <c r="G14" s="202"/>
    </row>
    <row r="15" spans="2:8" ht="15" customHeight="1" x14ac:dyDescent="0.25">
      <c r="B15" s="190"/>
      <c r="C15" s="16" t="s">
        <v>26</v>
      </c>
      <c r="D15" s="196"/>
      <c r="E15" s="188"/>
      <c r="F15" s="188"/>
      <c r="G15" s="201"/>
    </row>
    <row r="16" spans="2:8" ht="15" customHeight="1" x14ac:dyDescent="0.25">
      <c r="B16" s="189">
        <v>1110</v>
      </c>
      <c r="C16" s="11" t="s">
        <v>27</v>
      </c>
      <c r="D16" s="194">
        <v>131</v>
      </c>
      <c r="E16" s="187">
        <f>F16</f>
        <v>123195.5</v>
      </c>
      <c r="F16" s="187">
        <f>F19+F20+F21</f>
        <v>123195.5</v>
      </c>
      <c r="G16" s="200" t="s">
        <v>24</v>
      </c>
    </row>
    <row r="17" spans="2:7" ht="15" customHeight="1" x14ac:dyDescent="0.25">
      <c r="B17" s="190"/>
      <c r="C17" s="16" t="s">
        <v>28</v>
      </c>
      <c r="D17" s="196"/>
      <c r="E17" s="188"/>
      <c r="F17" s="188"/>
      <c r="G17" s="201"/>
    </row>
    <row r="18" spans="2:7" ht="15" customHeight="1" x14ac:dyDescent="0.25">
      <c r="B18" s="18"/>
      <c r="C18" s="19" t="s">
        <v>16</v>
      </c>
      <c r="D18" s="12"/>
      <c r="E18" s="14"/>
      <c r="F18" s="14"/>
      <c r="G18" s="14"/>
    </row>
    <row r="19" spans="2:7" ht="38.25" customHeight="1" x14ac:dyDescent="0.25">
      <c r="B19" s="5">
        <v>1111</v>
      </c>
      <c r="C19" s="19" t="s">
        <v>29</v>
      </c>
      <c r="D19" s="12"/>
      <c r="E19" s="14">
        <f>F19</f>
        <v>1290</v>
      </c>
      <c r="F19" s="14">
        <v>1290</v>
      </c>
      <c r="G19" s="17" t="s">
        <v>24</v>
      </c>
    </row>
    <row r="20" spans="2:7" ht="38.25" customHeight="1" x14ac:dyDescent="0.25">
      <c r="B20" s="5">
        <v>1112</v>
      </c>
      <c r="C20" s="19" t="s">
        <v>30</v>
      </c>
      <c r="D20" s="12"/>
      <c r="E20" s="14">
        <f>F20</f>
        <v>79665.5</v>
      </c>
      <c r="F20" s="14">
        <v>79665.5</v>
      </c>
      <c r="G20" s="17" t="s">
        <v>24</v>
      </c>
    </row>
    <row r="21" spans="2:7" ht="25.5" customHeight="1" x14ac:dyDescent="0.25">
      <c r="B21" s="5">
        <v>1113</v>
      </c>
      <c r="C21" s="19" t="s">
        <v>31</v>
      </c>
      <c r="D21" s="12" t="s">
        <v>32</v>
      </c>
      <c r="E21" s="14">
        <f>F21</f>
        <v>42240</v>
      </c>
      <c r="F21" s="14">
        <v>42240</v>
      </c>
      <c r="G21" s="17" t="s">
        <v>24</v>
      </c>
    </row>
    <row r="22" spans="2:7" ht="15" customHeight="1" x14ac:dyDescent="0.25">
      <c r="B22" s="5">
        <v>1120</v>
      </c>
      <c r="C22" s="19" t="s">
        <v>33</v>
      </c>
      <c r="D22" s="8">
        <v>7136</v>
      </c>
      <c r="E22" s="14">
        <f>F22</f>
        <v>95508.7</v>
      </c>
      <c r="F22" s="14">
        <f>F24</f>
        <v>95508.7</v>
      </c>
      <c r="G22" s="17" t="s">
        <v>24</v>
      </c>
    </row>
    <row r="23" spans="2:7" ht="15" customHeight="1" x14ac:dyDescent="0.25">
      <c r="B23" s="18"/>
      <c r="C23" s="19" t="s">
        <v>16</v>
      </c>
      <c r="D23" s="12"/>
      <c r="E23" s="14"/>
      <c r="F23" s="14"/>
      <c r="G23" s="14"/>
    </row>
    <row r="24" spans="2:7" ht="25.5" customHeight="1" x14ac:dyDescent="0.25">
      <c r="B24" s="5">
        <v>1121</v>
      </c>
      <c r="C24" s="19" t="s">
        <v>34</v>
      </c>
      <c r="D24" s="12"/>
      <c r="E24" s="14">
        <f>F24</f>
        <v>95508.7</v>
      </c>
      <c r="F24" s="14">
        <v>95508.7</v>
      </c>
      <c r="G24" s="17" t="s">
        <v>24</v>
      </c>
    </row>
    <row r="25" spans="2:7" ht="89.25" customHeight="1" x14ac:dyDescent="0.25">
      <c r="B25" s="189">
        <v>1130</v>
      </c>
      <c r="C25" s="11" t="s">
        <v>35</v>
      </c>
      <c r="D25" s="194">
        <v>7145</v>
      </c>
      <c r="E25" s="187">
        <f>F25</f>
        <v>6653</v>
      </c>
      <c r="F25" s="187">
        <f>F27+F28+F31+F32+F34+F35+F36+F38+F39+F40+F41+F42+F43+F44+F45+F47+F48+F49</f>
        <v>6653</v>
      </c>
      <c r="G25" s="200" t="s">
        <v>24</v>
      </c>
    </row>
    <row r="26" spans="2:7" ht="15" customHeight="1" x14ac:dyDescent="0.25">
      <c r="B26" s="190"/>
      <c r="C26" s="16" t="s">
        <v>16</v>
      </c>
      <c r="D26" s="196"/>
      <c r="E26" s="188"/>
      <c r="F26" s="188"/>
      <c r="G26" s="201"/>
    </row>
    <row r="27" spans="2:7" ht="51" customHeight="1" x14ac:dyDescent="0.25">
      <c r="B27" s="5">
        <v>11301</v>
      </c>
      <c r="C27" s="19" t="s">
        <v>36</v>
      </c>
      <c r="D27" s="12"/>
      <c r="E27" s="14">
        <f>F27</f>
        <v>350</v>
      </c>
      <c r="F27" s="14">
        <v>350</v>
      </c>
      <c r="G27" s="17" t="s">
        <v>24</v>
      </c>
    </row>
    <row r="28" spans="2:7" ht="76.5" customHeight="1" x14ac:dyDescent="0.25">
      <c r="B28" s="189">
        <v>11302</v>
      </c>
      <c r="C28" s="11" t="s">
        <v>37</v>
      </c>
      <c r="D28" s="191"/>
      <c r="E28" s="187"/>
      <c r="F28" s="187"/>
      <c r="G28" s="200" t="s">
        <v>24</v>
      </c>
    </row>
    <row r="29" spans="2:7" ht="15" customHeight="1" x14ac:dyDescent="0.25">
      <c r="B29" s="193"/>
      <c r="C29" s="15" t="s">
        <v>38</v>
      </c>
      <c r="D29" s="205"/>
      <c r="E29" s="197"/>
      <c r="F29" s="197"/>
      <c r="G29" s="202"/>
    </row>
    <row r="30" spans="2:7" ht="15" customHeight="1" x14ac:dyDescent="0.25">
      <c r="B30" s="190"/>
      <c r="C30" s="16" t="s">
        <v>39</v>
      </c>
      <c r="D30" s="192"/>
      <c r="E30" s="188"/>
      <c r="F30" s="188"/>
      <c r="G30" s="201"/>
    </row>
    <row r="31" spans="2:7" ht="51" customHeight="1" x14ac:dyDescent="0.25">
      <c r="B31" s="5">
        <v>11303</v>
      </c>
      <c r="C31" s="19" t="s">
        <v>40</v>
      </c>
      <c r="D31" s="12"/>
      <c r="E31" s="14">
        <f>F31</f>
        <v>70</v>
      </c>
      <c r="F31" s="14">
        <v>70</v>
      </c>
      <c r="G31" s="17" t="s">
        <v>24</v>
      </c>
    </row>
    <row r="32" spans="2:7" ht="127.5" customHeight="1" x14ac:dyDescent="0.25">
      <c r="B32" s="189">
        <v>11304</v>
      </c>
      <c r="C32" s="13" t="s">
        <v>41</v>
      </c>
      <c r="D32" s="191"/>
      <c r="E32" s="187">
        <f>F32</f>
        <v>1400</v>
      </c>
      <c r="F32" s="187">
        <v>1400</v>
      </c>
      <c r="G32" s="200" t="s">
        <v>24</v>
      </c>
    </row>
    <row r="33" spans="2:7" ht="25.5" customHeight="1" x14ac:dyDescent="0.25">
      <c r="B33" s="190"/>
      <c r="C33" s="16" t="s">
        <v>42</v>
      </c>
      <c r="D33" s="192"/>
      <c r="E33" s="188"/>
      <c r="F33" s="188"/>
      <c r="G33" s="201"/>
    </row>
    <row r="34" spans="2:7" ht="114.75" customHeight="1" x14ac:dyDescent="0.25">
      <c r="B34" s="5">
        <v>11305</v>
      </c>
      <c r="C34" s="12" t="s">
        <v>43</v>
      </c>
      <c r="D34" s="12"/>
      <c r="E34" s="14"/>
      <c r="F34" s="14"/>
      <c r="G34" s="17" t="s">
        <v>24</v>
      </c>
    </row>
    <row r="35" spans="2:7" ht="63.75" customHeight="1" x14ac:dyDescent="0.25">
      <c r="B35" s="5">
        <v>11306</v>
      </c>
      <c r="C35" s="12" t="s">
        <v>44</v>
      </c>
      <c r="D35" s="12"/>
      <c r="E35" s="14">
        <f>F35</f>
        <v>100</v>
      </c>
      <c r="F35" s="14">
        <v>100</v>
      </c>
      <c r="G35" s="17" t="s">
        <v>24</v>
      </c>
    </row>
    <row r="36" spans="2:7" ht="38.25" customHeight="1" x14ac:dyDescent="0.25">
      <c r="B36" s="189">
        <v>11307</v>
      </c>
      <c r="C36" s="11" t="s">
        <v>45</v>
      </c>
      <c r="D36" s="191"/>
      <c r="E36" s="187">
        <f>F36</f>
        <v>4300</v>
      </c>
      <c r="F36" s="187">
        <v>4300</v>
      </c>
      <c r="G36" s="200" t="s">
        <v>24</v>
      </c>
    </row>
    <row r="37" spans="2:7" ht="15" customHeight="1" x14ac:dyDescent="0.25">
      <c r="B37" s="190"/>
      <c r="C37" s="16" t="s">
        <v>46</v>
      </c>
      <c r="D37" s="192"/>
      <c r="E37" s="188"/>
      <c r="F37" s="188"/>
      <c r="G37" s="201"/>
    </row>
    <row r="38" spans="2:7" ht="89.25" customHeight="1" x14ac:dyDescent="0.25">
      <c r="B38" s="5">
        <v>11308</v>
      </c>
      <c r="C38" s="19" t="s">
        <v>47</v>
      </c>
      <c r="D38" s="12"/>
      <c r="E38" s="14"/>
      <c r="F38" s="14"/>
      <c r="G38" s="17" t="s">
        <v>24</v>
      </c>
    </row>
    <row r="39" spans="2:7" ht="102" customHeight="1" x14ac:dyDescent="0.25">
      <c r="B39" s="5">
        <v>11309</v>
      </c>
      <c r="C39" s="23" t="s">
        <v>1495</v>
      </c>
      <c r="D39" s="12"/>
      <c r="E39" s="14">
        <f>F39</f>
        <v>100</v>
      </c>
      <c r="F39" s="14">
        <v>100</v>
      </c>
      <c r="G39" s="17" t="s">
        <v>24</v>
      </c>
    </row>
    <row r="40" spans="2:7" ht="63.75" customHeight="1" x14ac:dyDescent="0.25">
      <c r="B40" s="5">
        <v>11310</v>
      </c>
      <c r="C40" s="92" t="s">
        <v>48</v>
      </c>
      <c r="D40" s="12"/>
      <c r="E40" s="14"/>
      <c r="F40" s="14"/>
      <c r="G40" s="17" t="s">
        <v>24</v>
      </c>
    </row>
    <row r="41" spans="2:7" ht="63.75" customHeight="1" x14ac:dyDescent="0.25">
      <c r="B41" s="5">
        <v>11311</v>
      </c>
      <c r="C41" s="12" t="s">
        <v>49</v>
      </c>
      <c r="D41" s="12"/>
      <c r="E41" s="14"/>
      <c r="F41" s="14"/>
      <c r="G41" s="17" t="s">
        <v>24</v>
      </c>
    </row>
    <row r="42" spans="2:7" ht="153" customHeight="1" x14ac:dyDescent="0.25">
      <c r="B42" s="5">
        <v>11312</v>
      </c>
      <c r="C42" s="19" t="s">
        <v>50</v>
      </c>
      <c r="D42" s="12"/>
      <c r="E42" s="14">
        <f>F42</f>
        <v>233</v>
      </c>
      <c r="F42" s="14">
        <v>233</v>
      </c>
      <c r="G42" s="17" t="s">
        <v>24</v>
      </c>
    </row>
    <row r="43" spans="2:7" ht="127.5" customHeight="1" x14ac:dyDescent="0.25">
      <c r="B43" s="5">
        <v>11313</v>
      </c>
      <c r="C43" s="19" t="s">
        <v>51</v>
      </c>
      <c r="D43" s="12"/>
      <c r="E43" s="14">
        <f>F43</f>
        <v>100</v>
      </c>
      <c r="F43" s="14">
        <v>100</v>
      </c>
      <c r="G43" s="17" t="s">
        <v>24</v>
      </c>
    </row>
    <row r="44" spans="2:7" ht="63.75" customHeight="1" x14ac:dyDescent="0.25">
      <c r="B44" s="5">
        <v>11314</v>
      </c>
      <c r="C44" s="19" t="s">
        <v>52</v>
      </c>
      <c r="D44" s="12"/>
      <c r="E44" s="14"/>
      <c r="F44" s="14"/>
      <c r="G44" s="17" t="s">
        <v>24</v>
      </c>
    </row>
    <row r="45" spans="2:7" ht="76.5" customHeight="1" x14ac:dyDescent="0.25">
      <c r="B45" s="5">
        <v>11315</v>
      </c>
      <c r="C45" s="12" t="s">
        <v>53</v>
      </c>
      <c r="D45" s="12"/>
      <c r="E45" s="14"/>
      <c r="F45" s="14"/>
      <c r="G45" s="17" t="s">
        <v>24</v>
      </c>
    </row>
    <row r="46" spans="2:7" ht="51" customHeight="1" x14ac:dyDescent="0.25">
      <c r="B46" s="5">
        <v>11316</v>
      </c>
      <c r="C46" s="19" t="s">
        <v>54</v>
      </c>
      <c r="D46" s="12"/>
      <c r="E46" s="14"/>
      <c r="F46" s="14"/>
      <c r="G46" s="17" t="s">
        <v>24</v>
      </c>
    </row>
    <row r="47" spans="2:7" ht="51" customHeight="1" x14ac:dyDescent="0.25">
      <c r="B47" s="5">
        <v>11317</v>
      </c>
      <c r="C47" s="12" t="s">
        <v>55</v>
      </c>
      <c r="D47" s="12"/>
      <c r="E47" s="14"/>
      <c r="F47" s="14"/>
      <c r="G47" s="17" t="s">
        <v>24</v>
      </c>
    </row>
    <row r="48" spans="2:7" ht="51" customHeight="1" x14ac:dyDescent="0.25">
      <c r="B48" s="5">
        <v>11318</v>
      </c>
      <c r="C48" s="19" t="s">
        <v>56</v>
      </c>
      <c r="D48" s="12"/>
      <c r="E48" s="14">
        <f>F48</f>
        <v>0</v>
      </c>
      <c r="F48" s="14">
        <v>0</v>
      </c>
      <c r="G48" s="17" t="s">
        <v>24</v>
      </c>
    </row>
    <row r="49" spans="2:7" ht="15" customHeight="1" x14ac:dyDescent="0.25">
      <c r="B49" s="5">
        <v>11319</v>
      </c>
      <c r="C49" s="12" t="s">
        <v>57</v>
      </c>
      <c r="D49" s="12"/>
      <c r="E49" s="14"/>
      <c r="F49" s="14"/>
      <c r="G49" s="17" t="s">
        <v>24</v>
      </c>
    </row>
    <row r="50" spans="2:7" ht="38.25" customHeight="1" x14ac:dyDescent="0.25">
      <c r="B50" s="189">
        <v>1140</v>
      </c>
      <c r="C50" s="11" t="s">
        <v>58</v>
      </c>
      <c r="D50" s="194">
        <v>7146</v>
      </c>
      <c r="E50" s="187">
        <f>F50</f>
        <v>4000</v>
      </c>
      <c r="F50" s="187">
        <f>F52+F53</f>
        <v>4000</v>
      </c>
      <c r="G50" s="200" t="s">
        <v>24</v>
      </c>
    </row>
    <row r="51" spans="2:7" ht="15" customHeight="1" x14ac:dyDescent="0.25">
      <c r="B51" s="190"/>
      <c r="C51" s="16" t="s">
        <v>16</v>
      </c>
      <c r="D51" s="196"/>
      <c r="E51" s="188"/>
      <c r="F51" s="188"/>
      <c r="G51" s="201"/>
    </row>
    <row r="52" spans="2:7" ht="114.75" customHeight="1" x14ac:dyDescent="0.25">
      <c r="B52" s="5">
        <v>1141</v>
      </c>
      <c r="C52" s="19" t="s">
        <v>59</v>
      </c>
      <c r="D52" s="12"/>
      <c r="E52" s="14">
        <f>F52</f>
        <v>2000</v>
      </c>
      <c r="F52" s="14">
        <v>2000</v>
      </c>
      <c r="G52" s="17" t="s">
        <v>24</v>
      </c>
    </row>
    <row r="53" spans="2:7" ht="114.75" customHeight="1" x14ac:dyDescent="0.25">
      <c r="B53" s="5">
        <v>1142</v>
      </c>
      <c r="C53" s="19" t="s">
        <v>60</v>
      </c>
      <c r="D53" s="12"/>
      <c r="E53" s="14">
        <f>F53</f>
        <v>2000</v>
      </c>
      <c r="F53" s="14">
        <v>2000</v>
      </c>
      <c r="G53" s="17" t="s">
        <v>24</v>
      </c>
    </row>
    <row r="54" spans="2:7" ht="15" customHeight="1" x14ac:dyDescent="0.25">
      <c r="B54" s="189">
        <v>1150</v>
      </c>
      <c r="C54" s="11" t="s">
        <v>61</v>
      </c>
      <c r="D54" s="194">
        <v>7161</v>
      </c>
      <c r="E54" s="187"/>
      <c r="F54" s="187"/>
      <c r="G54" s="200" t="s">
        <v>24</v>
      </c>
    </row>
    <row r="55" spans="2:7" ht="15" customHeight="1" x14ac:dyDescent="0.25">
      <c r="B55" s="193"/>
      <c r="C55" s="15" t="s">
        <v>62</v>
      </c>
      <c r="D55" s="195"/>
      <c r="E55" s="197"/>
      <c r="F55" s="197"/>
      <c r="G55" s="202"/>
    </row>
    <row r="56" spans="2:7" ht="15" customHeight="1" x14ac:dyDescent="0.25">
      <c r="B56" s="190"/>
      <c r="C56" s="16" t="s">
        <v>16</v>
      </c>
      <c r="D56" s="196"/>
      <c r="E56" s="188"/>
      <c r="F56" s="188"/>
      <c r="G56" s="201"/>
    </row>
    <row r="57" spans="2:7" ht="63.75" customHeight="1" x14ac:dyDescent="0.25">
      <c r="B57" s="189">
        <v>151</v>
      </c>
      <c r="C57" s="11" t="s">
        <v>63</v>
      </c>
      <c r="D57" s="191"/>
      <c r="E57" s="187"/>
      <c r="F57" s="187"/>
      <c r="G57" s="200" t="s">
        <v>24</v>
      </c>
    </row>
    <row r="58" spans="2:7" ht="15" customHeight="1" x14ac:dyDescent="0.25">
      <c r="B58" s="190"/>
      <c r="C58" s="16" t="s">
        <v>64</v>
      </c>
      <c r="D58" s="192"/>
      <c r="E58" s="188"/>
      <c r="F58" s="188"/>
      <c r="G58" s="201"/>
    </row>
    <row r="59" spans="2:7" ht="15" customHeight="1" x14ac:dyDescent="0.25">
      <c r="B59" s="5">
        <v>1152</v>
      </c>
      <c r="C59" s="19" t="s">
        <v>65</v>
      </c>
      <c r="D59" s="12"/>
      <c r="E59" s="14"/>
      <c r="F59" s="14"/>
      <c r="G59" s="17" t="s">
        <v>24</v>
      </c>
    </row>
    <row r="60" spans="2:7" ht="15" customHeight="1" x14ac:dyDescent="0.25">
      <c r="B60" s="5">
        <v>1153</v>
      </c>
      <c r="C60" s="19" t="s">
        <v>66</v>
      </c>
      <c r="D60" s="12"/>
      <c r="E60" s="14"/>
      <c r="F60" s="14"/>
      <c r="G60" s="17" t="s">
        <v>24</v>
      </c>
    </row>
    <row r="61" spans="2:7" ht="25.5" customHeight="1" x14ac:dyDescent="0.25">
      <c r="B61" s="5">
        <v>1154</v>
      </c>
      <c r="C61" s="19" t="s">
        <v>67</v>
      </c>
      <c r="D61" s="12"/>
      <c r="E61" s="14"/>
      <c r="F61" s="14"/>
      <c r="G61" s="17" t="s">
        <v>24</v>
      </c>
    </row>
    <row r="62" spans="2:7" ht="102" customHeight="1" x14ac:dyDescent="0.25">
      <c r="B62" s="5">
        <v>1155</v>
      </c>
      <c r="C62" s="19" t="s">
        <v>68</v>
      </c>
      <c r="D62" s="12"/>
      <c r="E62" s="14"/>
      <c r="F62" s="14"/>
      <c r="G62" s="17" t="s">
        <v>24</v>
      </c>
    </row>
    <row r="63" spans="2:7" ht="15" customHeight="1" x14ac:dyDescent="0.25">
      <c r="B63" s="5">
        <v>1200</v>
      </c>
      <c r="C63" s="19" t="s">
        <v>69</v>
      </c>
      <c r="D63" s="8">
        <v>7300</v>
      </c>
      <c r="E63" s="14">
        <f>F63+G63</f>
        <v>904305.2</v>
      </c>
      <c r="F63" s="14">
        <f>F66+F70+F80</f>
        <v>730200.9</v>
      </c>
      <c r="G63" s="14">
        <f>G68+G75+G96</f>
        <v>174104.3</v>
      </c>
    </row>
    <row r="64" spans="2:7" ht="25.5" customHeight="1" x14ac:dyDescent="0.25">
      <c r="B64" s="206"/>
      <c r="C64" s="11" t="s">
        <v>70</v>
      </c>
      <c r="D64" s="191"/>
      <c r="E64" s="187"/>
      <c r="F64" s="187"/>
      <c r="G64" s="187"/>
    </row>
    <row r="65" spans="2:7" ht="15" customHeight="1" x14ac:dyDescent="0.25">
      <c r="B65" s="207"/>
      <c r="C65" s="16" t="s">
        <v>22</v>
      </c>
      <c r="D65" s="192"/>
      <c r="E65" s="188"/>
      <c r="F65" s="188"/>
      <c r="G65" s="188"/>
    </row>
    <row r="66" spans="2:7" ht="38.25" customHeight="1" x14ac:dyDescent="0.25">
      <c r="B66" s="5">
        <v>1210</v>
      </c>
      <c r="C66" s="19" t="s">
        <v>71</v>
      </c>
      <c r="D66" s="8">
        <v>7311</v>
      </c>
      <c r="E66" s="14"/>
      <c r="F66" s="14"/>
      <c r="G66" s="17" t="s">
        <v>24</v>
      </c>
    </row>
    <row r="67" spans="2:7" ht="89.25" customHeight="1" x14ac:dyDescent="0.25">
      <c r="B67" s="5">
        <v>1211</v>
      </c>
      <c r="C67" s="19" t="s">
        <v>72</v>
      </c>
      <c r="D67" s="12"/>
      <c r="E67" s="14"/>
      <c r="F67" s="14"/>
      <c r="G67" s="17" t="s">
        <v>24</v>
      </c>
    </row>
    <row r="68" spans="2:7" ht="51" customHeight="1" x14ac:dyDescent="0.25">
      <c r="B68" s="5">
        <v>1220</v>
      </c>
      <c r="C68" s="19" t="s">
        <v>73</v>
      </c>
      <c r="D68" s="8">
        <v>7312</v>
      </c>
      <c r="E68" s="14"/>
      <c r="F68" s="17" t="s">
        <v>24</v>
      </c>
      <c r="G68" s="14"/>
    </row>
    <row r="69" spans="2:7" ht="89.25" customHeight="1" x14ac:dyDescent="0.25">
      <c r="B69" s="5">
        <v>1221</v>
      </c>
      <c r="C69" s="19" t="s">
        <v>74</v>
      </c>
      <c r="D69" s="12"/>
      <c r="E69" s="14"/>
      <c r="F69" s="17" t="s">
        <v>24</v>
      </c>
      <c r="G69" s="14"/>
    </row>
    <row r="70" spans="2:7" ht="38.25" customHeight="1" x14ac:dyDescent="0.25">
      <c r="B70" s="189">
        <v>1230</v>
      </c>
      <c r="C70" s="11" t="s">
        <v>75</v>
      </c>
      <c r="D70" s="194">
        <v>7321</v>
      </c>
      <c r="E70" s="187"/>
      <c r="F70" s="187"/>
      <c r="G70" s="200" t="s">
        <v>24</v>
      </c>
    </row>
    <row r="71" spans="2:7" ht="15" customHeight="1" x14ac:dyDescent="0.25">
      <c r="B71" s="193"/>
      <c r="C71" s="15" t="s">
        <v>76</v>
      </c>
      <c r="D71" s="195"/>
      <c r="E71" s="197"/>
      <c r="F71" s="197"/>
      <c r="G71" s="202"/>
    </row>
    <row r="72" spans="2:7" ht="15" customHeight="1" x14ac:dyDescent="0.25">
      <c r="B72" s="190"/>
      <c r="C72" s="16" t="s">
        <v>77</v>
      </c>
      <c r="D72" s="196"/>
      <c r="E72" s="188"/>
      <c r="F72" s="188"/>
      <c r="G72" s="201"/>
    </row>
    <row r="73" spans="2:7" ht="63.75" customHeight="1" x14ac:dyDescent="0.25">
      <c r="B73" s="189">
        <v>1231</v>
      </c>
      <c r="C73" s="11" t="s">
        <v>78</v>
      </c>
      <c r="D73" s="191"/>
      <c r="E73" s="187"/>
      <c r="F73" s="187"/>
      <c r="G73" s="200" t="s">
        <v>24</v>
      </c>
    </row>
    <row r="74" spans="2:7" ht="15" customHeight="1" x14ac:dyDescent="0.25">
      <c r="B74" s="190"/>
      <c r="C74" s="16" t="s">
        <v>79</v>
      </c>
      <c r="D74" s="192"/>
      <c r="E74" s="188"/>
      <c r="F74" s="188"/>
      <c r="G74" s="201"/>
    </row>
    <row r="75" spans="2:7" ht="38.25" customHeight="1" x14ac:dyDescent="0.25">
      <c r="B75" s="189">
        <v>1240</v>
      </c>
      <c r="C75" s="11" t="s">
        <v>80</v>
      </c>
      <c r="D75" s="194">
        <v>7322</v>
      </c>
      <c r="E75" s="187"/>
      <c r="F75" s="200" t="s">
        <v>24</v>
      </c>
      <c r="G75" s="187"/>
    </row>
    <row r="76" spans="2:7" ht="15" customHeight="1" x14ac:dyDescent="0.25">
      <c r="B76" s="193"/>
      <c r="C76" s="15" t="s">
        <v>81</v>
      </c>
      <c r="D76" s="195"/>
      <c r="E76" s="197"/>
      <c r="F76" s="202"/>
      <c r="G76" s="197"/>
    </row>
    <row r="77" spans="2:7" ht="15" customHeight="1" x14ac:dyDescent="0.25">
      <c r="B77" s="190"/>
      <c r="C77" s="16" t="s">
        <v>16</v>
      </c>
      <c r="D77" s="196"/>
      <c r="E77" s="188"/>
      <c r="F77" s="201"/>
      <c r="G77" s="188"/>
    </row>
    <row r="78" spans="2:7" ht="51" customHeight="1" x14ac:dyDescent="0.25">
      <c r="B78" s="189">
        <v>1241</v>
      </c>
      <c r="C78" s="11" t="s">
        <v>82</v>
      </c>
      <c r="D78" s="191"/>
      <c r="E78" s="187"/>
      <c r="F78" s="200" t="s">
        <v>24</v>
      </c>
      <c r="G78" s="187"/>
    </row>
    <row r="79" spans="2:7" ht="25.5" customHeight="1" x14ac:dyDescent="0.25">
      <c r="B79" s="190"/>
      <c r="C79" s="16" t="s">
        <v>83</v>
      </c>
      <c r="D79" s="192"/>
      <c r="E79" s="188"/>
      <c r="F79" s="201"/>
      <c r="G79" s="188"/>
    </row>
    <row r="80" spans="2:7" ht="15" customHeight="1" x14ac:dyDescent="0.25">
      <c r="B80" s="189">
        <v>1250</v>
      </c>
      <c r="C80" s="11" t="s">
        <v>84</v>
      </c>
      <c r="D80" s="194">
        <v>7331</v>
      </c>
      <c r="E80" s="187">
        <f>F80</f>
        <v>730200.9</v>
      </c>
      <c r="F80" s="187">
        <f>F84+F86+F92+F94</f>
        <v>730200.9</v>
      </c>
      <c r="G80" s="200" t="s">
        <v>24</v>
      </c>
    </row>
    <row r="81" spans="2:8" ht="25.5" customHeight="1" x14ac:dyDescent="0.25">
      <c r="B81" s="193"/>
      <c r="C81" s="15" t="s">
        <v>85</v>
      </c>
      <c r="D81" s="195"/>
      <c r="E81" s="197"/>
      <c r="F81" s="197"/>
      <c r="G81" s="202"/>
    </row>
    <row r="82" spans="2:8" ht="25.5" customHeight="1" x14ac:dyDescent="0.25">
      <c r="B82" s="193"/>
      <c r="C82" s="15" t="s">
        <v>86</v>
      </c>
      <c r="D82" s="195"/>
      <c r="E82" s="197"/>
      <c r="F82" s="197"/>
      <c r="G82" s="202"/>
    </row>
    <row r="83" spans="2:8" ht="15" customHeight="1" x14ac:dyDescent="0.25">
      <c r="B83" s="190"/>
      <c r="C83" s="16" t="s">
        <v>64</v>
      </c>
      <c r="D83" s="196"/>
      <c r="E83" s="188"/>
      <c r="F83" s="188"/>
      <c r="G83" s="201"/>
    </row>
    <row r="84" spans="2:8" ht="15" customHeight="1" x14ac:dyDescent="0.25">
      <c r="B84" s="6">
        <v>1251</v>
      </c>
      <c r="C84" s="198" t="s">
        <v>87</v>
      </c>
      <c r="D84" s="191"/>
      <c r="E84" s="187">
        <f>F84</f>
        <v>730200.9</v>
      </c>
      <c r="F84" s="187">
        <v>730200.9</v>
      </c>
      <c r="G84" s="200" t="s">
        <v>24</v>
      </c>
    </row>
    <row r="85" spans="2:8" ht="6.75" customHeight="1" x14ac:dyDescent="0.25">
      <c r="B85" s="7"/>
      <c r="C85" s="199"/>
      <c r="D85" s="192"/>
      <c r="E85" s="188"/>
      <c r="F85" s="188"/>
      <c r="G85" s="201"/>
    </row>
    <row r="86" spans="2:8" ht="25.5" hidden="1" customHeight="1" x14ac:dyDescent="0.25">
      <c r="B86" s="189">
        <v>1252</v>
      </c>
      <c r="C86" s="11" t="s">
        <v>88</v>
      </c>
      <c r="D86" s="191"/>
      <c r="E86" s="187"/>
      <c r="F86" s="187">
        <f>F89+F91</f>
        <v>0</v>
      </c>
      <c r="G86" s="200" t="s">
        <v>24</v>
      </c>
    </row>
    <row r="87" spans="2:8" ht="15" hidden="1" customHeight="1" x14ac:dyDescent="0.25">
      <c r="B87" s="193"/>
      <c r="C87" s="15" t="s">
        <v>89</v>
      </c>
      <c r="D87" s="205"/>
      <c r="E87" s="197"/>
      <c r="F87" s="197"/>
      <c r="G87" s="202"/>
    </row>
    <row r="88" spans="2:8" ht="15" hidden="1" customHeight="1" x14ac:dyDescent="0.25">
      <c r="B88" s="190"/>
      <c r="C88" s="16" t="s">
        <v>90</v>
      </c>
      <c r="D88" s="192"/>
      <c r="E88" s="188"/>
      <c r="F88" s="188"/>
      <c r="G88" s="201"/>
    </row>
    <row r="89" spans="2:8" ht="0.75" hidden="1" customHeight="1" x14ac:dyDescent="0.25">
      <c r="B89" s="189">
        <v>1253</v>
      </c>
      <c r="C89" s="11" t="s">
        <v>91</v>
      </c>
      <c r="D89" s="191"/>
      <c r="E89" s="187"/>
      <c r="F89" s="187"/>
      <c r="G89" s="200" t="s">
        <v>24</v>
      </c>
    </row>
    <row r="90" spans="2:8" ht="15" hidden="1" customHeight="1" x14ac:dyDescent="0.25">
      <c r="B90" s="190"/>
      <c r="C90" s="16" t="s">
        <v>92</v>
      </c>
      <c r="D90" s="192"/>
      <c r="E90" s="188"/>
      <c r="F90" s="188"/>
      <c r="G90" s="201"/>
    </row>
    <row r="91" spans="2:8" ht="21.75" customHeight="1" x14ac:dyDescent="0.25">
      <c r="B91" s="5">
        <v>1254</v>
      </c>
      <c r="C91" s="19" t="s">
        <v>93</v>
      </c>
      <c r="D91" s="12"/>
      <c r="E91" s="14"/>
      <c r="F91" s="14"/>
      <c r="G91" s="17" t="s">
        <v>24</v>
      </c>
      <c r="H91" s="88"/>
    </row>
    <row r="92" spans="2:8" ht="15" hidden="1" customHeight="1" x14ac:dyDescent="0.25">
      <c r="B92" s="189">
        <v>1255</v>
      </c>
      <c r="C92" s="11" t="s">
        <v>94</v>
      </c>
      <c r="D92" s="191"/>
      <c r="E92" s="187">
        <f>F92</f>
        <v>0</v>
      </c>
      <c r="F92" s="187">
        <v>0</v>
      </c>
      <c r="G92" s="200" t="s">
        <v>24</v>
      </c>
      <c r="H92" s="89"/>
    </row>
    <row r="93" spans="2:8" ht="38.25" hidden="1" customHeight="1" x14ac:dyDescent="0.25">
      <c r="B93" s="190"/>
      <c r="C93" s="16" t="s">
        <v>95</v>
      </c>
      <c r="D93" s="192"/>
      <c r="E93" s="188"/>
      <c r="F93" s="188"/>
      <c r="G93" s="201"/>
      <c r="H93" s="89"/>
    </row>
    <row r="94" spans="2:8" ht="51" hidden="1" customHeight="1" x14ac:dyDescent="0.25">
      <c r="B94" s="189">
        <v>1256</v>
      </c>
      <c r="C94" s="11" t="s">
        <v>96</v>
      </c>
      <c r="D94" s="191"/>
      <c r="E94" s="187"/>
      <c r="F94" s="187"/>
      <c r="G94" s="200" t="s">
        <v>24</v>
      </c>
      <c r="H94" s="89"/>
    </row>
    <row r="95" spans="2:8" ht="15" hidden="1" customHeight="1" x14ac:dyDescent="0.25">
      <c r="B95" s="190"/>
      <c r="C95" s="16" t="s">
        <v>97</v>
      </c>
      <c r="D95" s="192"/>
      <c r="E95" s="188"/>
      <c r="F95" s="188"/>
      <c r="G95" s="201"/>
      <c r="H95" s="89"/>
    </row>
    <row r="96" spans="2:8" ht="38.25" customHeight="1" x14ac:dyDescent="0.25">
      <c r="B96" s="189">
        <v>1260</v>
      </c>
      <c r="C96" s="11" t="s">
        <v>98</v>
      </c>
      <c r="D96" s="194">
        <v>7332</v>
      </c>
      <c r="E96" s="187">
        <f>G96</f>
        <v>174104.3</v>
      </c>
      <c r="F96" s="200" t="s">
        <v>24</v>
      </c>
      <c r="G96" s="187">
        <f>G99+G100</f>
        <v>174104.3</v>
      </c>
      <c r="H96" s="89"/>
    </row>
    <row r="97" spans="2:8" ht="15" customHeight="1" x14ac:dyDescent="0.25">
      <c r="B97" s="193"/>
      <c r="C97" s="15" t="s">
        <v>99</v>
      </c>
      <c r="D97" s="195"/>
      <c r="E97" s="197"/>
      <c r="F97" s="202"/>
      <c r="G97" s="197"/>
      <c r="H97" s="89"/>
    </row>
    <row r="98" spans="2:8" ht="15" customHeight="1" x14ac:dyDescent="0.25">
      <c r="B98" s="190"/>
      <c r="C98" s="16" t="s">
        <v>16</v>
      </c>
      <c r="D98" s="196"/>
      <c r="E98" s="188"/>
      <c r="F98" s="201"/>
      <c r="G98" s="188"/>
      <c r="H98" s="89"/>
    </row>
    <row r="99" spans="2:8" ht="50.25" customHeight="1" x14ac:dyDescent="0.25">
      <c r="B99" s="5">
        <v>1261</v>
      </c>
      <c r="C99" s="19" t="s">
        <v>100</v>
      </c>
      <c r="D99" s="12"/>
      <c r="E99" s="14">
        <f>G99</f>
        <v>174104.3</v>
      </c>
      <c r="F99" s="17" t="s">
        <v>24</v>
      </c>
      <c r="G99" s="14">
        <v>174104.3</v>
      </c>
      <c r="H99" s="90"/>
    </row>
    <row r="100" spans="2:8" ht="51" hidden="1" customHeight="1" x14ac:dyDescent="0.25">
      <c r="B100" s="5">
        <v>1262</v>
      </c>
      <c r="C100" s="19" t="s">
        <v>101</v>
      </c>
      <c r="D100" s="12"/>
      <c r="E100" s="14"/>
      <c r="F100" s="17" t="s">
        <v>24</v>
      </c>
      <c r="G100" s="14"/>
      <c r="H100" s="20" t="s">
        <v>102</v>
      </c>
    </row>
    <row r="101" spans="2:8" ht="15" customHeight="1" x14ac:dyDescent="0.25">
      <c r="B101" s="189">
        <v>1300</v>
      </c>
      <c r="C101" s="11" t="s">
        <v>103</v>
      </c>
      <c r="D101" s="194">
        <v>7400</v>
      </c>
      <c r="E101" s="187">
        <f>E104+E108+E111+E120+E127+E157+E162+E167+E173</f>
        <v>169727.2</v>
      </c>
      <c r="F101" s="187">
        <f>F108+F111+F120+F127+F157+F162+F173</f>
        <v>137259.20000000001</v>
      </c>
      <c r="G101" s="187">
        <f>G104+G167+G173</f>
        <v>215456.5</v>
      </c>
    </row>
    <row r="102" spans="2:8" ht="38.25" customHeight="1" x14ac:dyDescent="0.25">
      <c r="B102" s="193"/>
      <c r="C102" s="15" t="s">
        <v>104</v>
      </c>
      <c r="D102" s="195"/>
      <c r="E102" s="197"/>
      <c r="F102" s="197"/>
      <c r="G102" s="197"/>
    </row>
    <row r="103" spans="2:8" ht="15" customHeight="1" x14ac:dyDescent="0.25">
      <c r="B103" s="190"/>
      <c r="C103" s="16" t="s">
        <v>16</v>
      </c>
      <c r="D103" s="196"/>
      <c r="E103" s="188"/>
      <c r="F103" s="188"/>
      <c r="G103" s="188"/>
    </row>
    <row r="104" spans="2:8" ht="15" customHeight="1" x14ac:dyDescent="0.25">
      <c r="B104" s="189">
        <v>1310</v>
      </c>
      <c r="C104" s="11" t="s">
        <v>105</v>
      </c>
      <c r="D104" s="194">
        <v>7411</v>
      </c>
      <c r="E104" s="187"/>
      <c r="F104" s="200" t="s">
        <v>24</v>
      </c>
      <c r="G104" s="187"/>
    </row>
    <row r="105" spans="2:8" ht="15" customHeight="1" x14ac:dyDescent="0.25">
      <c r="B105" s="190"/>
      <c r="C105" s="16" t="s">
        <v>16</v>
      </c>
      <c r="D105" s="196"/>
      <c r="E105" s="188"/>
      <c r="F105" s="201"/>
      <c r="G105" s="188"/>
    </row>
    <row r="106" spans="2:8" ht="51" customHeight="1" x14ac:dyDescent="0.25">
      <c r="B106" s="189">
        <v>1311</v>
      </c>
      <c r="C106" s="11" t="s">
        <v>106</v>
      </c>
      <c r="D106" s="191"/>
      <c r="E106" s="187"/>
      <c r="F106" s="200" t="s">
        <v>24</v>
      </c>
      <c r="G106" s="187"/>
    </row>
    <row r="107" spans="2:8" ht="25.5" customHeight="1" x14ac:dyDescent="0.25">
      <c r="B107" s="190"/>
      <c r="C107" s="16" t="s">
        <v>107</v>
      </c>
      <c r="D107" s="192"/>
      <c r="E107" s="188"/>
      <c r="F107" s="201"/>
      <c r="G107" s="188"/>
    </row>
    <row r="108" spans="2:8" ht="15" customHeight="1" x14ac:dyDescent="0.25">
      <c r="B108" s="189">
        <v>1320</v>
      </c>
      <c r="C108" s="11" t="s">
        <v>108</v>
      </c>
      <c r="D108" s="194">
        <v>7412</v>
      </c>
      <c r="E108" s="187"/>
      <c r="F108" s="187"/>
      <c r="G108" s="200" t="s">
        <v>24</v>
      </c>
    </row>
    <row r="109" spans="2:8" ht="15" customHeight="1" x14ac:dyDescent="0.25">
      <c r="B109" s="190"/>
      <c r="C109" s="16" t="s">
        <v>16</v>
      </c>
      <c r="D109" s="196"/>
      <c r="E109" s="188"/>
      <c r="F109" s="188"/>
      <c r="G109" s="201"/>
    </row>
    <row r="110" spans="2:8" ht="51" customHeight="1" x14ac:dyDescent="0.25">
      <c r="B110" s="5">
        <v>1321</v>
      </c>
      <c r="C110" s="19" t="s">
        <v>109</v>
      </c>
      <c r="D110" s="12"/>
      <c r="E110" s="14"/>
      <c r="F110" s="14"/>
      <c r="G110" s="17" t="s">
        <v>24</v>
      </c>
    </row>
    <row r="111" spans="2:8" ht="25.5" customHeight="1" x14ac:dyDescent="0.25">
      <c r="B111" s="189">
        <v>1330</v>
      </c>
      <c r="C111" s="11" t="s">
        <v>110</v>
      </c>
      <c r="D111" s="194">
        <v>7415</v>
      </c>
      <c r="E111" s="187">
        <f>F111</f>
        <v>73636.899999999994</v>
      </c>
      <c r="F111" s="187">
        <f>F114+F115+F117+F119</f>
        <v>73636.899999999994</v>
      </c>
      <c r="G111" s="200" t="s">
        <v>24</v>
      </c>
    </row>
    <row r="112" spans="2:8" ht="25.5" customHeight="1" x14ac:dyDescent="0.25">
      <c r="B112" s="193"/>
      <c r="C112" s="15" t="s">
        <v>111</v>
      </c>
      <c r="D112" s="195"/>
      <c r="E112" s="197"/>
      <c r="F112" s="197"/>
      <c r="G112" s="202"/>
    </row>
    <row r="113" spans="2:8" ht="15" customHeight="1" x14ac:dyDescent="0.25">
      <c r="B113" s="190"/>
      <c r="C113" s="16" t="s">
        <v>16</v>
      </c>
      <c r="D113" s="196"/>
      <c r="E113" s="188"/>
      <c r="F113" s="188"/>
      <c r="G113" s="201"/>
    </row>
    <row r="114" spans="2:8" ht="38.25" customHeight="1" x14ac:dyDescent="0.25">
      <c r="B114" s="5">
        <v>1331</v>
      </c>
      <c r="C114" s="19" t="s">
        <v>112</v>
      </c>
      <c r="D114" s="12"/>
      <c r="E114" s="14">
        <f>F114</f>
        <v>66536.899999999994</v>
      </c>
      <c r="F114" s="14">
        <v>66536.899999999994</v>
      </c>
      <c r="G114" s="17" t="s">
        <v>24</v>
      </c>
    </row>
    <row r="115" spans="2:8" ht="38.25" customHeight="1" x14ac:dyDescent="0.25">
      <c r="B115" s="189">
        <v>1332</v>
      </c>
      <c r="C115" s="11" t="s">
        <v>113</v>
      </c>
      <c r="D115" s="191"/>
      <c r="E115" s="187">
        <f>F115</f>
        <v>0</v>
      </c>
      <c r="F115" s="187">
        <v>0</v>
      </c>
      <c r="G115" s="200" t="s">
        <v>24</v>
      </c>
    </row>
    <row r="116" spans="2:8" ht="15" customHeight="1" x14ac:dyDescent="0.25">
      <c r="B116" s="190"/>
      <c r="C116" s="16" t="s">
        <v>114</v>
      </c>
      <c r="D116" s="192"/>
      <c r="E116" s="188"/>
      <c r="F116" s="188"/>
      <c r="G116" s="201"/>
    </row>
    <row r="117" spans="2:8" ht="63.75" customHeight="1" x14ac:dyDescent="0.25">
      <c r="B117" s="189">
        <v>1333</v>
      </c>
      <c r="C117" s="11" t="s">
        <v>115</v>
      </c>
      <c r="D117" s="191"/>
      <c r="E117" s="187"/>
      <c r="F117" s="187"/>
      <c r="G117" s="200" t="s">
        <v>24</v>
      </c>
    </row>
    <row r="118" spans="2:8" ht="15" customHeight="1" x14ac:dyDescent="0.25">
      <c r="B118" s="190"/>
      <c r="C118" s="16" t="s">
        <v>116</v>
      </c>
      <c r="D118" s="192"/>
      <c r="E118" s="188"/>
      <c r="F118" s="188"/>
      <c r="G118" s="201"/>
    </row>
    <row r="119" spans="2:8" ht="15" customHeight="1" x14ac:dyDescent="0.25">
      <c r="B119" s="5">
        <v>1334</v>
      </c>
      <c r="C119" s="19" t="s">
        <v>117</v>
      </c>
      <c r="D119" s="12"/>
      <c r="E119" s="14">
        <f>F119</f>
        <v>7100</v>
      </c>
      <c r="F119" s="14">
        <v>7100</v>
      </c>
      <c r="G119" s="17" t="s">
        <v>24</v>
      </c>
    </row>
    <row r="120" spans="2:8" ht="38.25" customHeight="1" x14ac:dyDescent="0.25">
      <c r="B120" s="189">
        <v>1340</v>
      </c>
      <c r="C120" s="11" t="s">
        <v>118</v>
      </c>
      <c r="D120" s="194">
        <v>7421</v>
      </c>
      <c r="E120" s="187">
        <f>F120</f>
        <v>3999</v>
      </c>
      <c r="F120" s="187">
        <f>F123+F124+F126</f>
        <v>3999</v>
      </c>
      <c r="G120" s="200" t="s">
        <v>24</v>
      </c>
      <c r="H120" s="21"/>
    </row>
    <row r="121" spans="2:8" ht="15" customHeight="1" x14ac:dyDescent="0.25">
      <c r="B121" s="193"/>
      <c r="C121" s="15" t="s">
        <v>119</v>
      </c>
      <c r="D121" s="195"/>
      <c r="E121" s="197"/>
      <c r="F121" s="197"/>
      <c r="G121" s="202"/>
    </row>
    <row r="122" spans="2:8" ht="15" customHeight="1" x14ac:dyDescent="0.25">
      <c r="B122" s="190"/>
      <c r="C122" s="16" t="s">
        <v>16</v>
      </c>
      <c r="D122" s="196"/>
      <c r="E122" s="188"/>
      <c r="F122" s="188"/>
      <c r="G122" s="201"/>
    </row>
    <row r="123" spans="2:8" ht="114.75" customHeight="1" x14ac:dyDescent="0.25">
      <c r="B123" s="5">
        <v>1341</v>
      </c>
      <c r="C123" s="19" t="s">
        <v>120</v>
      </c>
      <c r="D123" s="12"/>
      <c r="E123" s="14"/>
      <c r="F123" s="14"/>
      <c r="G123" s="17" t="s">
        <v>24</v>
      </c>
    </row>
    <row r="124" spans="2:8" ht="51" customHeight="1" x14ac:dyDescent="0.25">
      <c r="B124" s="189">
        <v>1342</v>
      </c>
      <c r="C124" s="11" t="s">
        <v>121</v>
      </c>
      <c r="D124" s="191"/>
      <c r="E124" s="187">
        <f>F124</f>
        <v>1999</v>
      </c>
      <c r="F124" s="187">
        <v>1999</v>
      </c>
      <c r="G124" s="200" t="s">
        <v>24</v>
      </c>
    </row>
    <row r="125" spans="2:8" ht="25.5" customHeight="1" x14ac:dyDescent="0.25">
      <c r="B125" s="190"/>
      <c r="C125" s="16" t="s">
        <v>122</v>
      </c>
      <c r="D125" s="192"/>
      <c r="E125" s="188"/>
      <c r="F125" s="188"/>
      <c r="G125" s="201"/>
    </row>
    <row r="126" spans="2:8" ht="76.5" customHeight="1" x14ac:dyDescent="0.25">
      <c r="B126" s="5">
        <v>1343</v>
      </c>
      <c r="C126" s="19" t="s">
        <v>123</v>
      </c>
      <c r="D126" s="12"/>
      <c r="E126" s="14"/>
      <c r="F126" s="22">
        <v>2000</v>
      </c>
      <c r="G126" s="17" t="s">
        <v>24</v>
      </c>
    </row>
    <row r="127" spans="2:8" ht="25.5" customHeight="1" x14ac:dyDescent="0.25">
      <c r="B127" s="189">
        <v>1350</v>
      </c>
      <c r="C127" s="11" t="s">
        <v>124</v>
      </c>
      <c r="D127" s="194">
        <v>7422</v>
      </c>
      <c r="E127" s="187">
        <f>F127</f>
        <v>48417.3</v>
      </c>
      <c r="F127" s="187">
        <f>F129+F154+F156</f>
        <v>48417.3</v>
      </c>
      <c r="G127" s="200" t="s">
        <v>24</v>
      </c>
    </row>
    <row r="128" spans="2:8" ht="15" customHeight="1" x14ac:dyDescent="0.25">
      <c r="B128" s="190"/>
      <c r="C128" s="16" t="s">
        <v>22</v>
      </c>
      <c r="D128" s="196"/>
      <c r="E128" s="188"/>
      <c r="F128" s="188"/>
      <c r="G128" s="201"/>
    </row>
    <row r="129" spans="2:7" ht="15" customHeight="1" x14ac:dyDescent="0.25">
      <c r="B129" s="189">
        <v>1351</v>
      </c>
      <c r="C129" s="11" t="s">
        <v>125</v>
      </c>
      <c r="D129" s="191"/>
      <c r="E129" s="187">
        <f>F129</f>
        <v>48417.3</v>
      </c>
      <c r="F129" s="187">
        <f>F132+F133+F134+F135+F136+F137+F139+F140+F141+F142+F143+F144+F145+F146+F147+F148+F150+F151+F152+F153</f>
        <v>48417.3</v>
      </c>
      <c r="G129" s="200" t="s">
        <v>24</v>
      </c>
    </row>
    <row r="130" spans="2:7" ht="89.25" customHeight="1" x14ac:dyDescent="0.25">
      <c r="B130" s="193"/>
      <c r="C130" s="15" t="s">
        <v>126</v>
      </c>
      <c r="D130" s="205"/>
      <c r="E130" s="197"/>
      <c r="F130" s="197"/>
      <c r="G130" s="202"/>
    </row>
    <row r="131" spans="2:7" ht="15" customHeight="1" x14ac:dyDescent="0.25">
      <c r="B131" s="190"/>
      <c r="C131" s="16" t="s">
        <v>16</v>
      </c>
      <c r="D131" s="192"/>
      <c r="E131" s="188"/>
      <c r="F131" s="188"/>
      <c r="G131" s="201"/>
    </row>
    <row r="132" spans="2:7" ht="76.5" customHeight="1" x14ac:dyDescent="0.25">
      <c r="B132" s="5">
        <v>13501</v>
      </c>
      <c r="C132" s="19" t="s">
        <v>127</v>
      </c>
      <c r="D132" s="12"/>
      <c r="E132" s="14"/>
      <c r="F132" s="14"/>
      <c r="G132" s="17" t="s">
        <v>24</v>
      </c>
    </row>
    <row r="133" spans="2:7" ht="165.75" customHeight="1" x14ac:dyDescent="0.25">
      <c r="B133" s="5">
        <v>13502</v>
      </c>
      <c r="C133" s="19" t="s">
        <v>128</v>
      </c>
      <c r="D133" s="12"/>
      <c r="E133" s="14"/>
      <c r="F133" s="14"/>
      <c r="G133" s="17" t="s">
        <v>24</v>
      </c>
    </row>
    <row r="134" spans="2:7" ht="63.75" customHeight="1" x14ac:dyDescent="0.25">
      <c r="B134" s="5">
        <v>13503</v>
      </c>
      <c r="C134" s="19" t="s">
        <v>129</v>
      </c>
      <c r="D134" s="12"/>
      <c r="E134" s="14"/>
      <c r="F134" s="14"/>
      <c r="G134" s="17" t="s">
        <v>24</v>
      </c>
    </row>
    <row r="135" spans="2:7" ht="89.25" customHeight="1" x14ac:dyDescent="0.25">
      <c r="B135" s="5">
        <v>13504</v>
      </c>
      <c r="C135" s="19" t="s">
        <v>130</v>
      </c>
      <c r="D135" s="12"/>
      <c r="E135" s="14"/>
      <c r="F135" s="14"/>
      <c r="G135" s="17" t="s">
        <v>24</v>
      </c>
    </row>
    <row r="136" spans="2:7" ht="38.25" customHeight="1" x14ac:dyDescent="0.25">
      <c r="B136" s="5">
        <v>13505</v>
      </c>
      <c r="C136" s="19" t="s">
        <v>131</v>
      </c>
      <c r="D136" s="12"/>
      <c r="E136" s="14">
        <f>F136</f>
        <v>1200</v>
      </c>
      <c r="F136" s="14">
        <v>1200</v>
      </c>
      <c r="G136" s="17" t="s">
        <v>24</v>
      </c>
    </row>
    <row r="137" spans="2:7" ht="38.25" customHeight="1" x14ac:dyDescent="0.25">
      <c r="B137" s="189">
        <v>13506</v>
      </c>
      <c r="C137" s="11" t="s">
        <v>132</v>
      </c>
      <c r="D137" s="191"/>
      <c r="E137" s="187"/>
      <c r="F137" s="187"/>
      <c r="G137" s="200" t="s">
        <v>24</v>
      </c>
    </row>
    <row r="138" spans="2:7" ht="15" customHeight="1" x14ac:dyDescent="0.25">
      <c r="B138" s="190"/>
      <c r="C138" s="16" t="s">
        <v>133</v>
      </c>
      <c r="D138" s="192"/>
      <c r="E138" s="188"/>
      <c r="F138" s="188"/>
      <c r="G138" s="201"/>
    </row>
    <row r="139" spans="2:7" ht="51" customHeight="1" x14ac:dyDescent="0.25">
      <c r="B139" s="5">
        <v>13507</v>
      </c>
      <c r="C139" s="19" t="s">
        <v>134</v>
      </c>
      <c r="D139" s="12"/>
      <c r="E139" s="14">
        <f>F139</f>
        <v>23347</v>
      </c>
      <c r="F139" s="14">
        <v>23347</v>
      </c>
      <c r="G139" s="17" t="s">
        <v>24</v>
      </c>
    </row>
    <row r="140" spans="2:7" ht="114.75" customHeight="1" x14ac:dyDescent="0.25">
      <c r="B140" s="5">
        <v>13508</v>
      </c>
      <c r="C140" s="19" t="s">
        <v>135</v>
      </c>
      <c r="D140" s="12"/>
      <c r="E140" s="14"/>
      <c r="F140" s="14"/>
      <c r="G140" s="17" t="s">
        <v>24</v>
      </c>
    </row>
    <row r="141" spans="2:7" ht="15" customHeight="1" x14ac:dyDescent="0.25">
      <c r="B141" s="5">
        <v>13509</v>
      </c>
      <c r="C141" s="19" t="s">
        <v>136</v>
      </c>
      <c r="D141" s="12"/>
      <c r="E141" s="14"/>
      <c r="F141" s="14"/>
      <c r="G141" s="17" t="s">
        <v>24</v>
      </c>
    </row>
    <row r="142" spans="2:7" ht="63.75" customHeight="1" x14ac:dyDescent="0.25">
      <c r="B142" s="5">
        <v>13510</v>
      </c>
      <c r="C142" s="19" t="s">
        <v>137</v>
      </c>
      <c r="D142" s="12"/>
      <c r="E142" s="14">
        <f>F142</f>
        <v>1600</v>
      </c>
      <c r="F142" s="14">
        <v>1600</v>
      </c>
      <c r="G142" s="17" t="s">
        <v>24</v>
      </c>
    </row>
    <row r="143" spans="2:7" ht="114.75" customHeight="1" x14ac:dyDescent="0.25">
      <c r="B143" s="5">
        <v>13511</v>
      </c>
      <c r="C143" s="19" t="s">
        <v>138</v>
      </c>
      <c r="D143" s="12"/>
      <c r="E143" s="14"/>
      <c r="F143" s="14"/>
      <c r="G143" s="17" t="s">
        <v>24</v>
      </c>
    </row>
    <row r="144" spans="2:7" ht="63.75" customHeight="1" x14ac:dyDescent="0.25">
      <c r="B144" s="5">
        <v>13512</v>
      </c>
      <c r="C144" s="19" t="s">
        <v>139</v>
      </c>
      <c r="D144" s="12"/>
      <c r="E144" s="14"/>
      <c r="F144" s="14"/>
      <c r="G144" s="17" t="s">
        <v>24</v>
      </c>
    </row>
    <row r="145" spans="2:7" ht="38.25" customHeight="1" x14ac:dyDescent="0.25">
      <c r="B145" s="5">
        <v>13513</v>
      </c>
      <c r="C145" s="19" t="s">
        <v>140</v>
      </c>
      <c r="D145" s="12"/>
      <c r="E145" s="14">
        <f>F145</f>
        <v>15720</v>
      </c>
      <c r="F145" s="14">
        <v>15720</v>
      </c>
      <c r="G145" s="17" t="s">
        <v>24</v>
      </c>
    </row>
    <row r="146" spans="2:7" ht="76.5" customHeight="1" x14ac:dyDescent="0.25">
      <c r="B146" s="5">
        <v>13514</v>
      </c>
      <c r="C146" s="19" t="s">
        <v>141</v>
      </c>
      <c r="D146" s="12"/>
      <c r="E146" s="14">
        <f>F146</f>
        <v>6500</v>
      </c>
      <c r="F146" s="14">
        <v>6500</v>
      </c>
      <c r="G146" s="17" t="s">
        <v>24</v>
      </c>
    </row>
    <row r="147" spans="2:7" ht="114.75" customHeight="1" x14ac:dyDescent="0.25">
      <c r="B147" s="5">
        <v>13515</v>
      </c>
      <c r="C147" s="19" t="s">
        <v>142</v>
      </c>
      <c r="D147" s="12"/>
      <c r="E147" s="14"/>
      <c r="F147" s="14"/>
      <c r="G147" s="17" t="s">
        <v>24</v>
      </c>
    </row>
    <row r="148" spans="2:7" ht="51" customHeight="1" x14ac:dyDescent="0.25">
      <c r="B148" s="189">
        <v>13516</v>
      </c>
      <c r="C148" s="11" t="s">
        <v>143</v>
      </c>
      <c r="D148" s="191"/>
      <c r="E148" s="187"/>
      <c r="F148" s="187"/>
      <c r="G148" s="200" t="s">
        <v>24</v>
      </c>
    </row>
    <row r="149" spans="2:7" ht="15" customHeight="1" x14ac:dyDescent="0.25">
      <c r="B149" s="190"/>
      <c r="C149" s="16" t="s">
        <v>144</v>
      </c>
      <c r="D149" s="192"/>
      <c r="E149" s="188"/>
      <c r="F149" s="188"/>
      <c r="G149" s="201"/>
    </row>
    <row r="150" spans="2:7" ht="178.5" customHeight="1" x14ac:dyDescent="0.25">
      <c r="B150" s="5">
        <v>13517</v>
      </c>
      <c r="C150" s="19" t="s">
        <v>145</v>
      </c>
      <c r="D150" s="12"/>
      <c r="E150" s="14"/>
      <c r="F150" s="14"/>
      <c r="G150" s="17" t="s">
        <v>24</v>
      </c>
    </row>
    <row r="151" spans="2:7" ht="25.5" customHeight="1" x14ac:dyDescent="0.25">
      <c r="B151" s="5">
        <v>13518</v>
      </c>
      <c r="C151" s="19" t="s">
        <v>146</v>
      </c>
      <c r="D151" s="12"/>
      <c r="E151" s="14"/>
      <c r="F151" s="14"/>
      <c r="G151" s="17" t="s">
        <v>24</v>
      </c>
    </row>
    <row r="152" spans="2:7" ht="25.5" customHeight="1" x14ac:dyDescent="0.25">
      <c r="B152" s="5">
        <v>13519</v>
      </c>
      <c r="C152" s="19" t="s">
        <v>147</v>
      </c>
      <c r="D152" s="12"/>
      <c r="E152" s="14">
        <f>F152</f>
        <v>50.3</v>
      </c>
      <c r="F152" s="14">
        <v>50.3</v>
      </c>
      <c r="G152" s="17" t="s">
        <v>24</v>
      </c>
    </row>
    <row r="153" spans="2:7" ht="15" customHeight="1" x14ac:dyDescent="0.25">
      <c r="B153" s="5">
        <v>13520</v>
      </c>
      <c r="C153" s="19" t="s">
        <v>148</v>
      </c>
      <c r="D153" s="12"/>
      <c r="E153" s="14"/>
      <c r="F153" s="14"/>
      <c r="G153" s="17" t="s">
        <v>24</v>
      </c>
    </row>
    <row r="154" spans="2:7" ht="25.5" customHeight="1" x14ac:dyDescent="0.25">
      <c r="B154" s="189">
        <v>1352</v>
      </c>
      <c r="C154" s="11" t="s">
        <v>149</v>
      </c>
      <c r="D154" s="191"/>
      <c r="E154" s="187"/>
      <c r="F154" s="187"/>
      <c r="G154" s="200" t="s">
        <v>24</v>
      </c>
    </row>
    <row r="155" spans="2:7" ht="25.5" customHeight="1" x14ac:dyDescent="0.25">
      <c r="B155" s="190"/>
      <c r="C155" s="16" t="s">
        <v>150</v>
      </c>
      <c r="D155" s="192"/>
      <c r="E155" s="188"/>
      <c r="F155" s="188"/>
      <c r="G155" s="201"/>
    </row>
    <row r="156" spans="2:7" ht="25.5" customHeight="1" x14ac:dyDescent="0.25">
      <c r="B156" s="5">
        <v>1353</v>
      </c>
      <c r="C156" s="19" t="s">
        <v>151</v>
      </c>
      <c r="D156" s="12"/>
      <c r="E156" s="14"/>
      <c r="F156" s="14"/>
      <c r="G156" s="17" t="s">
        <v>24</v>
      </c>
    </row>
    <row r="157" spans="2:7" ht="15" customHeight="1" x14ac:dyDescent="0.25">
      <c r="B157" s="189">
        <v>1360</v>
      </c>
      <c r="C157" s="11" t="s">
        <v>152</v>
      </c>
      <c r="D157" s="194">
        <v>7431</v>
      </c>
      <c r="E157" s="187">
        <f>F157</f>
        <v>2500</v>
      </c>
      <c r="F157" s="187">
        <f>F160</f>
        <v>2500</v>
      </c>
      <c r="G157" s="200" t="s">
        <v>24</v>
      </c>
    </row>
    <row r="158" spans="2:7" ht="15" customHeight="1" x14ac:dyDescent="0.25">
      <c r="B158" s="193"/>
      <c r="C158" s="15" t="s">
        <v>153</v>
      </c>
      <c r="D158" s="195"/>
      <c r="E158" s="197"/>
      <c r="F158" s="197"/>
      <c r="G158" s="202"/>
    </row>
    <row r="159" spans="2:7" ht="15" customHeight="1" x14ac:dyDescent="0.25">
      <c r="B159" s="190"/>
      <c r="C159" s="16" t="s">
        <v>16</v>
      </c>
      <c r="D159" s="196"/>
      <c r="E159" s="188"/>
      <c r="F159" s="188"/>
      <c r="G159" s="201"/>
    </row>
    <row r="160" spans="2:7" ht="63.75" customHeight="1" x14ac:dyDescent="0.25">
      <c r="B160" s="5">
        <v>1361</v>
      </c>
      <c r="C160" s="19" t="s">
        <v>154</v>
      </c>
      <c r="D160" s="12"/>
      <c r="E160" s="14">
        <f>F160</f>
        <v>2500</v>
      </c>
      <c r="F160" s="14">
        <v>2500</v>
      </c>
      <c r="G160" s="17" t="s">
        <v>24</v>
      </c>
    </row>
    <row r="161" spans="2:7" ht="51" customHeight="1" x14ac:dyDescent="0.25">
      <c r="B161" s="5">
        <v>1362</v>
      </c>
      <c r="C161" s="19" t="s">
        <v>155</v>
      </c>
      <c r="D161" s="12"/>
      <c r="E161" s="14"/>
      <c r="F161" s="14"/>
      <c r="G161" s="17" t="s">
        <v>24</v>
      </c>
    </row>
    <row r="162" spans="2:7" ht="38.25" customHeight="1" x14ac:dyDescent="0.25">
      <c r="B162" s="189">
        <v>1370</v>
      </c>
      <c r="C162" s="11" t="s">
        <v>156</v>
      </c>
      <c r="D162" s="194">
        <v>7441</v>
      </c>
      <c r="E162" s="187">
        <f>F162</f>
        <v>3706</v>
      </c>
      <c r="F162" s="187">
        <f>F166</f>
        <v>3706</v>
      </c>
      <c r="G162" s="200" t="s">
        <v>24</v>
      </c>
    </row>
    <row r="163" spans="2:7" ht="15" customHeight="1" x14ac:dyDescent="0.25">
      <c r="B163" s="193"/>
      <c r="C163" s="15" t="s">
        <v>157</v>
      </c>
      <c r="D163" s="195"/>
      <c r="E163" s="197"/>
      <c r="F163" s="197"/>
      <c r="G163" s="202"/>
    </row>
    <row r="164" spans="2:7" ht="15" customHeight="1" x14ac:dyDescent="0.25">
      <c r="B164" s="190"/>
      <c r="C164" s="16" t="s">
        <v>16</v>
      </c>
      <c r="D164" s="196"/>
      <c r="E164" s="188"/>
      <c r="F164" s="188"/>
      <c r="G164" s="201"/>
    </row>
    <row r="165" spans="2:7" ht="153" customHeight="1" x14ac:dyDescent="0.25">
      <c r="B165" s="5">
        <v>1371</v>
      </c>
      <c r="C165" s="19" t="s">
        <v>158</v>
      </c>
      <c r="D165" s="12"/>
      <c r="E165" s="14"/>
      <c r="F165" s="14"/>
      <c r="G165" s="17" t="s">
        <v>24</v>
      </c>
    </row>
    <row r="166" spans="2:7" ht="153" customHeight="1" x14ac:dyDescent="0.25">
      <c r="B166" s="5">
        <v>1372</v>
      </c>
      <c r="C166" s="19" t="s">
        <v>159</v>
      </c>
      <c r="D166" s="12"/>
      <c r="E166" s="14">
        <f>F166</f>
        <v>3706</v>
      </c>
      <c r="F166" s="22">
        <v>3706</v>
      </c>
      <c r="G166" s="17" t="s">
        <v>24</v>
      </c>
    </row>
    <row r="167" spans="2:7" ht="38.25" customHeight="1" x14ac:dyDescent="0.25">
      <c r="B167" s="189">
        <v>1380</v>
      </c>
      <c r="C167" s="11" t="s">
        <v>160</v>
      </c>
      <c r="D167" s="194">
        <v>7442</v>
      </c>
      <c r="E167" s="187">
        <f>G167</f>
        <v>32468</v>
      </c>
      <c r="F167" s="200" t="s">
        <v>24</v>
      </c>
      <c r="G167" s="187">
        <f>G170</f>
        <v>32468</v>
      </c>
    </row>
    <row r="168" spans="2:7" ht="15" customHeight="1" x14ac:dyDescent="0.25">
      <c r="B168" s="193"/>
      <c r="C168" s="15" t="s">
        <v>161</v>
      </c>
      <c r="D168" s="195"/>
      <c r="E168" s="197"/>
      <c r="F168" s="202"/>
      <c r="G168" s="197"/>
    </row>
    <row r="169" spans="2:7" ht="15" customHeight="1" x14ac:dyDescent="0.25">
      <c r="B169" s="190"/>
      <c r="C169" s="16" t="s">
        <v>16</v>
      </c>
      <c r="D169" s="196"/>
      <c r="E169" s="188"/>
      <c r="F169" s="201"/>
      <c r="G169" s="188"/>
    </row>
    <row r="170" spans="2:7" ht="153" customHeight="1" x14ac:dyDescent="0.25">
      <c r="B170" s="189">
        <v>1381</v>
      </c>
      <c r="C170" s="11" t="s">
        <v>162</v>
      </c>
      <c r="D170" s="191"/>
      <c r="E170" s="187">
        <f>G170</f>
        <v>32468</v>
      </c>
      <c r="F170" s="200" t="s">
        <v>24</v>
      </c>
      <c r="G170" s="203">
        <v>32468</v>
      </c>
    </row>
    <row r="171" spans="2:7" ht="15" customHeight="1" x14ac:dyDescent="0.25">
      <c r="B171" s="190"/>
      <c r="C171" s="16" t="s">
        <v>163</v>
      </c>
      <c r="D171" s="192"/>
      <c r="E171" s="188"/>
      <c r="F171" s="201"/>
      <c r="G171" s="204"/>
    </row>
    <row r="172" spans="2:7" ht="153" customHeight="1" x14ac:dyDescent="0.25">
      <c r="B172" s="5">
        <v>1382</v>
      </c>
      <c r="C172" s="19" t="s">
        <v>164</v>
      </c>
      <c r="D172" s="12"/>
      <c r="E172" s="14"/>
      <c r="F172" s="17" t="s">
        <v>24</v>
      </c>
      <c r="G172" s="14"/>
    </row>
    <row r="173" spans="2:7" ht="15" customHeight="1" x14ac:dyDescent="0.25">
      <c r="B173" s="189">
        <v>1390</v>
      </c>
      <c r="C173" s="11" t="s">
        <v>165</v>
      </c>
      <c r="D173" s="194">
        <v>7452</v>
      </c>
      <c r="E173" s="187">
        <v>5000</v>
      </c>
      <c r="F173" s="187">
        <f>F180</f>
        <v>5000</v>
      </c>
      <c r="G173" s="187">
        <f>G178</f>
        <v>182988.5</v>
      </c>
    </row>
    <row r="174" spans="2:7" ht="15" customHeight="1" x14ac:dyDescent="0.25">
      <c r="B174" s="193"/>
      <c r="C174" s="15" t="s">
        <v>166</v>
      </c>
      <c r="D174" s="195"/>
      <c r="E174" s="197"/>
      <c r="F174" s="197"/>
      <c r="G174" s="197"/>
    </row>
    <row r="175" spans="2:7" ht="15" customHeight="1" x14ac:dyDescent="0.25">
      <c r="B175" s="193"/>
      <c r="C175" s="15" t="s">
        <v>167</v>
      </c>
      <c r="D175" s="195"/>
      <c r="E175" s="197"/>
      <c r="F175" s="197"/>
      <c r="G175" s="197"/>
    </row>
    <row r="176" spans="2:7" ht="15" customHeight="1" x14ac:dyDescent="0.25">
      <c r="B176" s="190"/>
      <c r="C176" s="16" t="s">
        <v>16</v>
      </c>
      <c r="D176" s="196"/>
      <c r="E176" s="188"/>
      <c r="F176" s="188"/>
      <c r="G176" s="188"/>
    </row>
    <row r="177" spans="2:7" ht="25.5" customHeight="1" x14ac:dyDescent="0.25">
      <c r="B177" s="5">
        <v>1391</v>
      </c>
      <c r="C177" s="19" t="s">
        <v>168</v>
      </c>
      <c r="D177" s="12"/>
      <c r="E177" s="14"/>
      <c r="F177" s="17" t="s">
        <v>24</v>
      </c>
      <c r="G177" s="14"/>
    </row>
    <row r="178" spans="2:7" ht="15" customHeight="1" x14ac:dyDescent="0.25">
      <c r="B178" s="189">
        <v>1392</v>
      </c>
      <c r="C178" s="198" t="s">
        <v>169</v>
      </c>
      <c r="D178" s="191"/>
      <c r="E178" s="187">
        <v>182988.5</v>
      </c>
      <c r="F178" s="200" t="s">
        <v>24</v>
      </c>
      <c r="G178" s="187">
        <v>182988.5</v>
      </c>
    </row>
    <row r="179" spans="2:7" ht="15" customHeight="1" x14ac:dyDescent="0.25">
      <c r="B179" s="190"/>
      <c r="C179" s="199"/>
      <c r="D179" s="192"/>
      <c r="E179" s="188"/>
      <c r="F179" s="201"/>
      <c r="G179" s="188"/>
    </row>
    <row r="180" spans="2:7" ht="25.5" customHeight="1" x14ac:dyDescent="0.25">
      <c r="B180" s="189">
        <v>1393</v>
      </c>
      <c r="C180" s="11" t="s">
        <v>170</v>
      </c>
      <c r="D180" s="191"/>
      <c r="E180" s="187">
        <f>F180</f>
        <v>5000</v>
      </c>
      <c r="F180" s="187">
        <v>5000</v>
      </c>
      <c r="G180" s="187"/>
    </row>
    <row r="181" spans="2:7" ht="25.5" customHeight="1" x14ac:dyDescent="0.25">
      <c r="B181" s="190"/>
      <c r="C181" s="16" t="s">
        <v>171</v>
      </c>
      <c r="D181" s="192"/>
      <c r="E181" s="188"/>
      <c r="F181" s="188"/>
      <c r="G181" s="188"/>
    </row>
  </sheetData>
  <mergeCells count="223">
    <mergeCell ref="C6:F6"/>
    <mergeCell ref="B7:B8"/>
    <mergeCell ref="C7:C8"/>
    <mergeCell ref="E7:E8"/>
    <mergeCell ref="F7:G7"/>
    <mergeCell ref="D2:G2"/>
    <mergeCell ref="B10:B12"/>
    <mergeCell ref="D10:D12"/>
    <mergeCell ref="E10:E12"/>
    <mergeCell ref="F10:F12"/>
    <mergeCell ref="G10:G12"/>
    <mergeCell ref="B13:B15"/>
    <mergeCell ref="D13:D15"/>
    <mergeCell ref="E13:E15"/>
    <mergeCell ref="F13:F15"/>
    <mergeCell ref="G13:G15"/>
    <mergeCell ref="B16:B17"/>
    <mergeCell ref="D16:D17"/>
    <mergeCell ref="E16:E17"/>
    <mergeCell ref="F16:F17"/>
    <mergeCell ref="G16:G17"/>
    <mergeCell ref="B25:B26"/>
    <mergeCell ref="D25:D26"/>
    <mergeCell ref="E25:E26"/>
    <mergeCell ref="F25:F26"/>
    <mergeCell ref="G25:G26"/>
    <mergeCell ref="B28:B30"/>
    <mergeCell ref="D28:D30"/>
    <mergeCell ref="E28:E30"/>
    <mergeCell ref="F28:F30"/>
    <mergeCell ref="G28:G30"/>
    <mergeCell ref="B32:B33"/>
    <mergeCell ref="D32:D33"/>
    <mergeCell ref="E32:E33"/>
    <mergeCell ref="F32:F33"/>
    <mergeCell ref="G32:G33"/>
    <mergeCell ref="B36:B37"/>
    <mergeCell ref="D36:D37"/>
    <mergeCell ref="E36:E37"/>
    <mergeCell ref="F36:F37"/>
    <mergeCell ref="G36:G37"/>
    <mergeCell ref="B50:B51"/>
    <mergeCell ref="D50:D51"/>
    <mergeCell ref="E50:E51"/>
    <mergeCell ref="F50:F51"/>
    <mergeCell ref="G50:G51"/>
    <mergeCell ref="B54:B56"/>
    <mergeCell ref="D54:D56"/>
    <mergeCell ref="E54:E56"/>
    <mergeCell ref="F54:F56"/>
    <mergeCell ref="G54:G56"/>
    <mergeCell ref="B57:B58"/>
    <mergeCell ref="D57:D58"/>
    <mergeCell ref="E57:E58"/>
    <mergeCell ref="F57:F58"/>
    <mergeCell ref="G57:G58"/>
    <mergeCell ref="B64:B65"/>
    <mergeCell ref="D64:D65"/>
    <mergeCell ref="E64:E65"/>
    <mergeCell ref="F64:F65"/>
    <mergeCell ref="G64:G65"/>
    <mergeCell ref="B70:B72"/>
    <mergeCell ref="D70:D72"/>
    <mergeCell ref="E70:E72"/>
    <mergeCell ref="F70:F72"/>
    <mergeCell ref="G70:G72"/>
    <mergeCell ref="B73:B74"/>
    <mergeCell ref="D73:D74"/>
    <mergeCell ref="E73:E74"/>
    <mergeCell ref="F73:F74"/>
    <mergeCell ref="G73:G74"/>
    <mergeCell ref="B75:B77"/>
    <mergeCell ref="D75:D77"/>
    <mergeCell ref="E75:E77"/>
    <mergeCell ref="F75:F77"/>
    <mergeCell ref="G75:G77"/>
    <mergeCell ref="B78:B79"/>
    <mergeCell ref="D78:D79"/>
    <mergeCell ref="E78:E79"/>
    <mergeCell ref="F78:F79"/>
    <mergeCell ref="G78:G79"/>
    <mergeCell ref="B80:B83"/>
    <mergeCell ref="D80:D83"/>
    <mergeCell ref="E80:E83"/>
    <mergeCell ref="F80:F83"/>
    <mergeCell ref="G80:G83"/>
    <mergeCell ref="B89:B90"/>
    <mergeCell ref="D89:D90"/>
    <mergeCell ref="E89:E90"/>
    <mergeCell ref="F89:F90"/>
    <mergeCell ref="G89:G90"/>
    <mergeCell ref="C84:C85"/>
    <mergeCell ref="D84:D85"/>
    <mergeCell ref="E84:E85"/>
    <mergeCell ref="F84:F85"/>
    <mergeCell ref="G84:G85"/>
    <mergeCell ref="B86:B88"/>
    <mergeCell ref="D86:D88"/>
    <mergeCell ref="E86:E88"/>
    <mergeCell ref="F86:F88"/>
    <mergeCell ref="G86:G88"/>
    <mergeCell ref="B92:B93"/>
    <mergeCell ref="D92:D93"/>
    <mergeCell ref="E92:E93"/>
    <mergeCell ref="F92:F93"/>
    <mergeCell ref="G92:G93"/>
    <mergeCell ref="B94:B95"/>
    <mergeCell ref="D94:D95"/>
    <mergeCell ref="E94:E95"/>
    <mergeCell ref="F94:F95"/>
    <mergeCell ref="G94:G95"/>
    <mergeCell ref="B101:B103"/>
    <mergeCell ref="D101:D103"/>
    <mergeCell ref="E101:E103"/>
    <mergeCell ref="F101:F103"/>
    <mergeCell ref="G101:G103"/>
    <mergeCell ref="B96:B98"/>
    <mergeCell ref="D96:D98"/>
    <mergeCell ref="E96:E98"/>
    <mergeCell ref="F96:F98"/>
    <mergeCell ref="G96:G98"/>
    <mergeCell ref="B104:B105"/>
    <mergeCell ref="D104:D105"/>
    <mergeCell ref="E104:E105"/>
    <mergeCell ref="F104:F105"/>
    <mergeCell ref="G104:G105"/>
    <mergeCell ref="B106:B107"/>
    <mergeCell ref="D106:D107"/>
    <mergeCell ref="E106:E107"/>
    <mergeCell ref="F106:F107"/>
    <mergeCell ref="G106:G107"/>
    <mergeCell ref="B108:B109"/>
    <mergeCell ref="D108:D109"/>
    <mergeCell ref="E108:E109"/>
    <mergeCell ref="F108:F109"/>
    <mergeCell ref="G108:G109"/>
    <mergeCell ref="B111:B113"/>
    <mergeCell ref="D111:D113"/>
    <mergeCell ref="E111:E113"/>
    <mergeCell ref="F111:F113"/>
    <mergeCell ref="G111:G113"/>
    <mergeCell ref="B120:B122"/>
    <mergeCell ref="D120:D122"/>
    <mergeCell ref="E120:E122"/>
    <mergeCell ref="F120:F122"/>
    <mergeCell ref="G120:G122"/>
    <mergeCell ref="B115:B116"/>
    <mergeCell ref="D115:D116"/>
    <mergeCell ref="E115:E116"/>
    <mergeCell ref="F115:F116"/>
    <mergeCell ref="G115:G116"/>
    <mergeCell ref="B117:B118"/>
    <mergeCell ref="D117:D118"/>
    <mergeCell ref="E117:E118"/>
    <mergeCell ref="F117:F118"/>
    <mergeCell ref="G117:G118"/>
    <mergeCell ref="B124:B125"/>
    <mergeCell ref="D124:D125"/>
    <mergeCell ref="E124:E125"/>
    <mergeCell ref="F124:F125"/>
    <mergeCell ref="G124:G125"/>
    <mergeCell ref="B127:B128"/>
    <mergeCell ref="D127:D128"/>
    <mergeCell ref="E127:E128"/>
    <mergeCell ref="F127:F128"/>
    <mergeCell ref="G127:G128"/>
    <mergeCell ref="B129:B131"/>
    <mergeCell ref="D129:D131"/>
    <mergeCell ref="E129:E131"/>
    <mergeCell ref="F129:F131"/>
    <mergeCell ref="G129:G131"/>
    <mergeCell ref="B137:B138"/>
    <mergeCell ref="D137:D138"/>
    <mergeCell ref="E137:E138"/>
    <mergeCell ref="F137:F138"/>
    <mergeCell ref="G137:G138"/>
    <mergeCell ref="B148:B149"/>
    <mergeCell ref="D148:D149"/>
    <mergeCell ref="E148:E149"/>
    <mergeCell ref="F148:F149"/>
    <mergeCell ref="G148:G149"/>
    <mergeCell ref="B154:B155"/>
    <mergeCell ref="D154:D155"/>
    <mergeCell ref="E154:E155"/>
    <mergeCell ref="F154:F155"/>
    <mergeCell ref="G154:G155"/>
    <mergeCell ref="E170:E171"/>
    <mergeCell ref="F170:F171"/>
    <mergeCell ref="G170:G171"/>
    <mergeCell ref="B157:B159"/>
    <mergeCell ref="D157:D159"/>
    <mergeCell ref="E157:E159"/>
    <mergeCell ref="F157:F159"/>
    <mergeCell ref="G157:G159"/>
    <mergeCell ref="B162:B164"/>
    <mergeCell ref="D162:D164"/>
    <mergeCell ref="E162:E164"/>
    <mergeCell ref="F162:F164"/>
    <mergeCell ref="G162:G164"/>
    <mergeCell ref="C3:H3"/>
    <mergeCell ref="G178:G179"/>
    <mergeCell ref="B180:B181"/>
    <mergeCell ref="D180:D181"/>
    <mergeCell ref="E180:E181"/>
    <mergeCell ref="F180:F181"/>
    <mergeCell ref="G180:G181"/>
    <mergeCell ref="B173:B176"/>
    <mergeCell ref="D173:D176"/>
    <mergeCell ref="E173:E176"/>
    <mergeCell ref="F173:F176"/>
    <mergeCell ref="G173:G176"/>
    <mergeCell ref="B178:B179"/>
    <mergeCell ref="C178:C179"/>
    <mergeCell ref="D178:D179"/>
    <mergeCell ref="E178:E179"/>
    <mergeCell ref="F178:F179"/>
    <mergeCell ref="B167:B169"/>
    <mergeCell ref="D167:D169"/>
    <mergeCell ref="E167:E169"/>
    <mergeCell ref="F167:F169"/>
    <mergeCell ref="G167:G169"/>
    <mergeCell ref="B170:B171"/>
    <mergeCell ref="D170:D171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28"/>
  <sheetViews>
    <sheetView workbookViewId="0">
      <selection sqref="A1:XFD1048576"/>
    </sheetView>
  </sheetViews>
  <sheetFormatPr defaultRowHeight="15" customHeight="1" x14ac:dyDescent="0.25"/>
  <cols>
    <col min="2" max="2" width="13.7109375" customWidth="1"/>
    <col min="3" max="3" width="20.85546875" customWidth="1"/>
    <col min="4" max="4" width="19" customWidth="1"/>
  </cols>
  <sheetData>
    <row r="3" spans="2:2" ht="15" customHeight="1" x14ac:dyDescent="0.25">
      <c r="B3" t="s">
        <v>0</v>
      </c>
    </row>
    <row r="4" spans="2:2" ht="15" customHeight="1" x14ac:dyDescent="0.25">
      <c r="B4" t="s">
        <v>1</v>
      </c>
    </row>
    <row r="6" spans="2:2" ht="15" customHeight="1" x14ac:dyDescent="0.25">
      <c r="B6" t="s">
        <v>2</v>
      </c>
    </row>
    <row r="10" spans="2:2" ht="15" customHeight="1" x14ac:dyDescent="0.25">
      <c r="B10" t="s">
        <v>3</v>
      </c>
    </row>
    <row r="14" spans="2:2" ht="15" customHeight="1" x14ac:dyDescent="0.25">
      <c r="B14" t="s">
        <v>4</v>
      </c>
    </row>
    <row r="16" spans="2:2" ht="15" customHeight="1" x14ac:dyDescent="0.25">
      <c r="B16" t="s">
        <v>5</v>
      </c>
    </row>
    <row r="18" spans="2:2" ht="15" customHeight="1" x14ac:dyDescent="0.25">
      <c r="B18" t="s">
        <v>6</v>
      </c>
    </row>
    <row r="20" spans="2:2" ht="15" customHeight="1" x14ac:dyDescent="0.25">
      <c r="B20" t="s">
        <v>7</v>
      </c>
    </row>
    <row r="21" spans="2:2" ht="15" customHeight="1" x14ac:dyDescent="0.25">
      <c r="B21" t="s">
        <v>8</v>
      </c>
    </row>
    <row r="25" spans="2:2" ht="15" customHeight="1" x14ac:dyDescent="0.25">
      <c r="B25" t="s">
        <v>9</v>
      </c>
    </row>
    <row r="28" spans="2:2" ht="15" customHeight="1" x14ac:dyDescent="0.25">
      <c r="B28" t="s">
        <v>10</v>
      </c>
    </row>
  </sheetData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0"/>
  <sheetViews>
    <sheetView topLeftCell="A8" zoomScaleSheetLayoutView="100" workbookViewId="0">
      <selection activeCell="A8" sqref="A1:XFD1048576"/>
    </sheetView>
  </sheetViews>
  <sheetFormatPr defaultRowHeight="15" customHeight="1" x14ac:dyDescent="0.25"/>
  <cols>
    <col min="1" max="1" width="7.5703125" style="24" customWidth="1"/>
    <col min="2" max="2" width="36.28515625" style="24" customWidth="1"/>
    <col min="3" max="3" width="9.28515625" style="24" customWidth="1"/>
    <col min="4" max="4" width="0.140625" style="24" customWidth="1"/>
    <col min="5" max="6" width="19" style="24" hidden="1" customWidth="1"/>
    <col min="7" max="7" width="15.28515625" style="24" customWidth="1"/>
    <col min="8" max="8" width="16.5703125" style="24" customWidth="1"/>
    <col min="9" max="9" width="13.7109375" style="24" customWidth="1"/>
    <col min="10" max="10" width="0.140625" style="24" customWidth="1"/>
    <col min="11" max="11" width="19" style="24" hidden="1" customWidth="1"/>
    <col min="12" max="12" width="19" style="25" hidden="1" customWidth="1"/>
    <col min="13" max="13" width="19" style="26" customWidth="1"/>
    <col min="14" max="14" width="9.140625" style="27"/>
    <col min="15" max="16384" width="9.140625" style="24"/>
  </cols>
  <sheetData>
    <row r="1" spans="1:13" ht="49.5" hidden="1" customHeight="1" x14ac:dyDescent="0.25">
      <c r="A1" s="212" t="s">
        <v>174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15" hidden="1" customHeight="1" x14ac:dyDescent="0.25">
      <c r="A2" s="213" t="s">
        <v>175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3" ht="15" hidden="1" customHeight="1" x14ac:dyDescent="0.25">
      <c r="A3" s="213" t="s">
        <v>176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3" ht="15" hidden="1" customHeight="1" x14ac:dyDescent="0.25">
      <c r="A4" s="213" t="s">
        <v>177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</row>
    <row r="5" spans="1:13" ht="15" hidden="1" customHeight="1" x14ac:dyDescent="0.25"/>
    <row r="6" spans="1:13" ht="15" hidden="1" customHeight="1" x14ac:dyDescent="0.25"/>
    <row r="7" spans="1:13" ht="15" hidden="1" customHeight="1" x14ac:dyDescent="0.25"/>
    <row r="8" spans="1:13" ht="15" customHeight="1" x14ac:dyDescent="0.25">
      <c r="A8" s="26"/>
      <c r="B8" s="214" t="s">
        <v>178</v>
      </c>
      <c r="C8" s="215"/>
      <c r="D8" s="215"/>
      <c r="E8" s="215"/>
      <c r="F8" s="215"/>
      <c r="G8" s="215"/>
      <c r="H8" s="215"/>
      <c r="I8" s="216"/>
      <c r="J8" s="26"/>
      <c r="K8" s="26"/>
      <c r="L8" s="26"/>
    </row>
    <row r="9" spans="1:13" ht="15" customHeight="1" x14ac:dyDescent="0.25">
      <c r="A9" s="26"/>
      <c r="B9" s="214"/>
      <c r="C9" s="215"/>
      <c r="D9" s="215"/>
      <c r="E9" s="215"/>
      <c r="F9" s="215"/>
      <c r="G9" s="215"/>
      <c r="H9" s="215"/>
      <c r="I9" s="216"/>
      <c r="J9" s="26"/>
      <c r="K9" s="26"/>
      <c r="L9" s="26"/>
    </row>
    <row r="10" spans="1:13" ht="58.5" customHeight="1" x14ac:dyDescent="0.25">
      <c r="A10" s="26"/>
      <c r="B10" s="217"/>
      <c r="C10" s="218"/>
      <c r="D10" s="218"/>
      <c r="E10" s="218"/>
      <c r="F10" s="218"/>
      <c r="G10" s="218"/>
      <c r="H10" s="218"/>
      <c r="I10" s="219"/>
      <c r="J10" s="26"/>
      <c r="K10" s="26"/>
      <c r="L10" s="26"/>
    </row>
    <row r="11" spans="1:13" ht="18" customHeight="1" x14ac:dyDescent="0.25">
      <c r="A11" s="29" t="s">
        <v>172</v>
      </c>
      <c r="B11" s="30"/>
      <c r="C11" s="29"/>
      <c r="D11" s="29"/>
      <c r="E11" s="29"/>
      <c r="F11" s="29" t="s">
        <v>26</v>
      </c>
      <c r="G11" s="29" t="s">
        <v>179</v>
      </c>
      <c r="H11" s="29" t="s">
        <v>180</v>
      </c>
      <c r="I11" s="29" t="s">
        <v>181</v>
      </c>
      <c r="J11" s="29"/>
      <c r="K11" s="31"/>
      <c r="L11" s="32"/>
    </row>
    <row r="12" spans="1:13" ht="20.100000000000001" customHeight="1" x14ac:dyDescent="0.25">
      <c r="A12" s="29" t="s">
        <v>17</v>
      </c>
      <c r="B12" s="29" t="s">
        <v>13</v>
      </c>
      <c r="C12" s="29"/>
      <c r="D12" s="29"/>
      <c r="E12" s="29"/>
      <c r="F12" s="29"/>
      <c r="G12" s="29"/>
      <c r="H12" s="29"/>
      <c r="I12" s="29"/>
      <c r="J12" s="29"/>
      <c r="K12" s="31"/>
      <c r="L12" s="32"/>
    </row>
    <row r="13" spans="1:13" ht="15" customHeight="1" x14ac:dyDescent="0.25">
      <c r="A13" s="33">
        <v>1</v>
      </c>
      <c r="B13" s="33">
        <v>2</v>
      </c>
      <c r="C13" s="33">
        <v>3</v>
      </c>
      <c r="D13" s="33">
        <v>4</v>
      </c>
      <c r="E13" s="33">
        <v>5</v>
      </c>
      <c r="F13" s="33">
        <v>6</v>
      </c>
      <c r="G13" s="33">
        <v>7</v>
      </c>
      <c r="H13" s="33">
        <v>8</v>
      </c>
      <c r="I13" s="33">
        <v>9</v>
      </c>
      <c r="J13" s="33">
        <v>10</v>
      </c>
      <c r="K13" s="33">
        <v>11</v>
      </c>
      <c r="L13" s="34">
        <v>12</v>
      </c>
    </row>
    <row r="14" spans="1:13" ht="27.75" customHeight="1" x14ac:dyDescent="0.25">
      <c r="A14" s="35">
        <v>1000</v>
      </c>
      <c r="B14" s="36" t="s">
        <v>182</v>
      </c>
      <c r="C14" s="35"/>
      <c r="D14" s="37">
        <f t="shared" ref="D14:L14" si="0">SUM(D15,D51,D70)</f>
        <v>1343579801</v>
      </c>
      <c r="E14" s="37">
        <f t="shared" si="0"/>
        <v>1143835731</v>
      </c>
      <c r="F14" s="37">
        <f t="shared" si="0"/>
        <v>402407001</v>
      </c>
      <c r="G14" s="38">
        <f t="shared" si="0"/>
        <v>1323389657</v>
      </c>
      <c r="H14" s="38">
        <f t="shared" si="0"/>
        <v>1116817331</v>
      </c>
      <c r="I14" s="38">
        <f t="shared" si="0"/>
        <v>389560857</v>
      </c>
      <c r="J14" s="37">
        <f t="shared" si="0"/>
        <v>1184091269.7</v>
      </c>
      <c r="K14" s="37">
        <f t="shared" si="0"/>
        <v>1042484691.6999999</v>
      </c>
      <c r="L14" s="39">
        <f t="shared" si="0"/>
        <v>170906578</v>
      </c>
      <c r="M14" s="40"/>
    </row>
    <row r="15" spans="1:13" ht="39.950000000000003" customHeight="1" x14ac:dyDescent="0.25">
      <c r="A15" s="35">
        <v>1100</v>
      </c>
      <c r="B15" s="36" t="s">
        <v>183</v>
      </c>
      <c r="C15" s="35" t="s">
        <v>184</v>
      </c>
      <c r="D15" s="37">
        <f>SUM(D16,D20,D22,D42,D45)</f>
        <v>280081631</v>
      </c>
      <c r="E15" s="37">
        <f>SUM(E16,E20,E22,E42,E45)</f>
        <v>280081631</v>
      </c>
      <c r="F15" s="37" t="s">
        <v>24</v>
      </c>
      <c r="G15" s="38">
        <f>SUM(G16,G20,G22,G42,G45)</f>
        <v>249357231</v>
      </c>
      <c r="H15" s="38">
        <f>SUM(H16,H20,H22,H42,H45)</f>
        <v>249357231</v>
      </c>
      <c r="I15" s="38" t="s">
        <v>24</v>
      </c>
      <c r="J15" s="37">
        <f>SUM(J16,J20,J22,J42,J45)</f>
        <v>186625795.30000001</v>
      </c>
      <c r="K15" s="37">
        <f>SUM(K16,K20,K22,K42,K45)</f>
        <v>186625795.30000001</v>
      </c>
      <c r="L15" s="39" t="s">
        <v>24</v>
      </c>
      <c r="M15" s="40"/>
    </row>
    <row r="16" spans="1:13" ht="39.950000000000003" customHeight="1" x14ac:dyDescent="0.25">
      <c r="A16" s="35">
        <v>1110</v>
      </c>
      <c r="B16" s="36" t="s">
        <v>185</v>
      </c>
      <c r="C16" s="35" t="s">
        <v>186</v>
      </c>
      <c r="D16" s="37">
        <f>SUM(D17,D18,D19)</f>
        <v>156225900</v>
      </c>
      <c r="E16" s="37">
        <f>SUM(E17,E18,E19)</f>
        <v>156225900</v>
      </c>
      <c r="F16" s="37" t="s">
        <v>24</v>
      </c>
      <c r="G16" s="38">
        <f>SUM(G17,G18,G19)</f>
        <v>143195531</v>
      </c>
      <c r="H16" s="38">
        <f>SUM(H17,H18,H19)</f>
        <v>143195531</v>
      </c>
      <c r="I16" s="38" t="s">
        <v>24</v>
      </c>
      <c r="J16" s="37">
        <f>SUM(J17,J18,J19)</f>
        <v>58500684.799999997</v>
      </c>
      <c r="K16" s="37">
        <f>SUM(K17,K18,K19)</f>
        <v>58500684.799999997</v>
      </c>
      <c r="L16" s="39" t="s">
        <v>24</v>
      </c>
      <c r="M16" s="40"/>
    </row>
    <row r="17" spans="1:13" ht="39.950000000000003" customHeight="1" x14ac:dyDescent="0.25">
      <c r="A17" s="35">
        <v>1111</v>
      </c>
      <c r="B17" s="36" t="s">
        <v>187</v>
      </c>
      <c r="C17" s="35"/>
      <c r="D17" s="37">
        <f>SUM(E17,F17)</f>
        <v>990000</v>
      </c>
      <c r="E17" s="37">
        <v>990000</v>
      </c>
      <c r="F17" s="37" t="s">
        <v>24</v>
      </c>
      <c r="G17" s="38">
        <f>SUM(H17,I17)</f>
        <v>1290000</v>
      </c>
      <c r="H17" s="38">
        <v>1290000</v>
      </c>
      <c r="I17" s="38" t="s">
        <v>24</v>
      </c>
      <c r="J17" s="37">
        <f>SUM(K17,L17)</f>
        <v>2702021</v>
      </c>
      <c r="K17" s="37">
        <v>2702021</v>
      </c>
      <c r="L17" s="39" t="s">
        <v>24</v>
      </c>
      <c r="M17" s="40"/>
    </row>
    <row r="18" spans="1:13" ht="25.5" customHeight="1" x14ac:dyDescent="0.25">
      <c r="A18" s="35">
        <v>1112</v>
      </c>
      <c r="B18" s="36" t="s">
        <v>188</v>
      </c>
      <c r="C18" s="35"/>
      <c r="D18" s="37">
        <f>SUM(E18,F18)</f>
        <v>108991400</v>
      </c>
      <c r="E18" s="37">
        <v>108991400</v>
      </c>
      <c r="F18" s="37" t="s">
        <v>24</v>
      </c>
      <c r="G18" s="38">
        <f>SUM(H18,I18)</f>
        <v>99665331</v>
      </c>
      <c r="H18" s="38">
        <v>99665331</v>
      </c>
      <c r="I18" s="38" t="s">
        <v>24</v>
      </c>
      <c r="J18" s="37">
        <f>SUM(K18,L18)</f>
        <v>28089975</v>
      </c>
      <c r="K18" s="37">
        <v>28089975</v>
      </c>
      <c r="L18" s="39" t="s">
        <v>24</v>
      </c>
      <c r="M18" s="40"/>
    </row>
    <row r="19" spans="1:13" ht="31.5" customHeight="1" x14ac:dyDescent="0.25">
      <c r="A19" s="35">
        <v>1113</v>
      </c>
      <c r="B19" s="36" t="s">
        <v>189</v>
      </c>
      <c r="C19" s="35"/>
      <c r="D19" s="37">
        <f>SUM(E19,F19)</f>
        <v>46244500</v>
      </c>
      <c r="E19" s="37">
        <v>46244500</v>
      </c>
      <c r="F19" s="37" t="s">
        <v>24</v>
      </c>
      <c r="G19" s="38">
        <f>SUM(H19,I19)</f>
        <v>42240200</v>
      </c>
      <c r="H19" s="38">
        <v>42240200</v>
      </c>
      <c r="I19" s="38" t="s">
        <v>24</v>
      </c>
      <c r="J19" s="37">
        <f>SUM(K19,L19)</f>
        <v>27708688.800000001</v>
      </c>
      <c r="K19" s="37">
        <v>27708688.800000001</v>
      </c>
      <c r="L19" s="39" t="s">
        <v>24</v>
      </c>
      <c r="M19" s="40"/>
    </row>
    <row r="20" spans="1:13" ht="28.5" customHeight="1" x14ac:dyDescent="0.25">
      <c r="A20" s="35">
        <v>1120</v>
      </c>
      <c r="B20" s="36" t="s">
        <v>190</v>
      </c>
      <c r="C20" s="35" t="s">
        <v>191</v>
      </c>
      <c r="D20" s="37">
        <f>SUM(D21)</f>
        <v>113202731</v>
      </c>
      <c r="E20" s="37">
        <f>SUM(E21)</f>
        <v>113202731</v>
      </c>
      <c r="F20" s="37" t="s">
        <v>24</v>
      </c>
      <c r="G20" s="38">
        <f>SUM(G21)</f>
        <v>95508700</v>
      </c>
      <c r="H20" s="38">
        <f>SUM(H21)</f>
        <v>95508700</v>
      </c>
      <c r="I20" s="38" t="s">
        <v>24</v>
      </c>
      <c r="J20" s="37">
        <f>SUM(J21)</f>
        <v>116399248</v>
      </c>
      <c r="K20" s="37">
        <f>SUM(K21)</f>
        <v>116399248</v>
      </c>
      <c r="L20" s="39" t="s">
        <v>24</v>
      </c>
      <c r="M20" s="40"/>
    </row>
    <row r="21" spans="1:13" ht="27" customHeight="1" x14ac:dyDescent="0.25">
      <c r="A21" s="35">
        <v>1121</v>
      </c>
      <c r="B21" s="36" t="s">
        <v>192</v>
      </c>
      <c r="C21" s="35"/>
      <c r="D21" s="37">
        <f>SUM(E21,F21)</f>
        <v>113202731</v>
      </c>
      <c r="E21" s="37">
        <v>113202731</v>
      </c>
      <c r="F21" s="37" t="s">
        <v>24</v>
      </c>
      <c r="G21" s="38">
        <f>SUM(H21,I21)</f>
        <v>95508700</v>
      </c>
      <c r="H21" s="38">
        <v>95508700</v>
      </c>
      <c r="I21" s="38" t="s">
        <v>24</v>
      </c>
      <c r="J21" s="37">
        <f>SUM(K21,L21)</f>
        <v>116399248</v>
      </c>
      <c r="K21" s="37">
        <v>116399248</v>
      </c>
      <c r="L21" s="39" t="s">
        <v>24</v>
      </c>
      <c r="M21" s="40"/>
    </row>
    <row r="22" spans="1:13" ht="22.5" customHeight="1" x14ac:dyDescent="0.25">
      <c r="A22" s="35">
        <v>1130</v>
      </c>
      <c r="B22" s="36" t="s">
        <v>193</v>
      </c>
      <c r="C22" s="35" t="s">
        <v>194</v>
      </c>
      <c r="D22" s="37">
        <f>SUM(D23:D41)</f>
        <v>6653000</v>
      </c>
      <c r="E22" s="37">
        <f>SUM(E23:E41)</f>
        <v>6653000</v>
      </c>
      <c r="F22" s="37" t="s">
        <v>24</v>
      </c>
      <c r="G22" s="38">
        <f>SUM(G23:G41)</f>
        <v>6653000</v>
      </c>
      <c r="H22" s="38">
        <f>SUM(H23:H41)</f>
        <v>6653000</v>
      </c>
      <c r="I22" s="38" t="s">
        <v>24</v>
      </c>
      <c r="J22" s="37">
        <f>SUM(J23:J41)</f>
        <v>6556262.5</v>
      </c>
      <c r="K22" s="37">
        <f>SUM(K23:K41)</f>
        <v>6556262.5</v>
      </c>
      <c r="L22" s="39" t="s">
        <v>24</v>
      </c>
      <c r="M22" s="40"/>
    </row>
    <row r="23" spans="1:13" ht="35.25" customHeight="1" x14ac:dyDescent="0.25">
      <c r="A23" s="35">
        <v>11301</v>
      </c>
      <c r="B23" s="36" t="s">
        <v>195</v>
      </c>
      <c r="C23" s="35"/>
      <c r="D23" s="37">
        <f t="shared" ref="D23:D41" si="1">SUM(E23,F23)</f>
        <v>350000</v>
      </c>
      <c r="E23" s="37">
        <v>350000</v>
      </c>
      <c r="F23" s="37" t="s">
        <v>24</v>
      </c>
      <c r="G23" s="38">
        <f t="shared" ref="G23:G41" si="2">SUM(H23,I23)</f>
        <v>350000</v>
      </c>
      <c r="H23" s="38">
        <v>350000</v>
      </c>
      <c r="I23" s="38" t="s">
        <v>24</v>
      </c>
      <c r="J23" s="37">
        <f t="shared" ref="J23:J41" si="3">SUM(K23,L23)</f>
        <v>851000</v>
      </c>
      <c r="K23" s="37">
        <v>851000</v>
      </c>
      <c r="L23" s="39" t="s">
        <v>24</v>
      </c>
      <c r="M23" s="40"/>
    </row>
    <row r="24" spans="1:13" ht="39.75" hidden="1" customHeight="1" x14ac:dyDescent="0.25">
      <c r="A24" s="35">
        <v>11302</v>
      </c>
      <c r="B24" s="36" t="s">
        <v>196</v>
      </c>
      <c r="C24" s="35"/>
      <c r="D24" s="37">
        <f t="shared" si="1"/>
        <v>0</v>
      </c>
      <c r="E24" s="37">
        <v>0</v>
      </c>
      <c r="F24" s="37" t="s">
        <v>24</v>
      </c>
      <c r="G24" s="38">
        <f t="shared" si="2"/>
        <v>0</v>
      </c>
      <c r="H24" s="38">
        <v>0</v>
      </c>
      <c r="I24" s="38" t="s">
        <v>24</v>
      </c>
      <c r="J24" s="37">
        <f t="shared" si="3"/>
        <v>0</v>
      </c>
      <c r="K24" s="37">
        <v>0</v>
      </c>
      <c r="L24" s="39" t="s">
        <v>24</v>
      </c>
      <c r="M24" s="40"/>
    </row>
    <row r="25" spans="1:13" ht="39.950000000000003" customHeight="1" x14ac:dyDescent="0.25">
      <c r="A25" s="35">
        <v>11303</v>
      </c>
      <c r="B25" s="36" t="s">
        <v>197</v>
      </c>
      <c r="C25" s="35"/>
      <c r="D25" s="37">
        <f t="shared" si="1"/>
        <v>70000</v>
      </c>
      <c r="E25" s="37">
        <v>70000</v>
      </c>
      <c r="F25" s="37" t="s">
        <v>24</v>
      </c>
      <c r="G25" s="38">
        <f t="shared" si="2"/>
        <v>70000</v>
      </c>
      <c r="H25" s="38">
        <v>70000</v>
      </c>
      <c r="I25" s="38" t="s">
        <v>24</v>
      </c>
      <c r="J25" s="37">
        <f t="shared" si="3"/>
        <v>61000</v>
      </c>
      <c r="K25" s="37">
        <v>61000</v>
      </c>
      <c r="L25" s="39" t="s">
        <v>24</v>
      </c>
      <c r="M25" s="40"/>
    </row>
    <row r="26" spans="1:13" ht="39.950000000000003" customHeight="1" x14ac:dyDescent="0.25">
      <c r="A26" s="35">
        <v>11304</v>
      </c>
      <c r="B26" s="36" t="s">
        <v>198</v>
      </c>
      <c r="C26" s="35"/>
      <c r="D26" s="37">
        <f t="shared" si="1"/>
        <v>1400000</v>
      </c>
      <c r="E26" s="37">
        <v>1400000</v>
      </c>
      <c r="F26" s="37" t="s">
        <v>24</v>
      </c>
      <c r="G26" s="38">
        <f t="shared" si="2"/>
        <v>1400000</v>
      </c>
      <c r="H26" s="38">
        <v>1400000</v>
      </c>
      <c r="I26" s="38" t="s">
        <v>24</v>
      </c>
      <c r="J26" s="37">
        <f t="shared" si="3"/>
        <v>1550000</v>
      </c>
      <c r="K26" s="37">
        <v>1550000</v>
      </c>
      <c r="L26" s="39" t="s">
        <v>24</v>
      </c>
      <c r="M26" s="40"/>
    </row>
    <row r="27" spans="1:13" ht="39.950000000000003" customHeight="1" x14ac:dyDescent="0.25">
      <c r="A27" s="35">
        <v>11305</v>
      </c>
      <c r="B27" s="36" t="s">
        <v>199</v>
      </c>
      <c r="C27" s="35"/>
      <c r="D27" s="37">
        <f t="shared" si="1"/>
        <v>0</v>
      </c>
      <c r="E27" s="37">
        <v>0</v>
      </c>
      <c r="F27" s="37" t="s">
        <v>24</v>
      </c>
      <c r="G27" s="38">
        <f t="shared" si="2"/>
        <v>0</v>
      </c>
      <c r="H27" s="38">
        <v>0</v>
      </c>
      <c r="I27" s="38" t="s">
        <v>24</v>
      </c>
      <c r="J27" s="37">
        <f t="shared" si="3"/>
        <v>0</v>
      </c>
      <c r="K27" s="37">
        <v>0</v>
      </c>
      <c r="L27" s="39" t="s">
        <v>24</v>
      </c>
      <c r="M27" s="40"/>
    </row>
    <row r="28" spans="1:13" ht="39.950000000000003" customHeight="1" x14ac:dyDescent="0.25">
      <c r="A28" s="35">
        <v>11306</v>
      </c>
      <c r="B28" s="36" t="s">
        <v>200</v>
      </c>
      <c r="C28" s="35"/>
      <c r="D28" s="37">
        <f t="shared" si="1"/>
        <v>100000</v>
      </c>
      <c r="E28" s="37">
        <v>100000</v>
      </c>
      <c r="F28" s="37" t="s">
        <v>24</v>
      </c>
      <c r="G28" s="38">
        <f t="shared" si="2"/>
        <v>100000</v>
      </c>
      <c r="H28" s="38">
        <v>100000</v>
      </c>
      <c r="I28" s="38" t="s">
        <v>24</v>
      </c>
      <c r="J28" s="37">
        <f t="shared" si="3"/>
        <v>50000</v>
      </c>
      <c r="K28" s="37">
        <v>50000</v>
      </c>
      <c r="L28" s="39" t="s">
        <v>24</v>
      </c>
      <c r="M28" s="40"/>
    </row>
    <row r="29" spans="1:13" ht="37.5" customHeight="1" x14ac:dyDescent="0.25">
      <c r="A29" s="35">
        <v>11307</v>
      </c>
      <c r="B29" s="36" t="s">
        <v>201</v>
      </c>
      <c r="C29" s="35"/>
      <c r="D29" s="37">
        <f t="shared" si="1"/>
        <v>4300000</v>
      </c>
      <c r="E29" s="37">
        <v>4300000</v>
      </c>
      <c r="F29" s="37" t="s">
        <v>24</v>
      </c>
      <c r="G29" s="38">
        <f t="shared" si="2"/>
        <v>4300000</v>
      </c>
      <c r="H29" s="38">
        <v>4300000</v>
      </c>
      <c r="I29" s="38" t="s">
        <v>24</v>
      </c>
      <c r="J29" s="37">
        <f t="shared" si="3"/>
        <v>3342800</v>
      </c>
      <c r="K29" s="37">
        <v>3342800</v>
      </c>
      <c r="L29" s="39" t="s">
        <v>24</v>
      </c>
      <c r="M29" s="40"/>
    </row>
    <row r="30" spans="1:13" ht="39.75" hidden="1" customHeight="1" x14ac:dyDescent="0.25">
      <c r="A30" s="35">
        <v>11308</v>
      </c>
      <c r="B30" s="36" t="s">
        <v>202</v>
      </c>
      <c r="C30" s="35"/>
      <c r="D30" s="37">
        <f t="shared" si="1"/>
        <v>0</v>
      </c>
      <c r="E30" s="37">
        <v>0</v>
      </c>
      <c r="F30" s="37" t="s">
        <v>24</v>
      </c>
      <c r="G30" s="38">
        <f t="shared" si="2"/>
        <v>0</v>
      </c>
      <c r="H30" s="38">
        <v>0</v>
      </c>
      <c r="I30" s="38" t="s">
        <v>24</v>
      </c>
      <c r="J30" s="37">
        <f t="shared" si="3"/>
        <v>0</v>
      </c>
      <c r="K30" s="37">
        <v>0</v>
      </c>
      <c r="L30" s="39" t="s">
        <v>24</v>
      </c>
      <c r="M30" s="40"/>
    </row>
    <row r="31" spans="1:13" ht="38.25" customHeight="1" x14ac:dyDescent="0.25">
      <c r="A31" s="35">
        <v>11309</v>
      </c>
      <c r="B31" s="36" t="s">
        <v>203</v>
      </c>
      <c r="C31" s="35"/>
      <c r="D31" s="37">
        <f t="shared" si="1"/>
        <v>100000</v>
      </c>
      <c r="E31" s="37">
        <v>100000</v>
      </c>
      <c r="F31" s="37" t="s">
        <v>24</v>
      </c>
      <c r="G31" s="38">
        <f t="shared" si="2"/>
        <v>100000</v>
      </c>
      <c r="H31" s="38">
        <v>100000</v>
      </c>
      <c r="I31" s="38" t="s">
        <v>24</v>
      </c>
      <c r="J31" s="37">
        <f t="shared" si="3"/>
        <v>135000</v>
      </c>
      <c r="K31" s="37">
        <v>135000</v>
      </c>
      <c r="L31" s="39" t="s">
        <v>24</v>
      </c>
      <c r="M31" s="40"/>
    </row>
    <row r="32" spans="1:13" ht="39.75" hidden="1" customHeight="1" x14ac:dyDescent="0.25">
      <c r="A32" s="35">
        <v>11310</v>
      </c>
      <c r="B32" s="36" t="s">
        <v>204</v>
      </c>
      <c r="C32" s="35"/>
      <c r="D32" s="37">
        <f t="shared" si="1"/>
        <v>0</v>
      </c>
      <c r="E32" s="37">
        <v>0</v>
      </c>
      <c r="F32" s="37" t="s">
        <v>24</v>
      </c>
      <c r="G32" s="38">
        <f t="shared" si="2"/>
        <v>0</v>
      </c>
      <c r="H32" s="38">
        <v>0</v>
      </c>
      <c r="I32" s="38" t="s">
        <v>24</v>
      </c>
      <c r="J32" s="37">
        <f t="shared" si="3"/>
        <v>0</v>
      </c>
      <c r="K32" s="37">
        <v>0</v>
      </c>
      <c r="L32" s="39" t="s">
        <v>24</v>
      </c>
      <c r="M32" s="40"/>
    </row>
    <row r="33" spans="1:13" ht="39.75" hidden="1" customHeight="1" x14ac:dyDescent="0.25">
      <c r="A33" s="35">
        <v>11311</v>
      </c>
      <c r="B33" s="36" t="s">
        <v>205</v>
      </c>
      <c r="C33" s="35"/>
      <c r="D33" s="37">
        <f t="shared" si="1"/>
        <v>0</v>
      </c>
      <c r="E33" s="37">
        <v>0</v>
      </c>
      <c r="F33" s="37" t="s">
        <v>24</v>
      </c>
      <c r="G33" s="38">
        <f t="shared" si="2"/>
        <v>0</v>
      </c>
      <c r="H33" s="38">
        <v>0</v>
      </c>
      <c r="I33" s="38" t="s">
        <v>24</v>
      </c>
      <c r="J33" s="37">
        <f t="shared" si="3"/>
        <v>0</v>
      </c>
      <c r="K33" s="37">
        <v>0</v>
      </c>
      <c r="L33" s="39" t="s">
        <v>24</v>
      </c>
      <c r="M33" s="40"/>
    </row>
    <row r="34" spans="1:13" ht="39.950000000000003" customHeight="1" x14ac:dyDescent="0.25">
      <c r="A34" s="35">
        <v>11312</v>
      </c>
      <c r="B34" s="36" t="s">
        <v>206</v>
      </c>
      <c r="C34" s="35"/>
      <c r="D34" s="37">
        <f t="shared" si="1"/>
        <v>233000</v>
      </c>
      <c r="E34" s="37">
        <v>233000</v>
      </c>
      <c r="F34" s="37" t="s">
        <v>24</v>
      </c>
      <c r="G34" s="38">
        <f t="shared" si="2"/>
        <v>233000</v>
      </c>
      <c r="H34" s="38">
        <v>233000</v>
      </c>
      <c r="I34" s="38" t="s">
        <v>24</v>
      </c>
      <c r="J34" s="37">
        <f t="shared" si="3"/>
        <v>166462.5</v>
      </c>
      <c r="K34" s="37">
        <v>166462.5</v>
      </c>
      <c r="L34" s="39" t="s">
        <v>24</v>
      </c>
      <c r="M34" s="40"/>
    </row>
    <row r="35" spans="1:13" ht="38.25" customHeight="1" x14ac:dyDescent="0.25">
      <c r="A35" s="35">
        <v>11313</v>
      </c>
      <c r="B35" s="36" t="s">
        <v>207</v>
      </c>
      <c r="C35" s="35"/>
      <c r="D35" s="37">
        <f t="shared" si="1"/>
        <v>100000</v>
      </c>
      <c r="E35" s="37">
        <v>100000</v>
      </c>
      <c r="F35" s="37" t="s">
        <v>24</v>
      </c>
      <c r="G35" s="38">
        <f t="shared" si="2"/>
        <v>100000</v>
      </c>
      <c r="H35" s="38">
        <v>100000</v>
      </c>
      <c r="I35" s="38" t="s">
        <v>24</v>
      </c>
      <c r="J35" s="37">
        <f t="shared" si="3"/>
        <v>400000</v>
      </c>
      <c r="K35" s="37">
        <v>400000</v>
      </c>
      <c r="L35" s="39" t="s">
        <v>24</v>
      </c>
      <c r="M35" s="40"/>
    </row>
    <row r="36" spans="1:13" ht="39.75" hidden="1" customHeight="1" x14ac:dyDescent="0.25">
      <c r="A36" s="35">
        <v>11314</v>
      </c>
      <c r="B36" s="36" t="s">
        <v>208</v>
      </c>
      <c r="C36" s="35"/>
      <c r="D36" s="37">
        <f t="shared" si="1"/>
        <v>0</v>
      </c>
      <c r="E36" s="37">
        <v>0</v>
      </c>
      <c r="F36" s="37" t="s">
        <v>24</v>
      </c>
      <c r="G36" s="38">
        <f t="shared" si="2"/>
        <v>0</v>
      </c>
      <c r="H36" s="38">
        <v>0</v>
      </c>
      <c r="I36" s="38" t="s">
        <v>24</v>
      </c>
      <c r="J36" s="37">
        <f t="shared" si="3"/>
        <v>0</v>
      </c>
      <c r="K36" s="37">
        <v>0</v>
      </c>
      <c r="L36" s="39" t="s">
        <v>24</v>
      </c>
      <c r="M36" s="40"/>
    </row>
    <row r="37" spans="1:13" ht="39.75" hidden="1" customHeight="1" x14ac:dyDescent="0.25">
      <c r="A37" s="35">
        <v>11315</v>
      </c>
      <c r="B37" s="36" t="s">
        <v>209</v>
      </c>
      <c r="C37" s="35"/>
      <c r="D37" s="37">
        <f t="shared" si="1"/>
        <v>0</v>
      </c>
      <c r="E37" s="37">
        <v>0</v>
      </c>
      <c r="F37" s="37" t="s">
        <v>24</v>
      </c>
      <c r="G37" s="38">
        <f t="shared" si="2"/>
        <v>0</v>
      </c>
      <c r="H37" s="38">
        <v>0</v>
      </c>
      <c r="I37" s="38" t="s">
        <v>24</v>
      </c>
      <c r="J37" s="37">
        <f t="shared" si="3"/>
        <v>0</v>
      </c>
      <c r="K37" s="37">
        <v>0</v>
      </c>
      <c r="L37" s="39" t="s">
        <v>24</v>
      </c>
      <c r="M37" s="40"/>
    </row>
    <row r="38" spans="1:13" ht="39.75" hidden="1" customHeight="1" x14ac:dyDescent="0.25">
      <c r="A38" s="35">
        <v>11316</v>
      </c>
      <c r="B38" s="36" t="s">
        <v>210</v>
      </c>
      <c r="C38" s="35"/>
      <c r="D38" s="37">
        <f t="shared" si="1"/>
        <v>0</v>
      </c>
      <c r="E38" s="37">
        <v>0</v>
      </c>
      <c r="F38" s="37" t="s">
        <v>24</v>
      </c>
      <c r="G38" s="38">
        <f t="shared" si="2"/>
        <v>0</v>
      </c>
      <c r="H38" s="38">
        <v>0</v>
      </c>
      <c r="I38" s="38" t="s">
        <v>24</v>
      </c>
      <c r="J38" s="37">
        <f t="shared" si="3"/>
        <v>0</v>
      </c>
      <c r="K38" s="37">
        <v>0</v>
      </c>
      <c r="L38" s="39" t="s">
        <v>24</v>
      </c>
      <c r="M38" s="40"/>
    </row>
    <row r="39" spans="1:13" ht="39.75" hidden="1" customHeight="1" x14ac:dyDescent="0.25">
      <c r="A39" s="35">
        <v>11317</v>
      </c>
      <c r="B39" s="36" t="s">
        <v>211</v>
      </c>
      <c r="C39" s="35"/>
      <c r="D39" s="37">
        <f t="shared" si="1"/>
        <v>0</v>
      </c>
      <c r="E39" s="37">
        <v>0</v>
      </c>
      <c r="F39" s="37" t="s">
        <v>24</v>
      </c>
      <c r="G39" s="38">
        <f t="shared" si="2"/>
        <v>0</v>
      </c>
      <c r="H39" s="38">
        <v>0</v>
      </c>
      <c r="I39" s="38" t="s">
        <v>24</v>
      </c>
      <c r="J39" s="37">
        <f t="shared" si="3"/>
        <v>0</v>
      </c>
      <c r="K39" s="37">
        <v>0</v>
      </c>
      <c r="L39" s="39" t="s">
        <v>24</v>
      </c>
      <c r="M39" s="40"/>
    </row>
    <row r="40" spans="1:13" ht="39.75" hidden="1" customHeight="1" x14ac:dyDescent="0.25">
      <c r="A40" s="35">
        <v>11318</v>
      </c>
      <c r="B40" s="36" t="s">
        <v>212</v>
      </c>
      <c r="C40" s="35"/>
      <c r="D40" s="37">
        <f t="shared" si="1"/>
        <v>0</v>
      </c>
      <c r="E40" s="37">
        <v>0</v>
      </c>
      <c r="F40" s="37" t="s">
        <v>24</v>
      </c>
      <c r="G40" s="38">
        <f t="shared" si="2"/>
        <v>0</v>
      </c>
      <c r="H40" s="38">
        <v>0</v>
      </c>
      <c r="I40" s="38" t="s">
        <v>24</v>
      </c>
      <c r="J40" s="37">
        <f t="shared" si="3"/>
        <v>0</v>
      </c>
      <c r="K40" s="37">
        <v>0</v>
      </c>
      <c r="L40" s="39" t="s">
        <v>24</v>
      </c>
      <c r="M40" s="40"/>
    </row>
    <row r="41" spans="1:13" ht="39.75" hidden="1" customHeight="1" x14ac:dyDescent="0.25">
      <c r="A41" s="35">
        <v>11319</v>
      </c>
      <c r="B41" s="36" t="s">
        <v>213</v>
      </c>
      <c r="C41" s="35"/>
      <c r="D41" s="37">
        <f t="shared" si="1"/>
        <v>0</v>
      </c>
      <c r="E41" s="37">
        <v>0</v>
      </c>
      <c r="F41" s="37" t="s">
        <v>24</v>
      </c>
      <c r="G41" s="38">
        <f t="shared" si="2"/>
        <v>0</v>
      </c>
      <c r="H41" s="38">
        <v>0</v>
      </c>
      <c r="I41" s="38" t="s">
        <v>24</v>
      </c>
      <c r="J41" s="37">
        <f t="shared" si="3"/>
        <v>0</v>
      </c>
      <c r="K41" s="37">
        <v>0</v>
      </c>
      <c r="L41" s="39" t="s">
        <v>24</v>
      </c>
      <c r="M41" s="40"/>
    </row>
    <row r="42" spans="1:13" ht="39.950000000000003" customHeight="1" x14ac:dyDescent="0.25">
      <c r="A42" s="35">
        <v>1140</v>
      </c>
      <c r="B42" s="36" t="s">
        <v>214</v>
      </c>
      <c r="C42" s="35" t="s">
        <v>215</v>
      </c>
      <c r="D42" s="37">
        <f>SUM(D43,D44)</f>
        <v>4000000</v>
      </c>
      <c r="E42" s="37">
        <f>SUM(E43,E44)</f>
        <v>4000000</v>
      </c>
      <c r="F42" s="37" t="s">
        <v>24</v>
      </c>
      <c r="G42" s="38">
        <f>SUM(G43,G44)</f>
        <v>4000000</v>
      </c>
      <c r="H42" s="38">
        <f>SUM(H43,H44)</f>
        <v>4000000</v>
      </c>
      <c r="I42" s="38" t="s">
        <v>24</v>
      </c>
      <c r="J42" s="37">
        <f>SUM(J43,J44)</f>
        <v>5169600</v>
      </c>
      <c r="K42" s="37">
        <f>SUM(K43,K44)</f>
        <v>5169600</v>
      </c>
      <c r="L42" s="39" t="s">
        <v>24</v>
      </c>
      <c r="M42" s="40"/>
    </row>
    <row r="43" spans="1:13" ht="34.5" customHeight="1" x14ac:dyDescent="0.25">
      <c r="A43" s="35">
        <v>1141</v>
      </c>
      <c r="B43" s="36" t="s">
        <v>216</v>
      </c>
      <c r="C43" s="35"/>
      <c r="D43" s="37">
        <f>SUM(E43,F43)</f>
        <v>2000000</v>
      </c>
      <c r="E43" s="37">
        <v>2000000</v>
      </c>
      <c r="F43" s="37" t="s">
        <v>24</v>
      </c>
      <c r="G43" s="38">
        <f>SUM(H43,I43)</f>
        <v>2000000</v>
      </c>
      <c r="H43" s="38">
        <v>2000000</v>
      </c>
      <c r="I43" s="38" t="s">
        <v>24</v>
      </c>
      <c r="J43" s="37">
        <f>SUM(K43,L43)</f>
        <v>2951000</v>
      </c>
      <c r="K43" s="37">
        <v>2951000</v>
      </c>
      <c r="L43" s="39" t="s">
        <v>24</v>
      </c>
      <c r="M43" s="40"/>
    </row>
    <row r="44" spans="1:13" ht="30.75" customHeight="1" x14ac:dyDescent="0.25">
      <c r="A44" s="35">
        <v>1142</v>
      </c>
      <c r="B44" s="36" t="s">
        <v>217</v>
      </c>
      <c r="C44" s="35"/>
      <c r="D44" s="37">
        <f>SUM(E44,F44)</f>
        <v>2000000</v>
      </c>
      <c r="E44" s="37">
        <v>2000000</v>
      </c>
      <c r="F44" s="37" t="s">
        <v>24</v>
      </c>
      <c r="G44" s="38">
        <f>SUM(H44,I44)</f>
        <v>2000000</v>
      </c>
      <c r="H44" s="38">
        <v>2000000</v>
      </c>
      <c r="I44" s="38" t="s">
        <v>24</v>
      </c>
      <c r="J44" s="37">
        <f>SUM(K44,L44)</f>
        <v>2218600</v>
      </c>
      <c r="K44" s="37">
        <v>2218600</v>
      </c>
      <c r="L44" s="39" t="s">
        <v>24</v>
      </c>
      <c r="M44" s="40"/>
    </row>
    <row r="45" spans="1:13" ht="39.75" hidden="1" customHeight="1" x14ac:dyDescent="0.25">
      <c r="A45" s="35">
        <v>1150</v>
      </c>
      <c r="B45" s="36" t="s">
        <v>218</v>
      </c>
      <c r="C45" s="35" t="s">
        <v>219</v>
      </c>
      <c r="D45" s="37">
        <f>SUM(D46,D50)</f>
        <v>0</v>
      </c>
      <c r="E45" s="37">
        <f>SUM(E46,E50)</f>
        <v>0</v>
      </c>
      <c r="F45" s="37" t="s">
        <v>24</v>
      </c>
      <c r="G45" s="38">
        <f>SUM(G46,G50)</f>
        <v>0</v>
      </c>
      <c r="H45" s="38">
        <f>SUM(H46,H50)</f>
        <v>0</v>
      </c>
      <c r="I45" s="38" t="s">
        <v>24</v>
      </c>
      <c r="J45" s="37">
        <f>SUM(J46,J50)</f>
        <v>0</v>
      </c>
      <c r="K45" s="37">
        <f>SUM(K46,K50)</f>
        <v>0</v>
      </c>
      <c r="L45" s="39" t="s">
        <v>24</v>
      </c>
      <c r="M45" s="40"/>
    </row>
    <row r="46" spans="1:13" ht="39.75" hidden="1" customHeight="1" x14ac:dyDescent="0.25">
      <c r="A46" s="35">
        <v>1151</v>
      </c>
      <c r="B46" s="36" t="s">
        <v>220</v>
      </c>
      <c r="C46" s="35"/>
      <c r="D46" s="37">
        <f>SUM(D47:D49)</f>
        <v>0</v>
      </c>
      <c r="E46" s="37">
        <f>SUM(E47:E49)</f>
        <v>0</v>
      </c>
      <c r="F46" s="37" t="s">
        <v>24</v>
      </c>
      <c r="G46" s="38">
        <f>SUM(G47:G49)</f>
        <v>0</v>
      </c>
      <c r="H46" s="38">
        <f>SUM(H47:H49)</f>
        <v>0</v>
      </c>
      <c r="I46" s="38" t="s">
        <v>24</v>
      </c>
      <c r="J46" s="37">
        <f>SUM(J47:J49)</f>
        <v>0</v>
      </c>
      <c r="K46" s="37">
        <f>SUM(K47:K49)</f>
        <v>0</v>
      </c>
      <c r="L46" s="39" t="s">
        <v>24</v>
      </c>
      <c r="M46" s="40"/>
    </row>
    <row r="47" spans="1:13" ht="39.75" hidden="1" customHeight="1" x14ac:dyDescent="0.25">
      <c r="A47" s="35">
        <v>1152</v>
      </c>
      <c r="B47" s="36" t="s">
        <v>65</v>
      </c>
      <c r="C47" s="35"/>
      <c r="D47" s="37">
        <f>SUM(E47,F47)</f>
        <v>0</v>
      </c>
      <c r="E47" s="37">
        <v>0</v>
      </c>
      <c r="F47" s="37" t="s">
        <v>24</v>
      </c>
      <c r="G47" s="38">
        <f>SUM(H47,I47)</f>
        <v>0</v>
      </c>
      <c r="H47" s="38">
        <v>0</v>
      </c>
      <c r="I47" s="38" t="s">
        <v>24</v>
      </c>
      <c r="J47" s="37">
        <f>SUM(K47,L47)</f>
        <v>0</v>
      </c>
      <c r="K47" s="37">
        <v>0</v>
      </c>
      <c r="L47" s="39" t="s">
        <v>24</v>
      </c>
      <c r="M47" s="40"/>
    </row>
    <row r="48" spans="1:13" ht="39.75" hidden="1" customHeight="1" x14ac:dyDescent="0.25">
      <c r="A48" s="35">
        <v>1153</v>
      </c>
      <c r="B48" s="36" t="s">
        <v>221</v>
      </c>
      <c r="C48" s="35"/>
      <c r="D48" s="37">
        <f>SUM(E48,F48)</f>
        <v>0</v>
      </c>
      <c r="E48" s="37">
        <v>0</v>
      </c>
      <c r="F48" s="37" t="s">
        <v>24</v>
      </c>
      <c r="G48" s="38">
        <f>SUM(H48,I48)</f>
        <v>0</v>
      </c>
      <c r="H48" s="38">
        <v>0</v>
      </c>
      <c r="I48" s="38" t="s">
        <v>24</v>
      </c>
      <c r="J48" s="37">
        <f>SUM(K48,L48)</f>
        <v>0</v>
      </c>
      <c r="K48" s="37">
        <v>0</v>
      </c>
      <c r="L48" s="39" t="s">
        <v>24</v>
      </c>
      <c r="M48" s="40"/>
    </row>
    <row r="49" spans="1:13" ht="39.75" hidden="1" customHeight="1" x14ac:dyDescent="0.25">
      <c r="A49" s="35">
        <v>1154</v>
      </c>
      <c r="B49" s="36" t="s">
        <v>67</v>
      </c>
      <c r="C49" s="35"/>
      <c r="D49" s="37">
        <f>SUM(E49,F49)</f>
        <v>0</v>
      </c>
      <c r="E49" s="37">
        <v>0</v>
      </c>
      <c r="F49" s="37" t="s">
        <v>24</v>
      </c>
      <c r="G49" s="38">
        <f>SUM(H49,I49)</f>
        <v>0</v>
      </c>
      <c r="H49" s="38">
        <v>0</v>
      </c>
      <c r="I49" s="38" t="s">
        <v>24</v>
      </c>
      <c r="J49" s="37">
        <f>SUM(K49,L49)</f>
        <v>0</v>
      </c>
      <c r="K49" s="37">
        <v>0</v>
      </c>
      <c r="L49" s="39" t="s">
        <v>24</v>
      </c>
      <c r="M49" s="40"/>
    </row>
    <row r="50" spans="1:13" ht="39.75" hidden="1" customHeight="1" x14ac:dyDescent="0.25">
      <c r="A50" s="35">
        <v>1155</v>
      </c>
      <c r="B50" s="36" t="s">
        <v>222</v>
      </c>
      <c r="C50" s="35"/>
      <c r="D50" s="37">
        <f>SUM(E50,F50)</f>
        <v>0</v>
      </c>
      <c r="E50" s="37">
        <v>0</v>
      </c>
      <c r="F50" s="37" t="s">
        <v>24</v>
      </c>
      <c r="G50" s="38">
        <f>SUM(H50,I50)</f>
        <v>0</v>
      </c>
      <c r="H50" s="38">
        <v>0</v>
      </c>
      <c r="I50" s="38" t="s">
        <v>24</v>
      </c>
      <c r="J50" s="37">
        <f>SUM(K50,L50)</f>
        <v>0</v>
      </c>
      <c r="K50" s="37">
        <v>0</v>
      </c>
      <c r="L50" s="39" t="s">
        <v>24</v>
      </c>
      <c r="M50" s="40"/>
    </row>
    <row r="51" spans="1:13" ht="36.75" customHeight="1" x14ac:dyDescent="0.25">
      <c r="A51" s="35">
        <v>1200</v>
      </c>
      <c r="B51" s="36" t="s">
        <v>223</v>
      </c>
      <c r="C51" s="35" t="s">
        <v>224</v>
      </c>
      <c r="D51" s="37">
        <f t="shared" ref="D51:L51" si="4">SUM(D52,D54,D56,D58,D60,D67)</f>
        <v>897476970</v>
      </c>
      <c r="E51" s="37">
        <f t="shared" si="4"/>
        <v>730200900</v>
      </c>
      <c r="F51" s="37">
        <f t="shared" si="4"/>
        <v>167276070</v>
      </c>
      <c r="G51" s="38">
        <f t="shared" si="4"/>
        <v>904305226</v>
      </c>
      <c r="H51" s="38">
        <f t="shared" si="4"/>
        <v>730200900</v>
      </c>
      <c r="I51" s="38">
        <f t="shared" si="4"/>
        <v>174104326</v>
      </c>
      <c r="J51" s="37">
        <f t="shared" si="4"/>
        <v>848120679</v>
      </c>
      <c r="K51" s="37">
        <f t="shared" si="4"/>
        <v>731944000</v>
      </c>
      <c r="L51" s="39">
        <f t="shared" si="4"/>
        <v>116176679</v>
      </c>
      <c r="M51" s="40"/>
    </row>
    <row r="52" spans="1:13" ht="39.75" hidden="1" customHeight="1" x14ac:dyDescent="0.25">
      <c r="A52" s="35">
        <v>1210</v>
      </c>
      <c r="B52" s="36" t="s">
        <v>225</v>
      </c>
      <c r="C52" s="35" t="s">
        <v>226</v>
      </c>
      <c r="D52" s="37">
        <f>SUM(D53)</f>
        <v>0</v>
      </c>
      <c r="E52" s="37">
        <f>SUM(E53)</f>
        <v>0</v>
      </c>
      <c r="F52" s="37" t="s">
        <v>24</v>
      </c>
      <c r="G52" s="38">
        <f>SUM(G53)</f>
        <v>0</v>
      </c>
      <c r="H52" s="38">
        <f>SUM(H53)</f>
        <v>0</v>
      </c>
      <c r="I52" s="38" t="s">
        <v>24</v>
      </c>
      <c r="J52" s="37">
        <f>SUM(J53)</f>
        <v>0</v>
      </c>
      <c r="K52" s="37">
        <f>SUM(K53)</f>
        <v>0</v>
      </c>
      <c r="L52" s="39" t="s">
        <v>24</v>
      </c>
      <c r="M52" s="40"/>
    </row>
    <row r="53" spans="1:13" ht="39.75" hidden="1" customHeight="1" x14ac:dyDescent="0.25">
      <c r="A53" s="35">
        <v>1211</v>
      </c>
      <c r="B53" s="36" t="s">
        <v>227</v>
      </c>
      <c r="C53" s="35"/>
      <c r="D53" s="37">
        <f>SUM(E53,F53)</f>
        <v>0</v>
      </c>
      <c r="E53" s="37">
        <v>0</v>
      </c>
      <c r="F53" s="37" t="s">
        <v>24</v>
      </c>
      <c r="G53" s="38">
        <f>SUM(H53,I53)</f>
        <v>0</v>
      </c>
      <c r="H53" s="38">
        <v>0</v>
      </c>
      <c r="I53" s="38" t="s">
        <v>24</v>
      </c>
      <c r="J53" s="37">
        <f>SUM(K53,L53)</f>
        <v>0</v>
      </c>
      <c r="K53" s="37">
        <v>0</v>
      </c>
      <c r="L53" s="39" t="s">
        <v>24</v>
      </c>
      <c r="M53" s="40"/>
    </row>
    <row r="54" spans="1:13" ht="39.75" hidden="1" customHeight="1" x14ac:dyDescent="0.25">
      <c r="A54" s="35">
        <v>1220</v>
      </c>
      <c r="B54" s="36" t="s">
        <v>228</v>
      </c>
      <c r="C54" s="35" t="s">
        <v>229</v>
      </c>
      <c r="D54" s="37">
        <f>SUM(D55)</f>
        <v>0</v>
      </c>
      <c r="E54" s="37" t="s">
        <v>24</v>
      </c>
      <c r="F54" s="37">
        <f>SUM(F55)</f>
        <v>0</v>
      </c>
      <c r="G54" s="38">
        <f>SUM(G55)</f>
        <v>0</v>
      </c>
      <c r="H54" s="38" t="s">
        <v>24</v>
      </c>
      <c r="I54" s="38">
        <f>SUM(I55)</f>
        <v>0</v>
      </c>
      <c r="J54" s="37">
        <f>SUM(J55)</f>
        <v>0</v>
      </c>
      <c r="K54" s="37" t="s">
        <v>24</v>
      </c>
      <c r="L54" s="39">
        <f>SUM(L55)</f>
        <v>0</v>
      </c>
      <c r="M54" s="40"/>
    </row>
    <row r="55" spans="1:13" ht="39.75" hidden="1" customHeight="1" x14ac:dyDescent="0.25">
      <c r="A55" s="35">
        <v>1221</v>
      </c>
      <c r="B55" s="36" t="s">
        <v>230</v>
      </c>
      <c r="C55" s="35"/>
      <c r="D55" s="37">
        <f>SUM(E55,F55)</f>
        <v>0</v>
      </c>
      <c r="E55" s="37" t="s">
        <v>24</v>
      </c>
      <c r="F55" s="37">
        <v>0</v>
      </c>
      <c r="G55" s="38">
        <f>SUM(H55,I55)</f>
        <v>0</v>
      </c>
      <c r="H55" s="38" t="s">
        <v>24</v>
      </c>
      <c r="I55" s="38">
        <v>0</v>
      </c>
      <c r="J55" s="37">
        <f>SUM(K55,L55)</f>
        <v>0</v>
      </c>
      <c r="K55" s="37" t="s">
        <v>24</v>
      </c>
      <c r="L55" s="39">
        <v>0</v>
      </c>
      <c r="M55" s="40"/>
    </row>
    <row r="56" spans="1:13" ht="39.75" hidden="1" customHeight="1" x14ac:dyDescent="0.25">
      <c r="A56" s="35">
        <v>1230</v>
      </c>
      <c r="B56" s="36" t="s">
        <v>231</v>
      </c>
      <c r="C56" s="35" t="s">
        <v>232</v>
      </c>
      <c r="D56" s="37">
        <f>SUM(D57)</f>
        <v>0</v>
      </c>
      <c r="E56" s="37">
        <f>SUM(E57)</f>
        <v>0</v>
      </c>
      <c r="F56" s="37" t="s">
        <v>24</v>
      </c>
      <c r="G56" s="38">
        <f>SUM(G57)</f>
        <v>0</v>
      </c>
      <c r="H56" s="38">
        <f>SUM(H57)</f>
        <v>0</v>
      </c>
      <c r="I56" s="38" t="s">
        <v>24</v>
      </c>
      <c r="J56" s="37">
        <f>SUM(J57)</f>
        <v>0</v>
      </c>
      <c r="K56" s="37">
        <f>SUM(K57)</f>
        <v>0</v>
      </c>
      <c r="L56" s="39" t="s">
        <v>24</v>
      </c>
      <c r="M56" s="40"/>
    </row>
    <row r="57" spans="1:13" ht="39.75" hidden="1" customHeight="1" x14ac:dyDescent="0.25">
      <c r="A57" s="35">
        <v>1231</v>
      </c>
      <c r="B57" s="36" t="s">
        <v>233</v>
      </c>
      <c r="C57" s="35"/>
      <c r="D57" s="37">
        <f>SUM(E57,F57)</f>
        <v>0</v>
      </c>
      <c r="E57" s="37">
        <v>0</v>
      </c>
      <c r="F57" s="37" t="s">
        <v>24</v>
      </c>
      <c r="G57" s="38">
        <f>SUM(H57,I57)</f>
        <v>0</v>
      </c>
      <c r="H57" s="38">
        <v>0</v>
      </c>
      <c r="I57" s="38" t="s">
        <v>24</v>
      </c>
      <c r="J57" s="37">
        <f>SUM(K57,L57)</f>
        <v>0</v>
      </c>
      <c r="K57" s="37">
        <v>0</v>
      </c>
      <c r="L57" s="39" t="s">
        <v>24</v>
      </c>
      <c r="M57" s="40"/>
    </row>
    <row r="58" spans="1:13" ht="39.75" hidden="1" customHeight="1" x14ac:dyDescent="0.25">
      <c r="A58" s="35">
        <v>1240</v>
      </c>
      <c r="B58" s="36" t="s">
        <v>234</v>
      </c>
      <c r="C58" s="35" t="s">
        <v>235</v>
      </c>
      <c r="D58" s="37">
        <f>SUM(D59)</f>
        <v>0</v>
      </c>
      <c r="E58" s="37" t="s">
        <v>24</v>
      </c>
      <c r="F58" s="37">
        <f>SUM(F59)</f>
        <v>0</v>
      </c>
      <c r="G58" s="38">
        <f>SUM(G59)</f>
        <v>0</v>
      </c>
      <c r="H58" s="38" t="s">
        <v>24</v>
      </c>
      <c r="I58" s="38">
        <f>SUM(I59)</f>
        <v>0</v>
      </c>
      <c r="J58" s="37">
        <f>SUM(J59)</f>
        <v>176585</v>
      </c>
      <c r="K58" s="37" t="s">
        <v>24</v>
      </c>
      <c r="L58" s="39">
        <f>SUM(L59)</f>
        <v>176585</v>
      </c>
      <c r="M58" s="40"/>
    </row>
    <row r="59" spans="1:13" ht="39.75" hidden="1" customHeight="1" x14ac:dyDescent="0.25">
      <c r="A59" s="35">
        <v>1241</v>
      </c>
      <c r="B59" s="36" t="s">
        <v>236</v>
      </c>
      <c r="C59" s="35"/>
      <c r="D59" s="37">
        <f>SUM(E59,F59)</f>
        <v>0</v>
      </c>
      <c r="E59" s="37" t="s">
        <v>24</v>
      </c>
      <c r="F59" s="37">
        <v>0</v>
      </c>
      <c r="G59" s="38">
        <f>SUM(H59,I59)</f>
        <v>0</v>
      </c>
      <c r="H59" s="38" t="s">
        <v>24</v>
      </c>
      <c r="I59" s="38">
        <v>0</v>
      </c>
      <c r="J59" s="37">
        <f>SUM(K59,L59)</f>
        <v>176585</v>
      </c>
      <c r="K59" s="37" t="s">
        <v>24</v>
      </c>
      <c r="L59" s="39">
        <v>176585</v>
      </c>
      <c r="M59" s="40"/>
    </row>
    <row r="60" spans="1:13" ht="39.950000000000003" customHeight="1" x14ac:dyDescent="0.25">
      <c r="A60" s="35">
        <v>1250</v>
      </c>
      <c r="B60" s="36" t="s">
        <v>237</v>
      </c>
      <c r="C60" s="35" t="s">
        <v>238</v>
      </c>
      <c r="D60" s="37">
        <f>SUM(D61,D62,D65,D66)</f>
        <v>730200900</v>
      </c>
      <c r="E60" s="37">
        <f>SUM(E61,E62,E65,E66)</f>
        <v>730200900</v>
      </c>
      <c r="F60" s="37" t="s">
        <v>24</v>
      </c>
      <c r="G60" s="38">
        <f>SUM(G61,G62,G65,G66)</f>
        <v>730200900</v>
      </c>
      <c r="H60" s="38">
        <f>SUM(H61,H62,H65,H66)</f>
        <v>730200900</v>
      </c>
      <c r="I60" s="38" t="s">
        <v>24</v>
      </c>
      <c r="J60" s="37">
        <f>SUM(J61,J62,J65,J66)</f>
        <v>731944000</v>
      </c>
      <c r="K60" s="37">
        <f>SUM(K61,K62,K65,K66)</f>
        <v>731944000</v>
      </c>
      <c r="L60" s="39" t="s">
        <v>24</v>
      </c>
      <c r="M60" s="40"/>
    </row>
    <row r="61" spans="1:13" ht="35.25" customHeight="1" x14ac:dyDescent="0.25">
      <c r="A61" s="35">
        <v>1251</v>
      </c>
      <c r="B61" s="36" t="s">
        <v>239</v>
      </c>
      <c r="C61" s="35"/>
      <c r="D61" s="37">
        <f>SUM(E61,F61)</f>
        <v>730200900</v>
      </c>
      <c r="E61" s="37">
        <v>730200900</v>
      </c>
      <c r="F61" s="37" t="s">
        <v>24</v>
      </c>
      <c r="G61" s="38">
        <f>SUM(H61,I61)</f>
        <v>730200900</v>
      </c>
      <c r="H61" s="38">
        <v>730200900</v>
      </c>
      <c r="I61" s="38" t="s">
        <v>24</v>
      </c>
      <c r="J61" s="37">
        <f>SUM(K61,L61)</f>
        <v>730200900</v>
      </c>
      <c r="K61" s="37">
        <v>730200900</v>
      </c>
      <c r="L61" s="39" t="s">
        <v>24</v>
      </c>
      <c r="M61" s="40"/>
    </row>
    <row r="62" spans="1:13" ht="39.75" hidden="1" customHeight="1" x14ac:dyDescent="0.25">
      <c r="A62" s="35">
        <v>1252</v>
      </c>
      <c r="B62" s="36" t="s">
        <v>240</v>
      </c>
      <c r="C62" s="35"/>
      <c r="D62" s="37">
        <f>SUM(D63:D64)</f>
        <v>0</v>
      </c>
      <c r="E62" s="37">
        <f>SUM(E63:E64)</f>
        <v>0</v>
      </c>
      <c r="F62" s="37" t="s">
        <v>24</v>
      </c>
      <c r="G62" s="38">
        <f>SUM(G63:G64)</f>
        <v>0</v>
      </c>
      <c r="H62" s="38">
        <f>SUM(H63:H64)</f>
        <v>0</v>
      </c>
      <c r="I62" s="38" t="s">
        <v>24</v>
      </c>
      <c r="J62" s="37">
        <f>SUM(J63:J64)</f>
        <v>0</v>
      </c>
      <c r="K62" s="37">
        <f>SUM(K63:K64)</f>
        <v>0</v>
      </c>
      <c r="L62" s="39" t="s">
        <v>24</v>
      </c>
      <c r="M62" s="40"/>
    </row>
    <row r="63" spans="1:13" ht="39.75" hidden="1" customHeight="1" x14ac:dyDescent="0.25">
      <c r="A63" s="35">
        <v>1253</v>
      </c>
      <c r="B63" s="36" t="s">
        <v>241</v>
      </c>
      <c r="C63" s="35"/>
      <c r="D63" s="37">
        <f>SUM(E63,F63)</f>
        <v>0</v>
      </c>
      <c r="E63" s="37">
        <v>0</v>
      </c>
      <c r="F63" s="37" t="s">
        <v>24</v>
      </c>
      <c r="G63" s="38">
        <f>SUM(H63,I63)</f>
        <v>0</v>
      </c>
      <c r="H63" s="38">
        <v>0</v>
      </c>
      <c r="I63" s="38" t="s">
        <v>24</v>
      </c>
      <c r="J63" s="37">
        <f>SUM(K63,L63)</f>
        <v>0</v>
      </c>
      <c r="K63" s="37">
        <v>0</v>
      </c>
      <c r="L63" s="39" t="s">
        <v>24</v>
      </c>
      <c r="M63" s="40"/>
    </row>
    <row r="64" spans="1:13" ht="39.75" hidden="1" customHeight="1" x14ac:dyDescent="0.25">
      <c r="A64" s="35">
        <v>1254</v>
      </c>
      <c r="B64" s="36" t="s">
        <v>93</v>
      </c>
      <c r="C64" s="35"/>
      <c r="D64" s="37">
        <f>SUM(E64,F64)</f>
        <v>0</v>
      </c>
      <c r="E64" s="37">
        <v>0</v>
      </c>
      <c r="F64" s="37" t="s">
        <v>24</v>
      </c>
      <c r="G64" s="38">
        <f>SUM(H64,I64)</f>
        <v>0</v>
      </c>
      <c r="H64" s="38">
        <v>0</v>
      </c>
      <c r="I64" s="38" t="s">
        <v>24</v>
      </c>
      <c r="J64" s="37">
        <f>SUM(K64,L64)</f>
        <v>0</v>
      </c>
      <c r="K64" s="37">
        <v>0</v>
      </c>
      <c r="L64" s="39" t="s">
        <v>24</v>
      </c>
      <c r="M64" s="40"/>
    </row>
    <row r="65" spans="1:13" ht="39.75" hidden="1" customHeight="1" x14ac:dyDescent="0.25">
      <c r="A65" s="35">
        <v>1255</v>
      </c>
      <c r="B65" s="36" t="s">
        <v>242</v>
      </c>
      <c r="C65" s="35"/>
      <c r="D65" s="37">
        <f>SUM(E65,F65)</f>
        <v>0</v>
      </c>
      <c r="E65" s="37">
        <v>0</v>
      </c>
      <c r="F65" s="37" t="s">
        <v>24</v>
      </c>
      <c r="G65" s="38">
        <f>SUM(H65,I65)</f>
        <v>0</v>
      </c>
      <c r="H65" s="38">
        <v>0</v>
      </c>
      <c r="I65" s="38" t="s">
        <v>24</v>
      </c>
      <c r="J65" s="37">
        <f>SUM(K65,L65)</f>
        <v>1743100</v>
      </c>
      <c r="K65" s="37">
        <v>1743100</v>
      </c>
      <c r="L65" s="39" t="s">
        <v>24</v>
      </c>
      <c r="M65" s="40"/>
    </row>
    <row r="66" spans="1:13" ht="39.75" hidden="1" customHeight="1" x14ac:dyDescent="0.25">
      <c r="A66" s="35">
        <v>1256</v>
      </c>
      <c r="B66" s="36" t="s">
        <v>243</v>
      </c>
      <c r="C66" s="35"/>
      <c r="D66" s="37">
        <f>SUM(E66,F66)</f>
        <v>0</v>
      </c>
      <c r="E66" s="37">
        <v>0</v>
      </c>
      <c r="F66" s="37" t="s">
        <v>24</v>
      </c>
      <c r="G66" s="38">
        <f>SUM(H66,I66)</f>
        <v>0</v>
      </c>
      <c r="H66" s="38">
        <v>0</v>
      </c>
      <c r="I66" s="38" t="s">
        <v>24</v>
      </c>
      <c r="J66" s="37">
        <f>SUM(K66,L66)</f>
        <v>0</v>
      </c>
      <c r="K66" s="37">
        <v>0</v>
      </c>
      <c r="L66" s="39" t="s">
        <v>24</v>
      </c>
      <c r="M66" s="40"/>
    </row>
    <row r="67" spans="1:13" ht="39.950000000000003" customHeight="1" x14ac:dyDescent="0.25">
      <c r="A67" s="35">
        <v>1260</v>
      </c>
      <c r="B67" s="36" t="s">
        <v>244</v>
      </c>
      <c r="C67" s="35" t="s">
        <v>245</v>
      </c>
      <c r="D67" s="37">
        <f>SUM(D68,D69)</f>
        <v>167276070</v>
      </c>
      <c r="E67" s="37" t="s">
        <v>24</v>
      </c>
      <c r="F67" s="37">
        <f>SUM(F68,F69)</f>
        <v>167276070</v>
      </c>
      <c r="G67" s="38">
        <f>SUM(G68,G69)</f>
        <v>174104326</v>
      </c>
      <c r="H67" s="38" t="s">
        <v>24</v>
      </c>
      <c r="I67" s="38">
        <f>SUM(I68,I69)</f>
        <v>174104326</v>
      </c>
      <c r="J67" s="37">
        <f>SUM(J68,J69)</f>
        <v>116000094</v>
      </c>
      <c r="K67" s="37" t="s">
        <v>24</v>
      </c>
      <c r="L67" s="39">
        <f>SUM(L68,L69)</f>
        <v>116000094</v>
      </c>
      <c r="M67" s="40"/>
    </row>
    <row r="68" spans="1:13" ht="36" customHeight="1" x14ac:dyDescent="0.25">
      <c r="A68" s="35">
        <v>1261</v>
      </c>
      <c r="B68" s="36" t="s">
        <v>246</v>
      </c>
      <c r="C68" s="35"/>
      <c r="D68" s="37">
        <f>SUM(E68,F68)</f>
        <v>167276070</v>
      </c>
      <c r="E68" s="37" t="s">
        <v>24</v>
      </c>
      <c r="F68" s="37">
        <v>167276070</v>
      </c>
      <c r="G68" s="38">
        <f>SUM(H68,I68)</f>
        <v>174104326</v>
      </c>
      <c r="H68" s="38" t="s">
        <v>24</v>
      </c>
      <c r="I68" s="38">
        <v>174104326</v>
      </c>
      <c r="J68" s="37">
        <f>SUM(K68,L68)</f>
        <v>116000094</v>
      </c>
      <c r="K68" s="37" t="s">
        <v>24</v>
      </c>
      <c r="L68" s="39">
        <v>116000094</v>
      </c>
      <c r="M68" s="40"/>
    </row>
    <row r="69" spans="1:13" ht="39.75" hidden="1" customHeight="1" x14ac:dyDescent="0.25">
      <c r="A69" s="35">
        <v>1262</v>
      </c>
      <c r="B69" s="36" t="s">
        <v>247</v>
      </c>
      <c r="C69" s="35"/>
      <c r="D69" s="37">
        <f>SUM(E69,F69)</f>
        <v>0</v>
      </c>
      <c r="E69" s="37" t="s">
        <v>24</v>
      </c>
      <c r="F69" s="37">
        <v>0</v>
      </c>
      <c r="G69" s="38">
        <f>SUM(H69,I69)</f>
        <v>0</v>
      </c>
      <c r="H69" s="38" t="s">
        <v>24</v>
      </c>
      <c r="I69" s="38">
        <v>0</v>
      </c>
      <c r="J69" s="37">
        <f>SUM(K69,L69)</f>
        <v>0</v>
      </c>
      <c r="K69" s="37" t="s">
        <v>24</v>
      </c>
      <c r="L69" s="39">
        <v>0</v>
      </c>
      <c r="M69" s="40"/>
    </row>
    <row r="70" spans="1:13" ht="36.75" customHeight="1" x14ac:dyDescent="0.25">
      <c r="A70" s="35">
        <v>1300</v>
      </c>
      <c r="B70" s="36" t="s">
        <v>248</v>
      </c>
      <c r="C70" s="35" t="s">
        <v>249</v>
      </c>
      <c r="D70" s="37">
        <f t="shared" ref="D70:L70" si="5">SUM(D71,D73,D75,D80,D84,D108,D111,D114,D117)</f>
        <v>166021200</v>
      </c>
      <c r="E70" s="37">
        <f t="shared" si="5"/>
        <v>133553200</v>
      </c>
      <c r="F70" s="37">
        <f t="shared" si="5"/>
        <v>235130931</v>
      </c>
      <c r="G70" s="38">
        <f t="shared" si="5"/>
        <v>169727200</v>
      </c>
      <c r="H70" s="38">
        <f t="shared" si="5"/>
        <v>137259200</v>
      </c>
      <c r="I70" s="38">
        <f t="shared" si="5"/>
        <v>215456531</v>
      </c>
      <c r="J70" s="37">
        <f t="shared" si="5"/>
        <v>149344795.40000001</v>
      </c>
      <c r="K70" s="37">
        <f t="shared" si="5"/>
        <v>123914896.40000001</v>
      </c>
      <c r="L70" s="39">
        <f t="shared" si="5"/>
        <v>54729899</v>
      </c>
      <c r="M70" s="40"/>
    </row>
    <row r="71" spans="1:13" ht="39.75" hidden="1" customHeight="1" x14ac:dyDescent="0.25">
      <c r="A71" s="35">
        <v>1310</v>
      </c>
      <c r="B71" s="36" t="s">
        <v>250</v>
      </c>
      <c r="C71" s="35" t="s">
        <v>251</v>
      </c>
      <c r="D71" s="37">
        <f>SUM(D72)</f>
        <v>0</v>
      </c>
      <c r="E71" s="37" t="s">
        <v>24</v>
      </c>
      <c r="F71" s="37">
        <f>SUM(F72)</f>
        <v>0</v>
      </c>
      <c r="G71" s="38">
        <f>SUM(G72)</f>
        <v>0</v>
      </c>
      <c r="H71" s="38" t="s">
        <v>24</v>
      </c>
      <c r="I71" s="38">
        <f>SUM(I72)</f>
        <v>0</v>
      </c>
      <c r="J71" s="37">
        <f>SUM(J72)</f>
        <v>0</v>
      </c>
      <c r="K71" s="37" t="s">
        <v>24</v>
      </c>
      <c r="L71" s="39">
        <f>SUM(L72)</f>
        <v>0</v>
      </c>
      <c r="M71" s="40"/>
    </row>
    <row r="72" spans="1:13" ht="39.75" hidden="1" customHeight="1" x14ac:dyDescent="0.25">
      <c r="A72" s="35">
        <v>1311</v>
      </c>
      <c r="B72" s="36" t="s">
        <v>252</v>
      </c>
      <c r="C72" s="35"/>
      <c r="D72" s="37">
        <f>SUM(E72,F72)</f>
        <v>0</v>
      </c>
      <c r="E72" s="37" t="s">
        <v>24</v>
      </c>
      <c r="F72" s="37">
        <v>0</v>
      </c>
      <c r="G72" s="38">
        <f>SUM(H72,I72)</f>
        <v>0</v>
      </c>
      <c r="H72" s="38" t="s">
        <v>24</v>
      </c>
      <c r="I72" s="38">
        <v>0</v>
      </c>
      <c r="J72" s="37">
        <f>SUM(K72,L72)</f>
        <v>0</v>
      </c>
      <c r="K72" s="37" t="s">
        <v>24</v>
      </c>
      <c r="L72" s="39">
        <v>0</v>
      </c>
      <c r="M72" s="40"/>
    </row>
    <row r="73" spans="1:13" ht="39.75" hidden="1" customHeight="1" x14ac:dyDescent="0.25">
      <c r="A73" s="35">
        <v>1320</v>
      </c>
      <c r="B73" s="36" t="s">
        <v>108</v>
      </c>
      <c r="C73" s="35" t="s">
        <v>253</v>
      </c>
      <c r="D73" s="37">
        <f>SUM(D74)</f>
        <v>0</v>
      </c>
      <c r="E73" s="37">
        <f>SUM(E74)</f>
        <v>0</v>
      </c>
      <c r="F73" s="37" t="s">
        <v>24</v>
      </c>
      <c r="G73" s="38">
        <f>SUM(G74)</f>
        <v>0</v>
      </c>
      <c r="H73" s="38">
        <f>SUM(H74)</f>
        <v>0</v>
      </c>
      <c r="I73" s="38" t="s">
        <v>24</v>
      </c>
      <c r="J73" s="37">
        <f>SUM(J74)</f>
        <v>0</v>
      </c>
      <c r="K73" s="37">
        <f>SUM(K74)</f>
        <v>0</v>
      </c>
      <c r="L73" s="39" t="s">
        <v>24</v>
      </c>
      <c r="M73" s="40"/>
    </row>
    <row r="74" spans="1:13" ht="39.75" hidden="1" customHeight="1" x14ac:dyDescent="0.25">
      <c r="A74" s="35">
        <v>1321</v>
      </c>
      <c r="B74" s="36" t="s">
        <v>254</v>
      </c>
      <c r="C74" s="35"/>
      <c r="D74" s="37">
        <f>SUM(E74,F74)</f>
        <v>0</v>
      </c>
      <c r="E74" s="37">
        <v>0</v>
      </c>
      <c r="F74" s="37" t="s">
        <v>24</v>
      </c>
      <c r="G74" s="38">
        <f>SUM(H74,I74)</f>
        <v>0</v>
      </c>
      <c r="H74" s="38">
        <v>0</v>
      </c>
      <c r="I74" s="38" t="s">
        <v>24</v>
      </c>
      <c r="J74" s="37">
        <f>SUM(K74,L74)</f>
        <v>0</v>
      </c>
      <c r="K74" s="37">
        <v>0</v>
      </c>
      <c r="L74" s="39" t="s">
        <v>24</v>
      </c>
      <c r="M74" s="40"/>
    </row>
    <row r="75" spans="1:13" ht="39.950000000000003" customHeight="1" x14ac:dyDescent="0.25">
      <c r="A75" s="35">
        <v>1330</v>
      </c>
      <c r="B75" s="36" t="s">
        <v>255</v>
      </c>
      <c r="C75" s="35" t="s">
        <v>256</v>
      </c>
      <c r="D75" s="37">
        <f>SUM(D76:D79)</f>
        <v>73636900</v>
      </c>
      <c r="E75" s="37">
        <f>SUM(E76:E79)</f>
        <v>73636900</v>
      </c>
      <c r="F75" s="37" t="s">
        <v>24</v>
      </c>
      <c r="G75" s="38">
        <f>SUM(G76:G79)</f>
        <v>73636900</v>
      </c>
      <c r="H75" s="38">
        <f>SUM(H76:H79)</f>
        <v>73636900</v>
      </c>
      <c r="I75" s="38" t="s">
        <v>24</v>
      </c>
      <c r="J75" s="37">
        <f>SUM(J76:J79)</f>
        <v>64411476</v>
      </c>
      <c r="K75" s="37">
        <f>SUM(K76:K79)</f>
        <v>64411476</v>
      </c>
      <c r="L75" s="39" t="s">
        <v>24</v>
      </c>
      <c r="M75" s="40"/>
    </row>
    <row r="76" spans="1:13" ht="36.75" customHeight="1" x14ac:dyDescent="0.25">
      <c r="A76" s="35">
        <v>1331</v>
      </c>
      <c r="B76" s="36" t="s">
        <v>257</v>
      </c>
      <c r="C76" s="35"/>
      <c r="D76" s="37">
        <f>SUM(E76,F76)</f>
        <v>66536900</v>
      </c>
      <c r="E76" s="37">
        <v>66536900</v>
      </c>
      <c r="F76" s="37" t="s">
        <v>24</v>
      </c>
      <c r="G76" s="38">
        <f>SUM(H76,I76)</f>
        <v>66536900</v>
      </c>
      <c r="H76" s="38">
        <v>66536900</v>
      </c>
      <c r="I76" s="38" t="s">
        <v>24</v>
      </c>
      <c r="J76" s="37">
        <f>SUM(K76,L76)</f>
        <v>52360976</v>
      </c>
      <c r="K76" s="37">
        <v>52360976</v>
      </c>
      <c r="L76" s="39" t="s">
        <v>24</v>
      </c>
      <c r="M76" s="40"/>
    </row>
    <row r="77" spans="1:13" ht="39.75" hidden="1" customHeight="1" x14ac:dyDescent="0.25">
      <c r="A77" s="35">
        <v>1332</v>
      </c>
      <c r="B77" s="36" t="s">
        <v>258</v>
      </c>
      <c r="C77" s="35"/>
      <c r="D77" s="37">
        <f>SUM(E77,F77)</f>
        <v>0</v>
      </c>
      <c r="E77" s="37">
        <v>0</v>
      </c>
      <c r="F77" s="37" t="s">
        <v>24</v>
      </c>
      <c r="G77" s="38">
        <f>SUM(H77,I77)</f>
        <v>0</v>
      </c>
      <c r="H77" s="38">
        <v>0</v>
      </c>
      <c r="I77" s="38" t="s">
        <v>24</v>
      </c>
      <c r="J77" s="37">
        <f>SUM(K77,L77)</f>
        <v>0</v>
      </c>
      <c r="K77" s="37">
        <v>0</v>
      </c>
      <c r="L77" s="39" t="s">
        <v>24</v>
      </c>
      <c r="M77" s="40"/>
    </row>
    <row r="78" spans="1:13" ht="39.75" hidden="1" customHeight="1" x14ac:dyDescent="0.25">
      <c r="A78" s="35">
        <v>1333</v>
      </c>
      <c r="B78" s="36" t="s">
        <v>259</v>
      </c>
      <c r="C78" s="35"/>
      <c r="D78" s="37">
        <f>SUM(E78,F78)</f>
        <v>0</v>
      </c>
      <c r="E78" s="37">
        <v>0</v>
      </c>
      <c r="F78" s="37" t="s">
        <v>24</v>
      </c>
      <c r="G78" s="38">
        <f>SUM(H78,I78)</f>
        <v>0</v>
      </c>
      <c r="H78" s="38">
        <v>0</v>
      </c>
      <c r="I78" s="38" t="s">
        <v>24</v>
      </c>
      <c r="J78" s="37">
        <f>SUM(K78,L78)</f>
        <v>0</v>
      </c>
      <c r="K78" s="37">
        <v>0</v>
      </c>
      <c r="L78" s="39" t="s">
        <v>24</v>
      </c>
      <c r="M78" s="40"/>
    </row>
    <row r="79" spans="1:13" ht="39.950000000000003" customHeight="1" x14ac:dyDescent="0.25">
      <c r="A79" s="35">
        <v>1334</v>
      </c>
      <c r="B79" s="36" t="s">
        <v>117</v>
      </c>
      <c r="C79" s="35"/>
      <c r="D79" s="37">
        <f>SUM(E79,F79)</f>
        <v>7100000</v>
      </c>
      <c r="E79" s="37">
        <v>7100000</v>
      </c>
      <c r="F79" s="37" t="s">
        <v>24</v>
      </c>
      <c r="G79" s="38">
        <f>SUM(H79,I79)</f>
        <v>7100000</v>
      </c>
      <c r="H79" s="38">
        <v>7100000</v>
      </c>
      <c r="I79" s="38" t="s">
        <v>24</v>
      </c>
      <c r="J79" s="37">
        <f>SUM(K79,L79)</f>
        <v>12050500</v>
      </c>
      <c r="K79" s="37">
        <v>12050500</v>
      </c>
      <c r="L79" s="39" t="s">
        <v>24</v>
      </c>
      <c r="M79" s="40"/>
    </row>
    <row r="80" spans="1:13" ht="37.5" customHeight="1" x14ac:dyDescent="0.25">
      <c r="A80" s="35">
        <v>1340</v>
      </c>
      <c r="B80" s="36" t="s">
        <v>260</v>
      </c>
      <c r="C80" s="35" t="s">
        <v>261</v>
      </c>
      <c r="D80" s="37">
        <f>SUM(D81,D82,D83)</f>
        <v>3999000</v>
      </c>
      <c r="E80" s="37">
        <f>SUM(E81,E82,E83)</f>
        <v>3999000</v>
      </c>
      <c r="F80" s="37" t="s">
        <v>24</v>
      </c>
      <c r="G80" s="38">
        <f>SUM(G81,G82,G83)</f>
        <v>3999000</v>
      </c>
      <c r="H80" s="38">
        <f>SUM(H81,H82,H83)</f>
        <v>3999000</v>
      </c>
      <c r="I80" s="38" t="s">
        <v>24</v>
      </c>
      <c r="J80" s="37">
        <f>SUM(J81,J82,J83)</f>
        <v>3138060</v>
      </c>
      <c r="K80" s="37">
        <f>SUM(K81,K82,K83)</f>
        <v>3138060</v>
      </c>
      <c r="L80" s="39" t="s">
        <v>24</v>
      </c>
      <c r="M80" s="40"/>
    </row>
    <row r="81" spans="1:13" ht="6.75" hidden="1" customHeight="1" x14ac:dyDescent="0.25">
      <c r="A81" s="35">
        <v>1341</v>
      </c>
      <c r="B81" s="36" t="s">
        <v>262</v>
      </c>
      <c r="C81" s="35"/>
      <c r="D81" s="37">
        <f>SUM(E81,F81)</f>
        <v>0</v>
      </c>
      <c r="E81" s="37">
        <v>0</v>
      </c>
      <c r="F81" s="37" t="s">
        <v>24</v>
      </c>
      <c r="G81" s="38">
        <f>SUM(H81,I81)</f>
        <v>0</v>
      </c>
      <c r="H81" s="38">
        <v>0</v>
      </c>
      <c r="I81" s="38" t="s">
        <v>24</v>
      </c>
      <c r="J81" s="37">
        <f>SUM(K81,L81)</f>
        <v>0</v>
      </c>
      <c r="K81" s="37">
        <v>0</v>
      </c>
      <c r="L81" s="39" t="s">
        <v>24</v>
      </c>
      <c r="M81" s="40"/>
    </row>
    <row r="82" spans="1:13" ht="39.950000000000003" hidden="1" customHeight="1" x14ac:dyDescent="0.25">
      <c r="A82" s="35">
        <v>1342</v>
      </c>
      <c r="B82" s="36" t="s">
        <v>263</v>
      </c>
      <c r="C82" s="35"/>
      <c r="D82" s="37">
        <f>SUM(E82,F82)</f>
        <v>1999000</v>
      </c>
      <c r="E82" s="37">
        <v>1999000</v>
      </c>
      <c r="F82" s="37" t="s">
        <v>24</v>
      </c>
      <c r="G82" s="38">
        <f>SUM(H82,I82)</f>
        <v>1999000</v>
      </c>
      <c r="H82" s="38">
        <v>1999000</v>
      </c>
      <c r="I82" s="38" t="s">
        <v>24</v>
      </c>
      <c r="J82" s="37">
        <f>SUM(K82,L82)</f>
        <v>1999000</v>
      </c>
      <c r="K82" s="37">
        <v>1999000</v>
      </c>
      <c r="L82" s="39" t="s">
        <v>24</v>
      </c>
      <c r="M82" s="40"/>
    </row>
    <row r="83" spans="1:13" ht="39.950000000000003" hidden="1" customHeight="1" x14ac:dyDescent="0.25">
      <c r="A83" s="35">
        <v>1343</v>
      </c>
      <c r="B83" s="36" t="s">
        <v>264</v>
      </c>
      <c r="C83" s="35"/>
      <c r="D83" s="37">
        <f>SUM(E83,F83)</f>
        <v>2000000</v>
      </c>
      <c r="E83" s="37">
        <v>2000000</v>
      </c>
      <c r="F83" s="37" t="s">
        <v>24</v>
      </c>
      <c r="G83" s="38">
        <f>SUM(H83,I83)</f>
        <v>2000000</v>
      </c>
      <c r="H83" s="38">
        <v>2000000</v>
      </c>
      <c r="I83" s="38" t="s">
        <v>24</v>
      </c>
      <c r="J83" s="37">
        <f>SUM(K83,L83)</f>
        <v>1139060</v>
      </c>
      <c r="K83" s="37">
        <v>1139060</v>
      </c>
      <c r="L83" s="39" t="s">
        <v>24</v>
      </c>
      <c r="M83" s="40"/>
    </row>
    <row r="84" spans="1:13" ht="39.950000000000003" hidden="1" customHeight="1" x14ac:dyDescent="0.25">
      <c r="A84" s="35">
        <v>1350</v>
      </c>
      <c r="B84" s="36" t="s">
        <v>265</v>
      </c>
      <c r="C84" s="35" t="s">
        <v>266</v>
      </c>
      <c r="D84" s="37">
        <f>SUM(D85,D106,D107)</f>
        <v>48417300</v>
      </c>
      <c r="E84" s="37">
        <f>SUM(E85,E106,E107)</f>
        <v>48417300</v>
      </c>
      <c r="F84" s="37" t="s">
        <v>24</v>
      </c>
      <c r="G84" s="38">
        <f>SUM(G85,G106,G107)</f>
        <v>48417300</v>
      </c>
      <c r="H84" s="38">
        <f>SUM(H85,H106,H107)</f>
        <v>48417300</v>
      </c>
      <c r="I84" s="38" t="s">
        <v>24</v>
      </c>
      <c r="J84" s="37">
        <f>SUM(J85,J106,J107)</f>
        <v>40497509</v>
      </c>
      <c r="K84" s="37">
        <f>SUM(K85,K106,K107)</f>
        <v>40497509</v>
      </c>
      <c r="L84" s="39" t="s">
        <v>24</v>
      </c>
      <c r="M84" s="40"/>
    </row>
    <row r="85" spans="1:13" ht="35.25" hidden="1" customHeight="1" x14ac:dyDescent="0.25">
      <c r="A85" s="35">
        <v>1351</v>
      </c>
      <c r="B85" s="36" t="s">
        <v>267</v>
      </c>
      <c r="C85" s="35"/>
      <c r="D85" s="37">
        <f>SUM(D86:D105)</f>
        <v>48417300</v>
      </c>
      <c r="E85" s="37">
        <f>SUM(E86:E105)</f>
        <v>48417300</v>
      </c>
      <c r="F85" s="37" t="s">
        <v>24</v>
      </c>
      <c r="G85" s="38">
        <f>SUM(G86:G105)</f>
        <v>48417300</v>
      </c>
      <c r="H85" s="38">
        <f>SUM(H86:H105)</f>
        <v>48417300</v>
      </c>
      <c r="I85" s="38" t="s">
        <v>24</v>
      </c>
      <c r="J85" s="37">
        <f>SUM(J86:J105)</f>
        <v>38883094</v>
      </c>
      <c r="K85" s="37">
        <f>SUM(K86:K105)</f>
        <v>38883094</v>
      </c>
      <c r="L85" s="39" t="s">
        <v>24</v>
      </c>
      <c r="M85" s="40"/>
    </row>
    <row r="86" spans="1:13" ht="39.75" hidden="1" customHeight="1" x14ac:dyDescent="0.25">
      <c r="A86" s="35">
        <v>13501</v>
      </c>
      <c r="B86" s="36" t="s">
        <v>127</v>
      </c>
      <c r="C86" s="35"/>
      <c r="D86" s="37">
        <f t="shared" ref="D86:D107" si="6">SUM(E86,F86)</f>
        <v>0</v>
      </c>
      <c r="E86" s="37">
        <v>0</v>
      </c>
      <c r="F86" s="37" t="s">
        <v>24</v>
      </c>
      <c r="G86" s="38">
        <f t="shared" ref="G86:G107" si="7">SUM(H86,I86)</f>
        <v>0</v>
      </c>
      <c r="H86" s="38">
        <v>0</v>
      </c>
      <c r="I86" s="38" t="s">
        <v>24</v>
      </c>
      <c r="J86" s="37">
        <f t="shared" ref="J86:J107" si="8">SUM(K86,L86)</f>
        <v>0</v>
      </c>
      <c r="K86" s="37">
        <v>0</v>
      </c>
      <c r="L86" s="39" t="s">
        <v>24</v>
      </c>
      <c r="M86" s="40"/>
    </row>
    <row r="87" spans="1:13" ht="21.75" hidden="1" customHeight="1" x14ac:dyDescent="0.25">
      <c r="A87" s="35">
        <v>13502</v>
      </c>
      <c r="B87" s="36" t="s">
        <v>268</v>
      </c>
      <c r="C87" s="35"/>
      <c r="D87" s="37">
        <f t="shared" si="6"/>
        <v>0</v>
      </c>
      <c r="E87" s="37">
        <v>0</v>
      </c>
      <c r="F87" s="37" t="s">
        <v>24</v>
      </c>
      <c r="G87" s="38">
        <f t="shared" si="7"/>
        <v>0</v>
      </c>
      <c r="H87" s="38">
        <v>0</v>
      </c>
      <c r="I87" s="38" t="s">
        <v>24</v>
      </c>
      <c r="J87" s="37">
        <f t="shared" si="8"/>
        <v>0</v>
      </c>
      <c r="K87" s="37">
        <v>0</v>
      </c>
      <c r="L87" s="39" t="s">
        <v>24</v>
      </c>
      <c r="M87" s="40"/>
    </row>
    <row r="88" spans="1:13" ht="39.75" hidden="1" customHeight="1" x14ac:dyDescent="0.25">
      <c r="A88" s="35">
        <v>13503</v>
      </c>
      <c r="B88" s="36" t="s">
        <v>129</v>
      </c>
      <c r="C88" s="35"/>
      <c r="D88" s="37">
        <f t="shared" si="6"/>
        <v>0</v>
      </c>
      <c r="E88" s="37">
        <v>0</v>
      </c>
      <c r="F88" s="37" t="s">
        <v>24</v>
      </c>
      <c r="G88" s="38">
        <f t="shared" si="7"/>
        <v>0</v>
      </c>
      <c r="H88" s="38">
        <v>0</v>
      </c>
      <c r="I88" s="38" t="s">
        <v>24</v>
      </c>
      <c r="J88" s="37">
        <f t="shared" si="8"/>
        <v>0</v>
      </c>
      <c r="K88" s="37">
        <v>0</v>
      </c>
      <c r="L88" s="39" t="s">
        <v>24</v>
      </c>
      <c r="M88" s="40"/>
    </row>
    <row r="89" spans="1:13" ht="39.75" hidden="1" customHeight="1" x14ac:dyDescent="0.25">
      <c r="A89" s="35">
        <v>13504</v>
      </c>
      <c r="B89" s="36" t="s">
        <v>130</v>
      </c>
      <c r="C89" s="35"/>
      <c r="D89" s="37">
        <f t="shared" si="6"/>
        <v>0</v>
      </c>
      <c r="E89" s="37">
        <v>0</v>
      </c>
      <c r="F89" s="37" t="s">
        <v>24</v>
      </c>
      <c r="G89" s="38">
        <f t="shared" si="7"/>
        <v>0</v>
      </c>
      <c r="H89" s="38">
        <v>0</v>
      </c>
      <c r="I89" s="38" t="s">
        <v>24</v>
      </c>
      <c r="J89" s="37">
        <f t="shared" si="8"/>
        <v>0</v>
      </c>
      <c r="K89" s="37">
        <v>0</v>
      </c>
      <c r="L89" s="39" t="s">
        <v>24</v>
      </c>
      <c r="M89" s="40"/>
    </row>
    <row r="90" spans="1:13" ht="35.25" hidden="1" customHeight="1" x14ac:dyDescent="0.25">
      <c r="A90" s="35">
        <v>13505</v>
      </c>
      <c r="B90" s="36" t="s">
        <v>131</v>
      </c>
      <c r="C90" s="35"/>
      <c r="D90" s="37">
        <f t="shared" si="6"/>
        <v>1200000</v>
      </c>
      <c r="E90" s="37">
        <v>1200000</v>
      </c>
      <c r="F90" s="37" t="s">
        <v>24</v>
      </c>
      <c r="G90" s="38">
        <f t="shared" si="7"/>
        <v>1200000</v>
      </c>
      <c r="H90" s="38">
        <v>1200000</v>
      </c>
      <c r="I90" s="38" t="s">
        <v>24</v>
      </c>
      <c r="J90" s="37">
        <f t="shared" si="8"/>
        <v>3136882</v>
      </c>
      <c r="K90" s="37">
        <v>3136882</v>
      </c>
      <c r="L90" s="39" t="s">
        <v>24</v>
      </c>
      <c r="M90" s="40"/>
    </row>
    <row r="91" spans="1:13" ht="39.75" hidden="1" customHeight="1" x14ac:dyDescent="0.25">
      <c r="A91" s="35">
        <v>13506</v>
      </c>
      <c r="B91" s="36" t="s">
        <v>269</v>
      </c>
      <c r="C91" s="35"/>
      <c r="D91" s="37">
        <f t="shared" si="6"/>
        <v>0</v>
      </c>
      <c r="E91" s="37">
        <v>0</v>
      </c>
      <c r="F91" s="37" t="s">
        <v>24</v>
      </c>
      <c r="G91" s="38">
        <f t="shared" si="7"/>
        <v>0</v>
      </c>
      <c r="H91" s="38">
        <v>0</v>
      </c>
      <c r="I91" s="38" t="s">
        <v>24</v>
      </c>
      <c r="J91" s="37">
        <f t="shared" si="8"/>
        <v>0</v>
      </c>
      <c r="K91" s="37">
        <v>0</v>
      </c>
      <c r="L91" s="39" t="s">
        <v>24</v>
      </c>
      <c r="M91" s="40"/>
    </row>
    <row r="92" spans="1:13" ht="51" customHeight="1" x14ac:dyDescent="0.25">
      <c r="A92" s="35">
        <v>13507</v>
      </c>
      <c r="B92" s="36" t="s">
        <v>134</v>
      </c>
      <c r="C92" s="35"/>
      <c r="D92" s="37">
        <f t="shared" si="6"/>
        <v>23347000</v>
      </c>
      <c r="E92" s="37">
        <v>23347000</v>
      </c>
      <c r="F92" s="37" t="s">
        <v>24</v>
      </c>
      <c r="G92" s="38">
        <f t="shared" si="7"/>
        <v>23347000</v>
      </c>
      <c r="H92" s="38">
        <v>23347000</v>
      </c>
      <c r="I92" s="38" t="s">
        <v>24</v>
      </c>
      <c r="J92" s="37">
        <f t="shared" si="8"/>
        <v>13150112</v>
      </c>
      <c r="K92" s="37">
        <v>13150112</v>
      </c>
      <c r="L92" s="39" t="s">
        <v>24</v>
      </c>
      <c r="M92" s="40"/>
    </row>
    <row r="93" spans="1:13" ht="114.75" hidden="1" customHeight="1" x14ac:dyDescent="0.25">
      <c r="A93" s="35">
        <v>13508</v>
      </c>
      <c r="B93" s="36" t="s">
        <v>270</v>
      </c>
      <c r="C93" s="35"/>
      <c r="D93" s="37">
        <f t="shared" si="6"/>
        <v>0</v>
      </c>
      <c r="E93" s="37">
        <v>0</v>
      </c>
      <c r="F93" s="37" t="s">
        <v>24</v>
      </c>
      <c r="G93" s="38">
        <f t="shared" si="7"/>
        <v>0</v>
      </c>
      <c r="H93" s="38">
        <v>0</v>
      </c>
      <c r="I93" s="38" t="s">
        <v>24</v>
      </c>
      <c r="J93" s="37">
        <f t="shared" si="8"/>
        <v>0</v>
      </c>
      <c r="K93" s="37">
        <v>0</v>
      </c>
      <c r="L93" s="39" t="s">
        <v>24</v>
      </c>
      <c r="M93" s="40"/>
    </row>
    <row r="94" spans="1:13" ht="15" hidden="1" customHeight="1" x14ac:dyDescent="0.25">
      <c r="A94" s="35">
        <v>13509</v>
      </c>
      <c r="B94" s="36" t="s">
        <v>136</v>
      </c>
      <c r="C94" s="35"/>
      <c r="D94" s="37">
        <f t="shared" si="6"/>
        <v>0</v>
      </c>
      <c r="E94" s="37">
        <v>0</v>
      </c>
      <c r="F94" s="37" t="s">
        <v>24</v>
      </c>
      <c r="G94" s="38">
        <f t="shared" si="7"/>
        <v>0</v>
      </c>
      <c r="H94" s="38">
        <v>0</v>
      </c>
      <c r="I94" s="38" t="s">
        <v>24</v>
      </c>
      <c r="J94" s="37">
        <f t="shared" si="8"/>
        <v>0</v>
      </c>
      <c r="K94" s="37">
        <v>0</v>
      </c>
      <c r="L94" s="39" t="s">
        <v>24</v>
      </c>
      <c r="M94" s="40"/>
    </row>
    <row r="95" spans="1:13" ht="50.25" customHeight="1" x14ac:dyDescent="0.25">
      <c r="A95" s="35">
        <v>13510</v>
      </c>
      <c r="B95" s="36" t="s">
        <v>137</v>
      </c>
      <c r="C95" s="35"/>
      <c r="D95" s="37">
        <f t="shared" si="6"/>
        <v>1600000</v>
      </c>
      <c r="E95" s="37">
        <v>1600000</v>
      </c>
      <c r="F95" s="37" t="s">
        <v>24</v>
      </c>
      <c r="G95" s="38">
        <f t="shared" si="7"/>
        <v>1600000</v>
      </c>
      <c r="H95" s="38">
        <v>1600000</v>
      </c>
      <c r="I95" s="38" t="s">
        <v>24</v>
      </c>
      <c r="J95" s="37">
        <f t="shared" si="8"/>
        <v>1086900</v>
      </c>
      <c r="K95" s="37">
        <v>1086900</v>
      </c>
      <c r="L95" s="39" t="s">
        <v>24</v>
      </c>
      <c r="M95" s="40"/>
    </row>
    <row r="96" spans="1:13" ht="39.75" hidden="1" customHeight="1" x14ac:dyDescent="0.25">
      <c r="A96" s="35">
        <v>13511</v>
      </c>
      <c r="B96" s="36" t="s">
        <v>271</v>
      </c>
      <c r="C96" s="35"/>
      <c r="D96" s="37">
        <f t="shared" si="6"/>
        <v>0</v>
      </c>
      <c r="E96" s="37">
        <v>0</v>
      </c>
      <c r="F96" s="37" t="s">
        <v>24</v>
      </c>
      <c r="G96" s="38">
        <f t="shared" si="7"/>
        <v>0</v>
      </c>
      <c r="H96" s="38">
        <v>0</v>
      </c>
      <c r="I96" s="38" t="s">
        <v>24</v>
      </c>
      <c r="J96" s="37">
        <f t="shared" si="8"/>
        <v>0</v>
      </c>
      <c r="K96" s="37">
        <v>0</v>
      </c>
      <c r="L96" s="39" t="s">
        <v>24</v>
      </c>
      <c r="M96" s="40"/>
    </row>
    <row r="97" spans="1:13" ht="39.75" hidden="1" customHeight="1" x14ac:dyDescent="0.25">
      <c r="A97" s="35">
        <v>13512</v>
      </c>
      <c r="B97" s="36" t="s">
        <v>139</v>
      </c>
      <c r="C97" s="35"/>
      <c r="D97" s="37">
        <f t="shared" si="6"/>
        <v>0</v>
      </c>
      <c r="E97" s="37">
        <v>0</v>
      </c>
      <c r="F97" s="37" t="s">
        <v>24</v>
      </c>
      <c r="G97" s="38">
        <f t="shared" si="7"/>
        <v>0</v>
      </c>
      <c r="H97" s="38">
        <v>0</v>
      </c>
      <c r="I97" s="38" t="s">
        <v>24</v>
      </c>
      <c r="J97" s="37">
        <f t="shared" si="8"/>
        <v>0</v>
      </c>
      <c r="K97" s="37">
        <v>0</v>
      </c>
      <c r="L97" s="39" t="s">
        <v>24</v>
      </c>
      <c r="M97" s="40"/>
    </row>
    <row r="98" spans="1:13" ht="39.950000000000003" customHeight="1" x14ac:dyDescent="0.25">
      <c r="A98" s="35">
        <v>13513</v>
      </c>
      <c r="B98" s="36" t="s">
        <v>140</v>
      </c>
      <c r="C98" s="35"/>
      <c r="D98" s="37">
        <f t="shared" si="6"/>
        <v>15720000</v>
      </c>
      <c r="E98" s="37">
        <v>15720000</v>
      </c>
      <c r="F98" s="37" t="s">
        <v>24</v>
      </c>
      <c r="G98" s="38">
        <f t="shared" si="7"/>
        <v>15720000</v>
      </c>
      <c r="H98" s="38">
        <v>15720000</v>
      </c>
      <c r="I98" s="38" t="s">
        <v>24</v>
      </c>
      <c r="J98" s="37">
        <f t="shared" si="8"/>
        <v>16013700</v>
      </c>
      <c r="K98" s="37">
        <v>16013700</v>
      </c>
      <c r="L98" s="39" t="s">
        <v>24</v>
      </c>
      <c r="M98" s="40"/>
    </row>
    <row r="99" spans="1:13" ht="38.25" customHeight="1" x14ac:dyDescent="0.25">
      <c r="A99" s="35">
        <v>13514</v>
      </c>
      <c r="B99" s="36" t="s">
        <v>141</v>
      </c>
      <c r="C99" s="35"/>
      <c r="D99" s="37">
        <f t="shared" si="6"/>
        <v>6500000</v>
      </c>
      <c r="E99" s="37">
        <v>6500000</v>
      </c>
      <c r="F99" s="37" t="s">
        <v>24</v>
      </c>
      <c r="G99" s="38">
        <f t="shared" si="7"/>
        <v>6500000</v>
      </c>
      <c r="H99" s="38">
        <v>6500000</v>
      </c>
      <c r="I99" s="38" t="s">
        <v>24</v>
      </c>
      <c r="J99" s="37">
        <f t="shared" si="8"/>
        <v>5459000</v>
      </c>
      <c r="K99" s="37">
        <v>5459000</v>
      </c>
      <c r="L99" s="39" t="s">
        <v>24</v>
      </c>
      <c r="M99" s="40"/>
    </row>
    <row r="100" spans="1:13" ht="39.75" hidden="1" customHeight="1" x14ac:dyDescent="0.25">
      <c r="A100" s="35">
        <v>13515</v>
      </c>
      <c r="B100" s="36" t="s">
        <v>272</v>
      </c>
      <c r="C100" s="35"/>
      <c r="D100" s="37">
        <f t="shared" si="6"/>
        <v>0</v>
      </c>
      <c r="E100" s="37">
        <v>0</v>
      </c>
      <c r="F100" s="37" t="s">
        <v>24</v>
      </c>
      <c r="G100" s="38">
        <f t="shared" si="7"/>
        <v>0</v>
      </c>
      <c r="H100" s="38">
        <v>0</v>
      </c>
      <c r="I100" s="38" t="s">
        <v>24</v>
      </c>
      <c r="J100" s="37">
        <f t="shared" si="8"/>
        <v>0</v>
      </c>
      <c r="K100" s="37">
        <v>0</v>
      </c>
      <c r="L100" s="39" t="s">
        <v>24</v>
      </c>
      <c r="M100" s="40"/>
    </row>
    <row r="101" spans="1:13" ht="39.75" hidden="1" customHeight="1" x14ac:dyDescent="0.25">
      <c r="A101" s="35">
        <v>13516</v>
      </c>
      <c r="B101" s="36" t="s">
        <v>273</v>
      </c>
      <c r="C101" s="35"/>
      <c r="D101" s="37">
        <f t="shared" si="6"/>
        <v>0</v>
      </c>
      <c r="E101" s="37">
        <v>0</v>
      </c>
      <c r="F101" s="37" t="s">
        <v>24</v>
      </c>
      <c r="G101" s="38">
        <f t="shared" si="7"/>
        <v>0</v>
      </c>
      <c r="H101" s="38">
        <v>0</v>
      </c>
      <c r="I101" s="38" t="s">
        <v>24</v>
      </c>
      <c r="J101" s="37">
        <f t="shared" si="8"/>
        <v>0</v>
      </c>
      <c r="K101" s="37">
        <v>0</v>
      </c>
      <c r="L101" s="39" t="s">
        <v>24</v>
      </c>
      <c r="M101" s="40"/>
    </row>
    <row r="102" spans="1:13" ht="39.75" hidden="1" customHeight="1" x14ac:dyDescent="0.25">
      <c r="A102" s="35">
        <v>13517</v>
      </c>
      <c r="B102" s="36" t="s">
        <v>274</v>
      </c>
      <c r="C102" s="35"/>
      <c r="D102" s="37">
        <f t="shared" si="6"/>
        <v>0</v>
      </c>
      <c r="E102" s="37">
        <v>0</v>
      </c>
      <c r="F102" s="37" t="s">
        <v>24</v>
      </c>
      <c r="G102" s="38">
        <f t="shared" si="7"/>
        <v>0</v>
      </c>
      <c r="H102" s="38">
        <v>0</v>
      </c>
      <c r="I102" s="38" t="s">
        <v>24</v>
      </c>
      <c r="J102" s="37">
        <f t="shared" si="8"/>
        <v>0</v>
      </c>
      <c r="K102" s="37">
        <v>0</v>
      </c>
      <c r="L102" s="39" t="s">
        <v>24</v>
      </c>
      <c r="M102" s="40"/>
    </row>
    <row r="103" spans="1:13" ht="39.75" hidden="1" customHeight="1" x14ac:dyDescent="0.25">
      <c r="A103" s="35">
        <v>13518</v>
      </c>
      <c r="B103" s="36" t="s">
        <v>146</v>
      </c>
      <c r="C103" s="35"/>
      <c r="D103" s="37">
        <f t="shared" si="6"/>
        <v>0</v>
      </c>
      <c r="E103" s="37">
        <v>0</v>
      </c>
      <c r="F103" s="37" t="s">
        <v>24</v>
      </c>
      <c r="G103" s="38">
        <f t="shared" si="7"/>
        <v>0</v>
      </c>
      <c r="H103" s="38">
        <v>0</v>
      </c>
      <c r="I103" s="38" t="s">
        <v>24</v>
      </c>
      <c r="J103" s="37">
        <f t="shared" si="8"/>
        <v>0</v>
      </c>
      <c r="K103" s="37">
        <v>0</v>
      </c>
      <c r="L103" s="39" t="s">
        <v>24</v>
      </c>
      <c r="M103" s="40"/>
    </row>
    <row r="104" spans="1:13" ht="36.75" customHeight="1" x14ac:dyDescent="0.25">
      <c r="A104" s="35">
        <v>13519</v>
      </c>
      <c r="B104" s="36" t="s">
        <v>147</v>
      </c>
      <c r="C104" s="35"/>
      <c r="D104" s="37">
        <f t="shared" si="6"/>
        <v>50300</v>
      </c>
      <c r="E104" s="37">
        <v>50300</v>
      </c>
      <c r="F104" s="37" t="s">
        <v>24</v>
      </c>
      <c r="G104" s="38">
        <f t="shared" si="7"/>
        <v>50300</v>
      </c>
      <c r="H104" s="38">
        <v>50300</v>
      </c>
      <c r="I104" s="38" t="s">
        <v>24</v>
      </c>
      <c r="J104" s="37">
        <f t="shared" si="8"/>
        <v>36500</v>
      </c>
      <c r="K104" s="37">
        <v>36500</v>
      </c>
      <c r="L104" s="39" t="s">
        <v>24</v>
      </c>
      <c r="M104" s="40"/>
    </row>
    <row r="105" spans="1:13" ht="39.75" hidden="1" customHeight="1" x14ac:dyDescent="0.25">
      <c r="A105" s="35">
        <v>13520</v>
      </c>
      <c r="B105" s="36" t="s">
        <v>148</v>
      </c>
      <c r="C105" s="35"/>
      <c r="D105" s="37">
        <f t="shared" si="6"/>
        <v>0</v>
      </c>
      <c r="E105" s="37">
        <v>0</v>
      </c>
      <c r="F105" s="37" t="s">
        <v>24</v>
      </c>
      <c r="G105" s="38">
        <f t="shared" si="7"/>
        <v>0</v>
      </c>
      <c r="H105" s="38">
        <v>0</v>
      </c>
      <c r="I105" s="38" t="s">
        <v>24</v>
      </c>
      <c r="J105" s="37">
        <f t="shared" si="8"/>
        <v>0</v>
      </c>
      <c r="K105" s="37">
        <v>0</v>
      </c>
      <c r="L105" s="39" t="s">
        <v>24</v>
      </c>
      <c r="M105" s="40"/>
    </row>
    <row r="106" spans="1:13" ht="39.75" hidden="1" customHeight="1" x14ac:dyDescent="0.25">
      <c r="A106" s="35">
        <v>1352</v>
      </c>
      <c r="B106" s="36" t="s">
        <v>275</v>
      </c>
      <c r="C106" s="35"/>
      <c r="D106" s="37">
        <f t="shared" si="6"/>
        <v>0</v>
      </c>
      <c r="E106" s="37">
        <v>0</v>
      </c>
      <c r="F106" s="37" t="s">
        <v>24</v>
      </c>
      <c r="G106" s="38">
        <f t="shared" si="7"/>
        <v>0</v>
      </c>
      <c r="H106" s="38">
        <v>0</v>
      </c>
      <c r="I106" s="38" t="s">
        <v>24</v>
      </c>
      <c r="J106" s="37">
        <f t="shared" si="8"/>
        <v>1614415</v>
      </c>
      <c r="K106" s="37">
        <v>1614415</v>
      </c>
      <c r="L106" s="39" t="s">
        <v>24</v>
      </c>
      <c r="M106" s="40"/>
    </row>
    <row r="107" spans="1:13" ht="39.75" hidden="1" customHeight="1" x14ac:dyDescent="0.25">
      <c r="A107" s="35">
        <v>1353</v>
      </c>
      <c r="B107" s="36" t="s">
        <v>151</v>
      </c>
      <c r="C107" s="35"/>
      <c r="D107" s="37">
        <f t="shared" si="6"/>
        <v>0</v>
      </c>
      <c r="E107" s="37">
        <v>0</v>
      </c>
      <c r="F107" s="37" t="s">
        <v>24</v>
      </c>
      <c r="G107" s="38">
        <f t="shared" si="7"/>
        <v>0</v>
      </c>
      <c r="H107" s="38">
        <v>0</v>
      </c>
      <c r="I107" s="38" t="s">
        <v>24</v>
      </c>
      <c r="J107" s="37">
        <f t="shared" si="8"/>
        <v>0</v>
      </c>
      <c r="K107" s="37">
        <v>0</v>
      </c>
      <c r="L107" s="39" t="s">
        <v>24</v>
      </c>
      <c r="M107" s="40"/>
    </row>
    <row r="108" spans="1:13" ht="39.950000000000003" customHeight="1" x14ac:dyDescent="0.25">
      <c r="A108" s="35">
        <v>1360</v>
      </c>
      <c r="B108" s="36" t="s">
        <v>276</v>
      </c>
      <c r="C108" s="35" t="s">
        <v>277</v>
      </c>
      <c r="D108" s="37">
        <f>SUM(D109,D110)</f>
        <v>2500000</v>
      </c>
      <c r="E108" s="37">
        <f>SUM(E109,E110)</f>
        <v>2500000</v>
      </c>
      <c r="F108" s="37" t="s">
        <v>24</v>
      </c>
      <c r="G108" s="38">
        <f>SUM(G109,G110)</f>
        <v>2500000</v>
      </c>
      <c r="H108" s="38">
        <f>SUM(H109,H110)</f>
        <v>2500000</v>
      </c>
      <c r="I108" s="38" t="s">
        <v>24</v>
      </c>
      <c r="J108" s="37">
        <f>SUM(J109,J110)</f>
        <v>6100000</v>
      </c>
      <c r="K108" s="37">
        <f>SUM(K109,K110)</f>
        <v>6100000</v>
      </c>
      <c r="L108" s="39" t="s">
        <v>24</v>
      </c>
      <c r="M108" s="40"/>
    </row>
    <row r="109" spans="1:13" ht="33.75" customHeight="1" x14ac:dyDescent="0.25">
      <c r="A109" s="35">
        <v>1361</v>
      </c>
      <c r="B109" s="36" t="s">
        <v>154</v>
      </c>
      <c r="C109" s="35"/>
      <c r="D109" s="37">
        <f>SUM(E109,F109)</f>
        <v>2500000</v>
      </c>
      <c r="E109" s="37">
        <v>2500000</v>
      </c>
      <c r="F109" s="37" t="s">
        <v>24</v>
      </c>
      <c r="G109" s="38">
        <f>SUM(H109,I109)</f>
        <v>2500000</v>
      </c>
      <c r="H109" s="38">
        <v>2500000</v>
      </c>
      <c r="I109" s="38" t="s">
        <v>24</v>
      </c>
      <c r="J109" s="37">
        <f>SUM(K109,L109)</f>
        <v>6100000</v>
      </c>
      <c r="K109" s="37">
        <v>6100000</v>
      </c>
      <c r="L109" s="39" t="s">
        <v>24</v>
      </c>
      <c r="M109" s="40"/>
    </row>
    <row r="110" spans="1:13" ht="39.75" hidden="1" customHeight="1" x14ac:dyDescent="0.25">
      <c r="A110" s="35">
        <v>1362</v>
      </c>
      <c r="B110" s="36" t="s">
        <v>155</v>
      </c>
      <c r="C110" s="35"/>
      <c r="D110" s="37">
        <f>SUM(E110,F110)</f>
        <v>0</v>
      </c>
      <c r="E110" s="37">
        <v>0</v>
      </c>
      <c r="F110" s="37" t="s">
        <v>24</v>
      </c>
      <c r="G110" s="38">
        <f>SUM(H110,I110)</f>
        <v>0</v>
      </c>
      <c r="H110" s="38">
        <v>0</v>
      </c>
      <c r="I110" s="38" t="s">
        <v>24</v>
      </c>
      <c r="J110" s="37">
        <f>SUM(K110,L110)</f>
        <v>0</v>
      </c>
      <c r="K110" s="37">
        <v>0</v>
      </c>
      <c r="L110" s="39" t="s">
        <v>24</v>
      </c>
      <c r="M110" s="40"/>
    </row>
    <row r="111" spans="1:13" ht="32.25" customHeight="1" x14ac:dyDescent="0.25">
      <c r="A111" s="35">
        <v>1370</v>
      </c>
      <c r="B111" s="36" t="s">
        <v>278</v>
      </c>
      <c r="C111" s="35" t="s">
        <v>279</v>
      </c>
      <c r="D111" s="37">
        <f>SUM(D112,D113)</f>
        <v>0</v>
      </c>
      <c r="E111" s="37">
        <f>SUM(E112,E113)</f>
        <v>0</v>
      </c>
      <c r="F111" s="37" t="s">
        <v>24</v>
      </c>
      <c r="G111" s="38">
        <f>SUM(G112,G113)</f>
        <v>3706000</v>
      </c>
      <c r="H111" s="38">
        <f>SUM(H112,H113)</f>
        <v>3706000</v>
      </c>
      <c r="I111" s="38" t="s">
        <v>24</v>
      </c>
      <c r="J111" s="37">
        <f>SUM(J112,J113)</f>
        <v>3706000</v>
      </c>
      <c r="K111" s="37">
        <f>SUM(K112,K113)</f>
        <v>3706000</v>
      </c>
      <c r="L111" s="39" t="s">
        <v>24</v>
      </c>
      <c r="M111" s="40"/>
    </row>
    <row r="112" spans="1:13" ht="39.75" hidden="1" customHeight="1" x14ac:dyDescent="0.25">
      <c r="A112" s="35">
        <v>1371</v>
      </c>
      <c r="B112" s="36" t="s">
        <v>280</v>
      </c>
      <c r="C112" s="35"/>
      <c r="D112" s="37">
        <f>SUM(E112,F112)</f>
        <v>0</v>
      </c>
      <c r="E112" s="37">
        <v>0</v>
      </c>
      <c r="F112" s="37" t="s">
        <v>24</v>
      </c>
      <c r="G112" s="38">
        <f>SUM(H112,I112)</f>
        <v>0</v>
      </c>
      <c r="H112" s="38">
        <v>0</v>
      </c>
      <c r="I112" s="38" t="s">
        <v>24</v>
      </c>
      <c r="J112" s="37">
        <f>SUM(K112,L112)</f>
        <v>0</v>
      </c>
      <c r="K112" s="37">
        <v>0</v>
      </c>
      <c r="L112" s="39" t="s">
        <v>24</v>
      </c>
      <c r="M112" s="40"/>
    </row>
    <row r="113" spans="1:13" ht="39.950000000000003" customHeight="1" x14ac:dyDescent="0.25">
      <c r="A113" s="35">
        <v>1372</v>
      </c>
      <c r="B113" s="36" t="s">
        <v>281</v>
      </c>
      <c r="C113" s="35"/>
      <c r="D113" s="37">
        <f>SUM(E113,F113)</f>
        <v>0</v>
      </c>
      <c r="E113" s="37">
        <v>0</v>
      </c>
      <c r="F113" s="37" t="s">
        <v>24</v>
      </c>
      <c r="G113" s="38">
        <f>SUM(H113,I113)</f>
        <v>3706000</v>
      </c>
      <c r="H113" s="38">
        <v>3706000</v>
      </c>
      <c r="I113" s="38" t="s">
        <v>24</v>
      </c>
      <c r="J113" s="37">
        <f>SUM(K113,L113)</f>
        <v>3706000</v>
      </c>
      <c r="K113" s="37">
        <v>3706000</v>
      </c>
      <c r="L113" s="39" t="s">
        <v>24</v>
      </c>
      <c r="M113" s="40"/>
    </row>
    <row r="114" spans="1:13" ht="39.950000000000003" customHeight="1" x14ac:dyDescent="0.25">
      <c r="A114" s="35">
        <v>1380</v>
      </c>
      <c r="B114" s="36" t="s">
        <v>282</v>
      </c>
      <c r="C114" s="35" t="s">
        <v>283</v>
      </c>
      <c r="D114" s="37">
        <f>SUM(D115,D116)</f>
        <v>32468000</v>
      </c>
      <c r="E114" s="37" t="s">
        <v>24</v>
      </c>
      <c r="F114" s="37">
        <f>SUM(F115,F116)</f>
        <v>32468000</v>
      </c>
      <c r="G114" s="38">
        <f>SUM(G115,G116)</f>
        <v>32468000</v>
      </c>
      <c r="H114" s="38" t="s">
        <v>24</v>
      </c>
      <c r="I114" s="38">
        <f>SUM(I115,I116)</f>
        <v>32468000</v>
      </c>
      <c r="J114" s="37">
        <f>SUM(J115,J116)</f>
        <v>25429899</v>
      </c>
      <c r="K114" s="37" t="s">
        <v>24</v>
      </c>
      <c r="L114" s="39">
        <f>SUM(L115,L116)</f>
        <v>25429899</v>
      </c>
      <c r="M114" s="40"/>
    </row>
    <row r="115" spans="1:13" ht="35.25" customHeight="1" x14ac:dyDescent="0.25">
      <c r="A115" s="35">
        <v>1381</v>
      </c>
      <c r="B115" s="36" t="s">
        <v>284</v>
      </c>
      <c r="C115" s="35"/>
      <c r="D115" s="37">
        <f>SUM(E115,F115)</f>
        <v>32468000</v>
      </c>
      <c r="E115" s="37" t="s">
        <v>24</v>
      </c>
      <c r="F115" s="37">
        <v>32468000</v>
      </c>
      <c r="G115" s="38">
        <f>SUM(H115,I115)</f>
        <v>32468000</v>
      </c>
      <c r="H115" s="38" t="s">
        <v>24</v>
      </c>
      <c r="I115" s="38">
        <v>32468000</v>
      </c>
      <c r="J115" s="37">
        <f>SUM(K115,L115)</f>
        <v>25429899</v>
      </c>
      <c r="K115" s="37" t="s">
        <v>24</v>
      </c>
      <c r="L115" s="39">
        <v>25429899</v>
      </c>
      <c r="M115" s="40"/>
    </row>
    <row r="116" spans="1:13" ht="39.75" hidden="1" customHeight="1" x14ac:dyDescent="0.25">
      <c r="A116" s="35">
        <v>1382</v>
      </c>
      <c r="B116" s="36" t="s">
        <v>285</v>
      </c>
      <c r="C116" s="35"/>
      <c r="D116" s="37">
        <f>SUM(E116,F116)</f>
        <v>0</v>
      </c>
      <c r="E116" s="37" t="s">
        <v>24</v>
      </c>
      <c r="F116" s="37">
        <v>0</v>
      </c>
      <c r="G116" s="38">
        <f>SUM(H116,I116)</f>
        <v>0</v>
      </c>
      <c r="H116" s="38" t="s">
        <v>24</v>
      </c>
      <c r="I116" s="38">
        <v>0</v>
      </c>
      <c r="J116" s="37">
        <f>SUM(K116,L116)</f>
        <v>0</v>
      </c>
      <c r="K116" s="37" t="s">
        <v>24</v>
      </c>
      <c r="L116" s="39">
        <v>0</v>
      </c>
      <c r="M116" s="40"/>
    </row>
    <row r="117" spans="1:13" ht="36" customHeight="1" x14ac:dyDescent="0.25">
      <c r="A117" s="35">
        <v>1390</v>
      </c>
      <c r="B117" s="36" t="s">
        <v>286</v>
      </c>
      <c r="C117" s="35" t="s">
        <v>287</v>
      </c>
      <c r="D117" s="37">
        <f>SUM(D118,D120)</f>
        <v>5000000</v>
      </c>
      <c r="E117" s="37">
        <f>SUM(E118:E120)</f>
        <v>5000000</v>
      </c>
      <c r="F117" s="37">
        <f>SUM(F118:F120)</f>
        <v>202662931</v>
      </c>
      <c r="G117" s="38">
        <f>SUM(G118,G120)</f>
        <v>5000000</v>
      </c>
      <c r="H117" s="38">
        <f>SUM(H118:H120)</f>
        <v>5000000</v>
      </c>
      <c r="I117" s="38">
        <f>SUM(I118:I120)</f>
        <v>182988531</v>
      </c>
      <c r="J117" s="37">
        <f>SUM(J118,J120)</f>
        <v>6061851.4000000004</v>
      </c>
      <c r="K117" s="37">
        <f>SUM(K118:K120)</f>
        <v>6061851.4000000004</v>
      </c>
      <c r="L117" s="39">
        <f>SUM(L118:L120)</f>
        <v>29300000</v>
      </c>
      <c r="M117" s="40"/>
    </row>
    <row r="118" spans="1:13" ht="39.75" hidden="1" customHeight="1" x14ac:dyDescent="0.25">
      <c r="A118" s="35">
        <v>1391</v>
      </c>
      <c r="B118" s="36" t="s">
        <v>288</v>
      </c>
      <c r="C118" s="35"/>
      <c r="D118" s="37">
        <f>SUM(E118,F118)</f>
        <v>0</v>
      </c>
      <c r="E118" s="37" t="s">
        <v>24</v>
      </c>
      <c r="F118" s="37">
        <v>0</v>
      </c>
      <c r="G118" s="38">
        <f>SUM(H118,I118)</f>
        <v>0</v>
      </c>
      <c r="H118" s="38" t="s">
        <v>24</v>
      </c>
      <c r="I118" s="38">
        <v>0</v>
      </c>
      <c r="J118" s="37">
        <f>SUM(K118,L118)</f>
        <v>0</v>
      </c>
      <c r="K118" s="37" t="s">
        <v>24</v>
      </c>
      <c r="L118" s="39">
        <v>0</v>
      </c>
      <c r="M118" s="40"/>
    </row>
    <row r="119" spans="1:13" ht="39.950000000000003" customHeight="1" x14ac:dyDescent="0.25">
      <c r="A119" s="35">
        <v>1392</v>
      </c>
      <c r="B119" s="36" t="s">
        <v>169</v>
      </c>
      <c r="C119" s="35"/>
      <c r="D119" s="37">
        <f>SUM(E119,F119)</f>
        <v>202662931</v>
      </c>
      <c r="E119" s="37" t="s">
        <v>24</v>
      </c>
      <c r="F119" s="37">
        <v>202662931</v>
      </c>
      <c r="G119" s="38">
        <f>SUM(H119,I119)</f>
        <v>182988531</v>
      </c>
      <c r="H119" s="38" t="s">
        <v>24</v>
      </c>
      <c r="I119" s="38">
        <v>182988531</v>
      </c>
      <c r="J119" s="37">
        <f>SUM(K119,L119)</f>
        <v>29300000</v>
      </c>
      <c r="K119" s="37" t="s">
        <v>24</v>
      </c>
      <c r="L119" s="39">
        <v>29300000</v>
      </c>
      <c r="M119" s="40"/>
    </row>
    <row r="120" spans="1:13" ht="39.950000000000003" customHeight="1" x14ac:dyDescent="0.25">
      <c r="A120" s="35">
        <v>1393</v>
      </c>
      <c r="B120" s="36" t="s">
        <v>289</v>
      </c>
      <c r="C120" s="35"/>
      <c r="D120" s="37">
        <f>SUM(E120,F120)</f>
        <v>5000000</v>
      </c>
      <c r="E120" s="37">
        <v>5000000</v>
      </c>
      <c r="F120" s="37">
        <v>0</v>
      </c>
      <c r="G120" s="38">
        <f>SUM(H120,I120)</f>
        <v>5000000</v>
      </c>
      <c r="H120" s="38">
        <v>5000000</v>
      </c>
      <c r="I120" s="38">
        <v>0</v>
      </c>
      <c r="J120" s="37">
        <f>SUM(K120,L120)</f>
        <v>6061851.4000000004</v>
      </c>
      <c r="K120" s="37">
        <v>6061851.4000000004</v>
      </c>
      <c r="L120" s="39">
        <v>0</v>
      </c>
      <c r="M120" s="40"/>
    </row>
  </sheetData>
  <mergeCells count="5">
    <mergeCell ref="A1:K1"/>
    <mergeCell ref="A2:K2"/>
    <mergeCell ref="A3:L3"/>
    <mergeCell ref="A4:K4"/>
    <mergeCell ref="B8:I10"/>
  </mergeCells>
  <pageMargins left="0.25" right="0.25" top="0.75" bottom="0.75" header="0.3" footer="0.3"/>
  <pageSetup paperSize="9" orientation="portrait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8"/>
  <sheetViews>
    <sheetView tabSelected="1" topLeftCell="A314" zoomScaleSheetLayoutView="100" workbookViewId="0">
      <selection activeCell="I335" sqref="I335"/>
    </sheetView>
  </sheetViews>
  <sheetFormatPr defaultRowHeight="15" customHeight="1" x14ac:dyDescent="0.25"/>
  <cols>
    <col min="1" max="1" width="7.5703125" style="24" customWidth="1"/>
    <col min="2" max="2" width="26.7109375" style="24" customWidth="1"/>
    <col min="3" max="3" width="6.5703125" style="24" customWidth="1"/>
    <col min="4" max="4" width="5.140625" style="24" customWidth="1"/>
    <col min="5" max="5" width="5.85546875" style="24" customWidth="1"/>
    <col min="6" max="8" width="19" style="24" hidden="1" customWidth="1"/>
    <col min="9" max="9" width="16.28515625" style="24" customWidth="1"/>
    <col min="10" max="10" width="15.7109375" style="24" customWidth="1"/>
    <col min="11" max="11" width="15" style="24" customWidth="1"/>
    <col min="12" max="12" width="0.140625" style="24" customWidth="1"/>
    <col min="13" max="14" width="19" style="24" hidden="1" customWidth="1"/>
    <col min="15" max="16384" width="9.140625" style="24"/>
  </cols>
  <sheetData>
    <row r="1" spans="1:17" ht="49.5" hidden="1" customHeight="1" x14ac:dyDescent="0.25">
      <c r="A1" s="212" t="s">
        <v>174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7" ht="15" hidden="1" customHeight="1" x14ac:dyDescent="0.25">
      <c r="A2" s="213" t="s">
        <v>175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7" ht="15" hidden="1" customHeight="1" x14ac:dyDescent="0.25">
      <c r="A3" s="213" t="s">
        <v>290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7" ht="15" hidden="1" customHeight="1" x14ac:dyDescent="0.25">
      <c r="A4" s="213" t="s">
        <v>177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</row>
    <row r="5" spans="1:17" ht="15" hidden="1" customHeight="1" x14ac:dyDescent="0.25"/>
    <row r="6" spans="1:17" ht="15" hidden="1" customHeight="1" x14ac:dyDescent="0.25"/>
    <row r="7" spans="1:17" ht="15" hidden="1" customHeight="1" x14ac:dyDescent="0.25"/>
    <row r="8" spans="1:17" ht="15" customHeight="1" x14ac:dyDescent="0.3">
      <c r="B8" s="93"/>
      <c r="C8" s="93"/>
      <c r="D8" s="93"/>
      <c r="E8" s="93"/>
      <c r="F8" s="93"/>
      <c r="G8" s="93"/>
      <c r="H8" s="93"/>
      <c r="I8" s="94"/>
      <c r="J8" s="211" t="s">
        <v>1497</v>
      </c>
      <c r="K8" s="211"/>
      <c r="L8" s="211"/>
      <c r="M8" s="211"/>
      <c r="N8" s="87"/>
      <c r="O8" s="95"/>
      <c r="P8" s="95"/>
      <c r="Q8" s="95"/>
    </row>
    <row r="9" spans="1:17" ht="15" customHeight="1" x14ac:dyDescent="0.25">
      <c r="B9" s="223" t="s">
        <v>1498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5"/>
    </row>
    <row r="10" spans="1:17" ht="15" customHeight="1" x14ac:dyDescent="0.3">
      <c r="B10" s="226" t="s">
        <v>1496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95"/>
    </row>
    <row r="11" spans="1:17" ht="1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7" ht="1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7" s="41" customFormat="1" ht="15.75" hidden="1" customHeight="1" x14ac:dyDescent="0.25">
      <c r="A13" s="42" t="s">
        <v>291</v>
      </c>
      <c r="B13" s="42"/>
      <c r="C13" s="42"/>
      <c r="D13" s="42"/>
      <c r="E13" s="42"/>
      <c r="F13" s="42"/>
      <c r="G13" s="42"/>
      <c r="H13" s="42"/>
      <c r="I13" s="42"/>
      <c r="J13" s="227"/>
      <c r="K13" s="227"/>
    </row>
    <row r="14" spans="1:17" s="41" customFormat="1" ht="36" customHeight="1" x14ac:dyDescent="0.25">
      <c r="A14" s="220"/>
      <c r="B14" s="220"/>
      <c r="C14" s="220"/>
      <c r="D14" s="220"/>
      <c r="E14" s="220"/>
      <c r="F14" s="220"/>
      <c r="G14" s="220"/>
      <c r="H14" s="220"/>
      <c r="I14" s="220"/>
      <c r="J14" s="220"/>
      <c r="K14" s="220"/>
    </row>
    <row r="15" spans="1:17" ht="37.5" customHeight="1" x14ac:dyDescent="0.25">
      <c r="A15" s="29" t="s">
        <v>172</v>
      </c>
      <c r="B15" s="30" t="s">
        <v>292</v>
      </c>
      <c r="C15" s="29" t="s">
        <v>293</v>
      </c>
      <c r="D15" s="29" t="s">
        <v>294</v>
      </c>
      <c r="E15" s="29" t="s">
        <v>295</v>
      </c>
      <c r="F15" s="29" t="s">
        <v>179</v>
      </c>
      <c r="G15" s="29" t="s">
        <v>296</v>
      </c>
      <c r="H15" s="29"/>
      <c r="I15" s="29" t="s">
        <v>179</v>
      </c>
      <c r="J15" s="221" t="s">
        <v>26</v>
      </c>
      <c r="K15" s="222"/>
      <c r="L15" s="31" t="s">
        <v>179</v>
      </c>
      <c r="M15" s="31" t="s">
        <v>26</v>
      </c>
      <c r="N15" s="31"/>
    </row>
    <row r="16" spans="1:17" ht="20.100000000000001" customHeight="1" x14ac:dyDescent="0.25">
      <c r="A16" s="29" t="s">
        <v>17</v>
      </c>
      <c r="B16" s="29"/>
      <c r="C16" s="29"/>
      <c r="D16" s="29"/>
      <c r="E16" s="29"/>
      <c r="F16" s="29" t="s">
        <v>297</v>
      </c>
      <c r="G16" s="29" t="s">
        <v>298</v>
      </c>
      <c r="H16" s="29" t="s">
        <v>299</v>
      </c>
      <c r="I16" s="29"/>
      <c r="J16" s="29" t="s">
        <v>298</v>
      </c>
      <c r="K16" s="31" t="s">
        <v>299</v>
      </c>
      <c r="L16" s="31" t="s">
        <v>300</v>
      </c>
      <c r="M16" s="31" t="s">
        <v>298</v>
      </c>
      <c r="N16" s="31" t="s">
        <v>299</v>
      </c>
    </row>
    <row r="17" spans="1:14" ht="20.25" customHeight="1" x14ac:dyDescent="0.25">
      <c r="A17" s="33">
        <v>1</v>
      </c>
      <c r="B17" s="33">
        <v>2</v>
      </c>
      <c r="C17" s="33">
        <v>3</v>
      </c>
      <c r="D17" s="33">
        <v>4</v>
      </c>
      <c r="E17" s="33">
        <v>5</v>
      </c>
      <c r="F17" s="33">
        <v>6</v>
      </c>
      <c r="G17" s="33">
        <v>7</v>
      </c>
      <c r="H17" s="33">
        <v>8</v>
      </c>
      <c r="I17" s="33">
        <v>9</v>
      </c>
      <c r="J17" s="33">
        <v>10</v>
      </c>
      <c r="K17" s="33">
        <v>11</v>
      </c>
      <c r="L17" s="33">
        <v>12</v>
      </c>
      <c r="M17" s="33">
        <v>13</v>
      </c>
      <c r="N17" s="33">
        <v>14</v>
      </c>
    </row>
    <row r="18" spans="1:14" ht="30.75" customHeight="1" x14ac:dyDescent="0.25">
      <c r="A18" s="35">
        <v>2000</v>
      </c>
      <c r="B18" s="36" t="s">
        <v>301</v>
      </c>
      <c r="C18" s="35" t="s">
        <v>24</v>
      </c>
      <c r="D18" s="35" t="s">
        <v>24</v>
      </c>
      <c r="E18" s="35" t="s">
        <v>24</v>
      </c>
      <c r="F18" s="37">
        <f t="shared" ref="F18:N18" si="0">SUM(F19,F53,F70,F99,F152,F172,F192,F221,F251,F282,F314)</f>
        <v>1749139449.2</v>
      </c>
      <c r="G18" s="37">
        <f t="shared" si="0"/>
        <v>1143835731</v>
      </c>
      <c r="H18" s="37">
        <f t="shared" si="0"/>
        <v>807966649.20000005</v>
      </c>
      <c r="I18" s="38">
        <f t="shared" si="0"/>
        <v>1708949305.2</v>
      </c>
      <c r="J18" s="38">
        <f t="shared" si="0"/>
        <v>1096817331</v>
      </c>
      <c r="K18" s="38">
        <f t="shared" si="0"/>
        <v>795120505.20000005</v>
      </c>
      <c r="L18" s="37">
        <f t="shared" si="0"/>
        <v>1282569387.2</v>
      </c>
      <c r="M18" s="37">
        <f t="shared" si="0"/>
        <v>775493445.60000014</v>
      </c>
      <c r="N18" s="37">
        <f t="shared" si="0"/>
        <v>536375941.60000008</v>
      </c>
    </row>
    <row r="19" spans="1:14" ht="36.75" customHeight="1" x14ac:dyDescent="0.25">
      <c r="A19" s="35">
        <v>2100</v>
      </c>
      <c r="B19" s="36" t="s">
        <v>302</v>
      </c>
      <c r="C19" s="35" t="s">
        <v>303</v>
      </c>
      <c r="D19" s="35" t="s">
        <v>304</v>
      </c>
      <c r="E19" s="35" t="s">
        <v>304</v>
      </c>
      <c r="F19" s="37">
        <f t="shared" ref="F19:N19" si="1">SUM(F21,F26,F30,F35,F38,F41,F44,F47)</f>
        <v>421790600</v>
      </c>
      <c r="G19" s="37">
        <f t="shared" si="1"/>
        <v>362566600</v>
      </c>
      <c r="H19" s="37">
        <f t="shared" si="1"/>
        <v>59224000</v>
      </c>
      <c r="I19" s="38">
        <f t="shared" si="1"/>
        <v>408316007</v>
      </c>
      <c r="J19" s="38">
        <f t="shared" si="1"/>
        <v>362823100</v>
      </c>
      <c r="K19" s="38">
        <f t="shared" si="1"/>
        <v>45492907</v>
      </c>
      <c r="L19" s="37">
        <f t="shared" si="1"/>
        <v>348655856</v>
      </c>
      <c r="M19" s="37">
        <f t="shared" si="1"/>
        <v>318945496</v>
      </c>
      <c r="N19" s="37">
        <f t="shared" si="1"/>
        <v>29710360</v>
      </c>
    </row>
    <row r="20" spans="1:14" ht="39.75" hidden="1" customHeight="1" x14ac:dyDescent="0.25">
      <c r="A20" s="35"/>
      <c r="B20" s="36" t="s">
        <v>16</v>
      </c>
      <c r="C20" s="35"/>
      <c r="D20" s="35"/>
      <c r="E20" s="35"/>
      <c r="F20" s="35"/>
      <c r="G20" s="35"/>
      <c r="H20" s="35"/>
      <c r="I20" s="38"/>
      <c r="J20" s="38"/>
      <c r="K20" s="38"/>
      <c r="L20" s="35"/>
      <c r="M20" s="35"/>
      <c r="N20" s="35"/>
    </row>
    <row r="21" spans="1:14" ht="34.5" customHeight="1" x14ac:dyDescent="0.25">
      <c r="A21" s="35">
        <v>2110</v>
      </c>
      <c r="B21" s="36" t="s">
        <v>305</v>
      </c>
      <c r="C21" s="35" t="s">
        <v>303</v>
      </c>
      <c r="D21" s="35" t="s">
        <v>303</v>
      </c>
      <c r="E21" s="35" t="s">
        <v>304</v>
      </c>
      <c r="F21" s="37">
        <f t="shared" ref="F21:N21" si="2">SUM(F23:F25)</f>
        <v>342767600</v>
      </c>
      <c r="G21" s="37">
        <f t="shared" si="2"/>
        <v>318067600</v>
      </c>
      <c r="H21" s="37">
        <f t="shared" si="2"/>
        <v>24700000</v>
      </c>
      <c r="I21" s="38">
        <f t="shared" si="2"/>
        <v>321693007</v>
      </c>
      <c r="J21" s="38">
        <f t="shared" si="2"/>
        <v>311024100</v>
      </c>
      <c r="K21" s="38">
        <f t="shared" si="2"/>
        <v>10668907</v>
      </c>
      <c r="L21" s="37">
        <f t="shared" si="2"/>
        <v>279829519.69999999</v>
      </c>
      <c r="M21" s="37">
        <f t="shared" si="2"/>
        <v>273337478.69999999</v>
      </c>
      <c r="N21" s="37">
        <f t="shared" si="2"/>
        <v>6492041</v>
      </c>
    </row>
    <row r="22" spans="1:14" ht="39.75" hidden="1" customHeight="1" x14ac:dyDescent="0.25">
      <c r="A22" s="35"/>
      <c r="B22" s="36" t="s">
        <v>64</v>
      </c>
      <c r="C22" s="35"/>
      <c r="D22" s="35"/>
      <c r="E22" s="35"/>
      <c r="F22" s="35"/>
      <c r="G22" s="35"/>
      <c r="H22" s="35"/>
      <c r="I22" s="38"/>
      <c r="J22" s="38"/>
      <c r="K22" s="38"/>
      <c r="L22" s="35"/>
      <c r="M22" s="35"/>
      <c r="N22" s="35"/>
    </row>
    <row r="23" spans="1:14" ht="30.75" customHeight="1" x14ac:dyDescent="0.25">
      <c r="A23" s="35">
        <v>2111</v>
      </c>
      <c r="B23" s="36" t="s">
        <v>306</v>
      </c>
      <c r="C23" s="35" t="s">
        <v>303</v>
      </c>
      <c r="D23" s="35" t="s">
        <v>303</v>
      </c>
      <c r="E23" s="35" t="s">
        <v>303</v>
      </c>
      <c r="F23" s="37">
        <f>SUM(G23,H23)</f>
        <v>342767600</v>
      </c>
      <c r="G23" s="37">
        <v>318067600</v>
      </c>
      <c r="H23" s="37">
        <v>24700000</v>
      </c>
      <c r="I23" s="38">
        <f>SUM(J23,K23)</f>
        <v>321693007</v>
      </c>
      <c r="J23" s="38">
        <v>311024100</v>
      </c>
      <c r="K23" s="38">
        <v>10668907</v>
      </c>
      <c r="L23" s="37">
        <f>SUM(M23,N23)</f>
        <v>279829519.69999999</v>
      </c>
      <c r="M23" s="37">
        <v>273337478.69999999</v>
      </c>
      <c r="N23" s="37">
        <v>6492041</v>
      </c>
    </row>
    <row r="24" spans="1:14" ht="39.75" hidden="1" customHeight="1" x14ac:dyDescent="0.25">
      <c r="A24" s="35">
        <v>2112</v>
      </c>
      <c r="B24" s="36" t="s">
        <v>307</v>
      </c>
      <c r="C24" s="35" t="s">
        <v>303</v>
      </c>
      <c r="D24" s="35" t="s">
        <v>303</v>
      </c>
      <c r="E24" s="35" t="s">
        <v>308</v>
      </c>
      <c r="F24" s="37">
        <f>SUM(G24,H24)</f>
        <v>0</v>
      </c>
      <c r="G24" s="37">
        <v>0</v>
      </c>
      <c r="H24" s="37">
        <v>0</v>
      </c>
      <c r="I24" s="38">
        <f>SUM(J24,K24)</f>
        <v>0</v>
      </c>
      <c r="J24" s="38">
        <v>0</v>
      </c>
      <c r="K24" s="38">
        <v>0</v>
      </c>
      <c r="L24" s="37">
        <f>SUM(M24,N24)</f>
        <v>0</v>
      </c>
      <c r="M24" s="37">
        <v>0</v>
      </c>
      <c r="N24" s="37">
        <v>0</v>
      </c>
    </row>
    <row r="25" spans="1:14" ht="39.75" hidden="1" customHeight="1" x14ac:dyDescent="0.25">
      <c r="A25" s="35">
        <v>2113</v>
      </c>
      <c r="B25" s="36" t="s">
        <v>309</v>
      </c>
      <c r="C25" s="35" t="s">
        <v>303</v>
      </c>
      <c r="D25" s="35" t="s">
        <v>303</v>
      </c>
      <c r="E25" s="35" t="s">
        <v>310</v>
      </c>
      <c r="F25" s="37">
        <f>SUM(G25,H25)</f>
        <v>0</v>
      </c>
      <c r="G25" s="37">
        <v>0</v>
      </c>
      <c r="H25" s="37">
        <v>0</v>
      </c>
      <c r="I25" s="38">
        <f>SUM(J25,K25)</f>
        <v>0</v>
      </c>
      <c r="J25" s="38">
        <v>0</v>
      </c>
      <c r="K25" s="38">
        <v>0</v>
      </c>
      <c r="L25" s="37">
        <f>SUM(M25,N25)</f>
        <v>0</v>
      </c>
      <c r="M25" s="37">
        <v>0</v>
      </c>
      <c r="N25" s="37">
        <v>0</v>
      </c>
    </row>
    <row r="26" spans="1:14" ht="39.75" hidden="1" customHeight="1" x14ac:dyDescent="0.25">
      <c r="A26" s="35">
        <v>2120</v>
      </c>
      <c r="B26" s="36" t="s">
        <v>311</v>
      </c>
      <c r="C26" s="35" t="s">
        <v>303</v>
      </c>
      <c r="D26" s="35" t="s">
        <v>308</v>
      </c>
      <c r="E26" s="35" t="s">
        <v>304</v>
      </c>
      <c r="F26" s="37">
        <f t="shared" ref="F26:N26" si="3">SUM(F28:F29)</f>
        <v>0</v>
      </c>
      <c r="G26" s="37">
        <f t="shared" si="3"/>
        <v>0</v>
      </c>
      <c r="H26" s="37">
        <f t="shared" si="3"/>
        <v>0</v>
      </c>
      <c r="I26" s="38">
        <f t="shared" si="3"/>
        <v>0</v>
      </c>
      <c r="J26" s="38">
        <f t="shared" si="3"/>
        <v>0</v>
      </c>
      <c r="K26" s="38">
        <f t="shared" si="3"/>
        <v>0</v>
      </c>
      <c r="L26" s="37">
        <f t="shared" si="3"/>
        <v>0</v>
      </c>
      <c r="M26" s="37">
        <f t="shared" si="3"/>
        <v>0</v>
      </c>
      <c r="N26" s="37">
        <f t="shared" si="3"/>
        <v>0</v>
      </c>
    </row>
    <row r="27" spans="1:14" ht="39.75" hidden="1" customHeight="1" x14ac:dyDescent="0.25">
      <c r="A27" s="35"/>
      <c r="B27" s="36" t="s">
        <v>64</v>
      </c>
      <c r="C27" s="35"/>
      <c r="D27" s="35"/>
      <c r="E27" s="35"/>
      <c r="F27" s="35"/>
      <c r="G27" s="35"/>
      <c r="H27" s="35"/>
      <c r="I27" s="38"/>
      <c r="J27" s="38"/>
      <c r="K27" s="38"/>
      <c r="L27" s="35"/>
      <c r="M27" s="35"/>
      <c r="N27" s="35"/>
    </row>
    <row r="28" spans="1:14" ht="39.75" hidden="1" customHeight="1" x14ac:dyDescent="0.25">
      <c r="A28" s="35">
        <v>2121</v>
      </c>
      <c r="B28" s="36" t="s">
        <v>312</v>
      </c>
      <c r="C28" s="35" t="s">
        <v>303</v>
      </c>
      <c r="D28" s="35" t="s">
        <v>308</v>
      </c>
      <c r="E28" s="35" t="s">
        <v>303</v>
      </c>
      <c r="F28" s="37">
        <f>SUM(G28,H28)</f>
        <v>0</v>
      </c>
      <c r="G28" s="37">
        <v>0</v>
      </c>
      <c r="H28" s="37">
        <v>0</v>
      </c>
      <c r="I28" s="38">
        <f>SUM(J28,K28)</f>
        <v>0</v>
      </c>
      <c r="J28" s="38">
        <v>0</v>
      </c>
      <c r="K28" s="38">
        <v>0</v>
      </c>
      <c r="L28" s="37">
        <f>SUM(M28,N28)</f>
        <v>0</v>
      </c>
      <c r="M28" s="37">
        <v>0</v>
      </c>
      <c r="N28" s="37">
        <v>0</v>
      </c>
    </row>
    <row r="29" spans="1:14" ht="39.75" hidden="1" customHeight="1" x14ac:dyDescent="0.25">
      <c r="A29" s="35">
        <v>2122</v>
      </c>
      <c r="B29" s="36" t="s">
        <v>313</v>
      </c>
      <c r="C29" s="35" t="s">
        <v>303</v>
      </c>
      <c r="D29" s="35" t="s">
        <v>308</v>
      </c>
      <c r="E29" s="35" t="s">
        <v>308</v>
      </c>
      <c r="F29" s="37">
        <f>SUM(G29,H29)</f>
        <v>0</v>
      </c>
      <c r="G29" s="37">
        <v>0</v>
      </c>
      <c r="H29" s="37">
        <v>0</v>
      </c>
      <c r="I29" s="38">
        <f>SUM(J29,K29)</f>
        <v>0</v>
      </c>
      <c r="J29" s="38">
        <v>0</v>
      </c>
      <c r="K29" s="38">
        <v>0</v>
      </c>
      <c r="L29" s="37">
        <f>SUM(M29,N29)</f>
        <v>0</v>
      </c>
      <c r="M29" s="37">
        <v>0</v>
      </c>
      <c r="N29" s="37">
        <v>0</v>
      </c>
    </row>
    <row r="30" spans="1:14" ht="32.25" customHeight="1" x14ac:dyDescent="0.25">
      <c r="A30" s="35">
        <v>2130</v>
      </c>
      <c r="B30" s="36" t="s">
        <v>314</v>
      </c>
      <c r="C30" s="35" t="s">
        <v>303</v>
      </c>
      <c r="D30" s="35" t="s">
        <v>310</v>
      </c>
      <c r="E30" s="35" t="s">
        <v>304</v>
      </c>
      <c r="F30" s="37">
        <f t="shared" ref="F30:N30" si="4">SUM(F32:F34)</f>
        <v>1999000</v>
      </c>
      <c r="G30" s="37">
        <f t="shared" si="4"/>
        <v>1999000</v>
      </c>
      <c r="H30" s="37">
        <f t="shared" si="4"/>
        <v>0</v>
      </c>
      <c r="I30" s="38">
        <f t="shared" si="4"/>
        <v>1999000</v>
      </c>
      <c r="J30" s="38">
        <f t="shared" si="4"/>
        <v>1999000</v>
      </c>
      <c r="K30" s="38">
        <f t="shared" si="4"/>
        <v>0</v>
      </c>
      <c r="L30" s="37">
        <f t="shared" si="4"/>
        <v>1942400</v>
      </c>
      <c r="M30" s="37">
        <f t="shared" si="4"/>
        <v>1942400</v>
      </c>
      <c r="N30" s="37">
        <f t="shared" si="4"/>
        <v>0</v>
      </c>
    </row>
    <row r="31" spans="1:14" ht="39.75" hidden="1" customHeight="1" x14ac:dyDescent="0.25">
      <c r="A31" s="35"/>
      <c r="B31" s="36" t="s">
        <v>64</v>
      </c>
      <c r="C31" s="35"/>
      <c r="D31" s="35"/>
      <c r="E31" s="35"/>
      <c r="F31" s="35"/>
      <c r="G31" s="35"/>
      <c r="H31" s="35"/>
      <c r="I31" s="38"/>
      <c r="J31" s="38"/>
      <c r="K31" s="38"/>
      <c r="L31" s="35"/>
      <c r="M31" s="35"/>
      <c r="N31" s="35"/>
    </row>
    <row r="32" spans="1:14" ht="39.75" hidden="1" customHeight="1" x14ac:dyDescent="0.25">
      <c r="A32" s="35">
        <v>2131</v>
      </c>
      <c r="B32" s="36" t="s">
        <v>315</v>
      </c>
      <c r="C32" s="35" t="s">
        <v>303</v>
      </c>
      <c r="D32" s="35" t="s">
        <v>310</v>
      </c>
      <c r="E32" s="35" t="s">
        <v>303</v>
      </c>
      <c r="F32" s="37">
        <f>SUM(G32,H32)</f>
        <v>0</v>
      </c>
      <c r="G32" s="37">
        <v>0</v>
      </c>
      <c r="H32" s="37">
        <v>0</v>
      </c>
      <c r="I32" s="38">
        <f>SUM(J32,K32)</f>
        <v>0</v>
      </c>
      <c r="J32" s="38">
        <v>0</v>
      </c>
      <c r="K32" s="38">
        <v>0</v>
      </c>
      <c r="L32" s="37">
        <f>SUM(M32,N32)</f>
        <v>0</v>
      </c>
      <c r="M32" s="37">
        <v>0</v>
      </c>
      <c r="N32" s="37">
        <v>0</v>
      </c>
    </row>
    <row r="33" spans="1:14" ht="39.75" hidden="1" customHeight="1" x14ac:dyDescent="0.25">
      <c r="A33" s="35">
        <v>2132</v>
      </c>
      <c r="B33" s="36" t="s">
        <v>316</v>
      </c>
      <c r="C33" s="35" t="s">
        <v>303</v>
      </c>
      <c r="D33" s="35" t="s">
        <v>310</v>
      </c>
      <c r="E33" s="35" t="s">
        <v>308</v>
      </c>
      <c r="F33" s="37">
        <f>SUM(G33,H33)</f>
        <v>0</v>
      </c>
      <c r="G33" s="37">
        <v>0</v>
      </c>
      <c r="H33" s="37">
        <v>0</v>
      </c>
      <c r="I33" s="38">
        <f>SUM(J33,K33)</f>
        <v>0</v>
      </c>
      <c r="J33" s="38">
        <v>0</v>
      </c>
      <c r="K33" s="38">
        <v>0</v>
      </c>
      <c r="L33" s="37">
        <f>SUM(M33,N33)</f>
        <v>0</v>
      </c>
      <c r="M33" s="37">
        <v>0</v>
      </c>
      <c r="N33" s="37">
        <v>0</v>
      </c>
    </row>
    <row r="34" spans="1:14" ht="32.25" customHeight="1" x14ac:dyDescent="0.25">
      <c r="A34" s="35">
        <v>2133</v>
      </c>
      <c r="B34" s="36" t="s">
        <v>317</v>
      </c>
      <c r="C34" s="35" t="s">
        <v>303</v>
      </c>
      <c r="D34" s="35" t="s">
        <v>310</v>
      </c>
      <c r="E34" s="35" t="s">
        <v>310</v>
      </c>
      <c r="F34" s="37">
        <f>SUM(G34,H34)</f>
        <v>1999000</v>
      </c>
      <c r="G34" s="37">
        <v>1999000</v>
      </c>
      <c r="H34" s="37">
        <v>0</v>
      </c>
      <c r="I34" s="38">
        <f>SUM(J34,K34)</f>
        <v>1999000</v>
      </c>
      <c r="J34" s="38">
        <v>1999000</v>
      </c>
      <c r="K34" s="38">
        <v>0</v>
      </c>
      <c r="L34" s="37">
        <f>SUM(M34,N34)</f>
        <v>1942400</v>
      </c>
      <c r="M34" s="37">
        <v>1942400</v>
      </c>
      <c r="N34" s="37">
        <v>0</v>
      </c>
    </row>
    <row r="35" spans="1:14" ht="39.75" hidden="1" customHeight="1" x14ac:dyDescent="0.25">
      <c r="A35" s="35">
        <v>2140</v>
      </c>
      <c r="B35" s="36" t="s">
        <v>318</v>
      </c>
      <c r="C35" s="35" t="s">
        <v>303</v>
      </c>
      <c r="D35" s="35" t="s">
        <v>319</v>
      </c>
      <c r="E35" s="35" t="s">
        <v>304</v>
      </c>
      <c r="F35" s="37">
        <f t="shared" ref="F35:N35" si="5">SUM(F37)</f>
        <v>0</v>
      </c>
      <c r="G35" s="37">
        <f t="shared" si="5"/>
        <v>0</v>
      </c>
      <c r="H35" s="37">
        <f t="shared" si="5"/>
        <v>0</v>
      </c>
      <c r="I35" s="38">
        <f t="shared" si="5"/>
        <v>0</v>
      </c>
      <c r="J35" s="38">
        <f t="shared" si="5"/>
        <v>0</v>
      </c>
      <c r="K35" s="38">
        <f t="shared" si="5"/>
        <v>0</v>
      </c>
      <c r="L35" s="37">
        <f t="shared" si="5"/>
        <v>0</v>
      </c>
      <c r="M35" s="37">
        <f t="shared" si="5"/>
        <v>0</v>
      </c>
      <c r="N35" s="37">
        <f t="shared" si="5"/>
        <v>0</v>
      </c>
    </row>
    <row r="36" spans="1:14" ht="39.75" hidden="1" customHeight="1" x14ac:dyDescent="0.25">
      <c r="A36" s="35"/>
      <c r="B36" s="36" t="s">
        <v>64</v>
      </c>
      <c r="C36" s="35"/>
      <c r="D36" s="35"/>
      <c r="E36" s="35"/>
      <c r="F36" s="35"/>
      <c r="G36" s="35"/>
      <c r="H36" s="35"/>
      <c r="I36" s="38"/>
      <c r="J36" s="38"/>
      <c r="K36" s="38"/>
      <c r="L36" s="35"/>
      <c r="M36" s="35"/>
      <c r="N36" s="35"/>
    </row>
    <row r="37" spans="1:14" ht="39.75" hidden="1" customHeight="1" x14ac:dyDescent="0.25">
      <c r="A37" s="35">
        <v>2141</v>
      </c>
      <c r="B37" s="36" t="s">
        <v>320</v>
      </c>
      <c r="C37" s="35" t="s">
        <v>303</v>
      </c>
      <c r="D37" s="35" t="s">
        <v>319</v>
      </c>
      <c r="E37" s="35" t="s">
        <v>303</v>
      </c>
      <c r="F37" s="37">
        <f>SUM(G37,H37)</f>
        <v>0</v>
      </c>
      <c r="G37" s="37">
        <v>0</v>
      </c>
      <c r="H37" s="37">
        <v>0</v>
      </c>
      <c r="I37" s="38">
        <f>SUM(J37,K37)</f>
        <v>0</v>
      </c>
      <c r="J37" s="38">
        <v>0</v>
      </c>
      <c r="K37" s="38">
        <v>0</v>
      </c>
      <c r="L37" s="37">
        <f>SUM(M37,N37)</f>
        <v>0</v>
      </c>
      <c r="M37" s="37">
        <v>0</v>
      </c>
      <c r="N37" s="37">
        <v>0</v>
      </c>
    </row>
    <row r="38" spans="1:14" ht="27" customHeight="1" x14ac:dyDescent="0.25">
      <c r="A38" s="35">
        <v>2150</v>
      </c>
      <c r="B38" s="36" t="s">
        <v>321</v>
      </c>
      <c r="C38" s="35" t="s">
        <v>303</v>
      </c>
      <c r="D38" s="35" t="s">
        <v>322</v>
      </c>
      <c r="E38" s="35" t="s">
        <v>304</v>
      </c>
      <c r="F38" s="37">
        <f t="shared" ref="F38:N38" si="6">SUM(F40)</f>
        <v>21200000</v>
      </c>
      <c r="G38" s="37">
        <f t="shared" si="6"/>
        <v>10500000</v>
      </c>
      <c r="H38" s="37">
        <f t="shared" si="6"/>
        <v>10700000</v>
      </c>
      <c r="I38" s="38">
        <f t="shared" si="6"/>
        <v>26000000</v>
      </c>
      <c r="J38" s="38">
        <f t="shared" si="6"/>
        <v>11500000</v>
      </c>
      <c r="K38" s="38">
        <f t="shared" si="6"/>
        <v>14500000</v>
      </c>
      <c r="L38" s="37">
        <f t="shared" si="6"/>
        <v>21834285.300000001</v>
      </c>
      <c r="M38" s="37">
        <f t="shared" si="6"/>
        <v>8324285.2999999998</v>
      </c>
      <c r="N38" s="37">
        <f t="shared" si="6"/>
        <v>13510000</v>
      </c>
    </row>
    <row r="39" spans="1:14" ht="39.75" hidden="1" customHeight="1" x14ac:dyDescent="0.25">
      <c r="A39" s="35"/>
      <c r="B39" s="36" t="s">
        <v>64</v>
      </c>
      <c r="C39" s="35"/>
      <c r="D39" s="35"/>
      <c r="E39" s="35"/>
      <c r="F39" s="35"/>
      <c r="G39" s="35"/>
      <c r="H39" s="35"/>
      <c r="I39" s="38"/>
      <c r="J39" s="38"/>
      <c r="K39" s="38"/>
      <c r="L39" s="35"/>
      <c r="M39" s="35"/>
      <c r="N39" s="35"/>
    </row>
    <row r="40" spans="1:14" ht="39.950000000000003" customHeight="1" x14ac:dyDescent="0.25">
      <c r="A40" s="35">
        <v>2151</v>
      </c>
      <c r="B40" s="36" t="s">
        <v>323</v>
      </c>
      <c r="C40" s="35" t="s">
        <v>303</v>
      </c>
      <c r="D40" s="35" t="s">
        <v>322</v>
      </c>
      <c r="E40" s="35" t="s">
        <v>303</v>
      </c>
      <c r="F40" s="37">
        <f>SUM(G40,H40)</f>
        <v>21200000</v>
      </c>
      <c r="G40" s="37">
        <v>10500000</v>
      </c>
      <c r="H40" s="37">
        <v>10700000</v>
      </c>
      <c r="I40" s="38">
        <f>SUM(J40,K40)</f>
        <v>26000000</v>
      </c>
      <c r="J40" s="38">
        <v>11500000</v>
      </c>
      <c r="K40" s="38">
        <v>14500000</v>
      </c>
      <c r="L40" s="37">
        <f>SUM(M40,N40)</f>
        <v>21834285.300000001</v>
      </c>
      <c r="M40" s="37">
        <v>8324285.2999999998</v>
      </c>
      <c r="N40" s="37">
        <v>13510000</v>
      </c>
    </row>
    <row r="41" spans="1:14" ht="32.25" customHeight="1" x14ac:dyDescent="0.25">
      <c r="A41" s="35">
        <v>2160</v>
      </c>
      <c r="B41" s="36" t="s">
        <v>324</v>
      </c>
      <c r="C41" s="35" t="s">
        <v>303</v>
      </c>
      <c r="D41" s="35" t="s">
        <v>325</v>
      </c>
      <c r="E41" s="35" t="s">
        <v>304</v>
      </c>
      <c r="F41" s="37">
        <f t="shared" ref="F41:N41" si="7">SUM(F43)</f>
        <v>55824000</v>
      </c>
      <c r="G41" s="37">
        <f t="shared" si="7"/>
        <v>32000000</v>
      </c>
      <c r="H41" s="37">
        <f t="shared" si="7"/>
        <v>23824000</v>
      </c>
      <c r="I41" s="38">
        <f t="shared" si="7"/>
        <v>58624000</v>
      </c>
      <c r="J41" s="38">
        <f t="shared" si="7"/>
        <v>38300000</v>
      </c>
      <c r="K41" s="38">
        <f t="shared" si="7"/>
        <v>20324000</v>
      </c>
      <c r="L41" s="37">
        <f t="shared" si="7"/>
        <v>45049651</v>
      </c>
      <c r="M41" s="37">
        <f t="shared" si="7"/>
        <v>35341332</v>
      </c>
      <c r="N41" s="37">
        <f t="shared" si="7"/>
        <v>9708319</v>
      </c>
    </row>
    <row r="42" spans="1:14" ht="39.75" hidden="1" customHeight="1" x14ac:dyDescent="0.25">
      <c r="A42" s="35"/>
      <c r="B42" s="36" t="s">
        <v>64</v>
      </c>
      <c r="C42" s="35"/>
      <c r="D42" s="35"/>
      <c r="E42" s="35"/>
      <c r="F42" s="35"/>
      <c r="G42" s="35"/>
      <c r="H42" s="35"/>
      <c r="I42" s="38"/>
      <c r="J42" s="38"/>
      <c r="K42" s="38"/>
      <c r="L42" s="35"/>
      <c r="M42" s="35"/>
      <c r="N42" s="35"/>
    </row>
    <row r="43" spans="1:14" ht="21" customHeight="1" x14ac:dyDescent="0.25">
      <c r="A43" s="35">
        <v>2161</v>
      </c>
      <c r="B43" s="36" t="s">
        <v>326</v>
      </c>
      <c r="C43" s="35" t="s">
        <v>303</v>
      </c>
      <c r="D43" s="35" t="s">
        <v>325</v>
      </c>
      <c r="E43" s="35" t="s">
        <v>303</v>
      </c>
      <c r="F43" s="37">
        <f>SUM(G43,H43)</f>
        <v>55824000</v>
      </c>
      <c r="G43" s="37">
        <v>32000000</v>
      </c>
      <c r="H43" s="37">
        <v>23824000</v>
      </c>
      <c r="I43" s="38">
        <f>SUM(J43,K43)</f>
        <v>58624000</v>
      </c>
      <c r="J43" s="38">
        <v>38300000</v>
      </c>
      <c r="K43" s="38">
        <v>20324000</v>
      </c>
      <c r="L43" s="37">
        <f>SUM(M43,N43)</f>
        <v>45049651</v>
      </c>
      <c r="M43" s="37">
        <v>35341332</v>
      </c>
      <c r="N43" s="37">
        <v>9708319</v>
      </c>
    </row>
    <row r="44" spans="1:14" ht="39.75" hidden="1" customHeight="1" x14ac:dyDescent="0.25">
      <c r="A44" s="35">
        <v>2170</v>
      </c>
      <c r="B44" s="36" t="s">
        <v>327</v>
      </c>
      <c r="C44" s="35" t="s">
        <v>303</v>
      </c>
      <c r="D44" s="35" t="s">
        <v>328</v>
      </c>
      <c r="E44" s="35" t="s">
        <v>304</v>
      </c>
      <c r="F44" s="37">
        <f t="shared" ref="F44:N44" si="8">SUM(F46)</f>
        <v>0</v>
      </c>
      <c r="G44" s="37">
        <f t="shared" si="8"/>
        <v>0</v>
      </c>
      <c r="H44" s="37">
        <f t="shared" si="8"/>
        <v>0</v>
      </c>
      <c r="I44" s="38">
        <f t="shared" si="8"/>
        <v>0</v>
      </c>
      <c r="J44" s="38">
        <f t="shared" si="8"/>
        <v>0</v>
      </c>
      <c r="K44" s="38">
        <f t="shared" si="8"/>
        <v>0</v>
      </c>
      <c r="L44" s="37">
        <f t="shared" si="8"/>
        <v>0</v>
      </c>
      <c r="M44" s="37">
        <f t="shared" si="8"/>
        <v>0</v>
      </c>
      <c r="N44" s="37">
        <f t="shared" si="8"/>
        <v>0</v>
      </c>
    </row>
    <row r="45" spans="1:14" ht="39.75" hidden="1" customHeight="1" x14ac:dyDescent="0.25">
      <c r="A45" s="35"/>
      <c r="B45" s="36" t="s">
        <v>64</v>
      </c>
      <c r="C45" s="35"/>
      <c r="D45" s="35"/>
      <c r="E45" s="35"/>
      <c r="F45" s="35"/>
      <c r="G45" s="35"/>
      <c r="H45" s="35"/>
      <c r="I45" s="38"/>
      <c r="J45" s="38"/>
      <c r="K45" s="38"/>
      <c r="L45" s="35"/>
      <c r="M45" s="35"/>
      <c r="N45" s="35"/>
    </row>
    <row r="46" spans="1:14" ht="39.75" hidden="1" customHeight="1" x14ac:dyDescent="0.25">
      <c r="A46" s="35">
        <v>2171</v>
      </c>
      <c r="B46" s="36" t="s">
        <v>327</v>
      </c>
      <c r="C46" s="35" t="s">
        <v>303</v>
      </c>
      <c r="D46" s="35" t="s">
        <v>328</v>
      </c>
      <c r="E46" s="35" t="s">
        <v>303</v>
      </c>
      <c r="F46" s="37">
        <f>SUM(G46,H46)</f>
        <v>0</v>
      </c>
      <c r="G46" s="37">
        <v>0</v>
      </c>
      <c r="H46" s="37">
        <v>0</v>
      </c>
      <c r="I46" s="38">
        <f>SUM(J46,K46)</f>
        <v>0</v>
      </c>
      <c r="J46" s="38">
        <v>0</v>
      </c>
      <c r="K46" s="38">
        <v>0</v>
      </c>
      <c r="L46" s="37">
        <f>SUM(M46,N46)</f>
        <v>0</v>
      </c>
      <c r="M46" s="37">
        <v>0</v>
      </c>
      <c r="N46" s="37">
        <v>0</v>
      </c>
    </row>
    <row r="47" spans="1:14" ht="39.75" hidden="1" customHeight="1" x14ac:dyDescent="0.25">
      <c r="A47" s="35">
        <v>2180</v>
      </c>
      <c r="B47" s="36" t="s">
        <v>329</v>
      </c>
      <c r="C47" s="35" t="s">
        <v>303</v>
      </c>
      <c r="D47" s="35" t="s">
        <v>330</v>
      </c>
      <c r="E47" s="35" t="s">
        <v>304</v>
      </c>
      <c r="F47" s="37">
        <f t="shared" ref="F47:N47" si="9">SUM(F49)</f>
        <v>0</v>
      </c>
      <c r="G47" s="37">
        <f t="shared" si="9"/>
        <v>0</v>
      </c>
      <c r="H47" s="37">
        <f t="shared" si="9"/>
        <v>0</v>
      </c>
      <c r="I47" s="38">
        <f t="shared" si="9"/>
        <v>0</v>
      </c>
      <c r="J47" s="38">
        <f t="shared" si="9"/>
        <v>0</v>
      </c>
      <c r="K47" s="38">
        <f t="shared" si="9"/>
        <v>0</v>
      </c>
      <c r="L47" s="37">
        <f t="shared" si="9"/>
        <v>0</v>
      </c>
      <c r="M47" s="37">
        <f t="shared" si="9"/>
        <v>0</v>
      </c>
      <c r="N47" s="37">
        <f t="shared" si="9"/>
        <v>0</v>
      </c>
    </row>
    <row r="48" spans="1:14" ht="39.75" hidden="1" customHeight="1" x14ac:dyDescent="0.25">
      <c r="A48" s="35"/>
      <c r="B48" s="36" t="s">
        <v>64</v>
      </c>
      <c r="C48" s="35"/>
      <c r="D48" s="35"/>
      <c r="E48" s="35"/>
      <c r="F48" s="35"/>
      <c r="G48" s="35"/>
      <c r="H48" s="35"/>
      <c r="I48" s="38"/>
      <c r="J48" s="38"/>
      <c r="K48" s="38"/>
      <c r="L48" s="35"/>
      <c r="M48" s="35"/>
      <c r="N48" s="35"/>
    </row>
    <row r="49" spans="1:14" ht="39.75" hidden="1" customHeight="1" x14ac:dyDescent="0.25">
      <c r="A49" s="35">
        <v>2181</v>
      </c>
      <c r="B49" s="36" t="s">
        <v>329</v>
      </c>
      <c r="C49" s="35" t="s">
        <v>303</v>
      </c>
      <c r="D49" s="35" t="s">
        <v>330</v>
      </c>
      <c r="E49" s="35" t="s">
        <v>303</v>
      </c>
      <c r="F49" s="37">
        <f t="shared" ref="F49:N49" si="10">SUM(F51:F52)</f>
        <v>0</v>
      </c>
      <c r="G49" s="37">
        <f t="shared" si="10"/>
        <v>0</v>
      </c>
      <c r="H49" s="37">
        <f t="shared" si="10"/>
        <v>0</v>
      </c>
      <c r="I49" s="38">
        <f t="shared" si="10"/>
        <v>0</v>
      </c>
      <c r="J49" s="38">
        <f t="shared" si="10"/>
        <v>0</v>
      </c>
      <c r="K49" s="38">
        <f t="shared" si="10"/>
        <v>0</v>
      </c>
      <c r="L49" s="37">
        <f t="shared" si="10"/>
        <v>0</v>
      </c>
      <c r="M49" s="37">
        <f t="shared" si="10"/>
        <v>0</v>
      </c>
      <c r="N49" s="37">
        <f t="shared" si="10"/>
        <v>0</v>
      </c>
    </row>
    <row r="50" spans="1:14" ht="39.75" hidden="1" customHeight="1" x14ac:dyDescent="0.25">
      <c r="A50" s="35"/>
      <c r="B50" s="36" t="s">
        <v>64</v>
      </c>
      <c r="C50" s="35"/>
      <c r="D50" s="35"/>
      <c r="E50" s="35"/>
      <c r="F50" s="35"/>
      <c r="G50" s="35"/>
      <c r="H50" s="35"/>
      <c r="I50" s="38"/>
      <c r="J50" s="38"/>
      <c r="K50" s="38"/>
      <c r="L50" s="35"/>
      <c r="M50" s="35"/>
      <c r="N50" s="35"/>
    </row>
    <row r="51" spans="1:14" ht="39.75" hidden="1" customHeight="1" x14ac:dyDescent="0.25">
      <c r="A51" s="35">
        <v>2182</v>
      </c>
      <c r="B51" s="36" t="s">
        <v>331</v>
      </c>
      <c r="C51" s="35" t="s">
        <v>303</v>
      </c>
      <c r="D51" s="35" t="s">
        <v>330</v>
      </c>
      <c r="E51" s="35" t="s">
        <v>303</v>
      </c>
      <c r="F51" s="37">
        <f>SUM(G51,H51)</f>
        <v>0</v>
      </c>
      <c r="G51" s="37">
        <v>0</v>
      </c>
      <c r="H51" s="37">
        <v>0</v>
      </c>
      <c r="I51" s="38">
        <f>SUM(J51,K51)</f>
        <v>0</v>
      </c>
      <c r="J51" s="38">
        <v>0</v>
      </c>
      <c r="K51" s="38">
        <v>0</v>
      </c>
      <c r="L51" s="37">
        <f>SUM(M51,N51)</f>
        <v>0</v>
      </c>
      <c r="M51" s="37">
        <v>0</v>
      </c>
      <c r="N51" s="37">
        <v>0</v>
      </c>
    </row>
    <row r="52" spans="1:14" ht="39.75" hidden="1" customHeight="1" x14ac:dyDescent="0.25">
      <c r="A52" s="35">
        <v>2183</v>
      </c>
      <c r="B52" s="36" t="s">
        <v>332</v>
      </c>
      <c r="C52" s="35" t="s">
        <v>303</v>
      </c>
      <c r="D52" s="35" t="s">
        <v>330</v>
      </c>
      <c r="E52" s="35" t="s">
        <v>303</v>
      </c>
      <c r="F52" s="37">
        <f>SUM(G52,H52)</f>
        <v>0</v>
      </c>
      <c r="G52" s="37">
        <v>0</v>
      </c>
      <c r="H52" s="37">
        <v>0</v>
      </c>
      <c r="I52" s="38">
        <f>SUM(J52,K52)</f>
        <v>0</v>
      </c>
      <c r="J52" s="38">
        <v>0</v>
      </c>
      <c r="K52" s="38">
        <v>0</v>
      </c>
      <c r="L52" s="37">
        <f>SUM(M52,N52)</f>
        <v>0</v>
      </c>
      <c r="M52" s="37">
        <v>0</v>
      </c>
      <c r="N52" s="37">
        <v>0</v>
      </c>
    </row>
    <row r="53" spans="1:14" ht="39.75" hidden="1" customHeight="1" x14ac:dyDescent="0.25">
      <c r="A53" s="35">
        <v>2200</v>
      </c>
      <c r="B53" s="36" t="s">
        <v>333</v>
      </c>
      <c r="C53" s="35" t="s">
        <v>308</v>
      </c>
      <c r="D53" s="35" t="s">
        <v>304</v>
      </c>
      <c r="E53" s="35" t="s">
        <v>304</v>
      </c>
      <c r="F53" s="37">
        <f t="shared" ref="F53:N53" si="11">SUM(F55,F58,F61,F64,F67)</f>
        <v>1100000</v>
      </c>
      <c r="G53" s="37">
        <f t="shared" si="11"/>
        <v>1100000</v>
      </c>
      <c r="H53" s="37">
        <f t="shared" si="11"/>
        <v>0</v>
      </c>
      <c r="I53" s="38">
        <f t="shared" si="11"/>
        <v>0</v>
      </c>
      <c r="J53" s="38">
        <f t="shared" si="11"/>
        <v>0</v>
      </c>
      <c r="K53" s="38">
        <f t="shared" si="11"/>
        <v>0</v>
      </c>
      <c r="L53" s="37">
        <f t="shared" si="11"/>
        <v>0</v>
      </c>
      <c r="M53" s="37">
        <f t="shared" si="11"/>
        <v>0</v>
      </c>
      <c r="N53" s="37">
        <f t="shared" si="11"/>
        <v>0</v>
      </c>
    </row>
    <row r="54" spans="1:14" ht="39.75" hidden="1" customHeight="1" x14ac:dyDescent="0.25">
      <c r="A54" s="35"/>
      <c r="B54" s="36" t="s">
        <v>16</v>
      </c>
      <c r="C54" s="35"/>
      <c r="D54" s="35"/>
      <c r="E54" s="35"/>
      <c r="F54" s="35"/>
      <c r="G54" s="35"/>
      <c r="H54" s="35"/>
      <c r="I54" s="38"/>
      <c r="J54" s="38"/>
      <c r="K54" s="38"/>
      <c r="L54" s="35"/>
      <c r="M54" s="35"/>
      <c r="N54" s="35"/>
    </row>
    <row r="55" spans="1:14" ht="39.75" hidden="1" customHeight="1" x14ac:dyDescent="0.25">
      <c r="A55" s="35">
        <v>2210</v>
      </c>
      <c r="B55" s="36" t="s">
        <v>334</v>
      </c>
      <c r="C55" s="35" t="s">
        <v>308</v>
      </c>
      <c r="D55" s="35" t="s">
        <v>303</v>
      </c>
      <c r="E55" s="35" t="s">
        <v>304</v>
      </c>
      <c r="F55" s="37">
        <f t="shared" ref="F55:N55" si="12">SUM(F57)</f>
        <v>0</v>
      </c>
      <c r="G55" s="37">
        <f t="shared" si="12"/>
        <v>0</v>
      </c>
      <c r="H55" s="37">
        <f t="shared" si="12"/>
        <v>0</v>
      </c>
      <c r="I55" s="38">
        <f t="shared" si="12"/>
        <v>0</v>
      </c>
      <c r="J55" s="38">
        <f t="shared" si="12"/>
        <v>0</v>
      </c>
      <c r="K55" s="38">
        <f t="shared" si="12"/>
        <v>0</v>
      </c>
      <c r="L55" s="37">
        <f t="shared" si="12"/>
        <v>0</v>
      </c>
      <c r="M55" s="37">
        <f t="shared" si="12"/>
        <v>0</v>
      </c>
      <c r="N55" s="37">
        <f t="shared" si="12"/>
        <v>0</v>
      </c>
    </row>
    <row r="56" spans="1:14" ht="39.75" hidden="1" customHeight="1" x14ac:dyDescent="0.25">
      <c r="A56" s="35"/>
      <c r="B56" s="36" t="s">
        <v>64</v>
      </c>
      <c r="C56" s="35"/>
      <c r="D56" s="35"/>
      <c r="E56" s="35"/>
      <c r="F56" s="35"/>
      <c r="G56" s="35"/>
      <c r="H56" s="35"/>
      <c r="I56" s="38"/>
      <c r="J56" s="38"/>
      <c r="K56" s="38"/>
      <c r="L56" s="35"/>
      <c r="M56" s="35"/>
      <c r="N56" s="35"/>
    </row>
    <row r="57" spans="1:14" ht="39.75" hidden="1" customHeight="1" x14ac:dyDescent="0.25">
      <c r="A57" s="35">
        <v>2211</v>
      </c>
      <c r="B57" s="36" t="s">
        <v>335</v>
      </c>
      <c r="C57" s="35" t="s">
        <v>308</v>
      </c>
      <c r="D57" s="35" t="s">
        <v>303</v>
      </c>
      <c r="E57" s="35" t="s">
        <v>303</v>
      </c>
      <c r="F57" s="37">
        <f>SUM(G57,H57)</f>
        <v>0</v>
      </c>
      <c r="G57" s="37">
        <v>0</v>
      </c>
      <c r="H57" s="37">
        <v>0</v>
      </c>
      <c r="I57" s="38">
        <f>SUM(J57,K57)</f>
        <v>0</v>
      </c>
      <c r="J57" s="38">
        <v>0</v>
      </c>
      <c r="K57" s="38">
        <v>0</v>
      </c>
      <c r="L57" s="37">
        <f>SUM(M57,N57)</f>
        <v>0</v>
      </c>
      <c r="M57" s="37">
        <v>0</v>
      </c>
      <c r="N57" s="37">
        <v>0</v>
      </c>
    </row>
    <row r="58" spans="1:14" ht="39.75" hidden="1" customHeight="1" x14ac:dyDescent="0.25">
      <c r="A58" s="35">
        <v>2220</v>
      </c>
      <c r="B58" s="36" t="s">
        <v>336</v>
      </c>
      <c r="C58" s="35" t="s">
        <v>308</v>
      </c>
      <c r="D58" s="35" t="s">
        <v>308</v>
      </c>
      <c r="E58" s="35" t="s">
        <v>304</v>
      </c>
      <c r="F58" s="37">
        <f t="shared" ref="F58:N58" si="13">SUM(F60)</f>
        <v>1100000</v>
      </c>
      <c r="G58" s="37">
        <f t="shared" si="13"/>
        <v>1100000</v>
      </c>
      <c r="H58" s="37">
        <f t="shared" si="13"/>
        <v>0</v>
      </c>
      <c r="I58" s="38">
        <f t="shared" si="13"/>
        <v>0</v>
      </c>
      <c r="J58" s="38">
        <f t="shared" si="13"/>
        <v>0</v>
      </c>
      <c r="K58" s="38">
        <f t="shared" si="13"/>
        <v>0</v>
      </c>
      <c r="L58" s="37">
        <f t="shared" si="13"/>
        <v>0</v>
      </c>
      <c r="M58" s="37">
        <f t="shared" si="13"/>
        <v>0</v>
      </c>
      <c r="N58" s="37">
        <f t="shared" si="13"/>
        <v>0</v>
      </c>
    </row>
    <row r="59" spans="1:14" ht="39.75" hidden="1" customHeight="1" x14ac:dyDescent="0.25">
      <c r="A59" s="35"/>
      <c r="B59" s="36" t="s">
        <v>64</v>
      </c>
      <c r="C59" s="35"/>
      <c r="D59" s="35"/>
      <c r="E59" s="35"/>
      <c r="F59" s="35"/>
      <c r="G59" s="35"/>
      <c r="H59" s="35"/>
      <c r="I59" s="38"/>
      <c r="J59" s="38"/>
      <c r="K59" s="38"/>
      <c r="L59" s="35"/>
      <c r="M59" s="35"/>
      <c r="N59" s="35"/>
    </row>
    <row r="60" spans="1:14" ht="39.75" hidden="1" customHeight="1" x14ac:dyDescent="0.25">
      <c r="A60" s="35">
        <v>2221</v>
      </c>
      <c r="B60" s="36" t="s">
        <v>337</v>
      </c>
      <c r="C60" s="35" t="s">
        <v>308</v>
      </c>
      <c r="D60" s="35" t="s">
        <v>308</v>
      </c>
      <c r="E60" s="35" t="s">
        <v>303</v>
      </c>
      <c r="F60" s="37">
        <f>SUM(G60,H60)</f>
        <v>1100000</v>
      </c>
      <c r="G60" s="37">
        <v>1100000</v>
      </c>
      <c r="H60" s="37">
        <v>0</v>
      </c>
      <c r="I60" s="38">
        <f>SUM(J60,K60)</f>
        <v>0</v>
      </c>
      <c r="J60" s="38">
        <v>0</v>
      </c>
      <c r="K60" s="38">
        <v>0</v>
      </c>
      <c r="L60" s="37">
        <f>SUM(M60,N60)</f>
        <v>0</v>
      </c>
      <c r="M60" s="37">
        <v>0</v>
      </c>
      <c r="N60" s="37">
        <v>0</v>
      </c>
    </row>
    <row r="61" spans="1:14" ht="39.75" hidden="1" customHeight="1" x14ac:dyDescent="0.25">
      <c r="A61" s="35">
        <v>2230</v>
      </c>
      <c r="B61" s="36" t="s">
        <v>338</v>
      </c>
      <c r="C61" s="35" t="s">
        <v>308</v>
      </c>
      <c r="D61" s="35" t="s">
        <v>310</v>
      </c>
      <c r="E61" s="35" t="s">
        <v>304</v>
      </c>
      <c r="F61" s="37">
        <f t="shared" ref="F61:N61" si="14">SUM(F63)</f>
        <v>0</v>
      </c>
      <c r="G61" s="37">
        <f t="shared" si="14"/>
        <v>0</v>
      </c>
      <c r="H61" s="37">
        <f t="shared" si="14"/>
        <v>0</v>
      </c>
      <c r="I61" s="38">
        <f t="shared" si="14"/>
        <v>0</v>
      </c>
      <c r="J61" s="38">
        <f t="shared" si="14"/>
        <v>0</v>
      </c>
      <c r="K61" s="38">
        <f t="shared" si="14"/>
        <v>0</v>
      </c>
      <c r="L61" s="37">
        <f t="shared" si="14"/>
        <v>0</v>
      </c>
      <c r="M61" s="37">
        <f t="shared" si="14"/>
        <v>0</v>
      </c>
      <c r="N61" s="37">
        <f t="shared" si="14"/>
        <v>0</v>
      </c>
    </row>
    <row r="62" spans="1:14" ht="39.75" hidden="1" customHeight="1" x14ac:dyDescent="0.25">
      <c r="A62" s="35"/>
      <c r="B62" s="36" t="s">
        <v>64</v>
      </c>
      <c r="C62" s="35"/>
      <c r="D62" s="35"/>
      <c r="E62" s="35"/>
      <c r="F62" s="35"/>
      <c r="G62" s="35"/>
      <c r="H62" s="35"/>
      <c r="I62" s="38"/>
      <c r="J62" s="38"/>
      <c r="K62" s="38"/>
      <c r="L62" s="35"/>
      <c r="M62" s="35"/>
      <c r="N62" s="35"/>
    </row>
    <row r="63" spans="1:14" ht="39.75" hidden="1" customHeight="1" x14ac:dyDescent="0.25">
      <c r="A63" s="35">
        <v>2231</v>
      </c>
      <c r="B63" s="36" t="s">
        <v>339</v>
      </c>
      <c r="C63" s="35" t="s">
        <v>308</v>
      </c>
      <c r="D63" s="35" t="s">
        <v>310</v>
      </c>
      <c r="E63" s="35" t="s">
        <v>303</v>
      </c>
      <c r="F63" s="37">
        <f>SUM(G63,H63)</f>
        <v>0</v>
      </c>
      <c r="G63" s="37">
        <v>0</v>
      </c>
      <c r="H63" s="37">
        <v>0</v>
      </c>
      <c r="I63" s="38">
        <f>SUM(J63,K63)</f>
        <v>0</v>
      </c>
      <c r="J63" s="38">
        <v>0</v>
      </c>
      <c r="K63" s="38">
        <v>0</v>
      </c>
      <c r="L63" s="37">
        <f>SUM(M63,N63)</f>
        <v>0</v>
      </c>
      <c r="M63" s="37">
        <v>0</v>
      </c>
      <c r="N63" s="37">
        <v>0</v>
      </c>
    </row>
    <row r="64" spans="1:14" ht="39.75" hidden="1" customHeight="1" x14ac:dyDescent="0.25">
      <c r="A64" s="35">
        <v>2240</v>
      </c>
      <c r="B64" s="36" t="s">
        <v>340</v>
      </c>
      <c r="C64" s="35" t="s">
        <v>308</v>
      </c>
      <c r="D64" s="35" t="s">
        <v>319</v>
      </c>
      <c r="E64" s="35" t="s">
        <v>304</v>
      </c>
      <c r="F64" s="37">
        <f t="shared" ref="F64:N64" si="15">SUM(F66)</f>
        <v>0</v>
      </c>
      <c r="G64" s="37">
        <f t="shared" si="15"/>
        <v>0</v>
      </c>
      <c r="H64" s="37">
        <f t="shared" si="15"/>
        <v>0</v>
      </c>
      <c r="I64" s="38">
        <f t="shared" si="15"/>
        <v>0</v>
      </c>
      <c r="J64" s="38">
        <f t="shared" si="15"/>
        <v>0</v>
      </c>
      <c r="K64" s="38">
        <f t="shared" si="15"/>
        <v>0</v>
      </c>
      <c r="L64" s="37">
        <f t="shared" si="15"/>
        <v>0</v>
      </c>
      <c r="M64" s="37">
        <f t="shared" si="15"/>
        <v>0</v>
      </c>
      <c r="N64" s="37">
        <f t="shared" si="15"/>
        <v>0</v>
      </c>
    </row>
    <row r="65" spans="1:14" ht="39.75" hidden="1" customHeight="1" x14ac:dyDescent="0.25">
      <c r="A65" s="35"/>
      <c r="B65" s="36" t="s">
        <v>64</v>
      </c>
      <c r="C65" s="35"/>
      <c r="D65" s="35"/>
      <c r="E65" s="35"/>
      <c r="F65" s="35"/>
      <c r="G65" s="35"/>
      <c r="H65" s="35"/>
      <c r="I65" s="38"/>
      <c r="J65" s="38"/>
      <c r="K65" s="38"/>
      <c r="L65" s="35"/>
      <c r="M65" s="35"/>
      <c r="N65" s="35"/>
    </row>
    <row r="66" spans="1:14" ht="39.75" hidden="1" customHeight="1" x14ac:dyDescent="0.25">
      <c r="A66" s="35">
        <v>2241</v>
      </c>
      <c r="B66" s="36" t="s">
        <v>340</v>
      </c>
      <c r="C66" s="35" t="s">
        <v>308</v>
      </c>
      <c r="D66" s="35" t="s">
        <v>319</v>
      </c>
      <c r="E66" s="35" t="s">
        <v>303</v>
      </c>
      <c r="F66" s="37">
        <f>SUM(G66,H66)</f>
        <v>0</v>
      </c>
      <c r="G66" s="37">
        <v>0</v>
      </c>
      <c r="H66" s="37">
        <v>0</v>
      </c>
      <c r="I66" s="38">
        <f>SUM(J66,K66)</f>
        <v>0</v>
      </c>
      <c r="J66" s="38">
        <v>0</v>
      </c>
      <c r="K66" s="38">
        <v>0</v>
      </c>
      <c r="L66" s="37">
        <f>SUM(M66,N66)</f>
        <v>0</v>
      </c>
      <c r="M66" s="37">
        <v>0</v>
      </c>
      <c r="N66" s="37">
        <v>0</v>
      </c>
    </row>
    <row r="67" spans="1:14" ht="39.75" hidden="1" customHeight="1" x14ac:dyDescent="0.25">
      <c r="A67" s="35">
        <v>2250</v>
      </c>
      <c r="B67" s="36" t="s">
        <v>341</v>
      </c>
      <c r="C67" s="35" t="s">
        <v>308</v>
      </c>
      <c r="D67" s="35" t="s">
        <v>322</v>
      </c>
      <c r="E67" s="35" t="s">
        <v>304</v>
      </c>
      <c r="F67" s="37">
        <f t="shared" ref="F67:N67" si="16">SUM(F69)</f>
        <v>0</v>
      </c>
      <c r="G67" s="37">
        <f t="shared" si="16"/>
        <v>0</v>
      </c>
      <c r="H67" s="37">
        <f t="shared" si="16"/>
        <v>0</v>
      </c>
      <c r="I67" s="38">
        <f t="shared" si="16"/>
        <v>0</v>
      </c>
      <c r="J67" s="38">
        <f t="shared" si="16"/>
        <v>0</v>
      </c>
      <c r="K67" s="38">
        <f t="shared" si="16"/>
        <v>0</v>
      </c>
      <c r="L67" s="37">
        <f t="shared" si="16"/>
        <v>0</v>
      </c>
      <c r="M67" s="37">
        <f t="shared" si="16"/>
        <v>0</v>
      </c>
      <c r="N67" s="37">
        <f t="shared" si="16"/>
        <v>0</v>
      </c>
    </row>
    <row r="68" spans="1:14" ht="39.75" hidden="1" customHeight="1" x14ac:dyDescent="0.25">
      <c r="A68" s="35"/>
      <c r="B68" s="36" t="s">
        <v>64</v>
      </c>
      <c r="C68" s="35"/>
      <c r="D68" s="35"/>
      <c r="E68" s="35"/>
      <c r="F68" s="35"/>
      <c r="G68" s="35"/>
      <c r="H68" s="35"/>
      <c r="I68" s="38"/>
      <c r="J68" s="38"/>
      <c r="K68" s="38"/>
      <c r="L68" s="35"/>
      <c r="M68" s="35"/>
      <c r="N68" s="35"/>
    </row>
    <row r="69" spans="1:14" ht="39.75" hidden="1" customHeight="1" x14ac:dyDescent="0.25">
      <c r="A69" s="35">
        <v>2251</v>
      </c>
      <c r="B69" s="36" t="s">
        <v>341</v>
      </c>
      <c r="C69" s="35" t="s">
        <v>308</v>
      </c>
      <c r="D69" s="35" t="s">
        <v>322</v>
      </c>
      <c r="E69" s="35" t="s">
        <v>303</v>
      </c>
      <c r="F69" s="37">
        <f>SUM(G69,H69)</f>
        <v>0</v>
      </c>
      <c r="G69" s="37">
        <v>0</v>
      </c>
      <c r="H69" s="37">
        <v>0</v>
      </c>
      <c r="I69" s="38">
        <f>SUM(J69,K69)</f>
        <v>0</v>
      </c>
      <c r="J69" s="38">
        <v>0</v>
      </c>
      <c r="K69" s="38">
        <v>0</v>
      </c>
      <c r="L69" s="37">
        <f>SUM(M69,N69)</f>
        <v>0</v>
      </c>
      <c r="M69" s="37">
        <v>0</v>
      </c>
      <c r="N69" s="37">
        <v>0</v>
      </c>
    </row>
    <row r="70" spans="1:14" ht="39.75" hidden="1" customHeight="1" x14ac:dyDescent="0.25">
      <c r="A70" s="35">
        <v>2300</v>
      </c>
      <c r="B70" s="36" t="s">
        <v>342</v>
      </c>
      <c r="C70" s="35" t="s">
        <v>310</v>
      </c>
      <c r="D70" s="35" t="s">
        <v>304</v>
      </c>
      <c r="E70" s="35" t="s">
        <v>304</v>
      </c>
      <c r="F70" s="37">
        <f t="shared" ref="F70:N70" si="17">SUM(F72,F77,F80,F84,F87,F90,F93,F96)</f>
        <v>0</v>
      </c>
      <c r="G70" s="37">
        <f t="shared" si="17"/>
        <v>0</v>
      </c>
      <c r="H70" s="37">
        <f t="shared" si="17"/>
        <v>0</v>
      </c>
      <c r="I70" s="38">
        <f t="shared" si="17"/>
        <v>0</v>
      </c>
      <c r="J70" s="38">
        <f t="shared" si="17"/>
        <v>0</v>
      </c>
      <c r="K70" s="38">
        <f t="shared" si="17"/>
        <v>0</v>
      </c>
      <c r="L70" s="37">
        <f t="shared" si="17"/>
        <v>0</v>
      </c>
      <c r="M70" s="37">
        <f t="shared" si="17"/>
        <v>0</v>
      </c>
      <c r="N70" s="37">
        <f t="shared" si="17"/>
        <v>0</v>
      </c>
    </row>
    <row r="71" spans="1:14" ht="39.75" hidden="1" customHeight="1" x14ac:dyDescent="0.25">
      <c r="A71" s="35"/>
      <c r="B71" s="36" t="s">
        <v>16</v>
      </c>
      <c r="C71" s="35"/>
      <c r="D71" s="35"/>
      <c r="E71" s="35"/>
      <c r="F71" s="35"/>
      <c r="G71" s="35"/>
      <c r="H71" s="35"/>
      <c r="I71" s="38"/>
      <c r="J71" s="38"/>
      <c r="K71" s="38"/>
      <c r="L71" s="35"/>
      <c r="M71" s="35"/>
      <c r="N71" s="35"/>
    </row>
    <row r="72" spans="1:14" ht="39.75" hidden="1" customHeight="1" x14ac:dyDescent="0.25">
      <c r="A72" s="35">
        <v>2310</v>
      </c>
      <c r="B72" s="36" t="s">
        <v>343</v>
      </c>
      <c r="C72" s="35" t="s">
        <v>310</v>
      </c>
      <c r="D72" s="35" t="s">
        <v>303</v>
      </c>
      <c r="E72" s="35" t="s">
        <v>304</v>
      </c>
      <c r="F72" s="37">
        <f t="shared" ref="F72:N72" si="18">SUM(F74:F76)</f>
        <v>0</v>
      </c>
      <c r="G72" s="37">
        <f t="shared" si="18"/>
        <v>0</v>
      </c>
      <c r="H72" s="37">
        <f t="shared" si="18"/>
        <v>0</v>
      </c>
      <c r="I72" s="38">
        <f t="shared" si="18"/>
        <v>0</v>
      </c>
      <c r="J72" s="38">
        <f t="shared" si="18"/>
        <v>0</v>
      </c>
      <c r="K72" s="38">
        <f t="shared" si="18"/>
        <v>0</v>
      </c>
      <c r="L72" s="37">
        <f t="shared" si="18"/>
        <v>0</v>
      </c>
      <c r="M72" s="37">
        <f t="shared" si="18"/>
        <v>0</v>
      </c>
      <c r="N72" s="37">
        <f t="shared" si="18"/>
        <v>0</v>
      </c>
    </row>
    <row r="73" spans="1:14" ht="39.75" hidden="1" customHeight="1" x14ac:dyDescent="0.25">
      <c r="A73" s="35"/>
      <c r="B73" s="36" t="s">
        <v>64</v>
      </c>
      <c r="C73" s="35"/>
      <c r="D73" s="35"/>
      <c r="E73" s="35"/>
      <c r="F73" s="35"/>
      <c r="G73" s="35"/>
      <c r="H73" s="35"/>
      <c r="I73" s="38"/>
      <c r="J73" s="38"/>
      <c r="K73" s="38"/>
      <c r="L73" s="35"/>
      <c r="M73" s="35"/>
      <c r="N73" s="35"/>
    </row>
    <row r="74" spans="1:14" ht="39.75" hidden="1" customHeight="1" x14ac:dyDescent="0.25">
      <c r="A74" s="35">
        <v>2311</v>
      </c>
      <c r="B74" s="36" t="s">
        <v>344</v>
      </c>
      <c r="C74" s="35" t="s">
        <v>310</v>
      </c>
      <c r="D74" s="35" t="s">
        <v>303</v>
      </c>
      <c r="E74" s="35" t="s">
        <v>303</v>
      </c>
      <c r="F74" s="37">
        <f>SUM(G74,H74)</f>
        <v>0</v>
      </c>
      <c r="G74" s="37">
        <v>0</v>
      </c>
      <c r="H74" s="37">
        <v>0</v>
      </c>
      <c r="I74" s="38">
        <f>SUM(J74,K74)</f>
        <v>0</v>
      </c>
      <c r="J74" s="38">
        <v>0</v>
      </c>
      <c r="K74" s="38">
        <v>0</v>
      </c>
      <c r="L74" s="37">
        <f>SUM(M74,N74)</f>
        <v>0</v>
      </c>
      <c r="M74" s="37">
        <v>0</v>
      </c>
      <c r="N74" s="37">
        <v>0</v>
      </c>
    </row>
    <row r="75" spans="1:14" ht="39.75" hidden="1" customHeight="1" x14ac:dyDescent="0.25">
      <c r="A75" s="35">
        <v>2312</v>
      </c>
      <c r="B75" s="36" t="s">
        <v>345</v>
      </c>
      <c r="C75" s="35" t="s">
        <v>310</v>
      </c>
      <c r="D75" s="35" t="s">
        <v>303</v>
      </c>
      <c r="E75" s="35" t="s">
        <v>308</v>
      </c>
      <c r="F75" s="37">
        <f>SUM(G75,H75)</f>
        <v>0</v>
      </c>
      <c r="G75" s="37">
        <v>0</v>
      </c>
      <c r="H75" s="37">
        <v>0</v>
      </c>
      <c r="I75" s="38">
        <f>SUM(J75,K75)</f>
        <v>0</v>
      </c>
      <c r="J75" s="38">
        <v>0</v>
      </c>
      <c r="K75" s="38">
        <v>0</v>
      </c>
      <c r="L75" s="37">
        <f>SUM(M75,N75)</f>
        <v>0</v>
      </c>
      <c r="M75" s="37">
        <v>0</v>
      </c>
      <c r="N75" s="37">
        <v>0</v>
      </c>
    </row>
    <row r="76" spans="1:14" ht="39.75" hidden="1" customHeight="1" x14ac:dyDescent="0.25">
      <c r="A76" s="35">
        <v>2313</v>
      </c>
      <c r="B76" s="36" t="s">
        <v>346</v>
      </c>
      <c r="C76" s="35" t="s">
        <v>310</v>
      </c>
      <c r="D76" s="35" t="s">
        <v>303</v>
      </c>
      <c r="E76" s="35" t="s">
        <v>310</v>
      </c>
      <c r="F76" s="37">
        <f>SUM(G76,H76)</f>
        <v>0</v>
      </c>
      <c r="G76" s="37">
        <v>0</v>
      </c>
      <c r="H76" s="37">
        <v>0</v>
      </c>
      <c r="I76" s="38">
        <f>SUM(J76,K76)</f>
        <v>0</v>
      </c>
      <c r="J76" s="38">
        <v>0</v>
      </c>
      <c r="K76" s="38">
        <v>0</v>
      </c>
      <c r="L76" s="37">
        <f>SUM(M76,N76)</f>
        <v>0</v>
      </c>
      <c r="M76" s="37">
        <v>0</v>
      </c>
      <c r="N76" s="37">
        <v>0</v>
      </c>
    </row>
    <row r="77" spans="1:14" ht="39.75" hidden="1" customHeight="1" x14ac:dyDescent="0.25">
      <c r="A77" s="35">
        <v>2320</v>
      </c>
      <c r="B77" s="36" t="s">
        <v>347</v>
      </c>
      <c r="C77" s="35" t="s">
        <v>310</v>
      </c>
      <c r="D77" s="35" t="s">
        <v>308</v>
      </c>
      <c r="E77" s="35" t="s">
        <v>304</v>
      </c>
      <c r="F77" s="37">
        <f t="shared" ref="F77:N77" si="19">SUM(F79)</f>
        <v>0</v>
      </c>
      <c r="G77" s="37">
        <f t="shared" si="19"/>
        <v>0</v>
      </c>
      <c r="H77" s="37">
        <f t="shared" si="19"/>
        <v>0</v>
      </c>
      <c r="I77" s="38">
        <f t="shared" si="19"/>
        <v>0</v>
      </c>
      <c r="J77" s="38">
        <f t="shared" si="19"/>
        <v>0</v>
      </c>
      <c r="K77" s="38">
        <f t="shared" si="19"/>
        <v>0</v>
      </c>
      <c r="L77" s="37">
        <f t="shared" si="19"/>
        <v>0</v>
      </c>
      <c r="M77" s="37">
        <f t="shared" si="19"/>
        <v>0</v>
      </c>
      <c r="N77" s="37">
        <f t="shared" si="19"/>
        <v>0</v>
      </c>
    </row>
    <row r="78" spans="1:14" ht="39.75" hidden="1" customHeight="1" x14ac:dyDescent="0.25">
      <c r="A78" s="35"/>
      <c r="B78" s="36" t="s">
        <v>64</v>
      </c>
      <c r="C78" s="35"/>
      <c r="D78" s="35"/>
      <c r="E78" s="35"/>
      <c r="F78" s="35"/>
      <c r="G78" s="35"/>
      <c r="H78" s="35"/>
      <c r="I78" s="38"/>
      <c r="J78" s="38"/>
      <c r="K78" s="38"/>
      <c r="L78" s="35"/>
      <c r="M78" s="35"/>
      <c r="N78" s="35"/>
    </row>
    <row r="79" spans="1:14" ht="39.75" hidden="1" customHeight="1" x14ac:dyDescent="0.25">
      <c r="A79" s="35">
        <v>2321</v>
      </c>
      <c r="B79" s="36" t="s">
        <v>348</v>
      </c>
      <c r="C79" s="35" t="s">
        <v>310</v>
      </c>
      <c r="D79" s="35" t="s">
        <v>308</v>
      </c>
      <c r="E79" s="35" t="s">
        <v>303</v>
      </c>
      <c r="F79" s="37">
        <f>SUM(G79,H79)</f>
        <v>0</v>
      </c>
      <c r="G79" s="37">
        <v>0</v>
      </c>
      <c r="H79" s="37">
        <v>0</v>
      </c>
      <c r="I79" s="38">
        <f>SUM(J79,K79)</f>
        <v>0</v>
      </c>
      <c r="J79" s="38">
        <v>0</v>
      </c>
      <c r="K79" s="38">
        <v>0</v>
      </c>
      <c r="L79" s="37">
        <f>SUM(M79,N79)</f>
        <v>0</v>
      </c>
      <c r="M79" s="37">
        <v>0</v>
      </c>
      <c r="N79" s="37">
        <v>0</v>
      </c>
    </row>
    <row r="80" spans="1:14" ht="39.75" hidden="1" customHeight="1" x14ac:dyDescent="0.25">
      <c r="A80" s="35">
        <v>2330</v>
      </c>
      <c r="B80" s="36" t="s">
        <v>349</v>
      </c>
      <c r="C80" s="35" t="s">
        <v>310</v>
      </c>
      <c r="D80" s="35" t="s">
        <v>310</v>
      </c>
      <c r="E80" s="35" t="s">
        <v>304</v>
      </c>
      <c r="F80" s="37">
        <f t="shared" ref="F80:N80" si="20">SUM(F82:F83)</f>
        <v>0</v>
      </c>
      <c r="G80" s="37">
        <f t="shared" si="20"/>
        <v>0</v>
      </c>
      <c r="H80" s="37">
        <f t="shared" si="20"/>
        <v>0</v>
      </c>
      <c r="I80" s="38">
        <f t="shared" si="20"/>
        <v>0</v>
      </c>
      <c r="J80" s="38">
        <f t="shared" si="20"/>
        <v>0</v>
      </c>
      <c r="K80" s="38">
        <f t="shared" si="20"/>
        <v>0</v>
      </c>
      <c r="L80" s="37">
        <f t="shared" si="20"/>
        <v>0</v>
      </c>
      <c r="M80" s="37">
        <f t="shared" si="20"/>
        <v>0</v>
      </c>
      <c r="N80" s="37">
        <f t="shared" si="20"/>
        <v>0</v>
      </c>
    </row>
    <row r="81" spans="1:14" ht="39.75" hidden="1" customHeight="1" x14ac:dyDescent="0.25">
      <c r="A81" s="35"/>
      <c r="B81" s="36" t="s">
        <v>64</v>
      </c>
      <c r="C81" s="35"/>
      <c r="D81" s="35"/>
      <c r="E81" s="35"/>
      <c r="F81" s="35"/>
      <c r="G81" s="35"/>
      <c r="H81" s="35"/>
      <c r="I81" s="38"/>
      <c r="J81" s="38"/>
      <c r="K81" s="38"/>
      <c r="L81" s="35"/>
      <c r="M81" s="35"/>
      <c r="N81" s="35"/>
    </row>
    <row r="82" spans="1:14" ht="39.75" hidden="1" customHeight="1" x14ac:dyDescent="0.25">
      <c r="A82" s="35">
        <v>2331</v>
      </c>
      <c r="B82" s="36" t="s">
        <v>350</v>
      </c>
      <c r="C82" s="35" t="s">
        <v>310</v>
      </c>
      <c r="D82" s="35" t="s">
        <v>310</v>
      </c>
      <c r="E82" s="35" t="s">
        <v>303</v>
      </c>
      <c r="F82" s="37">
        <f>SUM(G82,H82)</f>
        <v>0</v>
      </c>
      <c r="G82" s="37">
        <v>0</v>
      </c>
      <c r="H82" s="37">
        <v>0</v>
      </c>
      <c r="I82" s="38">
        <f>SUM(J82,K82)</f>
        <v>0</v>
      </c>
      <c r="J82" s="38">
        <v>0</v>
      </c>
      <c r="K82" s="38">
        <v>0</v>
      </c>
      <c r="L82" s="37">
        <f>SUM(M82,N82)</f>
        <v>0</v>
      </c>
      <c r="M82" s="37">
        <v>0</v>
      </c>
      <c r="N82" s="37">
        <v>0</v>
      </c>
    </row>
    <row r="83" spans="1:14" ht="26.25" hidden="1" customHeight="1" x14ac:dyDescent="0.25">
      <c r="A83" s="35">
        <v>2332</v>
      </c>
      <c r="B83" s="36" t="s">
        <v>351</v>
      </c>
      <c r="C83" s="35" t="s">
        <v>310</v>
      </c>
      <c r="D83" s="35" t="s">
        <v>310</v>
      </c>
      <c r="E83" s="35" t="s">
        <v>308</v>
      </c>
      <c r="F83" s="37">
        <f>SUM(G83,H83)</f>
        <v>0</v>
      </c>
      <c r="G83" s="37">
        <v>0</v>
      </c>
      <c r="H83" s="37">
        <v>0</v>
      </c>
      <c r="I83" s="38">
        <f>SUM(J83,K83)</f>
        <v>0</v>
      </c>
      <c r="J83" s="38">
        <v>0</v>
      </c>
      <c r="K83" s="38">
        <v>0</v>
      </c>
      <c r="L83" s="37">
        <f>SUM(M83,N83)</f>
        <v>0</v>
      </c>
      <c r="M83" s="37">
        <v>0</v>
      </c>
      <c r="N83" s="37">
        <v>0</v>
      </c>
    </row>
    <row r="84" spans="1:14" ht="39.75" hidden="1" customHeight="1" x14ac:dyDescent="0.25">
      <c r="A84" s="35">
        <v>2340</v>
      </c>
      <c r="B84" s="36" t="s">
        <v>352</v>
      </c>
      <c r="C84" s="35" t="s">
        <v>310</v>
      </c>
      <c r="D84" s="35" t="s">
        <v>319</v>
      </c>
      <c r="E84" s="35" t="s">
        <v>304</v>
      </c>
      <c r="F84" s="37">
        <f t="shared" ref="F84:N84" si="21">SUM(F86)</f>
        <v>0</v>
      </c>
      <c r="G84" s="37">
        <f t="shared" si="21"/>
        <v>0</v>
      </c>
      <c r="H84" s="37">
        <f t="shared" si="21"/>
        <v>0</v>
      </c>
      <c r="I84" s="38">
        <f t="shared" si="21"/>
        <v>0</v>
      </c>
      <c r="J84" s="38">
        <f t="shared" si="21"/>
        <v>0</v>
      </c>
      <c r="K84" s="38">
        <f t="shared" si="21"/>
        <v>0</v>
      </c>
      <c r="L84" s="37">
        <f t="shared" si="21"/>
        <v>0</v>
      </c>
      <c r="M84" s="37">
        <f t="shared" si="21"/>
        <v>0</v>
      </c>
      <c r="N84" s="37">
        <f t="shared" si="21"/>
        <v>0</v>
      </c>
    </row>
    <row r="85" spans="1:14" ht="39.75" hidden="1" customHeight="1" x14ac:dyDescent="0.25">
      <c r="A85" s="35"/>
      <c r="B85" s="36" t="s">
        <v>64</v>
      </c>
      <c r="C85" s="35"/>
      <c r="D85" s="35"/>
      <c r="E85" s="35"/>
      <c r="F85" s="35"/>
      <c r="G85" s="35"/>
      <c r="H85" s="35"/>
      <c r="I85" s="38"/>
      <c r="J85" s="38"/>
      <c r="K85" s="38"/>
      <c r="L85" s="35"/>
      <c r="M85" s="35"/>
      <c r="N85" s="35"/>
    </row>
    <row r="86" spans="1:14" ht="39.75" hidden="1" customHeight="1" x14ac:dyDescent="0.25">
      <c r="A86" s="35">
        <v>2341</v>
      </c>
      <c r="B86" s="36" t="s">
        <v>352</v>
      </c>
      <c r="C86" s="35" t="s">
        <v>310</v>
      </c>
      <c r="D86" s="35" t="s">
        <v>319</v>
      </c>
      <c r="E86" s="35" t="s">
        <v>303</v>
      </c>
      <c r="F86" s="37">
        <f>SUM(G86,H86)</f>
        <v>0</v>
      </c>
      <c r="G86" s="37">
        <v>0</v>
      </c>
      <c r="H86" s="37">
        <v>0</v>
      </c>
      <c r="I86" s="38">
        <f>SUM(J86,K86)</f>
        <v>0</v>
      </c>
      <c r="J86" s="38">
        <v>0</v>
      </c>
      <c r="K86" s="38">
        <v>0</v>
      </c>
      <c r="L86" s="37">
        <f>SUM(M86,N86)</f>
        <v>0</v>
      </c>
      <c r="M86" s="37">
        <v>0</v>
      </c>
      <c r="N86" s="37">
        <v>0</v>
      </c>
    </row>
    <row r="87" spans="1:14" ht="39.75" hidden="1" customHeight="1" x14ac:dyDescent="0.25">
      <c r="A87" s="35">
        <v>2350</v>
      </c>
      <c r="B87" s="36" t="s">
        <v>353</v>
      </c>
      <c r="C87" s="35" t="s">
        <v>310</v>
      </c>
      <c r="D87" s="35" t="s">
        <v>322</v>
      </c>
      <c r="E87" s="35" t="s">
        <v>304</v>
      </c>
      <c r="F87" s="37">
        <f t="shared" ref="F87:N87" si="22">SUM(F89)</f>
        <v>0</v>
      </c>
      <c r="G87" s="37">
        <f t="shared" si="22"/>
        <v>0</v>
      </c>
      <c r="H87" s="37">
        <f t="shared" si="22"/>
        <v>0</v>
      </c>
      <c r="I87" s="38">
        <f t="shared" si="22"/>
        <v>0</v>
      </c>
      <c r="J87" s="38">
        <f t="shared" si="22"/>
        <v>0</v>
      </c>
      <c r="K87" s="38">
        <f t="shared" si="22"/>
        <v>0</v>
      </c>
      <c r="L87" s="37">
        <f t="shared" si="22"/>
        <v>0</v>
      </c>
      <c r="M87" s="37">
        <f t="shared" si="22"/>
        <v>0</v>
      </c>
      <c r="N87" s="37">
        <f t="shared" si="22"/>
        <v>0</v>
      </c>
    </row>
    <row r="88" spans="1:14" ht="39.75" hidden="1" customHeight="1" x14ac:dyDescent="0.25">
      <c r="A88" s="35"/>
      <c r="B88" s="36" t="s">
        <v>64</v>
      </c>
      <c r="C88" s="35"/>
      <c r="D88" s="35"/>
      <c r="E88" s="35"/>
      <c r="F88" s="35"/>
      <c r="G88" s="35"/>
      <c r="H88" s="35"/>
      <c r="I88" s="38"/>
      <c r="J88" s="38"/>
      <c r="K88" s="38"/>
      <c r="L88" s="35"/>
      <c r="M88" s="35"/>
      <c r="N88" s="35"/>
    </row>
    <row r="89" spans="1:14" ht="39.75" hidden="1" customHeight="1" x14ac:dyDescent="0.25">
      <c r="A89" s="35">
        <v>2351</v>
      </c>
      <c r="B89" s="36" t="s">
        <v>354</v>
      </c>
      <c r="C89" s="35" t="s">
        <v>310</v>
      </c>
      <c r="D89" s="35" t="s">
        <v>322</v>
      </c>
      <c r="E89" s="35" t="s">
        <v>303</v>
      </c>
      <c r="F89" s="37">
        <f>SUM(G89,H89)</f>
        <v>0</v>
      </c>
      <c r="G89" s="37">
        <v>0</v>
      </c>
      <c r="H89" s="37">
        <v>0</v>
      </c>
      <c r="I89" s="38">
        <f>SUM(J89,K89)</f>
        <v>0</v>
      </c>
      <c r="J89" s="38">
        <v>0</v>
      </c>
      <c r="K89" s="38">
        <v>0</v>
      </c>
      <c r="L89" s="37">
        <f>SUM(M89,N89)</f>
        <v>0</v>
      </c>
      <c r="M89" s="37">
        <v>0</v>
      </c>
      <c r="N89" s="37">
        <v>0</v>
      </c>
    </row>
    <row r="90" spans="1:14" ht="39.75" hidden="1" customHeight="1" x14ac:dyDescent="0.25">
      <c r="A90" s="35">
        <v>2360</v>
      </c>
      <c r="B90" s="36" t="s">
        <v>355</v>
      </c>
      <c r="C90" s="35" t="s">
        <v>310</v>
      </c>
      <c r="D90" s="35" t="s">
        <v>325</v>
      </c>
      <c r="E90" s="35" t="s">
        <v>304</v>
      </c>
      <c r="F90" s="37">
        <f t="shared" ref="F90:N90" si="23">SUM(F92)</f>
        <v>0</v>
      </c>
      <c r="G90" s="37">
        <f t="shared" si="23"/>
        <v>0</v>
      </c>
      <c r="H90" s="37">
        <f t="shared" si="23"/>
        <v>0</v>
      </c>
      <c r="I90" s="38">
        <f t="shared" si="23"/>
        <v>0</v>
      </c>
      <c r="J90" s="38">
        <f t="shared" si="23"/>
        <v>0</v>
      </c>
      <c r="K90" s="38">
        <f t="shared" si="23"/>
        <v>0</v>
      </c>
      <c r="L90" s="37">
        <f t="shared" si="23"/>
        <v>0</v>
      </c>
      <c r="M90" s="37">
        <f t="shared" si="23"/>
        <v>0</v>
      </c>
      <c r="N90" s="37">
        <f t="shared" si="23"/>
        <v>0</v>
      </c>
    </row>
    <row r="91" spans="1:14" ht="39.75" hidden="1" customHeight="1" x14ac:dyDescent="0.25">
      <c r="A91" s="35"/>
      <c r="B91" s="36" t="s">
        <v>64</v>
      </c>
      <c r="C91" s="35"/>
      <c r="D91" s="35"/>
      <c r="E91" s="35"/>
      <c r="F91" s="35"/>
      <c r="G91" s="35"/>
      <c r="H91" s="35"/>
      <c r="I91" s="38"/>
      <c r="J91" s="38"/>
      <c r="K91" s="38"/>
      <c r="L91" s="35"/>
      <c r="M91" s="35"/>
      <c r="N91" s="35"/>
    </row>
    <row r="92" spans="1:14" ht="39.75" hidden="1" customHeight="1" x14ac:dyDescent="0.25">
      <c r="A92" s="35">
        <v>2361</v>
      </c>
      <c r="B92" s="36" t="s">
        <v>355</v>
      </c>
      <c r="C92" s="35" t="s">
        <v>310</v>
      </c>
      <c r="D92" s="35" t="s">
        <v>325</v>
      </c>
      <c r="E92" s="35" t="s">
        <v>303</v>
      </c>
      <c r="F92" s="37">
        <f>SUM(G92,H92)</f>
        <v>0</v>
      </c>
      <c r="G92" s="37">
        <v>0</v>
      </c>
      <c r="H92" s="37">
        <v>0</v>
      </c>
      <c r="I92" s="38">
        <f>SUM(J92,K92)</f>
        <v>0</v>
      </c>
      <c r="J92" s="38">
        <v>0</v>
      </c>
      <c r="K92" s="38">
        <v>0</v>
      </c>
      <c r="L92" s="37">
        <f>SUM(M92,N92)</f>
        <v>0</v>
      </c>
      <c r="M92" s="37">
        <v>0</v>
      </c>
      <c r="N92" s="37">
        <v>0</v>
      </c>
    </row>
    <row r="93" spans="1:14" ht="39.75" hidden="1" customHeight="1" x14ac:dyDescent="0.25">
      <c r="A93" s="35">
        <v>2370</v>
      </c>
      <c r="B93" s="36" t="s">
        <v>356</v>
      </c>
      <c r="C93" s="35" t="s">
        <v>310</v>
      </c>
      <c r="D93" s="35" t="s">
        <v>328</v>
      </c>
      <c r="E93" s="35" t="s">
        <v>304</v>
      </c>
      <c r="F93" s="37">
        <f t="shared" ref="F93:N93" si="24">SUM(F95)</f>
        <v>0</v>
      </c>
      <c r="G93" s="37">
        <f t="shared" si="24"/>
        <v>0</v>
      </c>
      <c r="H93" s="37">
        <f t="shared" si="24"/>
        <v>0</v>
      </c>
      <c r="I93" s="38">
        <f t="shared" si="24"/>
        <v>0</v>
      </c>
      <c r="J93" s="38">
        <f t="shared" si="24"/>
        <v>0</v>
      </c>
      <c r="K93" s="38">
        <f t="shared" si="24"/>
        <v>0</v>
      </c>
      <c r="L93" s="37">
        <f t="shared" si="24"/>
        <v>0</v>
      </c>
      <c r="M93" s="37">
        <f t="shared" si="24"/>
        <v>0</v>
      </c>
      <c r="N93" s="37">
        <f t="shared" si="24"/>
        <v>0</v>
      </c>
    </row>
    <row r="94" spans="1:14" ht="39.75" hidden="1" customHeight="1" x14ac:dyDescent="0.25">
      <c r="A94" s="35"/>
      <c r="B94" s="36" t="s">
        <v>64</v>
      </c>
      <c r="C94" s="35"/>
      <c r="D94" s="35"/>
      <c r="E94" s="35"/>
      <c r="F94" s="35"/>
      <c r="G94" s="35"/>
      <c r="H94" s="35"/>
      <c r="I94" s="38"/>
      <c r="J94" s="38"/>
      <c r="K94" s="38"/>
      <c r="L94" s="35"/>
      <c r="M94" s="35"/>
      <c r="N94" s="35"/>
    </row>
    <row r="95" spans="1:14" ht="39.75" hidden="1" customHeight="1" x14ac:dyDescent="0.25">
      <c r="A95" s="35">
        <v>2371</v>
      </c>
      <c r="B95" s="36" t="s">
        <v>356</v>
      </c>
      <c r="C95" s="35" t="s">
        <v>310</v>
      </c>
      <c r="D95" s="35" t="s">
        <v>328</v>
      </c>
      <c r="E95" s="35" t="s">
        <v>303</v>
      </c>
      <c r="F95" s="37">
        <f>SUM(G95,H95)</f>
        <v>0</v>
      </c>
      <c r="G95" s="37">
        <v>0</v>
      </c>
      <c r="H95" s="37">
        <v>0</v>
      </c>
      <c r="I95" s="38">
        <f>SUM(J95,K95)</f>
        <v>0</v>
      </c>
      <c r="J95" s="38">
        <v>0</v>
      </c>
      <c r="K95" s="38">
        <v>0</v>
      </c>
      <c r="L95" s="37">
        <f>SUM(M95,N95)</f>
        <v>0</v>
      </c>
      <c r="M95" s="37">
        <v>0</v>
      </c>
      <c r="N95" s="37">
        <v>0</v>
      </c>
    </row>
    <row r="96" spans="1:14" ht="39.75" hidden="1" customHeight="1" x14ac:dyDescent="0.25">
      <c r="A96" s="35">
        <v>2380</v>
      </c>
      <c r="B96" s="36" t="s">
        <v>357</v>
      </c>
      <c r="C96" s="35" t="s">
        <v>310</v>
      </c>
      <c r="D96" s="35" t="s">
        <v>330</v>
      </c>
      <c r="E96" s="35" t="s">
        <v>304</v>
      </c>
      <c r="F96" s="37">
        <f t="shared" ref="F96:N96" si="25">SUM(F98)</f>
        <v>0</v>
      </c>
      <c r="G96" s="37">
        <f t="shared" si="25"/>
        <v>0</v>
      </c>
      <c r="H96" s="37">
        <f t="shared" si="25"/>
        <v>0</v>
      </c>
      <c r="I96" s="38">
        <f t="shared" si="25"/>
        <v>0</v>
      </c>
      <c r="J96" s="38">
        <f t="shared" si="25"/>
        <v>0</v>
      </c>
      <c r="K96" s="38">
        <f t="shared" si="25"/>
        <v>0</v>
      </c>
      <c r="L96" s="37">
        <f t="shared" si="25"/>
        <v>0</v>
      </c>
      <c r="M96" s="37">
        <f t="shared" si="25"/>
        <v>0</v>
      </c>
      <c r="N96" s="37">
        <f t="shared" si="25"/>
        <v>0</v>
      </c>
    </row>
    <row r="97" spans="1:14" ht="39.75" hidden="1" customHeight="1" x14ac:dyDescent="0.25">
      <c r="A97" s="35"/>
      <c r="B97" s="36" t="s">
        <v>64</v>
      </c>
      <c r="C97" s="35"/>
      <c r="D97" s="35"/>
      <c r="E97" s="35"/>
      <c r="F97" s="35"/>
      <c r="G97" s="35"/>
      <c r="H97" s="35"/>
      <c r="I97" s="38"/>
      <c r="J97" s="38"/>
      <c r="K97" s="38"/>
      <c r="L97" s="35"/>
      <c r="M97" s="35"/>
      <c r="N97" s="35"/>
    </row>
    <row r="98" spans="1:14" ht="39.75" hidden="1" customHeight="1" x14ac:dyDescent="0.25">
      <c r="A98" s="35">
        <v>2381</v>
      </c>
      <c r="B98" s="36" t="s">
        <v>358</v>
      </c>
      <c r="C98" s="35" t="s">
        <v>303</v>
      </c>
      <c r="D98" s="35" t="s">
        <v>330</v>
      </c>
      <c r="E98" s="35" t="s">
        <v>303</v>
      </c>
      <c r="F98" s="37">
        <f>SUM(G98,H98)</f>
        <v>0</v>
      </c>
      <c r="G98" s="37">
        <v>0</v>
      </c>
      <c r="H98" s="37">
        <v>0</v>
      </c>
      <c r="I98" s="38">
        <f>SUM(J98,K98)</f>
        <v>0</v>
      </c>
      <c r="J98" s="38">
        <v>0</v>
      </c>
      <c r="K98" s="38">
        <v>0</v>
      </c>
      <c r="L98" s="37">
        <f>SUM(M98,N98)</f>
        <v>0</v>
      </c>
      <c r="M98" s="37">
        <v>0</v>
      </c>
      <c r="N98" s="37">
        <v>0</v>
      </c>
    </row>
    <row r="99" spans="1:14" ht="35.25" customHeight="1" x14ac:dyDescent="0.25">
      <c r="A99" s="35">
        <v>2400</v>
      </c>
      <c r="B99" s="36" t="s">
        <v>359</v>
      </c>
      <c r="C99" s="35" t="s">
        <v>319</v>
      </c>
      <c r="D99" s="35" t="s">
        <v>304</v>
      </c>
      <c r="E99" s="35" t="s">
        <v>304</v>
      </c>
      <c r="F99" s="37">
        <f t="shared" ref="F99:N99" si="26">SUM(F101,F105,F111,F119,F124,F131,F134,F140,F149)</f>
        <v>200457965.59999999</v>
      </c>
      <c r="G99" s="37">
        <f t="shared" si="26"/>
        <v>15084000</v>
      </c>
      <c r="H99" s="37">
        <f t="shared" si="26"/>
        <v>185373965.59999999</v>
      </c>
      <c r="I99" s="38">
        <f t="shared" si="26"/>
        <v>230632221.60000002</v>
      </c>
      <c r="J99" s="38">
        <f t="shared" si="26"/>
        <v>20890000</v>
      </c>
      <c r="K99" s="38">
        <f t="shared" si="26"/>
        <v>209742221.59999999</v>
      </c>
      <c r="L99" s="37">
        <f t="shared" si="26"/>
        <v>186167740.40000001</v>
      </c>
      <c r="M99" s="37">
        <f t="shared" si="26"/>
        <v>17998440</v>
      </c>
      <c r="N99" s="37">
        <f t="shared" si="26"/>
        <v>168169300.40000001</v>
      </c>
    </row>
    <row r="100" spans="1:14" ht="39.75" hidden="1" customHeight="1" x14ac:dyDescent="0.25">
      <c r="A100" s="35"/>
      <c r="B100" s="36" t="s">
        <v>64</v>
      </c>
      <c r="C100" s="35"/>
      <c r="D100" s="35"/>
      <c r="E100" s="35"/>
      <c r="F100" s="35"/>
      <c r="G100" s="35"/>
      <c r="H100" s="35"/>
      <c r="I100" s="38"/>
      <c r="J100" s="38"/>
      <c r="K100" s="38"/>
      <c r="L100" s="35"/>
      <c r="M100" s="35"/>
      <c r="N100" s="35"/>
    </row>
    <row r="101" spans="1:14" ht="39.75" hidden="1" customHeight="1" x14ac:dyDescent="0.25">
      <c r="A101" s="35">
        <v>2410</v>
      </c>
      <c r="B101" s="36" t="s">
        <v>360</v>
      </c>
      <c r="C101" s="35" t="s">
        <v>319</v>
      </c>
      <c r="D101" s="35" t="s">
        <v>303</v>
      </c>
      <c r="E101" s="35" t="s">
        <v>304</v>
      </c>
      <c r="F101" s="37">
        <f t="shared" ref="F101:N101" si="27">SUM(F103:F104)</f>
        <v>0</v>
      </c>
      <c r="G101" s="37">
        <f t="shared" si="27"/>
        <v>0</v>
      </c>
      <c r="H101" s="37">
        <f t="shared" si="27"/>
        <v>0</v>
      </c>
      <c r="I101" s="38">
        <f t="shared" si="27"/>
        <v>0</v>
      </c>
      <c r="J101" s="38">
        <f t="shared" si="27"/>
        <v>0</v>
      </c>
      <c r="K101" s="38">
        <f t="shared" si="27"/>
        <v>0</v>
      </c>
      <c r="L101" s="37">
        <f t="shared" si="27"/>
        <v>0</v>
      </c>
      <c r="M101" s="37">
        <f t="shared" si="27"/>
        <v>0</v>
      </c>
      <c r="N101" s="37">
        <f t="shared" si="27"/>
        <v>0</v>
      </c>
    </row>
    <row r="102" spans="1:14" ht="39.75" hidden="1" customHeight="1" x14ac:dyDescent="0.25">
      <c r="A102" s="35"/>
      <c r="B102" s="36" t="s">
        <v>64</v>
      </c>
      <c r="C102" s="35"/>
      <c r="D102" s="35"/>
      <c r="E102" s="35"/>
      <c r="F102" s="35"/>
      <c r="G102" s="35"/>
      <c r="H102" s="35"/>
      <c r="I102" s="38"/>
      <c r="J102" s="38"/>
      <c r="K102" s="38"/>
      <c r="L102" s="35"/>
      <c r="M102" s="35"/>
      <c r="N102" s="35"/>
    </row>
    <row r="103" spans="1:14" ht="39.75" hidden="1" customHeight="1" x14ac:dyDescent="0.25">
      <c r="A103" s="35">
        <v>2411</v>
      </c>
      <c r="B103" s="36" t="s">
        <v>361</v>
      </c>
      <c r="C103" s="35" t="s">
        <v>319</v>
      </c>
      <c r="D103" s="35" t="s">
        <v>303</v>
      </c>
      <c r="E103" s="35" t="s">
        <v>303</v>
      </c>
      <c r="F103" s="37">
        <f>SUM(G103,H103)</f>
        <v>0</v>
      </c>
      <c r="G103" s="37">
        <v>0</v>
      </c>
      <c r="H103" s="37">
        <v>0</v>
      </c>
      <c r="I103" s="38">
        <f>SUM(J103,K103)</f>
        <v>0</v>
      </c>
      <c r="J103" s="38">
        <v>0</v>
      </c>
      <c r="K103" s="38">
        <v>0</v>
      </c>
      <c r="L103" s="37">
        <f>SUM(M103,N103)</f>
        <v>0</v>
      </c>
      <c r="M103" s="37">
        <v>0</v>
      </c>
      <c r="N103" s="37">
        <v>0</v>
      </c>
    </row>
    <row r="104" spans="1:14" ht="39.75" hidden="1" customHeight="1" x14ac:dyDescent="0.25">
      <c r="A104" s="35">
        <v>2412</v>
      </c>
      <c r="B104" s="36" t="s">
        <v>362</v>
      </c>
      <c r="C104" s="35" t="s">
        <v>319</v>
      </c>
      <c r="D104" s="35" t="s">
        <v>303</v>
      </c>
      <c r="E104" s="35" t="s">
        <v>308</v>
      </c>
      <c r="F104" s="37">
        <f>SUM(G104,H104)</f>
        <v>0</v>
      </c>
      <c r="G104" s="37">
        <v>0</v>
      </c>
      <c r="H104" s="37">
        <v>0</v>
      </c>
      <c r="I104" s="38">
        <f>SUM(J104,K104)</f>
        <v>0</v>
      </c>
      <c r="J104" s="38">
        <v>0</v>
      </c>
      <c r="K104" s="38">
        <v>0</v>
      </c>
      <c r="L104" s="37">
        <f>SUM(M104,N104)</f>
        <v>0</v>
      </c>
      <c r="M104" s="37">
        <v>0</v>
      </c>
      <c r="N104" s="37">
        <v>0</v>
      </c>
    </row>
    <row r="105" spans="1:14" ht="36" customHeight="1" x14ac:dyDescent="0.25">
      <c r="A105" s="35">
        <v>2420</v>
      </c>
      <c r="B105" s="36" t="s">
        <v>363</v>
      </c>
      <c r="C105" s="35" t="s">
        <v>319</v>
      </c>
      <c r="D105" s="35" t="s">
        <v>308</v>
      </c>
      <c r="E105" s="35" t="s">
        <v>304</v>
      </c>
      <c r="F105" s="37">
        <f t="shared" ref="F105:N105" si="28">SUM(F107:F110)</f>
        <v>33878000</v>
      </c>
      <c r="G105" s="37">
        <f t="shared" si="28"/>
        <v>1584000</v>
      </c>
      <c r="H105" s="37">
        <f t="shared" si="28"/>
        <v>32294000</v>
      </c>
      <c r="I105" s="38">
        <f t="shared" si="28"/>
        <v>47778000</v>
      </c>
      <c r="J105" s="38">
        <f t="shared" si="28"/>
        <v>1584000</v>
      </c>
      <c r="K105" s="38">
        <f t="shared" si="28"/>
        <v>46194000</v>
      </c>
      <c r="L105" s="37">
        <f t="shared" si="28"/>
        <v>45090700</v>
      </c>
      <c r="M105" s="37">
        <f t="shared" si="28"/>
        <v>1017550</v>
      </c>
      <c r="N105" s="37">
        <f t="shared" si="28"/>
        <v>44073150</v>
      </c>
    </row>
    <row r="106" spans="1:14" ht="39.75" hidden="1" customHeight="1" x14ac:dyDescent="0.25">
      <c r="A106" s="35"/>
      <c r="B106" s="36" t="s">
        <v>64</v>
      </c>
      <c r="C106" s="35"/>
      <c r="D106" s="35"/>
      <c r="E106" s="35"/>
      <c r="F106" s="35"/>
      <c r="G106" s="35"/>
      <c r="H106" s="35"/>
      <c r="I106" s="38"/>
      <c r="J106" s="38"/>
      <c r="K106" s="38"/>
      <c r="L106" s="35"/>
      <c r="M106" s="35"/>
      <c r="N106" s="35"/>
    </row>
    <row r="107" spans="1:14" ht="31.5" customHeight="1" x14ac:dyDescent="0.25">
      <c r="A107" s="35">
        <v>2421</v>
      </c>
      <c r="B107" s="36" t="s">
        <v>364</v>
      </c>
      <c r="C107" s="35" t="s">
        <v>319</v>
      </c>
      <c r="D107" s="35" t="s">
        <v>308</v>
      </c>
      <c r="E107" s="35" t="s">
        <v>303</v>
      </c>
      <c r="F107" s="37">
        <f>SUM(G107,H107)</f>
        <v>33878000</v>
      </c>
      <c r="G107" s="37">
        <v>1584000</v>
      </c>
      <c r="H107" s="37">
        <v>32294000</v>
      </c>
      <c r="I107" s="38">
        <f>SUM(J107,K107)</f>
        <v>47778000</v>
      </c>
      <c r="J107" s="38">
        <v>1584000</v>
      </c>
      <c r="K107" s="38">
        <v>46194000</v>
      </c>
      <c r="L107" s="37">
        <f>SUM(M107,N107)</f>
        <v>45090700</v>
      </c>
      <c r="M107" s="37">
        <v>1017550</v>
      </c>
      <c r="N107" s="37">
        <v>44073150</v>
      </c>
    </row>
    <row r="108" spans="1:14" ht="39.75" hidden="1" customHeight="1" x14ac:dyDescent="0.25">
      <c r="A108" s="35">
        <v>2422</v>
      </c>
      <c r="B108" s="36" t="s">
        <v>365</v>
      </c>
      <c r="C108" s="35" t="s">
        <v>319</v>
      </c>
      <c r="D108" s="35" t="s">
        <v>308</v>
      </c>
      <c r="E108" s="35" t="s">
        <v>308</v>
      </c>
      <c r="F108" s="37">
        <f>SUM(G108,H108)</f>
        <v>0</v>
      </c>
      <c r="G108" s="37">
        <v>0</v>
      </c>
      <c r="H108" s="37">
        <v>0</v>
      </c>
      <c r="I108" s="38">
        <f>SUM(J108,K108)</f>
        <v>0</v>
      </c>
      <c r="J108" s="38">
        <v>0</v>
      </c>
      <c r="K108" s="38">
        <v>0</v>
      </c>
      <c r="L108" s="37">
        <f>SUM(M108,N108)</f>
        <v>0</v>
      </c>
      <c r="M108" s="37">
        <v>0</v>
      </c>
      <c r="N108" s="37">
        <v>0</v>
      </c>
    </row>
    <row r="109" spans="1:14" ht="39.75" hidden="1" customHeight="1" x14ac:dyDescent="0.25">
      <c r="A109" s="35">
        <v>2423</v>
      </c>
      <c r="B109" s="36" t="s">
        <v>366</v>
      </c>
      <c r="C109" s="35" t="s">
        <v>319</v>
      </c>
      <c r="D109" s="35" t="s">
        <v>308</v>
      </c>
      <c r="E109" s="35" t="s">
        <v>310</v>
      </c>
      <c r="F109" s="37">
        <f>SUM(G109,H109)</f>
        <v>0</v>
      </c>
      <c r="G109" s="37">
        <v>0</v>
      </c>
      <c r="H109" s="37">
        <v>0</v>
      </c>
      <c r="I109" s="38">
        <f>SUM(J109,K109)</f>
        <v>0</v>
      </c>
      <c r="J109" s="38">
        <v>0</v>
      </c>
      <c r="K109" s="38">
        <v>0</v>
      </c>
      <c r="L109" s="37">
        <f>SUM(M109,N109)</f>
        <v>0</v>
      </c>
      <c r="M109" s="37">
        <v>0</v>
      </c>
      <c r="N109" s="37">
        <v>0</v>
      </c>
    </row>
    <row r="110" spans="1:14" ht="39.75" hidden="1" customHeight="1" x14ac:dyDescent="0.25">
      <c r="A110" s="35">
        <v>2424</v>
      </c>
      <c r="B110" s="36" t="s">
        <v>367</v>
      </c>
      <c r="C110" s="35" t="s">
        <v>319</v>
      </c>
      <c r="D110" s="35" t="s">
        <v>308</v>
      </c>
      <c r="E110" s="35" t="s">
        <v>319</v>
      </c>
      <c r="F110" s="37">
        <f>SUM(G110,H110)</f>
        <v>0</v>
      </c>
      <c r="G110" s="37">
        <v>0</v>
      </c>
      <c r="H110" s="37">
        <v>0</v>
      </c>
      <c r="I110" s="38">
        <f>SUM(J110,K110)</f>
        <v>0</v>
      </c>
      <c r="J110" s="38">
        <v>0</v>
      </c>
      <c r="K110" s="38">
        <v>0</v>
      </c>
      <c r="L110" s="37">
        <f>SUM(M110,N110)</f>
        <v>0</v>
      </c>
      <c r="M110" s="37">
        <v>0</v>
      </c>
      <c r="N110" s="37">
        <v>0</v>
      </c>
    </row>
    <row r="111" spans="1:14" ht="30.75" customHeight="1" x14ac:dyDescent="0.25">
      <c r="A111" s="35">
        <v>2430</v>
      </c>
      <c r="B111" s="36" t="s">
        <v>368</v>
      </c>
      <c r="C111" s="35" t="s">
        <v>319</v>
      </c>
      <c r="D111" s="35" t="s">
        <v>310</v>
      </c>
      <c r="E111" s="35" t="s">
        <v>304</v>
      </c>
      <c r="F111" s="37">
        <f t="shared" ref="F111:N111" si="29">SUM(F113:F118)</f>
        <v>50000000</v>
      </c>
      <c r="G111" s="37">
        <f t="shared" si="29"/>
        <v>0</v>
      </c>
      <c r="H111" s="37">
        <f t="shared" si="29"/>
        <v>50000000</v>
      </c>
      <c r="I111" s="38">
        <f t="shared" si="29"/>
        <v>37690000</v>
      </c>
      <c r="J111" s="38">
        <f t="shared" si="29"/>
        <v>0</v>
      </c>
      <c r="K111" s="38">
        <f t="shared" si="29"/>
        <v>37690000</v>
      </c>
      <c r="L111" s="37">
        <f t="shared" si="29"/>
        <v>2770000</v>
      </c>
      <c r="M111" s="37">
        <f t="shared" si="29"/>
        <v>0</v>
      </c>
      <c r="N111" s="37">
        <f t="shared" si="29"/>
        <v>2770000</v>
      </c>
    </row>
    <row r="112" spans="1:14" ht="39.75" hidden="1" customHeight="1" x14ac:dyDescent="0.25">
      <c r="A112" s="35"/>
      <c r="B112" s="36" t="s">
        <v>64</v>
      </c>
      <c r="C112" s="35"/>
      <c r="D112" s="35"/>
      <c r="E112" s="35"/>
      <c r="F112" s="35"/>
      <c r="G112" s="35"/>
      <c r="H112" s="35"/>
      <c r="I112" s="38"/>
      <c r="J112" s="38"/>
      <c r="K112" s="38"/>
      <c r="L112" s="35"/>
      <c r="M112" s="35"/>
      <c r="N112" s="35"/>
    </row>
    <row r="113" spans="1:14" ht="39.75" hidden="1" customHeight="1" x14ac:dyDescent="0.25">
      <c r="A113" s="35">
        <v>2431</v>
      </c>
      <c r="B113" s="36" t="s">
        <v>369</v>
      </c>
      <c r="C113" s="35" t="s">
        <v>319</v>
      </c>
      <c r="D113" s="35" t="s">
        <v>310</v>
      </c>
      <c r="E113" s="35" t="s">
        <v>303</v>
      </c>
      <c r="F113" s="37">
        <f t="shared" ref="F113:F118" si="30">SUM(G113,H113)</f>
        <v>0</v>
      </c>
      <c r="G113" s="37">
        <v>0</v>
      </c>
      <c r="H113" s="37">
        <v>0</v>
      </c>
      <c r="I113" s="38">
        <f t="shared" ref="I113:I118" si="31">SUM(J113,K113)</f>
        <v>0</v>
      </c>
      <c r="J113" s="38">
        <v>0</v>
      </c>
      <c r="K113" s="38">
        <v>0</v>
      </c>
      <c r="L113" s="37">
        <f t="shared" ref="L113:L118" si="32">SUM(M113,N113)</f>
        <v>0</v>
      </c>
      <c r="M113" s="37">
        <v>0</v>
      </c>
      <c r="N113" s="37">
        <v>0</v>
      </c>
    </row>
    <row r="114" spans="1:14" ht="26.25" customHeight="1" x14ac:dyDescent="0.25">
      <c r="A114" s="35">
        <v>2432</v>
      </c>
      <c r="B114" s="36" t="s">
        <v>370</v>
      </c>
      <c r="C114" s="35" t="s">
        <v>319</v>
      </c>
      <c r="D114" s="35" t="s">
        <v>310</v>
      </c>
      <c r="E114" s="35" t="s">
        <v>308</v>
      </c>
      <c r="F114" s="37">
        <f t="shared" si="30"/>
        <v>50000000</v>
      </c>
      <c r="G114" s="37">
        <v>0</v>
      </c>
      <c r="H114" s="37">
        <v>50000000</v>
      </c>
      <c r="I114" s="38">
        <f t="shared" si="31"/>
        <v>37690000</v>
      </c>
      <c r="J114" s="38">
        <v>0</v>
      </c>
      <c r="K114" s="38">
        <v>37690000</v>
      </c>
      <c r="L114" s="37">
        <f t="shared" si="32"/>
        <v>2770000</v>
      </c>
      <c r="M114" s="37">
        <v>0</v>
      </c>
      <c r="N114" s="37">
        <v>2770000</v>
      </c>
    </row>
    <row r="115" spans="1:14" ht="39.75" hidden="1" customHeight="1" x14ac:dyDescent="0.25">
      <c r="A115" s="35">
        <v>2433</v>
      </c>
      <c r="B115" s="36" t="s">
        <v>371</v>
      </c>
      <c r="C115" s="35" t="s">
        <v>319</v>
      </c>
      <c r="D115" s="35" t="s">
        <v>310</v>
      </c>
      <c r="E115" s="35" t="s">
        <v>310</v>
      </c>
      <c r="F115" s="37">
        <f t="shared" si="30"/>
        <v>0</v>
      </c>
      <c r="G115" s="37">
        <v>0</v>
      </c>
      <c r="H115" s="37">
        <v>0</v>
      </c>
      <c r="I115" s="38">
        <f t="shared" si="31"/>
        <v>0</v>
      </c>
      <c r="J115" s="38">
        <v>0</v>
      </c>
      <c r="K115" s="38">
        <v>0</v>
      </c>
      <c r="L115" s="37">
        <f t="shared" si="32"/>
        <v>0</v>
      </c>
      <c r="M115" s="37">
        <v>0</v>
      </c>
      <c r="N115" s="37">
        <v>0</v>
      </c>
    </row>
    <row r="116" spans="1:14" ht="39.75" hidden="1" customHeight="1" x14ac:dyDescent="0.25">
      <c r="A116" s="35">
        <v>2434</v>
      </c>
      <c r="B116" s="36" t="s">
        <v>372</v>
      </c>
      <c r="C116" s="35" t="s">
        <v>319</v>
      </c>
      <c r="D116" s="35" t="s">
        <v>310</v>
      </c>
      <c r="E116" s="35" t="s">
        <v>319</v>
      </c>
      <c r="F116" s="37">
        <f t="shared" si="30"/>
        <v>0</v>
      </c>
      <c r="G116" s="37">
        <v>0</v>
      </c>
      <c r="H116" s="37">
        <v>0</v>
      </c>
      <c r="I116" s="38">
        <f t="shared" si="31"/>
        <v>0</v>
      </c>
      <c r="J116" s="38">
        <v>0</v>
      </c>
      <c r="K116" s="38">
        <v>0</v>
      </c>
      <c r="L116" s="37">
        <f t="shared" si="32"/>
        <v>0</v>
      </c>
      <c r="M116" s="37">
        <v>0</v>
      </c>
      <c r="N116" s="37">
        <v>0</v>
      </c>
    </row>
    <row r="117" spans="1:14" ht="39.75" hidden="1" customHeight="1" x14ac:dyDescent="0.25">
      <c r="A117" s="35">
        <v>2435</v>
      </c>
      <c r="B117" s="36" t="s">
        <v>373</v>
      </c>
      <c r="C117" s="35" t="s">
        <v>319</v>
      </c>
      <c r="D117" s="35" t="s">
        <v>310</v>
      </c>
      <c r="E117" s="35" t="s">
        <v>322</v>
      </c>
      <c r="F117" s="37">
        <f t="shared" si="30"/>
        <v>0</v>
      </c>
      <c r="G117" s="37">
        <v>0</v>
      </c>
      <c r="H117" s="37">
        <v>0</v>
      </c>
      <c r="I117" s="38">
        <f t="shared" si="31"/>
        <v>0</v>
      </c>
      <c r="J117" s="38">
        <v>0</v>
      </c>
      <c r="K117" s="38">
        <v>0</v>
      </c>
      <c r="L117" s="37">
        <f t="shared" si="32"/>
        <v>0</v>
      </c>
      <c r="M117" s="37">
        <v>0</v>
      </c>
      <c r="N117" s="37">
        <v>0</v>
      </c>
    </row>
    <row r="118" spans="1:14" ht="39.75" hidden="1" customHeight="1" x14ac:dyDescent="0.25">
      <c r="A118" s="35">
        <v>2436</v>
      </c>
      <c r="B118" s="36" t="s">
        <v>374</v>
      </c>
      <c r="C118" s="35" t="s">
        <v>319</v>
      </c>
      <c r="D118" s="35" t="s">
        <v>310</v>
      </c>
      <c r="E118" s="35" t="s">
        <v>325</v>
      </c>
      <c r="F118" s="37">
        <f t="shared" si="30"/>
        <v>0</v>
      </c>
      <c r="G118" s="37">
        <v>0</v>
      </c>
      <c r="H118" s="37">
        <v>0</v>
      </c>
      <c r="I118" s="38">
        <f t="shared" si="31"/>
        <v>0</v>
      </c>
      <c r="J118" s="38">
        <v>0</v>
      </c>
      <c r="K118" s="38">
        <v>0</v>
      </c>
      <c r="L118" s="37">
        <f t="shared" si="32"/>
        <v>0</v>
      </c>
      <c r="M118" s="37">
        <v>0</v>
      </c>
      <c r="N118" s="37">
        <v>0</v>
      </c>
    </row>
    <row r="119" spans="1:14" ht="39.75" hidden="1" customHeight="1" x14ac:dyDescent="0.25">
      <c r="A119" s="35">
        <v>2440</v>
      </c>
      <c r="B119" s="36" t="s">
        <v>375</v>
      </c>
      <c r="C119" s="35" t="s">
        <v>319</v>
      </c>
      <c r="D119" s="35" t="s">
        <v>319</v>
      </c>
      <c r="E119" s="35" t="s">
        <v>304</v>
      </c>
      <c r="F119" s="37">
        <f t="shared" ref="F119:N119" si="33">SUM(F121:F123)</f>
        <v>0</v>
      </c>
      <c r="G119" s="37">
        <f t="shared" si="33"/>
        <v>0</v>
      </c>
      <c r="H119" s="37">
        <f t="shared" si="33"/>
        <v>0</v>
      </c>
      <c r="I119" s="38">
        <f t="shared" si="33"/>
        <v>0</v>
      </c>
      <c r="J119" s="38">
        <f t="shared" si="33"/>
        <v>0</v>
      </c>
      <c r="K119" s="38">
        <f t="shared" si="33"/>
        <v>0</v>
      </c>
      <c r="L119" s="37">
        <f t="shared" si="33"/>
        <v>0</v>
      </c>
      <c r="M119" s="37">
        <f t="shared" si="33"/>
        <v>0</v>
      </c>
      <c r="N119" s="37">
        <f t="shared" si="33"/>
        <v>0</v>
      </c>
    </row>
    <row r="120" spans="1:14" ht="39.75" hidden="1" customHeight="1" x14ac:dyDescent="0.25">
      <c r="A120" s="35"/>
      <c r="B120" s="36" t="s">
        <v>64</v>
      </c>
      <c r="C120" s="35"/>
      <c r="D120" s="35"/>
      <c r="E120" s="35"/>
      <c r="F120" s="35"/>
      <c r="G120" s="35"/>
      <c r="H120" s="35"/>
      <c r="I120" s="38"/>
      <c r="J120" s="38"/>
      <c r="K120" s="38"/>
      <c r="L120" s="35"/>
      <c r="M120" s="35"/>
      <c r="N120" s="35"/>
    </row>
    <row r="121" spans="1:14" ht="39.75" hidden="1" customHeight="1" x14ac:dyDescent="0.25">
      <c r="A121" s="35">
        <v>2441</v>
      </c>
      <c r="B121" s="36" t="s">
        <v>376</v>
      </c>
      <c r="C121" s="35" t="s">
        <v>319</v>
      </c>
      <c r="D121" s="35" t="s">
        <v>319</v>
      </c>
      <c r="E121" s="35" t="s">
        <v>303</v>
      </c>
      <c r="F121" s="37">
        <f>SUM(G121,H121)</f>
        <v>0</v>
      </c>
      <c r="G121" s="37">
        <v>0</v>
      </c>
      <c r="H121" s="37">
        <v>0</v>
      </c>
      <c r="I121" s="38">
        <f>SUM(J121,K121)</f>
        <v>0</v>
      </c>
      <c r="J121" s="38">
        <v>0</v>
      </c>
      <c r="K121" s="38">
        <v>0</v>
      </c>
      <c r="L121" s="37">
        <f>SUM(M121,N121)</f>
        <v>0</v>
      </c>
      <c r="M121" s="37">
        <v>0</v>
      </c>
      <c r="N121" s="37">
        <v>0</v>
      </c>
    </row>
    <row r="122" spans="1:14" ht="39.75" hidden="1" customHeight="1" x14ac:dyDescent="0.25">
      <c r="A122" s="35">
        <v>2442</v>
      </c>
      <c r="B122" s="36" t="s">
        <v>377</v>
      </c>
      <c r="C122" s="35" t="s">
        <v>319</v>
      </c>
      <c r="D122" s="35" t="s">
        <v>319</v>
      </c>
      <c r="E122" s="35" t="s">
        <v>308</v>
      </c>
      <c r="F122" s="37">
        <f>SUM(G122,H122)</f>
        <v>0</v>
      </c>
      <c r="G122" s="37">
        <v>0</v>
      </c>
      <c r="H122" s="37">
        <v>0</v>
      </c>
      <c r="I122" s="38">
        <f>SUM(J122,K122)</f>
        <v>0</v>
      </c>
      <c r="J122" s="38">
        <v>0</v>
      </c>
      <c r="K122" s="38">
        <v>0</v>
      </c>
      <c r="L122" s="37">
        <f>SUM(M122,N122)</f>
        <v>0</v>
      </c>
      <c r="M122" s="37">
        <v>0</v>
      </c>
      <c r="N122" s="37">
        <v>0</v>
      </c>
    </row>
    <row r="123" spans="1:14" ht="39.75" hidden="1" customHeight="1" x14ac:dyDescent="0.25">
      <c r="A123" s="35">
        <v>2443</v>
      </c>
      <c r="B123" s="36" t="s">
        <v>378</v>
      </c>
      <c r="C123" s="35" t="s">
        <v>319</v>
      </c>
      <c r="D123" s="35" t="s">
        <v>319</v>
      </c>
      <c r="E123" s="35" t="s">
        <v>310</v>
      </c>
      <c r="F123" s="37">
        <f>SUM(G123,H123)</f>
        <v>0</v>
      </c>
      <c r="G123" s="37">
        <v>0</v>
      </c>
      <c r="H123" s="37">
        <v>0</v>
      </c>
      <c r="I123" s="38">
        <f>SUM(J123,K123)</f>
        <v>0</v>
      </c>
      <c r="J123" s="38">
        <v>0</v>
      </c>
      <c r="K123" s="38">
        <v>0</v>
      </c>
      <c r="L123" s="37">
        <f>SUM(M123,N123)</f>
        <v>0</v>
      </c>
      <c r="M123" s="37">
        <v>0</v>
      </c>
      <c r="N123" s="37">
        <v>0</v>
      </c>
    </row>
    <row r="124" spans="1:14" ht="30.75" customHeight="1" x14ac:dyDescent="0.25">
      <c r="A124" s="35">
        <v>2450</v>
      </c>
      <c r="B124" s="36" t="s">
        <v>379</v>
      </c>
      <c r="C124" s="35" t="s">
        <v>319</v>
      </c>
      <c r="D124" s="35" t="s">
        <v>322</v>
      </c>
      <c r="E124" s="35" t="s">
        <v>304</v>
      </c>
      <c r="F124" s="37">
        <f t="shared" ref="F124:N124" si="34">SUM(F126:F130)</f>
        <v>148579965.59999999</v>
      </c>
      <c r="G124" s="37">
        <f t="shared" si="34"/>
        <v>13500000</v>
      </c>
      <c r="H124" s="37">
        <f t="shared" si="34"/>
        <v>135079965.59999999</v>
      </c>
      <c r="I124" s="38">
        <f t="shared" si="34"/>
        <v>199264221.59999999</v>
      </c>
      <c r="J124" s="38">
        <f t="shared" si="34"/>
        <v>19306000</v>
      </c>
      <c r="K124" s="38">
        <f t="shared" si="34"/>
        <v>179958221.59999999</v>
      </c>
      <c r="L124" s="37">
        <f t="shared" si="34"/>
        <v>165268374.40000001</v>
      </c>
      <c r="M124" s="37">
        <f t="shared" si="34"/>
        <v>16980890</v>
      </c>
      <c r="N124" s="37">
        <f t="shared" si="34"/>
        <v>148287484.40000001</v>
      </c>
    </row>
    <row r="125" spans="1:14" ht="39.75" hidden="1" customHeight="1" x14ac:dyDescent="0.25">
      <c r="A125" s="35"/>
      <c r="B125" s="36" t="s">
        <v>64</v>
      </c>
      <c r="C125" s="35"/>
      <c r="D125" s="35"/>
      <c r="E125" s="35"/>
      <c r="F125" s="35"/>
      <c r="G125" s="35"/>
      <c r="H125" s="35"/>
      <c r="I125" s="38"/>
      <c r="J125" s="38"/>
      <c r="K125" s="38"/>
      <c r="L125" s="35"/>
      <c r="M125" s="35"/>
      <c r="N125" s="35"/>
    </row>
    <row r="126" spans="1:14" ht="31.5" customHeight="1" x14ac:dyDescent="0.25">
      <c r="A126" s="35">
        <v>2451</v>
      </c>
      <c r="B126" s="36" t="s">
        <v>380</v>
      </c>
      <c r="C126" s="35" t="s">
        <v>319</v>
      </c>
      <c r="D126" s="35" t="s">
        <v>322</v>
      </c>
      <c r="E126" s="35" t="s">
        <v>303</v>
      </c>
      <c r="F126" s="37">
        <f>SUM(G126,H126)</f>
        <v>148579965.59999999</v>
      </c>
      <c r="G126" s="37">
        <v>13500000</v>
      </c>
      <c r="H126" s="37">
        <v>135079965.59999999</v>
      </c>
      <c r="I126" s="38">
        <f>SUM(J126,K126)</f>
        <v>199264221.59999999</v>
      </c>
      <c r="J126" s="38">
        <v>19306000</v>
      </c>
      <c r="K126" s="38">
        <v>179958221.59999999</v>
      </c>
      <c r="L126" s="37">
        <f>SUM(M126,N126)</f>
        <v>165268374.40000001</v>
      </c>
      <c r="M126" s="37">
        <v>16980890</v>
      </c>
      <c r="N126" s="37">
        <v>148287484.40000001</v>
      </c>
    </row>
    <row r="127" spans="1:14" ht="39.75" hidden="1" customHeight="1" x14ac:dyDescent="0.25">
      <c r="A127" s="35">
        <v>2452</v>
      </c>
      <c r="B127" s="36" t="s">
        <v>381</v>
      </c>
      <c r="C127" s="35" t="s">
        <v>319</v>
      </c>
      <c r="D127" s="35" t="s">
        <v>322</v>
      </c>
      <c r="E127" s="35" t="s">
        <v>308</v>
      </c>
      <c r="F127" s="37">
        <f>SUM(G127,H127)</f>
        <v>0</v>
      </c>
      <c r="G127" s="37">
        <v>0</v>
      </c>
      <c r="H127" s="37">
        <v>0</v>
      </c>
      <c r="I127" s="38">
        <f>SUM(J127,K127)</f>
        <v>0</v>
      </c>
      <c r="J127" s="38">
        <v>0</v>
      </c>
      <c r="K127" s="38">
        <v>0</v>
      </c>
      <c r="L127" s="37">
        <f>SUM(M127,N127)</f>
        <v>0</v>
      </c>
      <c r="M127" s="37">
        <v>0</v>
      </c>
      <c r="N127" s="37">
        <v>0</v>
      </c>
    </row>
    <row r="128" spans="1:14" ht="39.75" hidden="1" customHeight="1" x14ac:dyDescent="0.25">
      <c r="A128" s="35">
        <v>2453</v>
      </c>
      <c r="B128" s="36" t="s">
        <v>382</v>
      </c>
      <c r="C128" s="35" t="s">
        <v>319</v>
      </c>
      <c r="D128" s="35" t="s">
        <v>322</v>
      </c>
      <c r="E128" s="35" t="s">
        <v>310</v>
      </c>
      <c r="F128" s="37">
        <f>SUM(G128,H128)</f>
        <v>0</v>
      </c>
      <c r="G128" s="37">
        <v>0</v>
      </c>
      <c r="H128" s="37">
        <v>0</v>
      </c>
      <c r="I128" s="38">
        <f>SUM(J128,K128)</f>
        <v>0</v>
      </c>
      <c r="J128" s="38">
        <v>0</v>
      </c>
      <c r="K128" s="38">
        <v>0</v>
      </c>
      <c r="L128" s="37">
        <f>SUM(M128,N128)</f>
        <v>0</v>
      </c>
      <c r="M128" s="37">
        <v>0</v>
      </c>
      <c r="N128" s="37">
        <v>0</v>
      </c>
    </row>
    <row r="129" spans="1:14" ht="39.75" hidden="1" customHeight="1" x14ac:dyDescent="0.25">
      <c r="A129" s="35">
        <v>2454</v>
      </c>
      <c r="B129" s="36" t="s">
        <v>383</v>
      </c>
      <c r="C129" s="35" t="s">
        <v>319</v>
      </c>
      <c r="D129" s="35" t="s">
        <v>322</v>
      </c>
      <c r="E129" s="35" t="s">
        <v>319</v>
      </c>
      <c r="F129" s="37">
        <f>SUM(G129,H129)</f>
        <v>0</v>
      </c>
      <c r="G129" s="37">
        <v>0</v>
      </c>
      <c r="H129" s="37">
        <v>0</v>
      </c>
      <c r="I129" s="38">
        <f>SUM(J129,K129)</f>
        <v>0</v>
      </c>
      <c r="J129" s="38">
        <v>0</v>
      </c>
      <c r="K129" s="38">
        <v>0</v>
      </c>
      <c r="L129" s="37">
        <f>SUM(M129,N129)</f>
        <v>0</v>
      </c>
      <c r="M129" s="37">
        <v>0</v>
      </c>
      <c r="N129" s="37">
        <v>0</v>
      </c>
    </row>
    <row r="130" spans="1:14" ht="39.75" hidden="1" customHeight="1" x14ac:dyDescent="0.25">
      <c r="A130" s="35">
        <v>2455</v>
      </c>
      <c r="B130" s="36" t="s">
        <v>384</v>
      </c>
      <c r="C130" s="35" t="s">
        <v>319</v>
      </c>
      <c r="D130" s="35" t="s">
        <v>322</v>
      </c>
      <c r="E130" s="35" t="s">
        <v>322</v>
      </c>
      <c r="F130" s="37">
        <f>SUM(G130,H130)</f>
        <v>0</v>
      </c>
      <c r="G130" s="37">
        <v>0</v>
      </c>
      <c r="H130" s="37">
        <v>0</v>
      </c>
      <c r="I130" s="38">
        <f>SUM(J130,K130)</f>
        <v>0</v>
      </c>
      <c r="J130" s="38">
        <v>0</v>
      </c>
      <c r="K130" s="38">
        <v>0</v>
      </c>
      <c r="L130" s="37">
        <f>SUM(M130,N130)</f>
        <v>0</v>
      </c>
      <c r="M130" s="37">
        <v>0</v>
      </c>
      <c r="N130" s="37">
        <v>0</v>
      </c>
    </row>
    <row r="131" spans="1:14" ht="39.75" hidden="1" customHeight="1" x14ac:dyDescent="0.25">
      <c r="A131" s="35">
        <v>2460</v>
      </c>
      <c r="B131" s="36" t="s">
        <v>385</v>
      </c>
      <c r="C131" s="35" t="s">
        <v>319</v>
      </c>
      <c r="D131" s="35" t="s">
        <v>325</v>
      </c>
      <c r="E131" s="35" t="s">
        <v>304</v>
      </c>
      <c r="F131" s="37">
        <f t="shared" ref="F131:N131" si="35">SUM(F133)</f>
        <v>0</v>
      </c>
      <c r="G131" s="37">
        <f t="shared" si="35"/>
        <v>0</v>
      </c>
      <c r="H131" s="37">
        <f t="shared" si="35"/>
        <v>0</v>
      </c>
      <c r="I131" s="38">
        <f t="shared" si="35"/>
        <v>0</v>
      </c>
      <c r="J131" s="38">
        <f t="shared" si="35"/>
        <v>0</v>
      </c>
      <c r="K131" s="38">
        <f t="shared" si="35"/>
        <v>0</v>
      </c>
      <c r="L131" s="37">
        <f t="shared" si="35"/>
        <v>0</v>
      </c>
      <c r="M131" s="37">
        <f t="shared" si="35"/>
        <v>0</v>
      </c>
      <c r="N131" s="37">
        <f t="shared" si="35"/>
        <v>0</v>
      </c>
    </row>
    <row r="132" spans="1:14" ht="39.75" hidden="1" customHeight="1" x14ac:dyDescent="0.25">
      <c r="A132" s="35"/>
      <c r="B132" s="36" t="s">
        <v>64</v>
      </c>
      <c r="C132" s="35"/>
      <c r="D132" s="35"/>
      <c r="E132" s="35"/>
      <c r="F132" s="35"/>
      <c r="G132" s="35"/>
      <c r="H132" s="35"/>
      <c r="I132" s="38"/>
      <c r="J132" s="38"/>
      <c r="K132" s="38"/>
      <c r="L132" s="35"/>
      <c r="M132" s="35"/>
      <c r="N132" s="35"/>
    </row>
    <row r="133" spans="1:14" ht="39.75" hidden="1" customHeight="1" x14ac:dyDescent="0.25">
      <c r="A133" s="35">
        <v>2461</v>
      </c>
      <c r="B133" s="36" t="s">
        <v>385</v>
      </c>
      <c r="C133" s="35" t="s">
        <v>319</v>
      </c>
      <c r="D133" s="35" t="s">
        <v>325</v>
      </c>
      <c r="E133" s="35" t="s">
        <v>303</v>
      </c>
      <c r="F133" s="37">
        <f>SUM(G133,H133)</f>
        <v>0</v>
      </c>
      <c r="G133" s="37">
        <v>0</v>
      </c>
      <c r="H133" s="37">
        <v>0</v>
      </c>
      <c r="I133" s="38">
        <f>SUM(J133,K133)</f>
        <v>0</v>
      </c>
      <c r="J133" s="38">
        <v>0</v>
      </c>
      <c r="K133" s="38">
        <v>0</v>
      </c>
      <c r="L133" s="37">
        <f>SUM(M133,N133)</f>
        <v>0</v>
      </c>
      <c r="M133" s="37">
        <v>0</v>
      </c>
      <c r="N133" s="37">
        <v>0</v>
      </c>
    </row>
    <row r="134" spans="1:14" ht="39.75" hidden="1" customHeight="1" x14ac:dyDescent="0.25">
      <c r="A134" s="35">
        <v>2470</v>
      </c>
      <c r="B134" s="36" t="s">
        <v>386</v>
      </c>
      <c r="C134" s="35" t="s">
        <v>319</v>
      </c>
      <c r="D134" s="35" t="s">
        <v>328</v>
      </c>
      <c r="E134" s="35" t="s">
        <v>304</v>
      </c>
      <c r="F134" s="37">
        <f t="shared" ref="F134:N134" si="36">SUM(F136:F139)</f>
        <v>0</v>
      </c>
      <c r="G134" s="37">
        <f t="shared" si="36"/>
        <v>0</v>
      </c>
      <c r="H134" s="37">
        <f t="shared" si="36"/>
        <v>0</v>
      </c>
      <c r="I134" s="38">
        <f t="shared" si="36"/>
        <v>0</v>
      </c>
      <c r="J134" s="38">
        <f t="shared" si="36"/>
        <v>0</v>
      </c>
      <c r="K134" s="38">
        <f t="shared" si="36"/>
        <v>0</v>
      </c>
      <c r="L134" s="37">
        <f t="shared" si="36"/>
        <v>0</v>
      </c>
      <c r="M134" s="37">
        <f t="shared" si="36"/>
        <v>0</v>
      </c>
      <c r="N134" s="37">
        <f t="shared" si="36"/>
        <v>0</v>
      </c>
    </row>
    <row r="135" spans="1:14" ht="39.75" hidden="1" customHeight="1" x14ac:dyDescent="0.25">
      <c r="A135" s="35"/>
      <c r="B135" s="36" t="s">
        <v>64</v>
      </c>
      <c r="C135" s="35"/>
      <c r="D135" s="35"/>
      <c r="E135" s="35"/>
      <c r="F135" s="35"/>
      <c r="G135" s="35"/>
      <c r="H135" s="35"/>
      <c r="I135" s="38"/>
      <c r="J135" s="38"/>
      <c r="K135" s="38"/>
      <c r="L135" s="35"/>
      <c r="M135" s="35"/>
      <c r="N135" s="35"/>
    </row>
    <row r="136" spans="1:14" ht="39.75" hidden="1" customHeight="1" x14ac:dyDescent="0.25">
      <c r="A136" s="35">
        <v>2471</v>
      </c>
      <c r="B136" s="36" t="s">
        <v>387</v>
      </c>
      <c r="C136" s="35" t="s">
        <v>319</v>
      </c>
      <c r="D136" s="35" t="s">
        <v>328</v>
      </c>
      <c r="E136" s="35" t="s">
        <v>303</v>
      </c>
      <c r="F136" s="37">
        <f>SUM(G136,H136)</f>
        <v>0</v>
      </c>
      <c r="G136" s="37">
        <v>0</v>
      </c>
      <c r="H136" s="37">
        <v>0</v>
      </c>
      <c r="I136" s="38">
        <f>SUM(J136,K136)</f>
        <v>0</v>
      </c>
      <c r="J136" s="38">
        <v>0</v>
      </c>
      <c r="K136" s="38">
        <v>0</v>
      </c>
      <c r="L136" s="37">
        <f>SUM(M136,N136)</f>
        <v>0</v>
      </c>
      <c r="M136" s="37">
        <v>0</v>
      </c>
      <c r="N136" s="37">
        <v>0</v>
      </c>
    </row>
    <row r="137" spans="1:14" ht="39.75" hidden="1" customHeight="1" x14ac:dyDescent="0.25">
      <c r="A137" s="35">
        <v>2472</v>
      </c>
      <c r="B137" s="36" t="s">
        <v>388</v>
      </c>
      <c r="C137" s="35" t="s">
        <v>319</v>
      </c>
      <c r="D137" s="35" t="s">
        <v>328</v>
      </c>
      <c r="E137" s="35" t="s">
        <v>308</v>
      </c>
      <c r="F137" s="37">
        <f>SUM(G137,H137)</f>
        <v>0</v>
      </c>
      <c r="G137" s="37">
        <v>0</v>
      </c>
      <c r="H137" s="37">
        <v>0</v>
      </c>
      <c r="I137" s="38">
        <f>SUM(J137,K137)</f>
        <v>0</v>
      </c>
      <c r="J137" s="38">
        <v>0</v>
      </c>
      <c r="K137" s="38">
        <v>0</v>
      </c>
      <c r="L137" s="37">
        <f>SUM(M137,N137)</f>
        <v>0</v>
      </c>
      <c r="M137" s="37">
        <v>0</v>
      </c>
      <c r="N137" s="37">
        <v>0</v>
      </c>
    </row>
    <row r="138" spans="1:14" ht="39.75" hidden="1" customHeight="1" x14ac:dyDescent="0.25">
      <c r="A138" s="35">
        <v>2473</v>
      </c>
      <c r="B138" s="36" t="s">
        <v>389</v>
      </c>
      <c r="C138" s="35" t="s">
        <v>319</v>
      </c>
      <c r="D138" s="35" t="s">
        <v>328</v>
      </c>
      <c r="E138" s="35" t="s">
        <v>310</v>
      </c>
      <c r="F138" s="37">
        <f>SUM(G138,H138)</f>
        <v>0</v>
      </c>
      <c r="G138" s="37">
        <v>0</v>
      </c>
      <c r="H138" s="37">
        <v>0</v>
      </c>
      <c r="I138" s="38">
        <f>SUM(J138,K138)</f>
        <v>0</v>
      </c>
      <c r="J138" s="38">
        <v>0</v>
      </c>
      <c r="K138" s="38">
        <v>0</v>
      </c>
      <c r="L138" s="37">
        <f>SUM(M138,N138)</f>
        <v>0</v>
      </c>
      <c r="M138" s="37">
        <v>0</v>
      </c>
      <c r="N138" s="37">
        <v>0</v>
      </c>
    </row>
    <row r="139" spans="1:14" ht="39.75" hidden="1" customHeight="1" x14ac:dyDescent="0.25">
      <c r="A139" s="35">
        <v>2474</v>
      </c>
      <c r="B139" s="36" t="s">
        <v>390</v>
      </c>
      <c r="C139" s="35" t="s">
        <v>319</v>
      </c>
      <c r="D139" s="35" t="s">
        <v>328</v>
      </c>
      <c r="E139" s="35" t="s">
        <v>319</v>
      </c>
      <c r="F139" s="37">
        <f>SUM(G139,H139)</f>
        <v>0</v>
      </c>
      <c r="G139" s="37">
        <v>0</v>
      </c>
      <c r="H139" s="37">
        <v>0</v>
      </c>
      <c r="I139" s="38">
        <f>SUM(J139,K139)</f>
        <v>0</v>
      </c>
      <c r="J139" s="38">
        <v>0</v>
      </c>
      <c r="K139" s="38">
        <v>0</v>
      </c>
      <c r="L139" s="37">
        <f>SUM(M139,N139)</f>
        <v>0</v>
      </c>
      <c r="M139" s="37">
        <v>0</v>
      </c>
      <c r="N139" s="37">
        <v>0</v>
      </c>
    </row>
    <row r="140" spans="1:14" ht="39.75" hidden="1" customHeight="1" x14ac:dyDescent="0.25">
      <c r="A140" s="35">
        <v>2480</v>
      </c>
      <c r="B140" s="36" t="s">
        <v>391</v>
      </c>
      <c r="C140" s="35" t="s">
        <v>319</v>
      </c>
      <c r="D140" s="35" t="s">
        <v>330</v>
      </c>
      <c r="E140" s="35" t="s">
        <v>304</v>
      </c>
      <c r="F140" s="37">
        <f t="shared" ref="F140:N140" si="37">SUM(F142:F148)</f>
        <v>0</v>
      </c>
      <c r="G140" s="37">
        <f t="shared" si="37"/>
        <v>0</v>
      </c>
      <c r="H140" s="37">
        <f t="shared" si="37"/>
        <v>0</v>
      </c>
      <c r="I140" s="38">
        <f t="shared" si="37"/>
        <v>0</v>
      </c>
      <c r="J140" s="38">
        <f t="shared" si="37"/>
        <v>0</v>
      </c>
      <c r="K140" s="38">
        <f t="shared" si="37"/>
        <v>0</v>
      </c>
      <c r="L140" s="37">
        <f t="shared" si="37"/>
        <v>0</v>
      </c>
      <c r="M140" s="37">
        <f t="shared" si="37"/>
        <v>0</v>
      </c>
      <c r="N140" s="37">
        <f t="shared" si="37"/>
        <v>0</v>
      </c>
    </row>
    <row r="141" spans="1:14" ht="39.75" hidden="1" customHeight="1" x14ac:dyDescent="0.25">
      <c r="A141" s="35"/>
      <c r="B141" s="36" t="s">
        <v>64</v>
      </c>
      <c r="C141" s="35"/>
      <c r="D141" s="35"/>
      <c r="E141" s="35"/>
      <c r="F141" s="35"/>
      <c r="G141" s="35"/>
      <c r="H141" s="35"/>
      <c r="I141" s="38"/>
      <c r="J141" s="38"/>
      <c r="K141" s="38"/>
      <c r="L141" s="35"/>
      <c r="M141" s="35"/>
      <c r="N141" s="35"/>
    </row>
    <row r="142" spans="1:14" ht="39.75" hidden="1" customHeight="1" x14ac:dyDescent="0.25">
      <c r="A142" s="35">
        <v>2481</v>
      </c>
      <c r="B142" s="36" t="s">
        <v>392</v>
      </c>
      <c r="C142" s="35" t="s">
        <v>319</v>
      </c>
      <c r="D142" s="35" t="s">
        <v>330</v>
      </c>
      <c r="E142" s="35" t="s">
        <v>303</v>
      </c>
      <c r="F142" s="37">
        <f t="shared" ref="F142:F148" si="38">SUM(G142,H142)</f>
        <v>0</v>
      </c>
      <c r="G142" s="37">
        <v>0</v>
      </c>
      <c r="H142" s="37">
        <v>0</v>
      </c>
      <c r="I142" s="38">
        <f t="shared" ref="I142:I148" si="39">SUM(J142,K142)</f>
        <v>0</v>
      </c>
      <c r="J142" s="38">
        <v>0</v>
      </c>
      <c r="K142" s="38">
        <v>0</v>
      </c>
      <c r="L142" s="37">
        <f t="shared" ref="L142:L148" si="40">SUM(M142,N142)</f>
        <v>0</v>
      </c>
      <c r="M142" s="37">
        <v>0</v>
      </c>
      <c r="N142" s="37">
        <v>0</v>
      </c>
    </row>
    <row r="143" spans="1:14" ht="39.75" hidden="1" customHeight="1" x14ac:dyDescent="0.25">
      <c r="A143" s="35">
        <v>2482</v>
      </c>
      <c r="B143" s="36" t="s">
        <v>393</v>
      </c>
      <c r="C143" s="35" t="s">
        <v>319</v>
      </c>
      <c r="D143" s="35" t="s">
        <v>330</v>
      </c>
      <c r="E143" s="35" t="s">
        <v>308</v>
      </c>
      <c r="F143" s="37">
        <f t="shared" si="38"/>
        <v>0</v>
      </c>
      <c r="G143" s="37">
        <v>0</v>
      </c>
      <c r="H143" s="37">
        <v>0</v>
      </c>
      <c r="I143" s="38">
        <f t="shared" si="39"/>
        <v>0</v>
      </c>
      <c r="J143" s="38">
        <v>0</v>
      </c>
      <c r="K143" s="38">
        <v>0</v>
      </c>
      <c r="L143" s="37">
        <f t="shared" si="40"/>
        <v>0</v>
      </c>
      <c r="M143" s="37">
        <v>0</v>
      </c>
      <c r="N143" s="37">
        <v>0</v>
      </c>
    </row>
    <row r="144" spans="1:14" ht="39.75" hidden="1" customHeight="1" x14ac:dyDescent="0.25">
      <c r="A144" s="35">
        <v>2483</v>
      </c>
      <c r="B144" s="36" t="s">
        <v>394</v>
      </c>
      <c r="C144" s="35" t="s">
        <v>319</v>
      </c>
      <c r="D144" s="35" t="s">
        <v>330</v>
      </c>
      <c r="E144" s="35" t="s">
        <v>310</v>
      </c>
      <c r="F144" s="37">
        <f t="shared" si="38"/>
        <v>0</v>
      </c>
      <c r="G144" s="37">
        <v>0</v>
      </c>
      <c r="H144" s="37">
        <v>0</v>
      </c>
      <c r="I144" s="38">
        <f t="shared" si="39"/>
        <v>0</v>
      </c>
      <c r="J144" s="38">
        <v>0</v>
      </c>
      <c r="K144" s="38">
        <v>0</v>
      </c>
      <c r="L144" s="37">
        <f t="shared" si="40"/>
        <v>0</v>
      </c>
      <c r="M144" s="37">
        <v>0</v>
      </c>
      <c r="N144" s="37">
        <v>0</v>
      </c>
    </row>
    <row r="145" spans="1:14" ht="39.75" hidden="1" customHeight="1" x14ac:dyDescent="0.25">
      <c r="A145" s="35">
        <v>2484</v>
      </c>
      <c r="B145" s="36" t="s">
        <v>395</v>
      </c>
      <c r="C145" s="35" t="s">
        <v>319</v>
      </c>
      <c r="D145" s="35" t="s">
        <v>330</v>
      </c>
      <c r="E145" s="35" t="s">
        <v>319</v>
      </c>
      <c r="F145" s="37">
        <f t="shared" si="38"/>
        <v>0</v>
      </c>
      <c r="G145" s="37">
        <v>0</v>
      </c>
      <c r="H145" s="37">
        <v>0</v>
      </c>
      <c r="I145" s="38">
        <f t="shared" si="39"/>
        <v>0</v>
      </c>
      <c r="J145" s="38">
        <v>0</v>
      </c>
      <c r="K145" s="38">
        <v>0</v>
      </c>
      <c r="L145" s="37">
        <f t="shared" si="40"/>
        <v>0</v>
      </c>
      <c r="M145" s="37">
        <v>0</v>
      </c>
      <c r="N145" s="37">
        <v>0</v>
      </c>
    </row>
    <row r="146" spans="1:14" ht="39.75" hidden="1" customHeight="1" x14ac:dyDescent="0.25">
      <c r="A146" s="35">
        <v>2485</v>
      </c>
      <c r="B146" s="36" t="s">
        <v>396</v>
      </c>
      <c r="C146" s="35" t="s">
        <v>319</v>
      </c>
      <c r="D146" s="35" t="s">
        <v>330</v>
      </c>
      <c r="E146" s="35" t="s">
        <v>322</v>
      </c>
      <c r="F146" s="37">
        <f t="shared" si="38"/>
        <v>0</v>
      </c>
      <c r="G146" s="37">
        <v>0</v>
      </c>
      <c r="H146" s="37">
        <v>0</v>
      </c>
      <c r="I146" s="38">
        <f t="shared" si="39"/>
        <v>0</v>
      </c>
      <c r="J146" s="38">
        <v>0</v>
      </c>
      <c r="K146" s="38">
        <v>0</v>
      </c>
      <c r="L146" s="37">
        <f t="shared" si="40"/>
        <v>0</v>
      </c>
      <c r="M146" s="37">
        <v>0</v>
      </c>
      <c r="N146" s="37">
        <v>0</v>
      </c>
    </row>
    <row r="147" spans="1:14" ht="39.75" hidden="1" customHeight="1" x14ac:dyDescent="0.25">
      <c r="A147" s="35">
        <v>2486</v>
      </c>
      <c r="B147" s="36" t="s">
        <v>397</v>
      </c>
      <c r="C147" s="35" t="s">
        <v>319</v>
      </c>
      <c r="D147" s="35" t="s">
        <v>330</v>
      </c>
      <c r="E147" s="35" t="s">
        <v>325</v>
      </c>
      <c r="F147" s="37">
        <f t="shared" si="38"/>
        <v>0</v>
      </c>
      <c r="G147" s="37">
        <v>0</v>
      </c>
      <c r="H147" s="37">
        <v>0</v>
      </c>
      <c r="I147" s="38">
        <f t="shared" si="39"/>
        <v>0</v>
      </c>
      <c r="J147" s="38">
        <v>0</v>
      </c>
      <c r="K147" s="38">
        <v>0</v>
      </c>
      <c r="L147" s="37">
        <f t="shared" si="40"/>
        <v>0</v>
      </c>
      <c r="M147" s="37">
        <v>0</v>
      </c>
      <c r="N147" s="37">
        <v>0</v>
      </c>
    </row>
    <row r="148" spans="1:14" ht="39.75" hidden="1" customHeight="1" x14ac:dyDescent="0.25">
      <c r="A148" s="35">
        <v>2487</v>
      </c>
      <c r="B148" s="36" t="s">
        <v>398</v>
      </c>
      <c r="C148" s="35" t="s">
        <v>319</v>
      </c>
      <c r="D148" s="35" t="s">
        <v>330</v>
      </c>
      <c r="E148" s="35" t="s">
        <v>328</v>
      </c>
      <c r="F148" s="37">
        <f t="shared" si="38"/>
        <v>0</v>
      </c>
      <c r="G148" s="37">
        <v>0</v>
      </c>
      <c r="H148" s="37">
        <v>0</v>
      </c>
      <c r="I148" s="38">
        <f t="shared" si="39"/>
        <v>0</v>
      </c>
      <c r="J148" s="38">
        <v>0</v>
      </c>
      <c r="K148" s="38">
        <v>0</v>
      </c>
      <c r="L148" s="37">
        <f t="shared" si="40"/>
        <v>0</v>
      </c>
      <c r="M148" s="37">
        <v>0</v>
      </c>
      <c r="N148" s="37">
        <v>0</v>
      </c>
    </row>
    <row r="149" spans="1:14" ht="36" customHeight="1" x14ac:dyDescent="0.25">
      <c r="A149" s="35">
        <v>2490</v>
      </c>
      <c r="B149" s="36" t="s">
        <v>399</v>
      </c>
      <c r="C149" s="35" t="s">
        <v>319</v>
      </c>
      <c r="D149" s="35" t="s">
        <v>400</v>
      </c>
      <c r="E149" s="35" t="s">
        <v>304</v>
      </c>
      <c r="F149" s="37">
        <f t="shared" ref="F149:N149" si="41">SUM(F151)</f>
        <v>-32000000</v>
      </c>
      <c r="G149" s="37">
        <f t="shared" si="41"/>
        <v>0</v>
      </c>
      <c r="H149" s="37">
        <f t="shared" si="41"/>
        <v>-32000000</v>
      </c>
      <c r="I149" s="38">
        <f t="shared" si="41"/>
        <v>-54100000</v>
      </c>
      <c r="J149" s="38">
        <f t="shared" si="41"/>
        <v>0</v>
      </c>
      <c r="K149" s="38">
        <f t="shared" si="41"/>
        <v>-54100000</v>
      </c>
      <c r="L149" s="37">
        <f t="shared" si="41"/>
        <v>-26961334</v>
      </c>
      <c r="M149" s="37">
        <f t="shared" si="41"/>
        <v>0</v>
      </c>
      <c r="N149" s="37">
        <f t="shared" si="41"/>
        <v>-26961334</v>
      </c>
    </row>
    <row r="150" spans="1:14" ht="39.75" hidden="1" customHeight="1" x14ac:dyDescent="0.25">
      <c r="A150" s="35"/>
      <c r="B150" s="36" t="s">
        <v>64</v>
      </c>
      <c r="C150" s="35"/>
      <c r="D150" s="35"/>
      <c r="E150" s="35"/>
      <c r="F150" s="35"/>
      <c r="G150" s="35"/>
      <c r="H150" s="35"/>
      <c r="I150" s="38"/>
      <c r="J150" s="38"/>
      <c r="K150" s="38"/>
      <c r="L150" s="35"/>
      <c r="M150" s="35"/>
      <c r="N150" s="35"/>
    </row>
    <row r="151" spans="1:14" ht="26.25" customHeight="1" x14ac:dyDescent="0.25">
      <c r="A151" s="35">
        <v>2491</v>
      </c>
      <c r="B151" s="36" t="s">
        <v>399</v>
      </c>
      <c r="C151" s="35" t="s">
        <v>319</v>
      </c>
      <c r="D151" s="35" t="s">
        <v>400</v>
      </c>
      <c r="E151" s="35" t="s">
        <v>303</v>
      </c>
      <c r="F151" s="37">
        <f>SUM(G151,H151)</f>
        <v>-32000000</v>
      </c>
      <c r="G151" s="37">
        <v>0</v>
      </c>
      <c r="H151" s="37">
        <v>-32000000</v>
      </c>
      <c r="I151" s="38">
        <f>SUM(J151,K151)</f>
        <v>-54100000</v>
      </c>
      <c r="J151" s="38">
        <v>0</v>
      </c>
      <c r="K151" s="38">
        <v>-54100000</v>
      </c>
      <c r="L151" s="37">
        <f>SUM(M151,N151)</f>
        <v>-26961334</v>
      </c>
      <c r="M151" s="37">
        <v>0</v>
      </c>
      <c r="N151" s="37">
        <v>-26961334</v>
      </c>
    </row>
    <row r="152" spans="1:14" ht="36" customHeight="1" x14ac:dyDescent="0.25">
      <c r="A152" s="35">
        <v>2500</v>
      </c>
      <c r="B152" s="36" t="s">
        <v>401</v>
      </c>
      <c r="C152" s="35" t="s">
        <v>322</v>
      </c>
      <c r="D152" s="35" t="s">
        <v>304</v>
      </c>
      <c r="E152" s="35" t="s">
        <v>304</v>
      </c>
      <c r="F152" s="37">
        <f t="shared" ref="F152:N152" si="42">SUM(F154,F157,F160,F163,F166,F169)</f>
        <v>133540000</v>
      </c>
      <c r="G152" s="37">
        <f t="shared" si="42"/>
        <v>89850000</v>
      </c>
      <c r="H152" s="37">
        <f t="shared" si="42"/>
        <v>43690000</v>
      </c>
      <c r="I152" s="38">
        <f t="shared" si="42"/>
        <v>132240000</v>
      </c>
      <c r="J152" s="38">
        <f t="shared" si="42"/>
        <v>91750000</v>
      </c>
      <c r="K152" s="38">
        <f t="shared" si="42"/>
        <v>40490000</v>
      </c>
      <c r="L152" s="37">
        <f t="shared" si="42"/>
        <v>99430820.900000006</v>
      </c>
      <c r="M152" s="37">
        <f t="shared" si="42"/>
        <v>82695820.900000006</v>
      </c>
      <c r="N152" s="37">
        <f t="shared" si="42"/>
        <v>16735000</v>
      </c>
    </row>
    <row r="153" spans="1:14" ht="39.75" hidden="1" customHeight="1" x14ac:dyDescent="0.25">
      <c r="A153" s="35"/>
      <c r="B153" s="36" t="s">
        <v>16</v>
      </c>
      <c r="C153" s="35"/>
      <c r="D153" s="35"/>
      <c r="E153" s="35"/>
      <c r="F153" s="35"/>
      <c r="G153" s="35"/>
      <c r="H153" s="35"/>
      <c r="I153" s="38"/>
      <c r="J153" s="38"/>
      <c r="K153" s="38"/>
      <c r="L153" s="35"/>
      <c r="M153" s="35"/>
      <c r="N153" s="35"/>
    </row>
    <row r="154" spans="1:14" ht="26.25" customHeight="1" x14ac:dyDescent="0.25">
      <c r="A154" s="35">
        <v>2510</v>
      </c>
      <c r="B154" s="36" t="s">
        <v>402</v>
      </c>
      <c r="C154" s="35" t="s">
        <v>322</v>
      </c>
      <c r="D154" s="35" t="s">
        <v>303</v>
      </c>
      <c r="E154" s="35" t="s">
        <v>304</v>
      </c>
      <c r="F154" s="37">
        <f t="shared" ref="F154:N154" si="43">SUM(F156)</f>
        <v>75850000</v>
      </c>
      <c r="G154" s="37">
        <f t="shared" si="43"/>
        <v>75850000</v>
      </c>
      <c r="H154" s="37">
        <f t="shared" si="43"/>
        <v>0</v>
      </c>
      <c r="I154" s="38">
        <f t="shared" si="43"/>
        <v>75750000</v>
      </c>
      <c r="J154" s="38">
        <f t="shared" si="43"/>
        <v>75750000</v>
      </c>
      <c r="K154" s="38">
        <f t="shared" si="43"/>
        <v>0</v>
      </c>
      <c r="L154" s="37">
        <f t="shared" si="43"/>
        <v>70391059.900000006</v>
      </c>
      <c r="M154" s="37">
        <f t="shared" si="43"/>
        <v>70391059.900000006</v>
      </c>
      <c r="N154" s="37">
        <f t="shared" si="43"/>
        <v>0</v>
      </c>
    </row>
    <row r="155" spans="1:14" ht="39.75" hidden="1" customHeight="1" x14ac:dyDescent="0.25">
      <c r="A155" s="35"/>
      <c r="B155" s="36" t="s">
        <v>64</v>
      </c>
      <c r="C155" s="35"/>
      <c r="D155" s="35"/>
      <c r="E155" s="35"/>
      <c r="F155" s="35"/>
      <c r="G155" s="35"/>
      <c r="H155" s="35"/>
      <c r="I155" s="38"/>
      <c r="J155" s="38"/>
      <c r="K155" s="38"/>
      <c r="L155" s="35"/>
      <c r="M155" s="35"/>
      <c r="N155" s="35"/>
    </row>
    <row r="156" spans="1:14" ht="30.75" customHeight="1" x14ac:dyDescent="0.25">
      <c r="A156" s="35">
        <v>2511</v>
      </c>
      <c r="B156" s="36" t="s">
        <v>402</v>
      </c>
      <c r="C156" s="35" t="s">
        <v>322</v>
      </c>
      <c r="D156" s="35" t="s">
        <v>303</v>
      </c>
      <c r="E156" s="35" t="s">
        <v>303</v>
      </c>
      <c r="F156" s="37">
        <f>SUM(G156,H156)</f>
        <v>75850000</v>
      </c>
      <c r="G156" s="37">
        <v>75850000</v>
      </c>
      <c r="H156" s="37">
        <v>0</v>
      </c>
      <c r="I156" s="38">
        <f>SUM(J156,K156)</f>
        <v>75750000</v>
      </c>
      <c r="J156" s="38">
        <v>75750000</v>
      </c>
      <c r="K156" s="38">
        <v>0</v>
      </c>
      <c r="L156" s="37">
        <f>SUM(M156,N156)</f>
        <v>70391059.900000006</v>
      </c>
      <c r="M156" s="37">
        <v>70391059.900000006</v>
      </c>
      <c r="N156" s="37">
        <v>0</v>
      </c>
    </row>
    <row r="157" spans="1:14" ht="31.5" customHeight="1" x14ac:dyDescent="0.25">
      <c r="A157" s="35">
        <v>2520</v>
      </c>
      <c r="B157" s="36" t="s">
        <v>403</v>
      </c>
      <c r="C157" s="35" t="s">
        <v>322</v>
      </c>
      <c r="D157" s="35" t="s">
        <v>308</v>
      </c>
      <c r="E157" s="35" t="s">
        <v>304</v>
      </c>
      <c r="F157" s="37">
        <f t="shared" ref="F157:N157" si="44">SUM(F159)</f>
        <v>31500000</v>
      </c>
      <c r="G157" s="37">
        <f t="shared" si="44"/>
        <v>6500000</v>
      </c>
      <c r="H157" s="37">
        <f t="shared" si="44"/>
        <v>25000000</v>
      </c>
      <c r="I157" s="38">
        <f t="shared" si="44"/>
        <v>31300000</v>
      </c>
      <c r="J157" s="38">
        <f t="shared" si="44"/>
        <v>9500000</v>
      </c>
      <c r="K157" s="38">
        <f t="shared" si="44"/>
        <v>21800000</v>
      </c>
      <c r="L157" s="37">
        <f t="shared" si="44"/>
        <v>9592000</v>
      </c>
      <c r="M157" s="37">
        <f t="shared" si="44"/>
        <v>9337000</v>
      </c>
      <c r="N157" s="37">
        <f t="shared" si="44"/>
        <v>255000</v>
      </c>
    </row>
    <row r="158" spans="1:14" ht="39.75" hidden="1" customHeight="1" x14ac:dyDescent="0.25">
      <c r="A158" s="35"/>
      <c r="B158" s="36" t="s">
        <v>64</v>
      </c>
      <c r="C158" s="35"/>
      <c r="D158" s="35"/>
      <c r="E158" s="35"/>
      <c r="F158" s="35"/>
      <c r="G158" s="35"/>
      <c r="H158" s="35"/>
      <c r="I158" s="38"/>
      <c r="J158" s="38"/>
      <c r="K158" s="38"/>
      <c r="L158" s="35"/>
      <c r="M158" s="35"/>
      <c r="N158" s="35"/>
    </row>
    <row r="159" spans="1:14" ht="33.75" customHeight="1" x14ac:dyDescent="0.25">
      <c r="A159" s="35">
        <v>2521</v>
      </c>
      <c r="B159" s="36" t="s">
        <v>404</v>
      </c>
      <c r="C159" s="35" t="s">
        <v>322</v>
      </c>
      <c r="D159" s="35" t="s">
        <v>308</v>
      </c>
      <c r="E159" s="35" t="s">
        <v>303</v>
      </c>
      <c r="F159" s="37">
        <f>SUM(G159,H159)</f>
        <v>31500000</v>
      </c>
      <c r="G159" s="37">
        <v>6500000</v>
      </c>
      <c r="H159" s="37">
        <v>25000000</v>
      </c>
      <c r="I159" s="38">
        <f>SUM(J159,K159)</f>
        <v>31300000</v>
      </c>
      <c r="J159" s="38">
        <v>9500000</v>
      </c>
      <c r="K159" s="38">
        <v>21800000</v>
      </c>
      <c r="L159" s="37">
        <f>SUM(M159,N159)</f>
        <v>9592000</v>
      </c>
      <c r="M159" s="37">
        <v>9337000</v>
      </c>
      <c r="N159" s="37">
        <v>255000</v>
      </c>
    </row>
    <row r="160" spans="1:14" ht="39.75" hidden="1" customHeight="1" x14ac:dyDescent="0.25">
      <c r="A160" s="35">
        <v>2530</v>
      </c>
      <c r="B160" s="36" t="s">
        <v>405</v>
      </c>
      <c r="C160" s="35" t="s">
        <v>322</v>
      </c>
      <c r="D160" s="35" t="s">
        <v>310</v>
      </c>
      <c r="E160" s="35" t="s">
        <v>304</v>
      </c>
      <c r="F160" s="37">
        <f t="shared" ref="F160:N160" si="45">SUM(F162)</f>
        <v>0</v>
      </c>
      <c r="G160" s="37">
        <f t="shared" si="45"/>
        <v>0</v>
      </c>
      <c r="H160" s="37">
        <f t="shared" si="45"/>
        <v>0</v>
      </c>
      <c r="I160" s="38">
        <f t="shared" si="45"/>
        <v>0</v>
      </c>
      <c r="J160" s="38">
        <f t="shared" si="45"/>
        <v>0</v>
      </c>
      <c r="K160" s="38">
        <f t="shared" si="45"/>
        <v>0</v>
      </c>
      <c r="L160" s="37">
        <f t="shared" si="45"/>
        <v>0</v>
      </c>
      <c r="M160" s="37">
        <f t="shared" si="45"/>
        <v>0</v>
      </c>
      <c r="N160" s="37">
        <f t="shared" si="45"/>
        <v>0</v>
      </c>
    </row>
    <row r="161" spans="1:14" ht="39.75" hidden="1" customHeight="1" x14ac:dyDescent="0.25">
      <c r="A161" s="35"/>
      <c r="B161" s="36" t="s">
        <v>64</v>
      </c>
      <c r="C161" s="35"/>
      <c r="D161" s="35"/>
      <c r="E161" s="35"/>
      <c r="F161" s="35"/>
      <c r="G161" s="35"/>
      <c r="H161" s="35"/>
      <c r="I161" s="38"/>
      <c r="J161" s="38"/>
      <c r="K161" s="38"/>
      <c r="L161" s="35"/>
      <c r="M161" s="35"/>
      <c r="N161" s="35"/>
    </row>
    <row r="162" spans="1:14" ht="39.75" hidden="1" customHeight="1" x14ac:dyDescent="0.25">
      <c r="A162" s="35">
        <v>2531</v>
      </c>
      <c r="B162" s="36" t="s">
        <v>405</v>
      </c>
      <c r="C162" s="35" t="s">
        <v>322</v>
      </c>
      <c r="D162" s="35" t="s">
        <v>310</v>
      </c>
      <c r="E162" s="35" t="s">
        <v>303</v>
      </c>
      <c r="F162" s="37">
        <f>SUM(G162,H162)</f>
        <v>0</v>
      </c>
      <c r="G162" s="37">
        <v>0</v>
      </c>
      <c r="H162" s="37">
        <v>0</v>
      </c>
      <c r="I162" s="38">
        <f>SUM(J162,K162)</f>
        <v>0</v>
      </c>
      <c r="J162" s="38">
        <v>0</v>
      </c>
      <c r="K162" s="38">
        <v>0</v>
      </c>
      <c r="L162" s="37">
        <f>SUM(M162,N162)</f>
        <v>0</v>
      </c>
      <c r="M162" s="37">
        <v>0</v>
      </c>
      <c r="N162" s="37">
        <v>0</v>
      </c>
    </row>
    <row r="163" spans="1:14" ht="39.75" hidden="1" customHeight="1" x14ac:dyDescent="0.25">
      <c r="A163" s="35">
        <v>2540</v>
      </c>
      <c r="B163" s="36" t="s">
        <v>406</v>
      </c>
      <c r="C163" s="35" t="s">
        <v>322</v>
      </c>
      <c r="D163" s="35" t="s">
        <v>319</v>
      </c>
      <c r="E163" s="35" t="s">
        <v>304</v>
      </c>
      <c r="F163" s="37">
        <f t="shared" ref="F163:N163" si="46">SUM(F165)</f>
        <v>0</v>
      </c>
      <c r="G163" s="37">
        <f t="shared" si="46"/>
        <v>0</v>
      </c>
      <c r="H163" s="37">
        <f t="shared" si="46"/>
        <v>0</v>
      </c>
      <c r="I163" s="38">
        <f t="shared" si="46"/>
        <v>0</v>
      </c>
      <c r="J163" s="38">
        <f t="shared" si="46"/>
        <v>0</v>
      </c>
      <c r="K163" s="38">
        <f t="shared" si="46"/>
        <v>0</v>
      </c>
      <c r="L163" s="37">
        <f t="shared" si="46"/>
        <v>0</v>
      </c>
      <c r="M163" s="37">
        <f t="shared" si="46"/>
        <v>0</v>
      </c>
      <c r="N163" s="37">
        <f t="shared" si="46"/>
        <v>0</v>
      </c>
    </row>
    <row r="164" spans="1:14" ht="39.75" hidden="1" customHeight="1" x14ac:dyDescent="0.25">
      <c r="A164" s="35"/>
      <c r="B164" s="36" t="s">
        <v>64</v>
      </c>
      <c r="C164" s="35"/>
      <c r="D164" s="35"/>
      <c r="E164" s="35"/>
      <c r="F164" s="35"/>
      <c r="G164" s="35"/>
      <c r="H164" s="35"/>
      <c r="I164" s="38"/>
      <c r="J164" s="38"/>
      <c r="K164" s="38"/>
      <c r="L164" s="35"/>
      <c r="M164" s="35"/>
      <c r="N164" s="35"/>
    </row>
    <row r="165" spans="1:14" ht="39.75" hidden="1" customHeight="1" x14ac:dyDescent="0.25">
      <c r="A165" s="35">
        <v>2541</v>
      </c>
      <c r="B165" s="36" t="s">
        <v>406</v>
      </c>
      <c r="C165" s="35" t="s">
        <v>322</v>
      </c>
      <c r="D165" s="35" t="s">
        <v>319</v>
      </c>
      <c r="E165" s="35" t="s">
        <v>303</v>
      </c>
      <c r="F165" s="37">
        <f>SUM(G165,H165)</f>
        <v>0</v>
      </c>
      <c r="G165" s="37">
        <v>0</v>
      </c>
      <c r="H165" s="37">
        <v>0</v>
      </c>
      <c r="I165" s="38">
        <f>SUM(J165,K165)</f>
        <v>0</v>
      </c>
      <c r="J165" s="38">
        <v>0</v>
      </c>
      <c r="K165" s="38">
        <v>0</v>
      </c>
      <c r="L165" s="37">
        <f>SUM(M165,N165)</f>
        <v>0</v>
      </c>
      <c r="M165" s="37">
        <v>0</v>
      </c>
      <c r="N165" s="37">
        <v>0</v>
      </c>
    </row>
    <row r="166" spans="1:14" ht="39.75" hidden="1" customHeight="1" x14ac:dyDescent="0.25">
      <c r="A166" s="35">
        <v>2550</v>
      </c>
      <c r="B166" s="36" t="s">
        <v>407</v>
      </c>
      <c r="C166" s="35" t="s">
        <v>322</v>
      </c>
      <c r="D166" s="35" t="s">
        <v>322</v>
      </c>
      <c r="E166" s="35" t="s">
        <v>304</v>
      </c>
      <c r="F166" s="37">
        <f t="shared" ref="F166:N166" si="47">SUM(F168)</f>
        <v>0</v>
      </c>
      <c r="G166" s="37">
        <f t="shared" si="47"/>
        <v>0</v>
      </c>
      <c r="H166" s="37">
        <f t="shared" si="47"/>
        <v>0</v>
      </c>
      <c r="I166" s="38">
        <f t="shared" si="47"/>
        <v>0</v>
      </c>
      <c r="J166" s="38">
        <f t="shared" si="47"/>
        <v>0</v>
      </c>
      <c r="K166" s="38">
        <f t="shared" si="47"/>
        <v>0</v>
      </c>
      <c r="L166" s="37">
        <f t="shared" si="47"/>
        <v>0</v>
      </c>
      <c r="M166" s="37">
        <f t="shared" si="47"/>
        <v>0</v>
      </c>
      <c r="N166" s="37">
        <f t="shared" si="47"/>
        <v>0</v>
      </c>
    </row>
    <row r="167" spans="1:14" ht="39.75" hidden="1" customHeight="1" x14ac:dyDescent="0.25">
      <c r="A167" s="35"/>
      <c r="B167" s="36" t="s">
        <v>64</v>
      </c>
      <c r="C167" s="35"/>
      <c r="D167" s="35"/>
      <c r="E167" s="35"/>
      <c r="F167" s="35"/>
      <c r="G167" s="35"/>
      <c r="H167" s="35"/>
      <c r="I167" s="38"/>
      <c r="J167" s="38"/>
      <c r="K167" s="38"/>
      <c r="L167" s="35"/>
      <c r="M167" s="35"/>
      <c r="N167" s="35"/>
    </row>
    <row r="168" spans="1:14" ht="39.75" hidden="1" customHeight="1" x14ac:dyDescent="0.25">
      <c r="A168" s="35">
        <v>2551</v>
      </c>
      <c r="B168" s="36" t="s">
        <v>407</v>
      </c>
      <c r="C168" s="35" t="s">
        <v>322</v>
      </c>
      <c r="D168" s="35" t="s">
        <v>322</v>
      </c>
      <c r="E168" s="35" t="s">
        <v>303</v>
      </c>
      <c r="F168" s="37">
        <f>SUM(G168,H168)</f>
        <v>0</v>
      </c>
      <c r="G168" s="37">
        <v>0</v>
      </c>
      <c r="H168" s="37">
        <v>0</v>
      </c>
      <c r="I168" s="38">
        <f>SUM(J168,K168)</f>
        <v>0</v>
      </c>
      <c r="J168" s="38">
        <v>0</v>
      </c>
      <c r="K168" s="38">
        <v>0</v>
      </c>
      <c r="L168" s="37">
        <f>SUM(M168,N168)</f>
        <v>0</v>
      </c>
      <c r="M168" s="37">
        <v>0</v>
      </c>
      <c r="N168" s="37">
        <v>0</v>
      </c>
    </row>
    <row r="169" spans="1:14" ht="34.5" customHeight="1" x14ac:dyDescent="0.25">
      <c r="A169" s="35">
        <v>2560</v>
      </c>
      <c r="B169" s="36" t="s">
        <v>408</v>
      </c>
      <c r="C169" s="35" t="s">
        <v>322</v>
      </c>
      <c r="D169" s="35" t="s">
        <v>325</v>
      </c>
      <c r="E169" s="35" t="s">
        <v>304</v>
      </c>
      <c r="F169" s="37">
        <f t="shared" ref="F169:N169" si="48">SUM(F171)</f>
        <v>26190000</v>
      </c>
      <c r="G169" s="37">
        <f t="shared" si="48"/>
        <v>7500000</v>
      </c>
      <c r="H169" s="37">
        <f t="shared" si="48"/>
        <v>18690000</v>
      </c>
      <c r="I169" s="38">
        <f t="shared" si="48"/>
        <v>25190000</v>
      </c>
      <c r="J169" s="38">
        <f t="shared" si="48"/>
        <v>6500000</v>
      </c>
      <c r="K169" s="38">
        <f t="shared" si="48"/>
        <v>18690000</v>
      </c>
      <c r="L169" s="37">
        <f t="shared" si="48"/>
        <v>19447761</v>
      </c>
      <c r="M169" s="37">
        <f t="shared" si="48"/>
        <v>2967761</v>
      </c>
      <c r="N169" s="37">
        <f t="shared" si="48"/>
        <v>16480000</v>
      </c>
    </row>
    <row r="170" spans="1:14" ht="39.75" hidden="1" customHeight="1" x14ac:dyDescent="0.25">
      <c r="A170" s="35"/>
      <c r="B170" s="36" t="s">
        <v>64</v>
      </c>
      <c r="C170" s="35"/>
      <c r="D170" s="35"/>
      <c r="E170" s="35"/>
      <c r="F170" s="35"/>
      <c r="G170" s="35"/>
      <c r="H170" s="35"/>
      <c r="I170" s="38"/>
      <c r="J170" s="38"/>
      <c r="K170" s="38"/>
      <c r="L170" s="35"/>
      <c r="M170" s="35"/>
      <c r="N170" s="35"/>
    </row>
    <row r="171" spans="1:14" ht="39.950000000000003" customHeight="1" x14ac:dyDescent="0.25">
      <c r="A171" s="35">
        <v>2561</v>
      </c>
      <c r="B171" s="36" t="s">
        <v>408</v>
      </c>
      <c r="C171" s="35" t="s">
        <v>322</v>
      </c>
      <c r="D171" s="35" t="s">
        <v>325</v>
      </c>
      <c r="E171" s="35" t="s">
        <v>303</v>
      </c>
      <c r="F171" s="37">
        <f>SUM(G171,H171)</f>
        <v>26190000</v>
      </c>
      <c r="G171" s="37">
        <v>7500000</v>
      </c>
      <c r="H171" s="37">
        <v>18690000</v>
      </c>
      <c r="I171" s="38">
        <f>SUM(J171,K171)</f>
        <v>25190000</v>
      </c>
      <c r="J171" s="38">
        <v>6500000</v>
      </c>
      <c r="K171" s="38">
        <v>18690000</v>
      </c>
      <c r="L171" s="37">
        <f>SUM(M171,N171)</f>
        <v>19447761</v>
      </c>
      <c r="M171" s="37">
        <v>2967761</v>
      </c>
      <c r="N171" s="37">
        <v>16480000</v>
      </c>
    </row>
    <row r="172" spans="1:14" ht="33.75" customHeight="1" x14ac:dyDescent="0.25">
      <c r="A172" s="35">
        <v>2600</v>
      </c>
      <c r="B172" s="36" t="s">
        <v>409</v>
      </c>
      <c r="C172" s="35" t="s">
        <v>325</v>
      </c>
      <c r="D172" s="35" t="s">
        <v>304</v>
      </c>
      <c r="E172" s="35" t="s">
        <v>304</v>
      </c>
      <c r="F172" s="37">
        <f t="shared" ref="F172:N172" si="49">SUM(F174,F177,F180,F183,F186,F189)</f>
        <v>463781583.60000002</v>
      </c>
      <c r="G172" s="37">
        <f t="shared" si="49"/>
        <v>104744000</v>
      </c>
      <c r="H172" s="37">
        <f t="shared" si="49"/>
        <v>359037583.60000002</v>
      </c>
      <c r="I172" s="38">
        <f t="shared" si="49"/>
        <v>479425083.60000002</v>
      </c>
      <c r="J172" s="38">
        <f t="shared" si="49"/>
        <v>121137500</v>
      </c>
      <c r="K172" s="38">
        <f t="shared" si="49"/>
        <v>358287583.60000002</v>
      </c>
      <c r="L172" s="37">
        <f t="shared" si="49"/>
        <v>338360449.60000002</v>
      </c>
      <c r="M172" s="37">
        <f t="shared" si="49"/>
        <v>105104556.3</v>
      </c>
      <c r="N172" s="37">
        <f t="shared" si="49"/>
        <v>233255893.30000001</v>
      </c>
    </row>
    <row r="173" spans="1:14" ht="39.75" hidden="1" customHeight="1" x14ac:dyDescent="0.25">
      <c r="A173" s="35"/>
      <c r="B173" s="36" t="s">
        <v>64</v>
      </c>
      <c r="C173" s="35"/>
      <c r="D173" s="35"/>
      <c r="E173" s="35"/>
      <c r="F173" s="35"/>
      <c r="G173" s="35"/>
      <c r="H173" s="35"/>
      <c r="I173" s="38"/>
      <c r="J173" s="38"/>
      <c r="K173" s="38"/>
      <c r="L173" s="35"/>
      <c r="M173" s="35"/>
      <c r="N173" s="35"/>
    </row>
    <row r="174" spans="1:14" ht="33" customHeight="1" x14ac:dyDescent="0.25">
      <c r="A174" s="35">
        <v>2610</v>
      </c>
      <c r="B174" s="36" t="s">
        <v>410</v>
      </c>
      <c r="C174" s="35" t="s">
        <v>325</v>
      </c>
      <c r="D174" s="35" t="s">
        <v>303</v>
      </c>
      <c r="E174" s="35" t="s">
        <v>304</v>
      </c>
      <c r="F174" s="37">
        <f t="shared" ref="F174:N174" si="50">SUM(F176)</f>
        <v>178229300</v>
      </c>
      <c r="G174" s="37">
        <f t="shared" si="50"/>
        <v>5000000</v>
      </c>
      <c r="H174" s="37">
        <f t="shared" si="50"/>
        <v>173229300</v>
      </c>
      <c r="I174" s="38">
        <f t="shared" si="50"/>
        <v>173629300</v>
      </c>
      <c r="J174" s="38">
        <f t="shared" si="50"/>
        <v>7700000</v>
      </c>
      <c r="K174" s="38">
        <f t="shared" si="50"/>
        <v>165929300</v>
      </c>
      <c r="L174" s="37">
        <f t="shared" si="50"/>
        <v>146789518.5</v>
      </c>
      <c r="M174" s="37">
        <f t="shared" si="50"/>
        <v>5171696</v>
      </c>
      <c r="N174" s="37">
        <f t="shared" si="50"/>
        <v>141617822.5</v>
      </c>
    </row>
    <row r="175" spans="1:14" ht="39.75" hidden="1" customHeight="1" x14ac:dyDescent="0.25">
      <c r="A175" s="35"/>
      <c r="B175" s="36" t="s">
        <v>64</v>
      </c>
      <c r="C175" s="35"/>
      <c r="D175" s="35"/>
      <c r="E175" s="35"/>
      <c r="F175" s="35"/>
      <c r="G175" s="35"/>
      <c r="H175" s="35"/>
      <c r="I175" s="38"/>
      <c r="J175" s="38"/>
      <c r="K175" s="38"/>
      <c r="L175" s="35"/>
      <c r="M175" s="35"/>
      <c r="N175" s="35"/>
    </row>
    <row r="176" spans="1:14" ht="34.5" customHeight="1" x14ac:dyDescent="0.25">
      <c r="A176" s="35">
        <v>2611</v>
      </c>
      <c r="B176" s="36" t="s">
        <v>410</v>
      </c>
      <c r="C176" s="35" t="s">
        <v>325</v>
      </c>
      <c r="D176" s="35" t="s">
        <v>303</v>
      </c>
      <c r="E176" s="35" t="s">
        <v>303</v>
      </c>
      <c r="F176" s="37">
        <f>SUM(G176,H176)</f>
        <v>178229300</v>
      </c>
      <c r="G176" s="37">
        <v>5000000</v>
      </c>
      <c r="H176" s="37">
        <v>173229300</v>
      </c>
      <c r="I176" s="38">
        <f>SUM(J176,K176)</f>
        <v>173629300</v>
      </c>
      <c r="J176" s="38">
        <v>7700000</v>
      </c>
      <c r="K176" s="38">
        <v>165929300</v>
      </c>
      <c r="L176" s="37">
        <f>SUM(M176,N176)</f>
        <v>146789518.5</v>
      </c>
      <c r="M176" s="37">
        <v>5171696</v>
      </c>
      <c r="N176" s="37">
        <v>141617822.5</v>
      </c>
    </row>
    <row r="177" spans="1:14" ht="39.75" hidden="1" customHeight="1" x14ac:dyDescent="0.25">
      <c r="A177" s="35">
        <v>2620</v>
      </c>
      <c r="B177" s="36" t="s">
        <v>411</v>
      </c>
      <c r="C177" s="35" t="s">
        <v>325</v>
      </c>
      <c r="D177" s="35" t="s">
        <v>308</v>
      </c>
      <c r="E177" s="35" t="s">
        <v>304</v>
      </c>
      <c r="F177" s="37">
        <f t="shared" ref="F177:N177" si="51">SUM(F179)</f>
        <v>0</v>
      </c>
      <c r="G177" s="37">
        <f t="shared" si="51"/>
        <v>0</v>
      </c>
      <c r="H177" s="37">
        <f t="shared" si="51"/>
        <v>0</v>
      </c>
      <c r="I177" s="38">
        <f t="shared" si="51"/>
        <v>0</v>
      </c>
      <c r="J177" s="38">
        <f t="shared" si="51"/>
        <v>0</v>
      </c>
      <c r="K177" s="38">
        <f t="shared" si="51"/>
        <v>0</v>
      </c>
      <c r="L177" s="37">
        <f t="shared" si="51"/>
        <v>0</v>
      </c>
      <c r="M177" s="37">
        <f t="shared" si="51"/>
        <v>0</v>
      </c>
      <c r="N177" s="37">
        <f t="shared" si="51"/>
        <v>0</v>
      </c>
    </row>
    <row r="178" spans="1:14" ht="39.75" hidden="1" customHeight="1" x14ac:dyDescent="0.25">
      <c r="A178" s="35"/>
      <c r="B178" s="36" t="s">
        <v>64</v>
      </c>
      <c r="C178" s="35"/>
      <c r="D178" s="35"/>
      <c r="E178" s="35"/>
      <c r="F178" s="35"/>
      <c r="G178" s="35"/>
      <c r="H178" s="35"/>
      <c r="I178" s="38"/>
      <c r="J178" s="38"/>
      <c r="K178" s="38"/>
      <c r="L178" s="35"/>
      <c r="M178" s="35"/>
      <c r="N178" s="35"/>
    </row>
    <row r="179" spans="1:14" ht="39.75" hidden="1" customHeight="1" x14ac:dyDescent="0.25">
      <c r="A179" s="35">
        <v>2621</v>
      </c>
      <c r="B179" s="36" t="s">
        <v>411</v>
      </c>
      <c r="C179" s="35" t="s">
        <v>325</v>
      </c>
      <c r="D179" s="35" t="s">
        <v>308</v>
      </c>
      <c r="E179" s="35" t="s">
        <v>303</v>
      </c>
      <c r="F179" s="37">
        <f>SUM(G179,H179)</f>
        <v>0</v>
      </c>
      <c r="G179" s="37">
        <v>0</v>
      </c>
      <c r="H179" s="37">
        <v>0</v>
      </c>
      <c r="I179" s="38">
        <f>SUM(J179,K179)</f>
        <v>0</v>
      </c>
      <c r="J179" s="38">
        <v>0</v>
      </c>
      <c r="K179" s="38">
        <v>0</v>
      </c>
      <c r="L179" s="37">
        <f>SUM(M179,N179)</f>
        <v>0</v>
      </c>
      <c r="M179" s="37">
        <v>0</v>
      </c>
      <c r="N179" s="37">
        <v>0</v>
      </c>
    </row>
    <row r="180" spans="1:14" ht="35.25" customHeight="1" x14ac:dyDescent="0.25">
      <c r="A180" s="35">
        <v>2630</v>
      </c>
      <c r="B180" s="36" t="s">
        <v>412</v>
      </c>
      <c r="C180" s="35" t="s">
        <v>325</v>
      </c>
      <c r="D180" s="35" t="s">
        <v>310</v>
      </c>
      <c r="E180" s="35" t="s">
        <v>304</v>
      </c>
      <c r="F180" s="37">
        <f t="shared" ref="F180:N180" si="52">SUM(F182)</f>
        <v>79974283.599999994</v>
      </c>
      <c r="G180" s="37">
        <f t="shared" si="52"/>
        <v>9820000</v>
      </c>
      <c r="H180" s="37">
        <f t="shared" si="52"/>
        <v>70154283.599999994</v>
      </c>
      <c r="I180" s="38">
        <f t="shared" si="52"/>
        <v>71474283.599999994</v>
      </c>
      <c r="J180" s="38">
        <f t="shared" si="52"/>
        <v>9120000</v>
      </c>
      <c r="K180" s="38">
        <f t="shared" si="52"/>
        <v>62354283.600000001</v>
      </c>
      <c r="L180" s="37">
        <f t="shared" si="52"/>
        <v>54477144.799999997</v>
      </c>
      <c r="M180" s="37">
        <f t="shared" si="52"/>
        <v>5602100</v>
      </c>
      <c r="N180" s="37">
        <f t="shared" si="52"/>
        <v>48875044.799999997</v>
      </c>
    </row>
    <row r="181" spans="1:14" ht="39.75" hidden="1" customHeight="1" x14ac:dyDescent="0.25">
      <c r="A181" s="35"/>
      <c r="B181" s="36" t="s">
        <v>64</v>
      </c>
      <c r="C181" s="35"/>
      <c r="D181" s="35"/>
      <c r="E181" s="35"/>
      <c r="F181" s="35"/>
      <c r="G181" s="35"/>
      <c r="H181" s="35"/>
      <c r="I181" s="38"/>
      <c r="J181" s="38"/>
      <c r="K181" s="38"/>
      <c r="L181" s="35"/>
      <c r="M181" s="35"/>
      <c r="N181" s="35"/>
    </row>
    <row r="182" spans="1:14" ht="39.950000000000003" customHeight="1" x14ac:dyDescent="0.25">
      <c r="A182" s="35">
        <v>2631</v>
      </c>
      <c r="B182" s="36" t="s">
        <v>412</v>
      </c>
      <c r="C182" s="35" t="s">
        <v>325</v>
      </c>
      <c r="D182" s="35" t="s">
        <v>310</v>
      </c>
      <c r="E182" s="35" t="s">
        <v>303</v>
      </c>
      <c r="F182" s="37">
        <f>SUM(G182,H182)</f>
        <v>79974283.599999994</v>
      </c>
      <c r="G182" s="37">
        <v>9820000</v>
      </c>
      <c r="H182" s="37">
        <v>70154283.599999994</v>
      </c>
      <c r="I182" s="38">
        <f>SUM(J182,K182)</f>
        <v>71474283.599999994</v>
      </c>
      <c r="J182" s="38">
        <v>9120000</v>
      </c>
      <c r="K182" s="38">
        <v>62354283.600000001</v>
      </c>
      <c r="L182" s="37">
        <f>SUM(M182,N182)</f>
        <v>54477144.799999997</v>
      </c>
      <c r="M182" s="37">
        <v>5602100</v>
      </c>
      <c r="N182" s="37">
        <v>48875044.799999997</v>
      </c>
    </row>
    <row r="183" spans="1:14" ht="34.5" customHeight="1" x14ac:dyDescent="0.25">
      <c r="A183" s="35">
        <v>2640</v>
      </c>
      <c r="B183" s="36" t="s">
        <v>413</v>
      </c>
      <c r="C183" s="35" t="s">
        <v>325</v>
      </c>
      <c r="D183" s="35" t="s">
        <v>319</v>
      </c>
      <c r="E183" s="35" t="s">
        <v>304</v>
      </c>
      <c r="F183" s="37">
        <f t="shared" ref="F183:N183" si="53">SUM(F185)</f>
        <v>119154000</v>
      </c>
      <c r="G183" s="37">
        <f t="shared" si="53"/>
        <v>7500000</v>
      </c>
      <c r="H183" s="37">
        <f t="shared" si="53"/>
        <v>111654000</v>
      </c>
      <c r="I183" s="38">
        <f t="shared" si="53"/>
        <v>138497500</v>
      </c>
      <c r="J183" s="38">
        <f t="shared" si="53"/>
        <v>12493500</v>
      </c>
      <c r="K183" s="38">
        <f t="shared" si="53"/>
        <v>126004000</v>
      </c>
      <c r="L183" s="37">
        <f t="shared" si="53"/>
        <v>51725456.200000003</v>
      </c>
      <c r="M183" s="37">
        <f t="shared" si="53"/>
        <v>10772430.199999999</v>
      </c>
      <c r="N183" s="37">
        <f t="shared" si="53"/>
        <v>40953026</v>
      </c>
    </row>
    <row r="184" spans="1:14" ht="39.75" hidden="1" customHeight="1" x14ac:dyDescent="0.25">
      <c r="A184" s="35"/>
      <c r="B184" s="36" t="s">
        <v>64</v>
      </c>
      <c r="C184" s="35"/>
      <c r="D184" s="35"/>
      <c r="E184" s="35"/>
      <c r="F184" s="35"/>
      <c r="G184" s="35"/>
      <c r="H184" s="35"/>
      <c r="I184" s="38"/>
      <c r="J184" s="38"/>
      <c r="K184" s="38"/>
      <c r="L184" s="35"/>
      <c r="M184" s="35"/>
      <c r="N184" s="35"/>
    </row>
    <row r="185" spans="1:14" ht="34.5" customHeight="1" x14ac:dyDescent="0.25">
      <c r="A185" s="35">
        <v>2641</v>
      </c>
      <c r="B185" s="36" t="s">
        <v>413</v>
      </c>
      <c r="C185" s="35" t="s">
        <v>325</v>
      </c>
      <c r="D185" s="35" t="s">
        <v>319</v>
      </c>
      <c r="E185" s="35" t="s">
        <v>303</v>
      </c>
      <c r="F185" s="37">
        <f>SUM(G185,H185)</f>
        <v>119154000</v>
      </c>
      <c r="G185" s="37">
        <v>7500000</v>
      </c>
      <c r="H185" s="37">
        <v>111654000</v>
      </c>
      <c r="I185" s="38">
        <f>SUM(J185,K185)</f>
        <v>138497500</v>
      </c>
      <c r="J185" s="38">
        <v>12493500</v>
      </c>
      <c r="K185" s="38">
        <v>126004000</v>
      </c>
      <c r="L185" s="37">
        <f>SUM(M185,N185)</f>
        <v>51725456.200000003</v>
      </c>
      <c r="M185" s="37">
        <v>10772430.199999999</v>
      </c>
      <c r="N185" s="37">
        <v>40953026</v>
      </c>
    </row>
    <row r="186" spans="1:14" ht="39.75" hidden="1" customHeight="1" x14ac:dyDescent="0.25">
      <c r="A186" s="35">
        <v>2650</v>
      </c>
      <c r="B186" s="36" t="s">
        <v>414</v>
      </c>
      <c r="C186" s="35" t="s">
        <v>325</v>
      </c>
      <c r="D186" s="35" t="s">
        <v>322</v>
      </c>
      <c r="E186" s="35" t="s">
        <v>304</v>
      </c>
      <c r="F186" s="37">
        <f t="shared" ref="F186:N186" si="54">SUM(F188)</f>
        <v>0</v>
      </c>
      <c r="G186" s="37">
        <f t="shared" si="54"/>
        <v>0</v>
      </c>
      <c r="H186" s="37">
        <f t="shared" si="54"/>
        <v>0</v>
      </c>
      <c r="I186" s="38">
        <f t="shared" si="54"/>
        <v>0</v>
      </c>
      <c r="J186" s="38">
        <f t="shared" si="54"/>
        <v>0</v>
      </c>
      <c r="K186" s="38">
        <f t="shared" si="54"/>
        <v>0</v>
      </c>
      <c r="L186" s="37">
        <f t="shared" si="54"/>
        <v>0</v>
      </c>
      <c r="M186" s="37">
        <f t="shared" si="54"/>
        <v>0</v>
      </c>
      <c r="N186" s="37">
        <f t="shared" si="54"/>
        <v>0</v>
      </c>
    </row>
    <row r="187" spans="1:14" ht="39.75" hidden="1" customHeight="1" x14ac:dyDescent="0.25">
      <c r="A187" s="35"/>
      <c r="B187" s="36" t="s">
        <v>64</v>
      </c>
      <c r="C187" s="35"/>
      <c r="D187" s="35"/>
      <c r="E187" s="35"/>
      <c r="F187" s="35"/>
      <c r="G187" s="35"/>
      <c r="H187" s="35"/>
      <c r="I187" s="38"/>
      <c r="J187" s="38"/>
      <c r="K187" s="38"/>
      <c r="L187" s="35"/>
      <c r="M187" s="35"/>
      <c r="N187" s="35"/>
    </row>
    <row r="188" spans="1:14" ht="39.75" hidden="1" customHeight="1" x14ac:dyDescent="0.25">
      <c r="A188" s="35">
        <v>2651</v>
      </c>
      <c r="B188" s="36" t="s">
        <v>414</v>
      </c>
      <c r="C188" s="35" t="s">
        <v>325</v>
      </c>
      <c r="D188" s="35" t="s">
        <v>322</v>
      </c>
      <c r="E188" s="35" t="s">
        <v>303</v>
      </c>
      <c r="F188" s="37">
        <f>SUM(G188,H188)</f>
        <v>0</v>
      </c>
      <c r="G188" s="37">
        <v>0</v>
      </c>
      <c r="H188" s="37">
        <v>0</v>
      </c>
      <c r="I188" s="38">
        <f>SUM(J188,K188)</f>
        <v>0</v>
      </c>
      <c r="J188" s="38">
        <v>0</v>
      </c>
      <c r="K188" s="38">
        <v>0</v>
      </c>
      <c r="L188" s="37">
        <f>SUM(M188,N188)</f>
        <v>0</v>
      </c>
      <c r="M188" s="37">
        <v>0</v>
      </c>
      <c r="N188" s="37">
        <v>0</v>
      </c>
    </row>
    <row r="189" spans="1:14" ht="34.5" customHeight="1" x14ac:dyDescent="0.25">
      <c r="A189" s="35">
        <v>2660</v>
      </c>
      <c r="B189" s="36" t="s">
        <v>415</v>
      </c>
      <c r="C189" s="35" t="s">
        <v>325</v>
      </c>
      <c r="D189" s="35" t="s">
        <v>325</v>
      </c>
      <c r="E189" s="35" t="s">
        <v>304</v>
      </c>
      <c r="F189" s="37">
        <f t="shared" ref="F189:N189" si="55">SUM(F191)</f>
        <v>86424000</v>
      </c>
      <c r="G189" s="37">
        <f t="shared" si="55"/>
        <v>82424000</v>
      </c>
      <c r="H189" s="37">
        <f t="shared" si="55"/>
        <v>4000000</v>
      </c>
      <c r="I189" s="38">
        <f t="shared" si="55"/>
        <v>95824000</v>
      </c>
      <c r="J189" s="38">
        <f t="shared" si="55"/>
        <v>91824000</v>
      </c>
      <c r="K189" s="38">
        <f t="shared" si="55"/>
        <v>4000000</v>
      </c>
      <c r="L189" s="37">
        <f t="shared" si="55"/>
        <v>85368330.099999994</v>
      </c>
      <c r="M189" s="37">
        <f t="shared" si="55"/>
        <v>83558330.099999994</v>
      </c>
      <c r="N189" s="37">
        <f t="shared" si="55"/>
        <v>1810000</v>
      </c>
    </row>
    <row r="190" spans="1:14" ht="39.75" hidden="1" customHeight="1" x14ac:dyDescent="0.25">
      <c r="A190" s="35"/>
      <c r="B190" s="36" t="s">
        <v>64</v>
      </c>
      <c r="C190" s="35"/>
      <c r="D190" s="35"/>
      <c r="E190" s="35"/>
      <c r="F190" s="35"/>
      <c r="G190" s="35"/>
      <c r="H190" s="35"/>
      <c r="I190" s="38"/>
      <c r="J190" s="38"/>
      <c r="K190" s="38"/>
      <c r="L190" s="35"/>
      <c r="M190" s="35"/>
      <c r="N190" s="35"/>
    </row>
    <row r="191" spans="1:14" ht="27" customHeight="1" x14ac:dyDescent="0.25">
      <c r="A191" s="35">
        <v>2661</v>
      </c>
      <c r="B191" s="36" t="s">
        <v>415</v>
      </c>
      <c r="C191" s="35" t="s">
        <v>325</v>
      </c>
      <c r="D191" s="35" t="s">
        <v>325</v>
      </c>
      <c r="E191" s="35" t="s">
        <v>303</v>
      </c>
      <c r="F191" s="37">
        <f>SUM(G191,H191)</f>
        <v>86424000</v>
      </c>
      <c r="G191" s="37">
        <v>82424000</v>
      </c>
      <c r="H191" s="37">
        <v>4000000</v>
      </c>
      <c r="I191" s="38">
        <f>SUM(J191,K191)</f>
        <v>95824000</v>
      </c>
      <c r="J191" s="38">
        <v>91824000</v>
      </c>
      <c r="K191" s="38">
        <v>4000000</v>
      </c>
      <c r="L191" s="37">
        <f>SUM(M191,N191)</f>
        <v>85368330.099999994</v>
      </c>
      <c r="M191" s="37">
        <v>83558330.099999994</v>
      </c>
      <c r="N191" s="37">
        <v>1810000</v>
      </c>
    </row>
    <row r="192" spans="1:14" ht="39.75" hidden="1" customHeight="1" x14ac:dyDescent="0.25">
      <c r="A192" s="35">
        <v>2700</v>
      </c>
      <c r="B192" s="36" t="s">
        <v>416</v>
      </c>
      <c r="C192" s="35" t="s">
        <v>328</v>
      </c>
      <c r="D192" s="35" t="s">
        <v>304</v>
      </c>
      <c r="E192" s="35" t="s">
        <v>304</v>
      </c>
      <c r="F192" s="37">
        <f t="shared" ref="F192:N192" si="56">SUM(F194,F199,F205,F211,F214,F217)</f>
        <v>0</v>
      </c>
      <c r="G192" s="37">
        <f t="shared" si="56"/>
        <v>0</v>
      </c>
      <c r="H192" s="37">
        <f t="shared" si="56"/>
        <v>0</v>
      </c>
      <c r="I192" s="38">
        <f t="shared" si="56"/>
        <v>0</v>
      </c>
      <c r="J192" s="38">
        <f t="shared" si="56"/>
        <v>0</v>
      </c>
      <c r="K192" s="38">
        <f t="shared" si="56"/>
        <v>0</v>
      </c>
      <c r="L192" s="37">
        <f t="shared" si="56"/>
        <v>0</v>
      </c>
      <c r="M192" s="37">
        <f t="shared" si="56"/>
        <v>0</v>
      </c>
      <c r="N192" s="37">
        <f t="shared" si="56"/>
        <v>0</v>
      </c>
    </row>
    <row r="193" spans="1:14" ht="39.75" hidden="1" customHeight="1" x14ac:dyDescent="0.25">
      <c r="A193" s="35"/>
      <c r="B193" s="36" t="s">
        <v>64</v>
      </c>
      <c r="C193" s="35"/>
      <c r="D193" s="35"/>
      <c r="E193" s="35"/>
      <c r="F193" s="35"/>
      <c r="G193" s="35"/>
      <c r="H193" s="35"/>
      <c r="I193" s="38"/>
      <c r="J193" s="38"/>
      <c r="K193" s="38"/>
      <c r="L193" s="35"/>
      <c r="M193" s="35"/>
      <c r="N193" s="35"/>
    </row>
    <row r="194" spans="1:14" ht="39.75" hidden="1" customHeight="1" x14ac:dyDescent="0.25">
      <c r="A194" s="35">
        <v>2710</v>
      </c>
      <c r="B194" s="36" t="s">
        <v>417</v>
      </c>
      <c r="C194" s="35" t="s">
        <v>328</v>
      </c>
      <c r="D194" s="35" t="s">
        <v>303</v>
      </c>
      <c r="E194" s="35" t="s">
        <v>304</v>
      </c>
      <c r="F194" s="37">
        <f t="shared" ref="F194:N194" si="57">SUM(F196:F198)</f>
        <v>0</v>
      </c>
      <c r="G194" s="37">
        <f t="shared" si="57"/>
        <v>0</v>
      </c>
      <c r="H194" s="37">
        <f t="shared" si="57"/>
        <v>0</v>
      </c>
      <c r="I194" s="38">
        <f t="shared" si="57"/>
        <v>0</v>
      </c>
      <c r="J194" s="38">
        <f t="shared" si="57"/>
        <v>0</v>
      </c>
      <c r="K194" s="38">
        <f t="shared" si="57"/>
        <v>0</v>
      </c>
      <c r="L194" s="37">
        <f t="shared" si="57"/>
        <v>0</v>
      </c>
      <c r="M194" s="37">
        <f t="shared" si="57"/>
        <v>0</v>
      </c>
      <c r="N194" s="37">
        <f t="shared" si="57"/>
        <v>0</v>
      </c>
    </row>
    <row r="195" spans="1:14" ht="39.75" hidden="1" customHeight="1" x14ac:dyDescent="0.25">
      <c r="A195" s="35"/>
      <c r="B195" s="36" t="s">
        <v>64</v>
      </c>
      <c r="C195" s="35"/>
      <c r="D195" s="35"/>
      <c r="E195" s="35"/>
      <c r="F195" s="35"/>
      <c r="G195" s="35"/>
      <c r="H195" s="35"/>
      <c r="I195" s="38"/>
      <c r="J195" s="38"/>
      <c r="K195" s="38"/>
      <c r="L195" s="35"/>
      <c r="M195" s="35"/>
      <c r="N195" s="35"/>
    </row>
    <row r="196" spans="1:14" ht="39.75" hidden="1" customHeight="1" x14ac:dyDescent="0.25">
      <c r="A196" s="35">
        <v>2711</v>
      </c>
      <c r="B196" s="36" t="s">
        <v>418</v>
      </c>
      <c r="C196" s="35" t="s">
        <v>328</v>
      </c>
      <c r="D196" s="35" t="s">
        <v>303</v>
      </c>
      <c r="E196" s="35" t="s">
        <v>303</v>
      </c>
      <c r="F196" s="37">
        <f>SUM(G196,H196)</f>
        <v>0</v>
      </c>
      <c r="G196" s="37">
        <v>0</v>
      </c>
      <c r="H196" s="37">
        <v>0</v>
      </c>
      <c r="I196" s="38">
        <f>SUM(J196,K196)</f>
        <v>0</v>
      </c>
      <c r="J196" s="38">
        <v>0</v>
      </c>
      <c r="K196" s="38">
        <v>0</v>
      </c>
      <c r="L196" s="37">
        <f>SUM(M196,N196)</f>
        <v>0</v>
      </c>
      <c r="M196" s="37">
        <v>0</v>
      </c>
      <c r="N196" s="37">
        <v>0</v>
      </c>
    </row>
    <row r="197" spans="1:14" ht="39.75" hidden="1" customHeight="1" x14ac:dyDescent="0.25">
      <c r="A197" s="35">
        <v>2712</v>
      </c>
      <c r="B197" s="36" t="s">
        <v>419</v>
      </c>
      <c r="C197" s="35" t="s">
        <v>328</v>
      </c>
      <c r="D197" s="35" t="s">
        <v>303</v>
      </c>
      <c r="E197" s="35" t="s">
        <v>308</v>
      </c>
      <c r="F197" s="37">
        <f>SUM(G197,H197)</f>
        <v>0</v>
      </c>
      <c r="G197" s="37">
        <v>0</v>
      </c>
      <c r="H197" s="37">
        <v>0</v>
      </c>
      <c r="I197" s="38">
        <f>SUM(J197,K197)</f>
        <v>0</v>
      </c>
      <c r="J197" s="38">
        <v>0</v>
      </c>
      <c r="K197" s="38">
        <v>0</v>
      </c>
      <c r="L197" s="37">
        <f>SUM(M197,N197)</f>
        <v>0</v>
      </c>
      <c r="M197" s="37">
        <v>0</v>
      </c>
      <c r="N197" s="37">
        <v>0</v>
      </c>
    </row>
    <row r="198" spans="1:14" ht="39.75" hidden="1" customHeight="1" x14ac:dyDescent="0.25">
      <c r="A198" s="35">
        <v>2713</v>
      </c>
      <c r="B198" s="36" t="s">
        <v>420</v>
      </c>
      <c r="C198" s="35" t="s">
        <v>328</v>
      </c>
      <c r="D198" s="35" t="s">
        <v>303</v>
      </c>
      <c r="E198" s="35" t="s">
        <v>310</v>
      </c>
      <c r="F198" s="37">
        <f>SUM(G198,H198)</f>
        <v>0</v>
      </c>
      <c r="G198" s="37">
        <v>0</v>
      </c>
      <c r="H198" s="37">
        <v>0</v>
      </c>
      <c r="I198" s="38">
        <f>SUM(J198,K198)</f>
        <v>0</v>
      </c>
      <c r="J198" s="38">
        <v>0</v>
      </c>
      <c r="K198" s="38">
        <v>0</v>
      </c>
      <c r="L198" s="37">
        <f>SUM(M198,N198)</f>
        <v>0</v>
      </c>
      <c r="M198" s="37">
        <v>0</v>
      </c>
      <c r="N198" s="37">
        <v>0</v>
      </c>
    </row>
    <row r="199" spans="1:14" ht="39.75" hidden="1" customHeight="1" x14ac:dyDescent="0.25">
      <c r="A199" s="35">
        <v>2720</v>
      </c>
      <c r="B199" s="36" t="s">
        <v>421</v>
      </c>
      <c r="C199" s="35" t="s">
        <v>328</v>
      </c>
      <c r="D199" s="35" t="s">
        <v>308</v>
      </c>
      <c r="E199" s="35" t="s">
        <v>304</v>
      </c>
      <c r="F199" s="37">
        <f t="shared" ref="F199:N199" si="58">SUM(F201:F204)</f>
        <v>0</v>
      </c>
      <c r="G199" s="37">
        <f t="shared" si="58"/>
        <v>0</v>
      </c>
      <c r="H199" s="37">
        <f t="shared" si="58"/>
        <v>0</v>
      </c>
      <c r="I199" s="38">
        <f t="shared" si="58"/>
        <v>0</v>
      </c>
      <c r="J199" s="38">
        <f t="shared" si="58"/>
        <v>0</v>
      </c>
      <c r="K199" s="38">
        <f t="shared" si="58"/>
        <v>0</v>
      </c>
      <c r="L199" s="37">
        <f t="shared" si="58"/>
        <v>0</v>
      </c>
      <c r="M199" s="37">
        <f t="shared" si="58"/>
        <v>0</v>
      </c>
      <c r="N199" s="37">
        <f t="shared" si="58"/>
        <v>0</v>
      </c>
    </row>
    <row r="200" spans="1:14" ht="39.75" hidden="1" customHeight="1" x14ac:dyDescent="0.25">
      <c r="A200" s="35"/>
      <c r="B200" s="36" t="s">
        <v>64</v>
      </c>
      <c r="C200" s="35"/>
      <c r="D200" s="35"/>
      <c r="E200" s="35"/>
      <c r="F200" s="35"/>
      <c r="G200" s="35"/>
      <c r="H200" s="35"/>
      <c r="I200" s="38"/>
      <c r="J200" s="38"/>
      <c r="K200" s="38"/>
      <c r="L200" s="35"/>
      <c r="M200" s="35"/>
      <c r="N200" s="35"/>
    </row>
    <row r="201" spans="1:14" ht="39.75" hidden="1" customHeight="1" x14ac:dyDescent="0.25">
      <c r="A201" s="35">
        <v>2721</v>
      </c>
      <c r="B201" s="36" t="s">
        <v>422</v>
      </c>
      <c r="C201" s="35" t="s">
        <v>328</v>
      </c>
      <c r="D201" s="35" t="s">
        <v>308</v>
      </c>
      <c r="E201" s="35" t="s">
        <v>303</v>
      </c>
      <c r="F201" s="37">
        <f>SUM(G201,H201)</f>
        <v>0</v>
      </c>
      <c r="G201" s="37">
        <v>0</v>
      </c>
      <c r="H201" s="37">
        <v>0</v>
      </c>
      <c r="I201" s="38">
        <f>SUM(J201,K201)</f>
        <v>0</v>
      </c>
      <c r="J201" s="38">
        <v>0</v>
      </c>
      <c r="K201" s="38">
        <v>0</v>
      </c>
      <c r="L201" s="37">
        <f>SUM(M201,N201)</f>
        <v>0</v>
      </c>
      <c r="M201" s="37">
        <v>0</v>
      </c>
      <c r="N201" s="37">
        <v>0</v>
      </c>
    </row>
    <row r="202" spans="1:14" ht="39.75" hidden="1" customHeight="1" x14ac:dyDescent="0.25">
      <c r="A202" s="35">
        <v>2722</v>
      </c>
      <c r="B202" s="36" t="s">
        <v>423</v>
      </c>
      <c r="C202" s="35" t="s">
        <v>328</v>
      </c>
      <c r="D202" s="35" t="s">
        <v>308</v>
      </c>
      <c r="E202" s="35" t="s">
        <v>308</v>
      </c>
      <c r="F202" s="37">
        <f>SUM(G202,H202)</f>
        <v>0</v>
      </c>
      <c r="G202" s="37">
        <v>0</v>
      </c>
      <c r="H202" s="37">
        <v>0</v>
      </c>
      <c r="I202" s="38">
        <f>SUM(J202,K202)</f>
        <v>0</v>
      </c>
      <c r="J202" s="38">
        <v>0</v>
      </c>
      <c r="K202" s="38">
        <v>0</v>
      </c>
      <c r="L202" s="37">
        <f>SUM(M202,N202)</f>
        <v>0</v>
      </c>
      <c r="M202" s="37">
        <v>0</v>
      </c>
      <c r="N202" s="37">
        <v>0</v>
      </c>
    </row>
    <row r="203" spans="1:14" ht="39.75" hidden="1" customHeight="1" x14ac:dyDescent="0.25">
      <c r="A203" s="35">
        <v>2723</v>
      </c>
      <c r="B203" s="36" t="s">
        <v>424</v>
      </c>
      <c r="C203" s="35" t="s">
        <v>328</v>
      </c>
      <c r="D203" s="35" t="s">
        <v>308</v>
      </c>
      <c r="E203" s="35" t="s">
        <v>310</v>
      </c>
      <c r="F203" s="37">
        <f>SUM(G203,H203)</f>
        <v>0</v>
      </c>
      <c r="G203" s="37">
        <v>0</v>
      </c>
      <c r="H203" s="37">
        <v>0</v>
      </c>
      <c r="I203" s="38">
        <f>SUM(J203,K203)</f>
        <v>0</v>
      </c>
      <c r="J203" s="38">
        <v>0</v>
      </c>
      <c r="K203" s="38">
        <v>0</v>
      </c>
      <c r="L203" s="37">
        <f>SUM(M203,N203)</f>
        <v>0</v>
      </c>
      <c r="M203" s="37">
        <v>0</v>
      </c>
      <c r="N203" s="37">
        <v>0</v>
      </c>
    </row>
    <row r="204" spans="1:14" ht="39.75" hidden="1" customHeight="1" x14ac:dyDescent="0.25">
      <c r="A204" s="35">
        <v>2724</v>
      </c>
      <c r="B204" s="36" t="s">
        <v>425</v>
      </c>
      <c r="C204" s="35" t="s">
        <v>328</v>
      </c>
      <c r="D204" s="35" t="s">
        <v>308</v>
      </c>
      <c r="E204" s="35" t="s">
        <v>319</v>
      </c>
      <c r="F204" s="37">
        <f>SUM(G204,H204)</f>
        <v>0</v>
      </c>
      <c r="G204" s="37">
        <v>0</v>
      </c>
      <c r="H204" s="37">
        <v>0</v>
      </c>
      <c r="I204" s="38">
        <f>SUM(J204,K204)</f>
        <v>0</v>
      </c>
      <c r="J204" s="38">
        <v>0</v>
      </c>
      <c r="K204" s="38">
        <v>0</v>
      </c>
      <c r="L204" s="37">
        <f>SUM(M204,N204)</f>
        <v>0</v>
      </c>
      <c r="M204" s="37">
        <v>0</v>
      </c>
      <c r="N204" s="37">
        <v>0</v>
      </c>
    </row>
    <row r="205" spans="1:14" ht="39.75" hidden="1" customHeight="1" x14ac:dyDescent="0.25">
      <c r="A205" s="35">
        <v>2730</v>
      </c>
      <c r="B205" s="36" t="s">
        <v>426</v>
      </c>
      <c r="C205" s="35" t="s">
        <v>328</v>
      </c>
      <c r="D205" s="35" t="s">
        <v>310</v>
      </c>
      <c r="E205" s="35" t="s">
        <v>304</v>
      </c>
      <c r="F205" s="37">
        <f t="shared" ref="F205:N205" si="59">SUM(F207:F210)</f>
        <v>0</v>
      </c>
      <c r="G205" s="37">
        <f t="shared" si="59"/>
        <v>0</v>
      </c>
      <c r="H205" s="37">
        <f t="shared" si="59"/>
        <v>0</v>
      </c>
      <c r="I205" s="38">
        <f t="shared" si="59"/>
        <v>0</v>
      </c>
      <c r="J205" s="38">
        <f t="shared" si="59"/>
        <v>0</v>
      </c>
      <c r="K205" s="38">
        <f t="shared" si="59"/>
        <v>0</v>
      </c>
      <c r="L205" s="37">
        <f t="shared" si="59"/>
        <v>0</v>
      </c>
      <c r="M205" s="37">
        <f t="shared" si="59"/>
        <v>0</v>
      </c>
      <c r="N205" s="37">
        <f t="shared" si="59"/>
        <v>0</v>
      </c>
    </row>
    <row r="206" spans="1:14" ht="39.75" hidden="1" customHeight="1" x14ac:dyDescent="0.25">
      <c r="A206" s="35"/>
      <c r="B206" s="36" t="s">
        <v>64</v>
      </c>
      <c r="C206" s="35"/>
      <c r="D206" s="35"/>
      <c r="E206" s="35"/>
      <c r="F206" s="35"/>
      <c r="G206" s="35"/>
      <c r="H206" s="35"/>
      <c r="I206" s="38"/>
      <c r="J206" s="38"/>
      <c r="K206" s="38"/>
      <c r="L206" s="35"/>
      <c r="M206" s="35"/>
      <c r="N206" s="35"/>
    </row>
    <row r="207" spans="1:14" ht="39.75" hidden="1" customHeight="1" x14ac:dyDescent="0.25">
      <c r="A207" s="35">
        <v>2731</v>
      </c>
      <c r="B207" s="36" t="s">
        <v>427</v>
      </c>
      <c r="C207" s="35" t="s">
        <v>328</v>
      </c>
      <c r="D207" s="35" t="s">
        <v>310</v>
      </c>
      <c r="E207" s="35" t="s">
        <v>303</v>
      </c>
      <c r="F207" s="37">
        <f>SUM(G207,H207)</f>
        <v>0</v>
      </c>
      <c r="G207" s="37">
        <v>0</v>
      </c>
      <c r="H207" s="37">
        <v>0</v>
      </c>
      <c r="I207" s="38">
        <f>SUM(J207,K207)</f>
        <v>0</v>
      </c>
      <c r="J207" s="38">
        <v>0</v>
      </c>
      <c r="K207" s="38">
        <v>0</v>
      </c>
      <c r="L207" s="37">
        <f>SUM(M207,N207)</f>
        <v>0</v>
      </c>
      <c r="M207" s="37">
        <v>0</v>
      </c>
      <c r="N207" s="37">
        <v>0</v>
      </c>
    </row>
    <row r="208" spans="1:14" ht="39.75" hidden="1" customHeight="1" x14ac:dyDescent="0.25">
      <c r="A208" s="35">
        <v>2732</v>
      </c>
      <c r="B208" s="36" t="s">
        <v>428</v>
      </c>
      <c r="C208" s="35" t="s">
        <v>328</v>
      </c>
      <c r="D208" s="35" t="s">
        <v>310</v>
      </c>
      <c r="E208" s="35" t="s">
        <v>308</v>
      </c>
      <c r="F208" s="37">
        <f>SUM(G208,H208)</f>
        <v>0</v>
      </c>
      <c r="G208" s="37">
        <v>0</v>
      </c>
      <c r="H208" s="37">
        <v>0</v>
      </c>
      <c r="I208" s="38">
        <f>SUM(J208,K208)</f>
        <v>0</v>
      </c>
      <c r="J208" s="38">
        <v>0</v>
      </c>
      <c r="K208" s="38">
        <v>0</v>
      </c>
      <c r="L208" s="37">
        <f>SUM(M208,N208)</f>
        <v>0</v>
      </c>
      <c r="M208" s="37">
        <v>0</v>
      </c>
      <c r="N208" s="37">
        <v>0</v>
      </c>
    </row>
    <row r="209" spans="1:14" ht="39.75" hidden="1" customHeight="1" x14ac:dyDescent="0.25">
      <c r="A209" s="35">
        <v>2733</v>
      </c>
      <c r="B209" s="36" t="s">
        <v>429</v>
      </c>
      <c r="C209" s="35" t="s">
        <v>328</v>
      </c>
      <c r="D209" s="35" t="s">
        <v>310</v>
      </c>
      <c r="E209" s="35" t="s">
        <v>310</v>
      </c>
      <c r="F209" s="37">
        <f>SUM(G209,H209)</f>
        <v>0</v>
      </c>
      <c r="G209" s="37">
        <v>0</v>
      </c>
      <c r="H209" s="37">
        <v>0</v>
      </c>
      <c r="I209" s="38">
        <f>SUM(J209,K209)</f>
        <v>0</v>
      </c>
      <c r="J209" s="38">
        <v>0</v>
      </c>
      <c r="K209" s="38">
        <v>0</v>
      </c>
      <c r="L209" s="37">
        <f>SUM(M209,N209)</f>
        <v>0</v>
      </c>
      <c r="M209" s="37">
        <v>0</v>
      </c>
      <c r="N209" s="37">
        <v>0</v>
      </c>
    </row>
    <row r="210" spans="1:14" ht="39.75" hidden="1" customHeight="1" x14ac:dyDescent="0.25">
      <c r="A210" s="35">
        <v>2734</v>
      </c>
      <c r="B210" s="36" t="s">
        <v>430</v>
      </c>
      <c r="C210" s="35" t="s">
        <v>328</v>
      </c>
      <c r="D210" s="35" t="s">
        <v>310</v>
      </c>
      <c r="E210" s="35" t="s">
        <v>319</v>
      </c>
      <c r="F210" s="37">
        <f>SUM(G210,H210)</f>
        <v>0</v>
      </c>
      <c r="G210" s="37">
        <v>0</v>
      </c>
      <c r="H210" s="37">
        <v>0</v>
      </c>
      <c r="I210" s="38">
        <f>SUM(J210,K210)</f>
        <v>0</v>
      </c>
      <c r="J210" s="38">
        <v>0</v>
      </c>
      <c r="K210" s="38">
        <v>0</v>
      </c>
      <c r="L210" s="37">
        <f>SUM(M210,N210)</f>
        <v>0</v>
      </c>
      <c r="M210" s="37">
        <v>0</v>
      </c>
      <c r="N210" s="37">
        <v>0</v>
      </c>
    </row>
    <row r="211" spans="1:14" ht="39.75" hidden="1" customHeight="1" x14ac:dyDescent="0.25">
      <c r="A211" s="35">
        <v>2740</v>
      </c>
      <c r="B211" s="36" t="s">
        <v>431</v>
      </c>
      <c r="C211" s="35" t="s">
        <v>328</v>
      </c>
      <c r="D211" s="35" t="s">
        <v>319</v>
      </c>
      <c r="E211" s="35" t="s">
        <v>304</v>
      </c>
      <c r="F211" s="37">
        <f t="shared" ref="F211:N211" si="60">SUM(F213)</f>
        <v>0</v>
      </c>
      <c r="G211" s="37">
        <f t="shared" si="60"/>
        <v>0</v>
      </c>
      <c r="H211" s="37">
        <f t="shared" si="60"/>
        <v>0</v>
      </c>
      <c r="I211" s="38">
        <f t="shared" si="60"/>
        <v>0</v>
      </c>
      <c r="J211" s="38">
        <f t="shared" si="60"/>
        <v>0</v>
      </c>
      <c r="K211" s="38">
        <f t="shared" si="60"/>
        <v>0</v>
      </c>
      <c r="L211" s="37">
        <f t="shared" si="60"/>
        <v>0</v>
      </c>
      <c r="M211" s="37">
        <f t="shared" si="60"/>
        <v>0</v>
      </c>
      <c r="N211" s="37">
        <f t="shared" si="60"/>
        <v>0</v>
      </c>
    </row>
    <row r="212" spans="1:14" ht="39.75" hidden="1" customHeight="1" x14ac:dyDescent="0.25">
      <c r="A212" s="35"/>
      <c r="B212" s="36" t="s">
        <v>64</v>
      </c>
      <c r="C212" s="35"/>
      <c r="D212" s="35"/>
      <c r="E212" s="35"/>
      <c r="F212" s="35"/>
      <c r="G212" s="35"/>
      <c r="H212" s="35"/>
      <c r="I212" s="38"/>
      <c r="J212" s="38"/>
      <c r="K212" s="38"/>
      <c r="L212" s="35"/>
      <c r="M212" s="35"/>
      <c r="N212" s="35"/>
    </row>
    <row r="213" spans="1:14" ht="39.75" hidden="1" customHeight="1" x14ac:dyDescent="0.25">
      <c r="A213" s="35">
        <v>2741</v>
      </c>
      <c r="B213" s="36" t="s">
        <v>431</v>
      </c>
      <c r="C213" s="35" t="s">
        <v>328</v>
      </c>
      <c r="D213" s="35" t="s">
        <v>319</v>
      </c>
      <c r="E213" s="35" t="s">
        <v>303</v>
      </c>
      <c r="F213" s="37">
        <f>SUM(G213,H213)</f>
        <v>0</v>
      </c>
      <c r="G213" s="37">
        <v>0</v>
      </c>
      <c r="H213" s="37">
        <v>0</v>
      </c>
      <c r="I213" s="38">
        <f>SUM(J213,K213)</f>
        <v>0</v>
      </c>
      <c r="J213" s="38">
        <v>0</v>
      </c>
      <c r="K213" s="38">
        <v>0</v>
      </c>
      <c r="L213" s="37">
        <f>SUM(M213,N213)</f>
        <v>0</v>
      </c>
      <c r="M213" s="37">
        <v>0</v>
      </c>
      <c r="N213" s="37">
        <v>0</v>
      </c>
    </row>
    <row r="214" spans="1:14" ht="39.75" hidden="1" customHeight="1" x14ac:dyDescent="0.25">
      <c r="A214" s="35">
        <v>2750</v>
      </c>
      <c r="B214" s="36" t="s">
        <v>432</v>
      </c>
      <c r="C214" s="35" t="s">
        <v>328</v>
      </c>
      <c r="D214" s="35" t="s">
        <v>322</v>
      </c>
      <c r="E214" s="35" t="s">
        <v>304</v>
      </c>
      <c r="F214" s="37">
        <f t="shared" ref="F214:N214" si="61">SUM(F216)</f>
        <v>0</v>
      </c>
      <c r="G214" s="37">
        <f t="shared" si="61"/>
        <v>0</v>
      </c>
      <c r="H214" s="37">
        <f t="shared" si="61"/>
        <v>0</v>
      </c>
      <c r="I214" s="38">
        <f t="shared" si="61"/>
        <v>0</v>
      </c>
      <c r="J214" s="38">
        <f t="shared" si="61"/>
        <v>0</v>
      </c>
      <c r="K214" s="38">
        <f t="shared" si="61"/>
        <v>0</v>
      </c>
      <c r="L214" s="37">
        <f t="shared" si="61"/>
        <v>0</v>
      </c>
      <c r="M214" s="37">
        <f t="shared" si="61"/>
        <v>0</v>
      </c>
      <c r="N214" s="37">
        <f t="shared" si="61"/>
        <v>0</v>
      </c>
    </row>
    <row r="215" spans="1:14" ht="39.75" hidden="1" customHeight="1" x14ac:dyDescent="0.25">
      <c r="A215" s="35"/>
      <c r="B215" s="36" t="s">
        <v>64</v>
      </c>
      <c r="C215" s="35"/>
      <c r="D215" s="35"/>
      <c r="E215" s="35"/>
      <c r="F215" s="35"/>
      <c r="G215" s="35"/>
      <c r="H215" s="35"/>
      <c r="I215" s="38"/>
      <c r="J215" s="38"/>
      <c r="K215" s="38"/>
      <c r="L215" s="35"/>
      <c r="M215" s="35"/>
      <c r="N215" s="35"/>
    </row>
    <row r="216" spans="1:14" ht="39.75" hidden="1" customHeight="1" x14ac:dyDescent="0.25">
      <c r="A216" s="35">
        <v>2751</v>
      </c>
      <c r="B216" s="36" t="s">
        <v>432</v>
      </c>
      <c r="C216" s="35" t="s">
        <v>328</v>
      </c>
      <c r="D216" s="35" t="s">
        <v>322</v>
      </c>
      <c r="E216" s="35" t="s">
        <v>303</v>
      </c>
      <c r="F216" s="37">
        <f>SUM(G216,H216)</f>
        <v>0</v>
      </c>
      <c r="G216" s="37">
        <v>0</v>
      </c>
      <c r="H216" s="37">
        <v>0</v>
      </c>
      <c r="I216" s="38">
        <f>SUM(J216,K216)</f>
        <v>0</v>
      </c>
      <c r="J216" s="38">
        <v>0</v>
      </c>
      <c r="K216" s="38">
        <v>0</v>
      </c>
      <c r="L216" s="37">
        <f>SUM(M216,N216)</f>
        <v>0</v>
      </c>
      <c r="M216" s="37">
        <v>0</v>
      </c>
      <c r="N216" s="37">
        <v>0</v>
      </c>
    </row>
    <row r="217" spans="1:14" ht="39.75" hidden="1" customHeight="1" x14ac:dyDescent="0.25">
      <c r="A217" s="35">
        <v>2760</v>
      </c>
      <c r="B217" s="36" t="s">
        <v>433</v>
      </c>
      <c r="C217" s="35" t="s">
        <v>328</v>
      </c>
      <c r="D217" s="35" t="s">
        <v>325</v>
      </c>
      <c r="E217" s="35" t="s">
        <v>304</v>
      </c>
      <c r="F217" s="37">
        <f t="shared" ref="F217:N217" si="62">SUM(F219:F220)</f>
        <v>0</v>
      </c>
      <c r="G217" s="37">
        <f t="shared" si="62"/>
        <v>0</v>
      </c>
      <c r="H217" s="37">
        <f t="shared" si="62"/>
        <v>0</v>
      </c>
      <c r="I217" s="38">
        <f t="shared" si="62"/>
        <v>0</v>
      </c>
      <c r="J217" s="38">
        <f t="shared" si="62"/>
        <v>0</v>
      </c>
      <c r="K217" s="38">
        <f t="shared" si="62"/>
        <v>0</v>
      </c>
      <c r="L217" s="37">
        <f t="shared" si="62"/>
        <v>0</v>
      </c>
      <c r="M217" s="37">
        <f t="shared" si="62"/>
        <v>0</v>
      </c>
      <c r="N217" s="37">
        <f t="shared" si="62"/>
        <v>0</v>
      </c>
    </row>
    <row r="218" spans="1:14" ht="39.75" hidden="1" customHeight="1" x14ac:dyDescent="0.25">
      <c r="A218" s="35"/>
      <c r="B218" s="36" t="s">
        <v>64</v>
      </c>
      <c r="C218" s="35"/>
      <c r="D218" s="35"/>
      <c r="E218" s="35"/>
      <c r="F218" s="35"/>
      <c r="G218" s="35"/>
      <c r="H218" s="35"/>
      <c r="I218" s="38"/>
      <c r="J218" s="38"/>
      <c r="K218" s="38"/>
      <c r="L218" s="35"/>
      <c r="M218" s="35"/>
      <c r="N218" s="35"/>
    </row>
    <row r="219" spans="1:14" ht="39.75" hidden="1" customHeight="1" x14ac:dyDescent="0.25">
      <c r="A219" s="35">
        <v>2761</v>
      </c>
      <c r="B219" s="36" t="s">
        <v>434</v>
      </c>
      <c r="C219" s="35" t="s">
        <v>328</v>
      </c>
      <c r="D219" s="35" t="s">
        <v>325</v>
      </c>
      <c r="E219" s="35" t="s">
        <v>303</v>
      </c>
      <c r="F219" s="37">
        <f>SUM(G219,H219)</f>
        <v>0</v>
      </c>
      <c r="G219" s="37">
        <v>0</v>
      </c>
      <c r="H219" s="37">
        <v>0</v>
      </c>
      <c r="I219" s="38">
        <f>SUM(J219,K219)</f>
        <v>0</v>
      </c>
      <c r="J219" s="38">
        <v>0</v>
      </c>
      <c r="K219" s="38">
        <v>0</v>
      </c>
      <c r="L219" s="37">
        <f>SUM(M219,N219)</f>
        <v>0</v>
      </c>
      <c r="M219" s="37">
        <v>0</v>
      </c>
      <c r="N219" s="37">
        <v>0</v>
      </c>
    </row>
    <row r="220" spans="1:14" ht="39.75" hidden="1" customHeight="1" x14ac:dyDescent="0.25">
      <c r="A220" s="35">
        <v>2762</v>
      </c>
      <c r="B220" s="36" t="s">
        <v>433</v>
      </c>
      <c r="C220" s="35" t="s">
        <v>328</v>
      </c>
      <c r="D220" s="35" t="s">
        <v>325</v>
      </c>
      <c r="E220" s="35" t="s">
        <v>308</v>
      </c>
      <c r="F220" s="37">
        <f>SUM(G220,H220)</f>
        <v>0</v>
      </c>
      <c r="G220" s="37">
        <v>0</v>
      </c>
      <c r="H220" s="37">
        <v>0</v>
      </c>
      <c r="I220" s="38">
        <f>SUM(J220,K220)</f>
        <v>0</v>
      </c>
      <c r="J220" s="38">
        <v>0</v>
      </c>
      <c r="K220" s="38">
        <v>0</v>
      </c>
      <c r="L220" s="37">
        <f>SUM(M220,N220)</f>
        <v>0</v>
      </c>
      <c r="M220" s="37">
        <v>0</v>
      </c>
      <c r="N220" s="37">
        <v>0</v>
      </c>
    </row>
    <row r="221" spans="1:14" ht="36" customHeight="1" x14ac:dyDescent="0.25">
      <c r="A221" s="35">
        <v>2800</v>
      </c>
      <c r="B221" s="36" t="s">
        <v>435</v>
      </c>
      <c r="C221" s="35" t="s">
        <v>330</v>
      </c>
      <c r="D221" s="35" t="s">
        <v>304</v>
      </c>
      <c r="E221" s="35" t="s">
        <v>304</v>
      </c>
      <c r="F221" s="37">
        <f t="shared" ref="F221:N221" si="63">SUM(F223,F226,F235,F240,F245,F248)</f>
        <v>180144900</v>
      </c>
      <c r="G221" s="37">
        <f t="shared" si="63"/>
        <v>68087000</v>
      </c>
      <c r="H221" s="37">
        <f t="shared" si="63"/>
        <v>112057900</v>
      </c>
      <c r="I221" s="38">
        <f t="shared" si="63"/>
        <v>155189793</v>
      </c>
      <c r="J221" s="38">
        <f t="shared" si="63"/>
        <v>73387000</v>
      </c>
      <c r="K221" s="38">
        <f t="shared" si="63"/>
        <v>81802793</v>
      </c>
      <c r="L221" s="37">
        <f t="shared" si="63"/>
        <v>125110700.8</v>
      </c>
      <c r="M221" s="37">
        <f t="shared" si="63"/>
        <v>55843935</v>
      </c>
      <c r="N221" s="37">
        <f t="shared" si="63"/>
        <v>69266765.799999997</v>
      </c>
    </row>
    <row r="222" spans="1:14" ht="39.75" hidden="1" customHeight="1" x14ac:dyDescent="0.25">
      <c r="A222" s="35"/>
      <c r="B222" s="36" t="s">
        <v>64</v>
      </c>
      <c r="C222" s="35"/>
      <c r="D222" s="35"/>
      <c r="E222" s="35"/>
      <c r="F222" s="35"/>
      <c r="G222" s="35"/>
      <c r="H222" s="35"/>
      <c r="I222" s="38"/>
      <c r="J222" s="38"/>
      <c r="K222" s="38"/>
      <c r="L222" s="35"/>
      <c r="M222" s="35"/>
      <c r="N222" s="35"/>
    </row>
    <row r="223" spans="1:14" ht="30.75" customHeight="1" x14ac:dyDescent="0.25">
      <c r="A223" s="35">
        <v>2810</v>
      </c>
      <c r="B223" s="36" t="s">
        <v>436</v>
      </c>
      <c r="C223" s="35" t="s">
        <v>330</v>
      </c>
      <c r="D223" s="35" t="s">
        <v>303</v>
      </c>
      <c r="E223" s="35" t="s">
        <v>304</v>
      </c>
      <c r="F223" s="37">
        <f t="shared" ref="F223:N223" si="64">SUM(F225)</f>
        <v>15750000</v>
      </c>
      <c r="G223" s="37">
        <f t="shared" si="64"/>
        <v>2750000</v>
      </c>
      <c r="H223" s="37">
        <f t="shared" si="64"/>
        <v>13000000</v>
      </c>
      <c r="I223" s="38">
        <f t="shared" si="64"/>
        <v>3650000</v>
      </c>
      <c r="J223" s="38">
        <f t="shared" si="64"/>
        <v>3650000</v>
      </c>
      <c r="K223" s="38">
        <f t="shared" si="64"/>
        <v>0</v>
      </c>
      <c r="L223" s="37">
        <f t="shared" si="64"/>
        <v>3293700</v>
      </c>
      <c r="M223" s="37">
        <f t="shared" si="64"/>
        <v>3293700</v>
      </c>
      <c r="N223" s="37">
        <f t="shared" si="64"/>
        <v>0</v>
      </c>
    </row>
    <row r="224" spans="1:14" ht="39.75" hidden="1" customHeight="1" x14ac:dyDescent="0.25">
      <c r="A224" s="35"/>
      <c r="B224" s="36" t="s">
        <v>64</v>
      </c>
      <c r="C224" s="35"/>
      <c r="D224" s="35"/>
      <c r="E224" s="35"/>
      <c r="F224" s="35"/>
      <c r="G224" s="35"/>
      <c r="H224" s="35"/>
      <c r="I224" s="38"/>
      <c r="J224" s="38"/>
      <c r="K224" s="38"/>
      <c r="L224" s="35"/>
      <c r="M224" s="35"/>
      <c r="N224" s="35"/>
    </row>
    <row r="225" spans="1:14" ht="39.950000000000003" customHeight="1" x14ac:dyDescent="0.25">
      <c r="A225" s="35">
        <v>2811</v>
      </c>
      <c r="B225" s="36" t="s">
        <v>436</v>
      </c>
      <c r="C225" s="35" t="s">
        <v>330</v>
      </c>
      <c r="D225" s="35" t="s">
        <v>303</v>
      </c>
      <c r="E225" s="35" t="s">
        <v>303</v>
      </c>
      <c r="F225" s="37">
        <f>SUM(G225,H225)</f>
        <v>15750000</v>
      </c>
      <c r="G225" s="37">
        <v>2750000</v>
      </c>
      <c r="H225" s="37">
        <v>13000000</v>
      </c>
      <c r="I225" s="38">
        <f>SUM(J225,K225)</f>
        <v>3650000</v>
      </c>
      <c r="J225" s="38">
        <v>3650000</v>
      </c>
      <c r="K225" s="38">
        <v>0</v>
      </c>
      <c r="L225" s="37">
        <f>SUM(M225,N225)</f>
        <v>3293700</v>
      </c>
      <c r="M225" s="37">
        <v>3293700</v>
      </c>
      <c r="N225" s="37">
        <v>0</v>
      </c>
    </row>
    <row r="226" spans="1:14" ht="34.5" customHeight="1" x14ac:dyDescent="0.25">
      <c r="A226" s="35">
        <v>2820</v>
      </c>
      <c r="B226" s="36" t="s">
        <v>437</v>
      </c>
      <c r="C226" s="35" t="s">
        <v>330</v>
      </c>
      <c r="D226" s="35" t="s">
        <v>308</v>
      </c>
      <c r="E226" s="35" t="s">
        <v>304</v>
      </c>
      <c r="F226" s="37">
        <f t="shared" ref="F226:N226" si="65">SUM(F228:F234)</f>
        <v>164294900</v>
      </c>
      <c r="G226" s="37">
        <f t="shared" si="65"/>
        <v>65237000</v>
      </c>
      <c r="H226" s="37">
        <f t="shared" si="65"/>
        <v>99057900</v>
      </c>
      <c r="I226" s="38">
        <f t="shared" si="65"/>
        <v>151439793</v>
      </c>
      <c r="J226" s="38">
        <f t="shared" si="65"/>
        <v>69637000</v>
      </c>
      <c r="K226" s="38">
        <f t="shared" si="65"/>
        <v>81802793</v>
      </c>
      <c r="L226" s="37">
        <f t="shared" si="65"/>
        <v>121817000.8</v>
      </c>
      <c r="M226" s="37">
        <f t="shared" si="65"/>
        <v>52550235</v>
      </c>
      <c r="N226" s="37">
        <f t="shared" si="65"/>
        <v>69266765.799999997</v>
      </c>
    </row>
    <row r="227" spans="1:14" ht="39.75" hidden="1" customHeight="1" x14ac:dyDescent="0.25">
      <c r="A227" s="35"/>
      <c r="B227" s="36" t="s">
        <v>64</v>
      </c>
      <c r="C227" s="35"/>
      <c r="D227" s="35"/>
      <c r="E227" s="35"/>
      <c r="F227" s="35"/>
      <c r="G227" s="35"/>
      <c r="H227" s="35"/>
      <c r="I227" s="38"/>
      <c r="J227" s="38"/>
      <c r="K227" s="38"/>
      <c r="L227" s="35"/>
      <c r="M227" s="35"/>
      <c r="N227" s="35"/>
    </row>
    <row r="228" spans="1:14" ht="29.25" customHeight="1" x14ac:dyDescent="0.25">
      <c r="A228" s="35">
        <v>2821</v>
      </c>
      <c r="B228" s="36" t="s">
        <v>438</v>
      </c>
      <c r="C228" s="35" t="s">
        <v>330</v>
      </c>
      <c r="D228" s="35" t="s">
        <v>308</v>
      </c>
      <c r="E228" s="35" t="s">
        <v>303</v>
      </c>
      <c r="F228" s="37">
        <f t="shared" ref="F228:F234" si="66">SUM(G228,H228)</f>
        <v>5105000</v>
      </c>
      <c r="G228" s="37">
        <v>5105000</v>
      </c>
      <c r="H228" s="37">
        <v>0</v>
      </c>
      <c r="I228" s="38">
        <f t="shared" ref="I228:I234" si="67">SUM(J228,K228)</f>
        <v>5105000</v>
      </c>
      <c r="J228" s="38">
        <v>5105000</v>
      </c>
      <c r="K228" s="38">
        <v>0</v>
      </c>
      <c r="L228" s="37">
        <f t="shared" ref="L228:L234" si="68">SUM(M228,N228)</f>
        <v>4375875.7</v>
      </c>
      <c r="M228" s="37">
        <v>4375875.7</v>
      </c>
      <c r="N228" s="37">
        <v>0</v>
      </c>
    </row>
    <row r="229" spans="1:14" ht="39.75" hidden="1" customHeight="1" x14ac:dyDescent="0.25">
      <c r="A229" s="35">
        <v>2822</v>
      </c>
      <c r="B229" s="36" t="s">
        <v>439</v>
      </c>
      <c r="C229" s="35" t="s">
        <v>330</v>
      </c>
      <c r="D229" s="35" t="s">
        <v>308</v>
      </c>
      <c r="E229" s="35" t="s">
        <v>308</v>
      </c>
      <c r="F229" s="37">
        <f t="shared" si="66"/>
        <v>0</v>
      </c>
      <c r="G229" s="37">
        <v>0</v>
      </c>
      <c r="H229" s="37">
        <v>0</v>
      </c>
      <c r="I229" s="38">
        <f t="shared" si="67"/>
        <v>0</v>
      </c>
      <c r="J229" s="38">
        <v>0</v>
      </c>
      <c r="K229" s="38">
        <v>0</v>
      </c>
      <c r="L229" s="37">
        <f t="shared" si="68"/>
        <v>0</v>
      </c>
      <c r="M229" s="37">
        <v>0</v>
      </c>
      <c r="N229" s="37">
        <v>0</v>
      </c>
    </row>
    <row r="230" spans="1:14" ht="39.950000000000003" customHeight="1" x14ac:dyDescent="0.25">
      <c r="A230" s="35">
        <v>2823</v>
      </c>
      <c r="B230" s="36" t="s">
        <v>440</v>
      </c>
      <c r="C230" s="35" t="s">
        <v>330</v>
      </c>
      <c r="D230" s="35" t="s">
        <v>308</v>
      </c>
      <c r="E230" s="35" t="s">
        <v>310</v>
      </c>
      <c r="F230" s="37">
        <f t="shared" si="66"/>
        <v>145409900</v>
      </c>
      <c r="G230" s="37">
        <v>46352000</v>
      </c>
      <c r="H230" s="37">
        <v>99057900</v>
      </c>
      <c r="I230" s="38">
        <f t="shared" si="67"/>
        <v>124573793</v>
      </c>
      <c r="J230" s="38">
        <v>43352000</v>
      </c>
      <c r="K230" s="38">
        <v>81221793</v>
      </c>
      <c r="L230" s="37">
        <f t="shared" si="68"/>
        <v>106693744.8</v>
      </c>
      <c r="M230" s="37">
        <v>37943979</v>
      </c>
      <c r="N230" s="37">
        <v>68749765.799999997</v>
      </c>
    </row>
    <row r="231" spans="1:14" ht="34.5" customHeight="1" x14ac:dyDescent="0.25">
      <c r="A231" s="35">
        <v>2824</v>
      </c>
      <c r="B231" s="36" t="s">
        <v>441</v>
      </c>
      <c r="C231" s="35" t="s">
        <v>330</v>
      </c>
      <c r="D231" s="35" t="s">
        <v>308</v>
      </c>
      <c r="E231" s="35" t="s">
        <v>319</v>
      </c>
      <c r="F231" s="37">
        <f t="shared" si="66"/>
        <v>13780000</v>
      </c>
      <c r="G231" s="37">
        <v>13780000</v>
      </c>
      <c r="H231" s="37">
        <v>0</v>
      </c>
      <c r="I231" s="38">
        <f t="shared" si="67"/>
        <v>21761000</v>
      </c>
      <c r="J231" s="38">
        <v>21180000</v>
      </c>
      <c r="K231" s="38">
        <v>581000</v>
      </c>
      <c r="L231" s="37">
        <f t="shared" si="68"/>
        <v>10747380.300000001</v>
      </c>
      <c r="M231" s="37">
        <v>10230380.300000001</v>
      </c>
      <c r="N231" s="37">
        <v>517000</v>
      </c>
    </row>
    <row r="232" spans="1:14" ht="39.75" hidden="1" customHeight="1" x14ac:dyDescent="0.25">
      <c r="A232" s="35">
        <v>2825</v>
      </c>
      <c r="B232" s="36" t="s">
        <v>442</v>
      </c>
      <c r="C232" s="35" t="s">
        <v>330</v>
      </c>
      <c r="D232" s="35" t="s">
        <v>308</v>
      </c>
      <c r="E232" s="35" t="s">
        <v>322</v>
      </c>
      <c r="F232" s="37">
        <f t="shared" si="66"/>
        <v>0</v>
      </c>
      <c r="G232" s="37">
        <v>0</v>
      </c>
      <c r="H232" s="37">
        <v>0</v>
      </c>
      <c r="I232" s="38">
        <f t="shared" si="67"/>
        <v>0</v>
      </c>
      <c r="J232" s="38">
        <v>0</v>
      </c>
      <c r="K232" s="38">
        <v>0</v>
      </c>
      <c r="L232" s="37">
        <f t="shared" si="68"/>
        <v>0</v>
      </c>
      <c r="M232" s="37">
        <v>0</v>
      </c>
      <c r="N232" s="37">
        <v>0</v>
      </c>
    </row>
    <row r="233" spans="1:14" ht="39.75" hidden="1" customHeight="1" x14ac:dyDescent="0.25">
      <c r="A233" s="35">
        <v>2826</v>
      </c>
      <c r="B233" s="36" t="s">
        <v>443</v>
      </c>
      <c r="C233" s="35" t="s">
        <v>330</v>
      </c>
      <c r="D233" s="35" t="s">
        <v>308</v>
      </c>
      <c r="E233" s="35" t="s">
        <v>325</v>
      </c>
      <c r="F233" s="37">
        <f t="shared" si="66"/>
        <v>0</v>
      </c>
      <c r="G233" s="37">
        <v>0</v>
      </c>
      <c r="H233" s="37">
        <v>0</v>
      </c>
      <c r="I233" s="38">
        <f t="shared" si="67"/>
        <v>0</v>
      </c>
      <c r="J233" s="38">
        <v>0</v>
      </c>
      <c r="K233" s="38">
        <v>0</v>
      </c>
      <c r="L233" s="37">
        <f t="shared" si="68"/>
        <v>0</v>
      </c>
      <c r="M233" s="37">
        <v>0</v>
      </c>
      <c r="N233" s="37">
        <v>0</v>
      </c>
    </row>
    <row r="234" spans="1:14" ht="39.75" hidden="1" customHeight="1" x14ac:dyDescent="0.25">
      <c r="A234" s="35">
        <v>2827</v>
      </c>
      <c r="B234" s="36" t="s">
        <v>444</v>
      </c>
      <c r="C234" s="35" t="s">
        <v>330</v>
      </c>
      <c r="D234" s="35" t="s">
        <v>308</v>
      </c>
      <c r="E234" s="35" t="s">
        <v>328</v>
      </c>
      <c r="F234" s="37">
        <f t="shared" si="66"/>
        <v>0</v>
      </c>
      <c r="G234" s="37">
        <v>0</v>
      </c>
      <c r="H234" s="37">
        <v>0</v>
      </c>
      <c r="I234" s="38">
        <f t="shared" si="67"/>
        <v>0</v>
      </c>
      <c r="J234" s="38">
        <v>0</v>
      </c>
      <c r="K234" s="38">
        <v>0</v>
      </c>
      <c r="L234" s="37">
        <f t="shared" si="68"/>
        <v>0</v>
      </c>
      <c r="M234" s="37">
        <v>0</v>
      </c>
      <c r="N234" s="37">
        <v>0</v>
      </c>
    </row>
    <row r="235" spans="1:14" ht="39.75" hidden="1" customHeight="1" x14ac:dyDescent="0.25">
      <c r="A235" s="35">
        <v>2830</v>
      </c>
      <c r="B235" s="36" t="s">
        <v>445</v>
      </c>
      <c r="C235" s="35" t="s">
        <v>330</v>
      </c>
      <c r="D235" s="35" t="s">
        <v>310</v>
      </c>
      <c r="E235" s="35" t="s">
        <v>304</v>
      </c>
      <c r="F235" s="37">
        <f t="shared" ref="F235:N235" si="69">SUM(F237:F239)</f>
        <v>0</v>
      </c>
      <c r="G235" s="37">
        <f t="shared" si="69"/>
        <v>0</v>
      </c>
      <c r="H235" s="37">
        <f t="shared" si="69"/>
        <v>0</v>
      </c>
      <c r="I235" s="38">
        <f t="shared" si="69"/>
        <v>0</v>
      </c>
      <c r="J235" s="38">
        <f t="shared" si="69"/>
        <v>0</v>
      </c>
      <c r="K235" s="38">
        <f t="shared" si="69"/>
        <v>0</v>
      </c>
      <c r="L235" s="37">
        <f t="shared" si="69"/>
        <v>0</v>
      </c>
      <c r="M235" s="37">
        <f t="shared" si="69"/>
        <v>0</v>
      </c>
      <c r="N235" s="37">
        <f t="shared" si="69"/>
        <v>0</v>
      </c>
    </row>
    <row r="236" spans="1:14" ht="39.75" hidden="1" customHeight="1" x14ac:dyDescent="0.25">
      <c r="A236" s="35"/>
      <c r="B236" s="36" t="s">
        <v>64</v>
      </c>
      <c r="C236" s="35"/>
      <c r="D236" s="35"/>
      <c r="E236" s="35"/>
      <c r="F236" s="35"/>
      <c r="G236" s="35"/>
      <c r="H236" s="35"/>
      <c r="I236" s="38"/>
      <c r="J236" s="38"/>
      <c r="K236" s="38"/>
      <c r="L236" s="35"/>
      <c r="M236" s="35"/>
      <c r="N236" s="35"/>
    </row>
    <row r="237" spans="1:14" ht="39.75" hidden="1" customHeight="1" x14ac:dyDescent="0.25">
      <c r="A237" s="35">
        <v>2831</v>
      </c>
      <c r="B237" s="36" t="s">
        <v>446</v>
      </c>
      <c r="C237" s="35" t="s">
        <v>330</v>
      </c>
      <c r="D237" s="35" t="s">
        <v>310</v>
      </c>
      <c r="E237" s="35" t="s">
        <v>303</v>
      </c>
      <c r="F237" s="37">
        <f>SUM(G237,H237)</f>
        <v>0</v>
      </c>
      <c r="G237" s="37">
        <v>0</v>
      </c>
      <c r="H237" s="37">
        <v>0</v>
      </c>
      <c r="I237" s="38">
        <f>SUM(J237,K237)</f>
        <v>0</v>
      </c>
      <c r="J237" s="38">
        <v>0</v>
      </c>
      <c r="K237" s="38">
        <v>0</v>
      </c>
      <c r="L237" s="37">
        <f>SUM(M237,N237)</f>
        <v>0</v>
      </c>
      <c r="M237" s="37">
        <v>0</v>
      </c>
      <c r="N237" s="37">
        <v>0</v>
      </c>
    </row>
    <row r="238" spans="1:14" ht="39.75" hidden="1" customHeight="1" x14ac:dyDescent="0.25">
      <c r="A238" s="35">
        <v>2832</v>
      </c>
      <c r="B238" s="36" t="s">
        <v>447</v>
      </c>
      <c r="C238" s="35" t="s">
        <v>330</v>
      </c>
      <c r="D238" s="35" t="s">
        <v>310</v>
      </c>
      <c r="E238" s="35" t="s">
        <v>308</v>
      </c>
      <c r="F238" s="37">
        <f>SUM(G238,H238)</f>
        <v>0</v>
      </c>
      <c r="G238" s="37">
        <v>0</v>
      </c>
      <c r="H238" s="37">
        <v>0</v>
      </c>
      <c r="I238" s="38">
        <f>SUM(J238,K238)</f>
        <v>0</v>
      </c>
      <c r="J238" s="38">
        <v>0</v>
      </c>
      <c r="K238" s="38">
        <v>0</v>
      </c>
      <c r="L238" s="37">
        <f>SUM(M238,N238)</f>
        <v>0</v>
      </c>
      <c r="M238" s="37">
        <v>0</v>
      </c>
      <c r="N238" s="37">
        <v>0</v>
      </c>
    </row>
    <row r="239" spans="1:14" ht="39.75" hidden="1" customHeight="1" x14ac:dyDescent="0.25">
      <c r="A239" s="35">
        <v>2833</v>
      </c>
      <c r="B239" s="36" t="s">
        <v>448</v>
      </c>
      <c r="C239" s="35" t="s">
        <v>330</v>
      </c>
      <c r="D239" s="35" t="s">
        <v>310</v>
      </c>
      <c r="E239" s="35" t="s">
        <v>310</v>
      </c>
      <c r="F239" s="37">
        <f>SUM(G239,H239)</f>
        <v>0</v>
      </c>
      <c r="G239" s="37">
        <v>0</v>
      </c>
      <c r="H239" s="37">
        <v>0</v>
      </c>
      <c r="I239" s="38">
        <f>SUM(J239,K239)</f>
        <v>0</v>
      </c>
      <c r="J239" s="38">
        <v>0</v>
      </c>
      <c r="K239" s="38">
        <v>0</v>
      </c>
      <c r="L239" s="37">
        <f>SUM(M239,N239)</f>
        <v>0</v>
      </c>
      <c r="M239" s="37">
        <v>0</v>
      </c>
      <c r="N239" s="37">
        <v>0</v>
      </c>
    </row>
    <row r="240" spans="1:14" ht="32.25" customHeight="1" x14ac:dyDescent="0.25">
      <c r="A240" s="35">
        <v>2840</v>
      </c>
      <c r="B240" s="36" t="s">
        <v>449</v>
      </c>
      <c r="C240" s="35" t="s">
        <v>330</v>
      </c>
      <c r="D240" s="35" t="s">
        <v>319</v>
      </c>
      <c r="E240" s="35" t="s">
        <v>304</v>
      </c>
      <c r="F240" s="37">
        <f t="shared" ref="F240:N240" si="70">SUM(F242:F244)</f>
        <v>100000</v>
      </c>
      <c r="G240" s="37">
        <f t="shared" si="70"/>
        <v>100000</v>
      </c>
      <c r="H240" s="37">
        <f t="shared" si="70"/>
        <v>0</v>
      </c>
      <c r="I240" s="38">
        <f t="shared" si="70"/>
        <v>100000</v>
      </c>
      <c r="J240" s="38">
        <f t="shared" si="70"/>
        <v>100000</v>
      </c>
      <c r="K240" s="38">
        <f t="shared" si="70"/>
        <v>0</v>
      </c>
      <c r="L240" s="37">
        <f t="shared" si="70"/>
        <v>0</v>
      </c>
      <c r="M240" s="37">
        <f t="shared" si="70"/>
        <v>0</v>
      </c>
      <c r="N240" s="37">
        <f t="shared" si="70"/>
        <v>0</v>
      </c>
    </row>
    <row r="241" spans="1:14" ht="39.75" hidden="1" customHeight="1" x14ac:dyDescent="0.25">
      <c r="A241" s="35"/>
      <c r="B241" s="36" t="s">
        <v>64</v>
      </c>
      <c r="C241" s="35"/>
      <c r="D241" s="35"/>
      <c r="E241" s="35"/>
      <c r="F241" s="35"/>
      <c r="G241" s="35"/>
      <c r="H241" s="35"/>
      <c r="I241" s="38"/>
      <c r="J241" s="38"/>
      <c r="K241" s="38"/>
      <c r="L241" s="35"/>
      <c r="M241" s="35"/>
      <c r="N241" s="35"/>
    </row>
    <row r="242" spans="1:14" ht="39.75" hidden="1" customHeight="1" x14ac:dyDescent="0.25">
      <c r="A242" s="35">
        <v>2841</v>
      </c>
      <c r="B242" s="36" t="s">
        <v>450</v>
      </c>
      <c r="C242" s="35" t="s">
        <v>330</v>
      </c>
      <c r="D242" s="35" t="s">
        <v>319</v>
      </c>
      <c r="E242" s="35" t="s">
        <v>303</v>
      </c>
      <c r="F242" s="37">
        <f>SUM(G242,H242)</f>
        <v>0</v>
      </c>
      <c r="G242" s="37">
        <v>0</v>
      </c>
      <c r="H242" s="37">
        <v>0</v>
      </c>
      <c r="I242" s="38">
        <f>SUM(J242,K242)</f>
        <v>0</v>
      </c>
      <c r="J242" s="38">
        <v>0</v>
      </c>
      <c r="K242" s="38">
        <v>0</v>
      </c>
      <c r="L242" s="37">
        <f>SUM(M242,N242)</f>
        <v>0</v>
      </c>
      <c r="M242" s="37">
        <v>0</v>
      </c>
      <c r="N242" s="37">
        <v>0</v>
      </c>
    </row>
    <row r="243" spans="1:14" ht="33" customHeight="1" x14ac:dyDescent="0.25">
      <c r="A243" s="35">
        <v>2842</v>
      </c>
      <c r="B243" s="36" t="s">
        <v>451</v>
      </c>
      <c r="C243" s="35" t="s">
        <v>330</v>
      </c>
      <c r="D243" s="35" t="s">
        <v>319</v>
      </c>
      <c r="E243" s="35" t="s">
        <v>308</v>
      </c>
      <c r="F243" s="37">
        <f>SUM(G243,H243)</f>
        <v>100000</v>
      </c>
      <c r="G243" s="37">
        <v>100000</v>
      </c>
      <c r="H243" s="37">
        <v>0</v>
      </c>
      <c r="I243" s="38">
        <f>SUM(J243,K243)</f>
        <v>100000</v>
      </c>
      <c r="J243" s="38">
        <v>100000</v>
      </c>
      <c r="K243" s="38">
        <v>0</v>
      </c>
      <c r="L243" s="37">
        <f>SUM(M243,N243)</f>
        <v>0</v>
      </c>
      <c r="M243" s="37">
        <v>0</v>
      </c>
      <c r="N243" s="37">
        <v>0</v>
      </c>
    </row>
    <row r="244" spans="1:14" ht="39.75" hidden="1" customHeight="1" x14ac:dyDescent="0.25">
      <c r="A244" s="35">
        <v>2843</v>
      </c>
      <c r="B244" s="36" t="s">
        <v>449</v>
      </c>
      <c r="C244" s="35" t="s">
        <v>330</v>
      </c>
      <c r="D244" s="35" t="s">
        <v>319</v>
      </c>
      <c r="E244" s="35" t="s">
        <v>310</v>
      </c>
      <c r="F244" s="37">
        <f>SUM(G244,H244)</f>
        <v>0</v>
      </c>
      <c r="G244" s="37">
        <v>0</v>
      </c>
      <c r="H244" s="37">
        <v>0</v>
      </c>
      <c r="I244" s="38">
        <f>SUM(J244,K244)</f>
        <v>0</v>
      </c>
      <c r="J244" s="38">
        <v>0</v>
      </c>
      <c r="K244" s="38">
        <v>0</v>
      </c>
      <c r="L244" s="37">
        <f>SUM(M244,N244)</f>
        <v>0</v>
      </c>
      <c r="M244" s="37">
        <v>0</v>
      </c>
      <c r="N244" s="37">
        <v>0</v>
      </c>
    </row>
    <row r="245" spans="1:14" ht="39.75" hidden="1" customHeight="1" x14ac:dyDescent="0.25">
      <c r="A245" s="35">
        <v>2850</v>
      </c>
      <c r="B245" s="36" t="s">
        <v>452</v>
      </c>
      <c r="C245" s="35" t="s">
        <v>330</v>
      </c>
      <c r="D245" s="35" t="s">
        <v>322</v>
      </c>
      <c r="E245" s="35" t="s">
        <v>304</v>
      </c>
      <c r="F245" s="37">
        <f t="shared" ref="F245:N245" si="71">SUM(F247)</f>
        <v>0</v>
      </c>
      <c r="G245" s="37">
        <f t="shared" si="71"/>
        <v>0</v>
      </c>
      <c r="H245" s="37">
        <f t="shared" si="71"/>
        <v>0</v>
      </c>
      <c r="I245" s="38">
        <f t="shared" si="71"/>
        <v>0</v>
      </c>
      <c r="J245" s="38">
        <f t="shared" si="71"/>
        <v>0</v>
      </c>
      <c r="K245" s="38">
        <f t="shared" si="71"/>
        <v>0</v>
      </c>
      <c r="L245" s="37">
        <f t="shared" si="71"/>
        <v>0</v>
      </c>
      <c r="M245" s="37">
        <f t="shared" si="71"/>
        <v>0</v>
      </c>
      <c r="N245" s="37">
        <f t="shared" si="71"/>
        <v>0</v>
      </c>
    </row>
    <row r="246" spans="1:14" ht="39.75" hidden="1" customHeight="1" x14ac:dyDescent="0.25">
      <c r="A246" s="35"/>
      <c r="B246" s="36" t="s">
        <v>64</v>
      </c>
      <c r="C246" s="35"/>
      <c r="D246" s="35"/>
      <c r="E246" s="35"/>
      <c r="F246" s="35"/>
      <c r="G246" s="35"/>
      <c r="H246" s="35"/>
      <c r="I246" s="38"/>
      <c r="J246" s="38"/>
      <c r="K246" s="38"/>
      <c r="L246" s="35"/>
      <c r="M246" s="35"/>
      <c r="N246" s="35"/>
    </row>
    <row r="247" spans="1:14" ht="39.75" hidden="1" customHeight="1" x14ac:dyDescent="0.25">
      <c r="A247" s="35">
        <v>2851</v>
      </c>
      <c r="B247" s="36" t="s">
        <v>452</v>
      </c>
      <c r="C247" s="35" t="s">
        <v>330</v>
      </c>
      <c r="D247" s="35" t="s">
        <v>322</v>
      </c>
      <c r="E247" s="35" t="s">
        <v>303</v>
      </c>
      <c r="F247" s="37">
        <f>SUM(G247,H247)</f>
        <v>0</v>
      </c>
      <c r="G247" s="37">
        <v>0</v>
      </c>
      <c r="H247" s="37">
        <v>0</v>
      </c>
      <c r="I247" s="38">
        <f>SUM(J247,K247)</f>
        <v>0</v>
      </c>
      <c r="J247" s="38">
        <v>0</v>
      </c>
      <c r="K247" s="38">
        <v>0</v>
      </c>
      <c r="L247" s="37">
        <f>SUM(M247,N247)</f>
        <v>0</v>
      </c>
      <c r="M247" s="37">
        <v>0</v>
      </c>
      <c r="N247" s="37">
        <v>0</v>
      </c>
    </row>
    <row r="248" spans="1:14" ht="39.75" hidden="1" customHeight="1" x14ac:dyDescent="0.25">
      <c r="A248" s="35">
        <v>2860</v>
      </c>
      <c r="B248" s="36" t="s">
        <v>453</v>
      </c>
      <c r="C248" s="35" t="s">
        <v>330</v>
      </c>
      <c r="D248" s="35" t="s">
        <v>325</v>
      </c>
      <c r="E248" s="35" t="s">
        <v>304</v>
      </c>
      <c r="F248" s="37">
        <f t="shared" ref="F248:N248" si="72">SUM(F250)</f>
        <v>0</v>
      </c>
      <c r="G248" s="37">
        <f t="shared" si="72"/>
        <v>0</v>
      </c>
      <c r="H248" s="37">
        <f t="shared" si="72"/>
        <v>0</v>
      </c>
      <c r="I248" s="38">
        <f t="shared" si="72"/>
        <v>0</v>
      </c>
      <c r="J248" s="38">
        <f t="shared" si="72"/>
        <v>0</v>
      </c>
      <c r="K248" s="38">
        <f t="shared" si="72"/>
        <v>0</v>
      </c>
      <c r="L248" s="37">
        <f t="shared" si="72"/>
        <v>0</v>
      </c>
      <c r="M248" s="37">
        <f t="shared" si="72"/>
        <v>0</v>
      </c>
      <c r="N248" s="37">
        <f t="shared" si="72"/>
        <v>0</v>
      </c>
    </row>
    <row r="249" spans="1:14" ht="39.75" hidden="1" customHeight="1" x14ac:dyDescent="0.25">
      <c r="A249" s="35"/>
      <c r="B249" s="36" t="s">
        <v>64</v>
      </c>
      <c r="C249" s="35"/>
      <c r="D249" s="35"/>
      <c r="E249" s="35"/>
      <c r="F249" s="35"/>
      <c r="G249" s="35"/>
      <c r="H249" s="35"/>
      <c r="I249" s="38"/>
      <c r="J249" s="38"/>
      <c r="K249" s="38"/>
      <c r="L249" s="35"/>
      <c r="M249" s="35"/>
      <c r="N249" s="35"/>
    </row>
    <row r="250" spans="1:14" ht="39.75" hidden="1" customHeight="1" x14ac:dyDescent="0.25">
      <c r="A250" s="35">
        <v>2861</v>
      </c>
      <c r="B250" s="36" t="s">
        <v>453</v>
      </c>
      <c r="C250" s="35" t="s">
        <v>330</v>
      </c>
      <c r="D250" s="35" t="s">
        <v>325</v>
      </c>
      <c r="E250" s="35" t="s">
        <v>303</v>
      </c>
      <c r="F250" s="37">
        <f>SUM(G250,H250)</f>
        <v>0</v>
      </c>
      <c r="G250" s="37">
        <v>0</v>
      </c>
      <c r="H250" s="37">
        <v>0</v>
      </c>
      <c r="I250" s="38">
        <f>SUM(J250,K250)</f>
        <v>0</v>
      </c>
      <c r="J250" s="38">
        <v>0</v>
      </c>
      <c r="K250" s="38">
        <v>0</v>
      </c>
      <c r="L250" s="37">
        <f>SUM(M250,N250)</f>
        <v>0</v>
      </c>
      <c r="M250" s="37">
        <v>0</v>
      </c>
      <c r="N250" s="37">
        <v>0</v>
      </c>
    </row>
    <row r="251" spans="1:14" ht="33" customHeight="1" x14ac:dyDescent="0.25">
      <c r="A251" s="35">
        <v>2900</v>
      </c>
      <c r="B251" s="36" t="s">
        <v>454</v>
      </c>
      <c r="C251" s="35" t="s">
        <v>400</v>
      </c>
      <c r="D251" s="35" t="s">
        <v>304</v>
      </c>
      <c r="E251" s="35" t="s">
        <v>304</v>
      </c>
      <c r="F251" s="37">
        <f t="shared" ref="F251:N251" si="73">SUM(F253,F257,F261,F265,F269,F273,F276,F279)</f>
        <v>221388200</v>
      </c>
      <c r="G251" s="37">
        <f t="shared" si="73"/>
        <v>172805000</v>
      </c>
      <c r="H251" s="37">
        <f t="shared" si="73"/>
        <v>48583200</v>
      </c>
      <c r="I251" s="38">
        <f t="shared" si="73"/>
        <v>229960000</v>
      </c>
      <c r="J251" s="38">
        <f t="shared" si="73"/>
        <v>170655000</v>
      </c>
      <c r="K251" s="38">
        <f t="shared" si="73"/>
        <v>59305000</v>
      </c>
      <c r="L251" s="37">
        <f t="shared" si="73"/>
        <v>178504941.30000001</v>
      </c>
      <c r="M251" s="37">
        <f t="shared" si="73"/>
        <v>159266319.19999999</v>
      </c>
      <c r="N251" s="37">
        <f t="shared" si="73"/>
        <v>19238622.100000001</v>
      </c>
    </row>
    <row r="252" spans="1:14" ht="39.75" hidden="1" customHeight="1" x14ac:dyDescent="0.25">
      <c r="A252" s="35"/>
      <c r="B252" s="36" t="s">
        <v>64</v>
      </c>
      <c r="C252" s="35"/>
      <c r="D252" s="35"/>
      <c r="E252" s="35"/>
      <c r="F252" s="35"/>
      <c r="G252" s="35"/>
      <c r="H252" s="35"/>
      <c r="I252" s="38"/>
      <c r="J252" s="38"/>
      <c r="K252" s="38"/>
      <c r="L252" s="35"/>
      <c r="M252" s="35"/>
      <c r="N252" s="35"/>
    </row>
    <row r="253" spans="1:14" ht="35.25" customHeight="1" x14ac:dyDescent="0.25">
      <c r="A253" s="35">
        <v>2910</v>
      </c>
      <c r="B253" s="36" t="s">
        <v>455</v>
      </c>
      <c r="C253" s="35" t="s">
        <v>400</v>
      </c>
      <c r="D253" s="35" t="s">
        <v>303</v>
      </c>
      <c r="E253" s="35" t="s">
        <v>304</v>
      </c>
      <c r="F253" s="37">
        <f t="shared" ref="F253:N253" si="74">SUM(F255:F256)</f>
        <v>159083200</v>
      </c>
      <c r="G253" s="37">
        <f t="shared" si="74"/>
        <v>110500000</v>
      </c>
      <c r="H253" s="37">
        <f t="shared" si="74"/>
        <v>48583200</v>
      </c>
      <c r="I253" s="38">
        <f t="shared" si="74"/>
        <v>158505000</v>
      </c>
      <c r="J253" s="38">
        <f t="shared" si="74"/>
        <v>112200000</v>
      </c>
      <c r="K253" s="38">
        <f t="shared" si="74"/>
        <v>46305000</v>
      </c>
      <c r="L253" s="37">
        <f t="shared" si="74"/>
        <v>117343322.09999999</v>
      </c>
      <c r="M253" s="37">
        <f t="shared" si="74"/>
        <v>105425700</v>
      </c>
      <c r="N253" s="37">
        <f t="shared" si="74"/>
        <v>11917622.1</v>
      </c>
    </row>
    <row r="254" spans="1:14" ht="39.75" hidden="1" customHeight="1" x14ac:dyDescent="0.25">
      <c r="A254" s="35"/>
      <c r="B254" s="36" t="s">
        <v>64</v>
      </c>
      <c r="C254" s="35"/>
      <c r="D254" s="35"/>
      <c r="E254" s="35"/>
      <c r="F254" s="35"/>
      <c r="G254" s="35"/>
      <c r="H254" s="35"/>
      <c r="I254" s="38"/>
      <c r="J254" s="38"/>
      <c r="K254" s="38"/>
      <c r="L254" s="35"/>
      <c r="M254" s="35"/>
      <c r="N254" s="35"/>
    </row>
    <row r="255" spans="1:14" ht="31.5" customHeight="1" x14ac:dyDescent="0.25">
      <c r="A255" s="35">
        <v>2911</v>
      </c>
      <c r="B255" s="36" t="s">
        <v>456</v>
      </c>
      <c r="C255" s="35" t="s">
        <v>400</v>
      </c>
      <c r="D255" s="35" t="s">
        <v>303</v>
      </c>
      <c r="E255" s="35" t="s">
        <v>303</v>
      </c>
      <c r="F255" s="37">
        <f>SUM(G255,H255)</f>
        <v>159083200</v>
      </c>
      <c r="G255" s="37">
        <v>110500000</v>
      </c>
      <c r="H255" s="37">
        <v>48583200</v>
      </c>
      <c r="I255" s="38">
        <f>SUM(J255,K255)</f>
        <v>158505000</v>
      </c>
      <c r="J255" s="38">
        <v>112200000</v>
      </c>
      <c r="K255" s="38">
        <v>46305000</v>
      </c>
      <c r="L255" s="37">
        <f>SUM(M255,N255)</f>
        <v>117343322.09999999</v>
      </c>
      <c r="M255" s="37">
        <v>105425700</v>
      </c>
      <c r="N255" s="37">
        <v>11917622.1</v>
      </c>
    </row>
    <row r="256" spans="1:14" ht="39.75" hidden="1" customHeight="1" x14ac:dyDescent="0.25">
      <c r="A256" s="35">
        <v>2912</v>
      </c>
      <c r="B256" s="36" t="s">
        <v>457</v>
      </c>
      <c r="C256" s="35" t="s">
        <v>400</v>
      </c>
      <c r="D256" s="35" t="s">
        <v>303</v>
      </c>
      <c r="E256" s="35" t="s">
        <v>308</v>
      </c>
      <c r="F256" s="37">
        <f>SUM(G256,H256)</f>
        <v>0</v>
      </c>
      <c r="G256" s="37">
        <v>0</v>
      </c>
      <c r="H256" s="37">
        <v>0</v>
      </c>
      <c r="I256" s="38">
        <f>SUM(J256,K256)</f>
        <v>0</v>
      </c>
      <c r="J256" s="38">
        <v>0</v>
      </c>
      <c r="K256" s="38">
        <v>0</v>
      </c>
      <c r="L256" s="37">
        <f>SUM(M256,N256)</f>
        <v>0</v>
      </c>
      <c r="M256" s="37">
        <v>0</v>
      </c>
      <c r="N256" s="37">
        <v>0</v>
      </c>
    </row>
    <row r="257" spans="1:14" ht="31.5" customHeight="1" x14ac:dyDescent="0.25">
      <c r="A257" s="35">
        <v>2920</v>
      </c>
      <c r="B257" s="36" t="s">
        <v>458</v>
      </c>
      <c r="C257" s="35" t="s">
        <v>400</v>
      </c>
      <c r="D257" s="35" t="s">
        <v>308</v>
      </c>
      <c r="E257" s="35" t="s">
        <v>304</v>
      </c>
      <c r="F257" s="37">
        <f t="shared" ref="F257:N257" si="75">SUM(F259:F260)</f>
        <v>3650000</v>
      </c>
      <c r="G257" s="37">
        <f t="shared" si="75"/>
        <v>3650000</v>
      </c>
      <c r="H257" s="37">
        <f t="shared" si="75"/>
        <v>0</v>
      </c>
      <c r="I257" s="38">
        <f t="shared" si="75"/>
        <v>1400000</v>
      </c>
      <c r="J257" s="38">
        <f t="shared" si="75"/>
        <v>1400000</v>
      </c>
      <c r="K257" s="38">
        <f t="shared" si="75"/>
        <v>0</v>
      </c>
      <c r="L257" s="37">
        <f t="shared" si="75"/>
        <v>1400000</v>
      </c>
      <c r="M257" s="37">
        <f t="shared" si="75"/>
        <v>1400000</v>
      </c>
      <c r="N257" s="37">
        <f t="shared" si="75"/>
        <v>0</v>
      </c>
    </row>
    <row r="258" spans="1:14" ht="39.75" hidden="1" customHeight="1" x14ac:dyDescent="0.25">
      <c r="A258" s="35"/>
      <c r="B258" s="36" t="s">
        <v>64</v>
      </c>
      <c r="C258" s="35"/>
      <c r="D258" s="35"/>
      <c r="E258" s="35"/>
      <c r="F258" s="35"/>
      <c r="G258" s="35"/>
      <c r="H258" s="35"/>
      <c r="I258" s="38"/>
      <c r="J258" s="38"/>
      <c r="K258" s="38"/>
      <c r="L258" s="35"/>
      <c r="M258" s="35"/>
      <c r="N258" s="35"/>
    </row>
    <row r="259" spans="1:14" ht="39.75" hidden="1" customHeight="1" x14ac:dyDescent="0.25">
      <c r="A259" s="35">
        <v>2921</v>
      </c>
      <c r="B259" s="36" t="s">
        <v>459</v>
      </c>
      <c r="C259" s="35" t="s">
        <v>400</v>
      </c>
      <c r="D259" s="35" t="s">
        <v>308</v>
      </c>
      <c r="E259" s="35" t="s">
        <v>303</v>
      </c>
      <c r="F259" s="37">
        <f>SUM(G259,H259)</f>
        <v>0</v>
      </c>
      <c r="G259" s="37">
        <v>0</v>
      </c>
      <c r="H259" s="37">
        <v>0</v>
      </c>
      <c r="I259" s="38">
        <f>SUM(J259,K259)</f>
        <v>0</v>
      </c>
      <c r="J259" s="38">
        <v>0</v>
      </c>
      <c r="K259" s="38">
        <v>0</v>
      </c>
      <c r="L259" s="37">
        <f>SUM(M259,N259)</f>
        <v>0</v>
      </c>
      <c r="M259" s="37">
        <v>0</v>
      </c>
      <c r="N259" s="37">
        <v>0</v>
      </c>
    </row>
    <row r="260" spans="1:14" ht="39.950000000000003" customHeight="1" x14ac:dyDescent="0.25">
      <c r="A260" s="35">
        <v>2922</v>
      </c>
      <c r="B260" s="36" t="s">
        <v>460</v>
      </c>
      <c r="C260" s="35" t="s">
        <v>400</v>
      </c>
      <c r="D260" s="35" t="s">
        <v>308</v>
      </c>
      <c r="E260" s="35" t="s">
        <v>308</v>
      </c>
      <c r="F260" s="37">
        <f>SUM(G260,H260)</f>
        <v>3650000</v>
      </c>
      <c r="G260" s="37">
        <v>3650000</v>
      </c>
      <c r="H260" s="37">
        <v>0</v>
      </c>
      <c r="I260" s="38">
        <f>SUM(J260,K260)</f>
        <v>1400000</v>
      </c>
      <c r="J260" s="38">
        <v>1400000</v>
      </c>
      <c r="K260" s="38">
        <v>0</v>
      </c>
      <c r="L260" s="37">
        <f>SUM(M260,N260)</f>
        <v>1400000</v>
      </c>
      <c r="M260" s="37">
        <v>1400000</v>
      </c>
      <c r="N260" s="37">
        <v>0</v>
      </c>
    </row>
    <row r="261" spans="1:14" ht="31.5" customHeight="1" x14ac:dyDescent="0.25">
      <c r="A261" s="35">
        <v>2930</v>
      </c>
      <c r="B261" s="36" t="s">
        <v>461</v>
      </c>
      <c r="C261" s="35" t="s">
        <v>400</v>
      </c>
      <c r="D261" s="35" t="s">
        <v>310</v>
      </c>
      <c r="E261" s="35" t="s">
        <v>304</v>
      </c>
      <c r="F261" s="37">
        <f t="shared" ref="F261:N261" si="76">SUM(F263:F264)</f>
        <v>300000</v>
      </c>
      <c r="G261" s="37">
        <f t="shared" si="76"/>
        <v>300000</v>
      </c>
      <c r="H261" s="37">
        <f t="shared" si="76"/>
        <v>0</v>
      </c>
      <c r="I261" s="38">
        <f t="shared" si="76"/>
        <v>330000</v>
      </c>
      <c r="J261" s="38">
        <f t="shared" si="76"/>
        <v>330000</v>
      </c>
      <c r="K261" s="38">
        <f t="shared" si="76"/>
        <v>0</v>
      </c>
      <c r="L261" s="37">
        <f t="shared" si="76"/>
        <v>330000</v>
      </c>
      <c r="M261" s="37">
        <f t="shared" si="76"/>
        <v>330000</v>
      </c>
      <c r="N261" s="37">
        <f t="shared" si="76"/>
        <v>0</v>
      </c>
    </row>
    <row r="262" spans="1:14" ht="39.75" hidden="1" customHeight="1" x14ac:dyDescent="0.25">
      <c r="A262" s="35"/>
      <c r="B262" s="36" t="s">
        <v>64</v>
      </c>
      <c r="C262" s="35"/>
      <c r="D262" s="35"/>
      <c r="E262" s="35"/>
      <c r="F262" s="35"/>
      <c r="G262" s="35"/>
      <c r="H262" s="35"/>
      <c r="I262" s="38"/>
      <c r="J262" s="38"/>
      <c r="K262" s="38"/>
      <c r="L262" s="35"/>
      <c r="M262" s="35"/>
      <c r="N262" s="35"/>
    </row>
    <row r="263" spans="1:14" ht="39.75" hidden="1" customHeight="1" x14ac:dyDescent="0.25">
      <c r="A263" s="35">
        <v>2931</v>
      </c>
      <c r="B263" s="36" t="s">
        <v>462</v>
      </c>
      <c r="C263" s="35" t="s">
        <v>400</v>
      </c>
      <c r="D263" s="35" t="s">
        <v>310</v>
      </c>
      <c r="E263" s="35" t="s">
        <v>303</v>
      </c>
      <c r="F263" s="37">
        <f>SUM(G263,H263)</f>
        <v>0</v>
      </c>
      <c r="G263" s="37">
        <v>0</v>
      </c>
      <c r="H263" s="37">
        <v>0</v>
      </c>
      <c r="I263" s="38">
        <f>SUM(J263,K263)</f>
        <v>0</v>
      </c>
      <c r="J263" s="38">
        <v>0</v>
      </c>
      <c r="K263" s="38">
        <v>0</v>
      </c>
      <c r="L263" s="37">
        <f>SUM(M263,N263)</f>
        <v>0</v>
      </c>
      <c r="M263" s="37">
        <v>0</v>
      </c>
      <c r="N263" s="37">
        <v>0</v>
      </c>
    </row>
    <row r="264" spans="1:14" ht="39.950000000000003" customHeight="1" x14ac:dyDescent="0.25">
      <c r="A264" s="35">
        <v>2932</v>
      </c>
      <c r="B264" s="36" t="s">
        <v>463</v>
      </c>
      <c r="C264" s="35" t="s">
        <v>400</v>
      </c>
      <c r="D264" s="35" t="s">
        <v>310</v>
      </c>
      <c r="E264" s="35" t="s">
        <v>308</v>
      </c>
      <c r="F264" s="37">
        <f>SUM(G264,H264)</f>
        <v>300000</v>
      </c>
      <c r="G264" s="37">
        <v>300000</v>
      </c>
      <c r="H264" s="37">
        <v>0</v>
      </c>
      <c r="I264" s="38">
        <f>SUM(J264,K264)</f>
        <v>330000</v>
      </c>
      <c r="J264" s="38">
        <v>330000</v>
      </c>
      <c r="K264" s="38">
        <v>0</v>
      </c>
      <c r="L264" s="37">
        <f>SUM(M264,N264)</f>
        <v>330000</v>
      </c>
      <c r="M264" s="37">
        <v>330000</v>
      </c>
      <c r="N264" s="37">
        <v>0</v>
      </c>
    </row>
    <row r="265" spans="1:14" ht="33" customHeight="1" x14ac:dyDescent="0.25">
      <c r="A265" s="35">
        <v>2940</v>
      </c>
      <c r="B265" s="36" t="s">
        <v>464</v>
      </c>
      <c r="C265" s="35" t="s">
        <v>400</v>
      </c>
      <c r="D265" s="35" t="s">
        <v>319</v>
      </c>
      <c r="E265" s="35" t="s">
        <v>304</v>
      </c>
      <c r="F265" s="37">
        <f t="shared" ref="F265:N265" si="77">SUM(F267:F268)</f>
        <v>1500000</v>
      </c>
      <c r="G265" s="37">
        <f t="shared" si="77"/>
        <v>1500000</v>
      </c>
      <c r="H265" s="37">
        <f t="shared" si="77"/>
        <v>0</v>
      </c>
      <c r="I265" s="38">
        <f t="shared" si="77"/>
        <v>870000</v>
      </c>
      <c r="J265" s="38">
        <f t="shared" si="77"/>
        <v>870000</v>
      </c>
      <c r="K265" s="38">
        <f t="shared" si="77"/>
        <v>0</v>
      </c>
      <c r="L265" s="37">
        <f t="shared" si="77"/>
        <v>820000</v>
      </c>
      <c r="M265" s="37">
        <f t="shared" si="77"/>
        <v>820000</v>
      </c>
      <c r="N265" s="37">
        <f t="shared" si="77"/>
        <v>0</v>
      </c>
    </row>
    <row r="266" spans="1:14" ht="39.75" hidden="1" customHeight="1" x14ac:dyDescent="0.25">
      <c r="A266" s="35"/>
      <c r="B266" s="36" t="s">
        <v>64</v>
      </c>
      <c r="C266" s="35"/>
      <c r="D266" s="35"/>
      <c r="E266" s="35"/>
      <c r="F266" s="35"/>
      <c r="G266" s="35"/>
      <c r="H266" s="35"/>
      <c r="I266" s="38"/>
      <c r="J266" s="38"/>
      <c r="K266" s="38"/>
      <c r="L266" s="35"/>
      <c r="M266" s="35"/>
      <c r="N266" s="35"/>
    </row>
    <row r="267" spans="1:14" ht="31.5" customHeight="1" x14ac:dyDescent="0.25">
      <c r="A267" s="35">
        <v>2941</v>
      </c>
      <c r="B267" s="36" t="s">
        <v>465</v>
      </c>
      <c r="C267" s="35" t="s">
        <v>400</v>
      </c>
      <c r="D267" s="35" t="s">
        <v>319</v>
      </c>
      <c r="E267" s="35" t="s">
        <v>303</v>
      </c>
      <c r="F267" s="37">
        <f>SUM(G267,H267)</f>
        <v>1500000</v>
      </c>
      <c r="G267" s="37">
        <v>1500000</v>
      </c>
      <c r="H267" s="37">
        <v>0</v>
      </c>
      <c r="I267" s="38">
        <f>SUM(J267,K267)</f>
        <v>870000</v>
      </c>
      <c r="J267" s="38">
        <v>870000</v>
      </c>
      <c r="K267" s="38">
        <v>0</v>
      </c>
      <c r="L267" s="37">
        <f>SUM(M267,N267)</f>
        <v>820000</v>
      </c>
      <c r="M267" s="37">
        <v>820000</v>
      </c>
      <c r="N267" s="37">
        <v>0</v>
      </c>
    </row>
    <row r="268" spans="1:14" ht="39.75" hidden="1" customHeight="1" x14ac:dyDescent="0.25">
      <c r="A268" s="35">
        <v>2942</v>
      </c>
      <c r="B268" s="36" t="s">
        <v>466</v>
      </c>
      <c r="C268" s="35" t="s">
        <v>400</v>
      </c>
      <c r="D268" s="35" t="s">
        <v>319</v>
      </c>
      <c r="E268" s="35" t="s">
        <v>308</v>
      </c>
      <c r="F268" s="37">
        <f>SUM(G268,H268)</f>
        <v>0</v>
      </c>
      <c r="G268" s="37">
        <v>0</v>
      </c>
      <c r="H268" s="37">
        <v>0</v>
      </c>
      <c r="I268" s="38">
        <f>SUM(J268,K268)</f>
        <v>0</v>
      </c>
      <c r="J268" s="38">
        <v>0</v>
      </c>
      <c r="K268" s="38">
        <v>0</v>
      </c>
      <c r="L268" s="37">
        <f>SUM(M268,N268)</f>
        <v>0</v>
      </c>
      <c r="M268" s="37">
        <v>0</v>
      </c>
      <c r="N268" s="37">
        <v>0</v>
      </c>
    </row>
    <row r="269" spans="1:14" ht="33" customHeight="1" x14ac:dyDescent="0.25">
      <c r="A269" s="35">
        <v>2950</v>
      </c>
      <c r="B269" s="36" t="s">
        <v>467</v>
      </c>
      <c r="C269" s="35" t="s">
        <v>400</v>
      </c>
      <c r="D269" s="35" t="s">
        <v>322</v>
      </c>
      <c r="E269" s="35" t="s">
        <v>304</v>
      </c>
      <c r="F269" s="37">
        <f t="shared" ref="F269:N269" si="78">SUM(F271:F272)</f>
        <v>56855000</v>
      </c>
      <c r="G269" s="37">
        <f t="shared" si="78"/>
        <v>56855000</v>
      </c>
      <c r="H269" s="37">
        <f t="shared" si="78"/>
        <v>0</v>
      </c>
      <c r="I269" s="38">
        <f t="shared" si="78"/>
        <v>68855000</v>
      </c>
      <c r="J269" s="38">
        <f t="shared" si="78"/>
        <v>55855000</v>
      </c>
      <c r="K269" s="38">
        <f t="shared" si="78"/>
        <v>13000000</v>
      </c>
      <c r="L269" s="37">
        <f t="shared" si="78"/>
        <v>58611619.200000003</v>
      </c>
      <c r="M269" s="37">
        <f t="shared" si="78"/>
        <v>51290619.200000003</v>
      </c>
      <c r="N269" s="37">
        <f t="shared" si="78"/>
        <v>7321000</v>
      </c>
    </row>
    <row r="270" spans="1:14" ht="39.75" hidden="1" customHeight="1" x14ac:dyDescent="0.25">
      <c r="A270" s="35"/>
      <c r="B270" s="36" t="s">
        <v>64</v>
      </c>
      <c r="C270" s="35"/>
      <c r="D270" s="35"/>
      <c r="E270" s="35"/>
      <c r="F270" s="35"/>
      <c r="G270" s="35"/>
      <c r="H270" s="35"/>
      <c r="I270" s="38"/>
      <c r="J270" s="38"/>
      <c r="K270" s="38"/>
      <c r="L270" s="35"/>
      <c r="M270" s="35"/>
      <c r="N270" s="35"/>
    </row>
    <row r="271" spans="1:14" ht="30" customHeight="1" x14ac:dyDescent="0.25">
      <c r="A271" s="35">
        <v>2951</v>
      </c>
      <c r="B271" s="36" t="s">
        <v>468</v>
      </c>
      <c r="C271" s="35" t="s">
        <v>400</v>
      </c>
      <c r="D271" s="35" t="s">
        <v>322</v>
      </c>
      <c r="E271" s="35" t="s">
        <v>303</v>
      </c>
      <c r="F271" s="37">
        <f>SUM(G271,H271)</f>
        <v>56855000</v>
      </c>
      <c r="G271" s="37">
        <v>56855000</v>
      </c>
      <c r="H271" s="37">
        <v>0</v>
      </c>
      <c r="I271" s="38">
        <f>SUM(J271,K271)</f>
        <v>68855000</v>
      </c>
      <c r="J271" s="38">
        <v>55855000</v>
      </c>
      <c r="K271" s="38">
        <v>13000000</v>
      </c>
      <c r="L271" s="37">
        <f>SUM(M271,N271)</f>
        <v>58611619.200000003</v>
      </c>
      <c r="M271" s="37">
        <v>51290619.200000003</v>
      </c>
      <c r="N271" s="37">
        <v>7321000</v>
      </c>
    </row>
    <row r="272" spans="1:14" ht="39.75" hidden="1" customHeight="1" x14ac:dyDescent="0.25">
      <c r="A272" s="35">
        <v>2952</v>
      </c>
      <c r="B272" s="36" t="s">
        <v>469</v>
      </c>
      <c r="C272" s="35" t="s">
        <v>400</v>
      </c>
      <c r="D272" s="35" t="s">
        <v>322</v>
      </c>
      <c r="E272" s="35" t="s">
        <v>308</v>
      </c>
      <c r="F272" s="37">
        <f>SUM(G272,H272)</f>
        <v>0</v>
      </c>
      <c r="G272" s="37">
        <v>0</v>
      </c>
      <c r="H272" s="37">
        <v>0</v>
      </c>
      <c r="I272" s="38">
        <f>SUM(J272,K272)</f>
        <v>0</v>
      </c>
      <c r="J272" s="38">
        <v>0</v>
      </c>
      <c r="K272" s="38">
        <v>0</v>
      </c>
      <c r="L272" s="37">
        <f>SUM(M272,N272)</f>
        <v>0</v>
      </c>
      <c r="M272" s="37">
        <v>0</v>
      </c>
      <c r="N272" s="37">
        <v>0</v>
      </c>
    </row>
    <row r="273" spans="1:14" ht="39.75" hidden="1" customHeight="1" x14ac:dyDescent="0.25">
      <c r="A273" s="35">
        <v>2960</v>
      </c>
      <c r="B273" s="36" t="s">
        <v>470</v>
      </c>
      <c r="C273" s="35" t="s">
        <v>400</v>
      </c>
      <c r="D273" s="35" t="s">
        <v>325</v>
      </c>
      <c r="E273" s="35" t="s">
        <v>304</v>
      </c>
      <c r="F273" s="37">
        <f t="shared" ref="F273:N273" si="79">SUM(F275)</f>
        <v>0</v>
      </c>
      <c r="G273" s="37">
        <f t="shared" si="79"/>
        <v>0</v>
      </c>
      <c r="H273" s="37">
        <f t="shared" si="79"/>
        <v>0</v>
      </c>
      <c r="I273" s="38">
        <f t="shared" si="79"/>
        <v>0</v>
      </c>
      <c r="J273" s="38">
        <f t="shared" si="79"/>
        <v>0</v>
      </c>
      <c r="K273" s="38">
        <f t="shared" si="79"/>
        <v>0</v>
      </c>
      <c r="L273" s="37">
        <f t="shared" si="79"/>
        <v>0</v>
      </c>
      <c r="M273" s="37">
        <f t="shared" si="79"/>
        <v>0</v>
      </c>
      <c r="N273" s="37">
        <f t="shared" si="79"/>
        <v>0</v>
      </c>
    </row>
    <row r="274" spans="1:14" ht="39.75" hidden="1" customHeight="1" x14ac:dyDescent="0.25">
      <c r="A274" s="35"/>
      <c r="B274" s="36" t="s">
        <v>64</v>
      </c>
      <c r="C274" s="35"/>
      <c r="D274" s="35"/>
      <c r="E274" s="35"/>
      <c r="F274" s="35"/>
      <c r="G274" s="35"/>
      <c r="H274" s="35"/>
      <c r="I274" s="38"/>
      <c r="J274" s="38"/>
      <c r="K274" s="38"/>
      <c r="L274" s="35"/>
      <c r="M274" s="35"/>
      <c r="N274" s="35"/>
    </row>
    <row r="275" spans="1:14" ht="39.75" hidden="1" customHeight="1" x14ac:dyDescent="0.25">
      <c r="A275" s="35">
        <v>2961</v>
      </c>
      <c r="B275" s="36" t="s">
        <v>470</v>
      </c>
      <c r="C275" s="35" t="s">
        <v>400</v>
      </c>
      <c r="D275" s="35" t="s">
        <v>325</v>
      </c>
      <c r="E275" s="35" t="s">
        <v>303</v>
      </c>
      <c r="F275" s="37">
        <f>SUM(G275,H275)</f>
        <v>0</v>
      </c>
      <c r="G275" s="37">
        <v>0</v>
      </c>
      <c r="H275" s="37">
        <v>0</v>
      </c>
      <c r="I275" s="38">
        <f>SUM(J275,K275)</f>
        <v>0</v>
      </c>
      <c r="J275" s="38">
        <v>0</v>
      </c>
      <c r="K275" s="38">
        <v>0</v>
      </c>
      <c r="L275" s="37">
        <f>SUM(M275,N275)</f>
        <v>0</v>
      </c>
      <c r="M275" s="37">
        <v>0</v>
      </c>
      <c r="N275" s="37">
        <v>0</v>
      </c>
    </row>
    <row r="276" spans="1:14" ht="39.75" hidden="1" customHeight="1" x14ac:dyDescent="0.25">
      <c r="A276" s="35">
        <v>2970</v>
      </c>
      <c r="B276" s="36" t="s">
        <v>471</v>
      </c>
      <c r="C276" s="35" t="s">
        <v>400</v>
      </c>
      <c r="D276" s="35" t="s">
        <v>328</v>
      </c>
      <c r="E276" s="35" t="s">
        <v>304</v>
      </c>
      <c r="F276" s="37">
        <f t="shared" ref="F276:N276" si="80">SUM(F278)</f>
        <v>0</v>
      </c>
      <c r="G276" s="37">
        <f t="shared" si="80"/>
        <v>0</v>
      </c>
      <c r="H276" s="37">
        <f t="shared" si="80"/>
        <v>0</v>
      </c>
      <c r="I276" s="38">
        <f t="shared" si="80"/>
        <v>0</v>
      </c>
      <c r="J276" s="38">
        <f t="shared" si="80"/>
        <v>0</v>
      </c>
      <c r="K276" s="38">
        <f t="shared" si="80"/>
        <v>0</v>
      </c>
      <c r="L276" s="37">
        <f t="shared" si="80"/>
        <v>0</v>
      </c>
      <c r="M276" s="37">
        <f t="shared" si="80"/>
        <v>0</v>
      </c>
      <c r="N276" s="37">
        <f t="shared" si="80"/>
        <v>0</v>
      </c>
    </row>
    <row r="277" spans="1:14" ht="39.75" hidden="1" customHeight="1" x14ac:dyDescent="0.25">
      <c r="A277" s="35"/>
      <c r="B277" s="36" t="s">
        <v>64</v>
      </c>
      <c r="C277" s="35"/>
      <c r="D277" s="35"/>
      <c r="E277" s="35"/>
      <c r="F277" s="35"/>
      <c r="G277" s="35"/>
      <c r="H277" s="35"/>
      <c r="I277" s="38"/>
      <c r="J277" s="38"/>
      <c r="K277" s="38"/>
      <c r="L277" s="35"/>
      <c r="M277" s="35"/>
      <c r="N277" s="35"/>
    </row>
    <row r="278" spans="1:14" ht="39.75" hidden="1" customHeight="1" x14ac:dyDescent="0.25">
      <c r="A278" s="35">
        <v>2971</v>
      </c>
      <c r="B278" s="36" t="s">
        <v>471</v>
      </c>
      <c r="C278" s="35" t="s">
        <v>400</v>
      </c>
      <c r="D278" s="35" t="s">
        <v>328</v>
      </c>
      <c r="E278" s="35" t="s">
        <v>303</v>
      </c>
      <c r="F278" s="37">
        <f>SUM(G278,H278)</f>
        <v>0</v>
      </c>
      <c r="G278" s="37">
        <v>0</v>
      </c>
      <c r="H278" s="37">
        <v>0</v>
      </c>
      <c r="I278" s="38">
        <f>SUM(J278,K278)</f>
        <v>0</v>
      </c>
      <c r="J278" s="38">
        <v>0</v>
      </c>
      <c r="K278" s="38">
        <v>0</v>
      </c>
      <c r="L278" s="37">
        <f>SUM(M278,N278)</f>
        <v>0</v>
      </c>
      <c r="M278" s="37">
        <v>0</v>
      </c>
      <c r="N278" s="37">
        <v>0</v>
      </c>
    </row>
    <row r="279" spans="1:14" ht="39.75" hidden="1" customHeight="1" x14ac:dyDescent="0.25">
      <c r="A279" s="35">
        <v>2980</v>
      </c>
      <c r="B279" s="36" t="s">
        <v>472</v>
      </c>
      <c r="C279" s="35" t="s">
        <v>400</v>
      </c>
      <c r="D279" s="35" t="s">
        <v>330</v>
      </c>
      <c r="E279" s="35" t="s">
        <v>304</v>
      </c>
      <c r="F279" s="37">
        <f t="shared" ref="F279:N279" si="81">SUM(F281)</f>
        <v>0</v>
      </c>
      <c r="G279" s="37">
        <f t="shared" si="81"/>
        <v>0</v>
      </c>
      <c r="H279" s="37">
        <f t="shared" si="81"/>
        <v>0</v>
      </c>
      <c r="I279" s="38">
        <f t="shared" si="81"/>
        <v>0</v>
      </c>
      <c r="J279" s="38">
        <f t="shared" si="81"/>
        <v>0</v>
      </c>
      <c r="K279" s="38">
        <f t="shared" si="81"/>
        <v>0</v>
      </c>
      <c r="L279" s="37">
        <f t="shared" si="81"/>
        <v>0</v>
      </c>
      <c r="M279" s="37">
        <f t="shared" si="81"/>
        <v>0</v>
      </c>
      <c r="N279" s="37">
        <f t="shared" si="81"/>
        <v>0</v>
      </c>
    </row>
    <row r="280" spans="1:14" ht="39.75" hidden="1" customHeight="1" x14ac:dyDescent="0.25">
      <c r="A280" s="35"/>
      <c r="B280" s="36" t="s">
        <v>64</v>
      </c>
      <c r="C280" s="35"/>
      <c r="D280" s="35"/>
      <c r="E280" s="35"/>
      <c r="F280" s="35"/>
      <c r="G280" s="35"/>
      <c r="H280" s="35"/>
      <c r="I280" s="38"/>
      <c r="J280" s="38"/>
      <c r="K280" s="38"/>
      <c r="L280" s="35"/>
      <c r="M280" s="35"/>
      <c r="N280" s="35"/>
    </row>
    <row r="281" spans="1:14" ht="39.75" hidden="1" customHeight="1" x14ac:dyDescent="0.25">
      <c r="A281" s="35">
        <v>2981</v>
      </c>
      <c r="B281" s="36" t="s">
        <v>472</v>
      </c>
      <c r="C281" s="35" t="s">
        <v>400</v>
      </c>
      <c r="D281" s="35" t="s">
        <v>330</v>
      </c>
      <c r="E281" s="35" t="s">
        <v>303</v>
      </c>
      <c r="F281" s="37">
        <f>SUM(G281,H281)</f>
        <v>0</v>
      </c>
      <c r="G281" s="37">
        <v>0</v>
      </c>
      <c r="H281" s="37">
        <v>0</v>
      </c>
      <c r="I281" s="38">
        <f>SUM(J281,K281)</f>
        <v>0</v>
      </c>
      <c r="J281" s="38">
        <v>0</v>
      </c>
      <c r="K281" s="38">
        <v>0</v>
      </c>
      <c r="L281" s="37">
        <f>SUM(M281,N281)</f>
        <v>0</v>
      </c>
      <c r="M281" s="37">
        <v>0</v>
      </c>
      <c r="N281" s="37">
        <v>0</v>
      </c>
    </row>
    <row r="282" spans="1:14" ht="27.75" customHeight="1" x14ac:dyDescent="0.25">
      <c r="A282" s="35">
        <v>3000</v>
      </c>
      <c r="B282" s="36" t="s">
        <v>473</v>
      </c>
      <c r="C282" s="35" t="s">
        <v>474</v>
      </c>
      <c r="D282" s="35" t="s">
        <v>304</v>
      </c>
      <c r="E282" s="35" t="s">
        <v>304</v>
      </c>
      <c r="F282" s="37">
        <f t="shared" ref="F282:L282" si="82">SUM(F284,F288,F291,F294,F297,F300,F303,F306,F310)</f>
        <v>12200000</v>
      </c>
      <c r="G282" s="37">
        <f t="shared" si="82"/>
        <v>12200000</v>
      </c>
      <c r="H282" s="37">
        <f t="shared" si="82"/>
        <v>0</v>
      </c>
      <c r="I282" s="38">
        <f t="shared" si="82"/>
        <v>11900000</v>
      </c>
      <c r="J282" s="38">
        <f t="shared" si="82"/>
        <v>11900000</v>
      </c>
      <c r="K282" s="38">
        <f t="shared" si="82"/>
        <v>0</v>
      </c>
      <c r="L282" s="37">
        <f t="shared" si="82"/>
        <v>6338878.2000000002</v>
      </c>
      <c r="M282" s="37">
        <f>SUM(M284,M288,M291,M294,M297,M300,M303,M2306,M310)</f>
        <v>6338878.2000000002</v>
      </c>
      <c r="N282" s="37">
        <f>SUM(N284,N288,N291,N294,N297,N300,N303,N306,N310)</f>
        <v>0</v>
      </c>
    </row>
    <row r="283" spans="1:14" ht="39.75" hidden="1" customHeight="1" x14ac:dyDescent="0.25">
      <c r="A283" s="35"/>
      <c r="B283" s="36" t="s">
        <v>64</v>
      </c>
      <c r="C283" s="35"/>
      <c r="D283" s="35"/>
      <c r="E283" s="35"/>
      <c r="F283" s="35"/>
      <c r="G283" s="35"/>
      <c r="H283" s="35"/>
      <c r="I283" s="38"/>
      <c r="J283" s="38"/>
      <c r="K283" s="38"/>
      <c r="L283" s="35"/>
      <c r="M283" s="35"/>
      <c r="N283" s="35"/>
    </row>
    <row r="284" spans="1:14" ht="39.75" hidden="1" customHeight="1" x14ac:dyDescent="0.25">
      <c r="A284" s="35">
        <v>3010</v>
      </c>
      <c r="B284" s="36" t="s">
        <v>475</v>
      </c>
      <c r="C284" s="35" t="s">
        <v>474</v>
      </c>
      <c r="D284" s="35" t="s">
        <v>303</v>
      </c>
      <c r="E284" s="35" t="s">
        <v>304</v>
      </c>
      <c r="F284" s="37">
        <f t="shared" ref="F284:N284" si="83">SUM(F286:F287)</f>
        <v>0</v>
      </c>
      <c r="G284" s="37">
        <f t="shared" si="83"/>
        <v>0</v>
      </c>
      <c r="H284" s="37">
        <f t="shared" si="83"/>
        <v>0</v>
      </c>
      <c r="I284" s="38">
        <f t="shared" si="83"/>
        <v>0</v>
      </c>
      <c r="J284" s="38">
        <f t="shared" si="83"/>
        <v>0</v>
      </c>
      <c r="K284" s="38">
        <f t="shared" si="83"/>
        <v>0</v>
      </c>
      <c r="L284" s="37">
        <f t="shared" si="83"/>
        <v>0</v>
      </c>
      <c r="M284" s="37">
        <f t="shared" si="83"/>
        <v>0</v>
      </c>
      <c r="N284" s="37">
        <f t="shared" si="83"/>
        <v>0</v>
      </c>
    </row>
    <row r="285" spans="1:14" ht="39.75" hidden="1" customHeight="1" x14ac:dyDescent="0.25">
      <c r="A285" s="35"/>
      <c r="B285" s="36" t="s">
        <v>64</v>
      </c>
      <c r="C285" s="35"/>
      <c r="D285" s="35"/>
      <c r="E285" s="35"/>
      <c r="F285" s="35"/>
      <c r="G285" s="35"/>
      <c r="H285" s="35"/>
      <c r="I285" s="38"/>
      <c r="J285" s="38"/>
      <c r="K285" s="38"/>
      <c r="L285" s="35"/>
      <c r="M285" s="35"/>
      <c r="N285" s="35"/>
    </row>
    <row r="286" spans="1:14" ht="39.75" hidden="1" customHeight="1" x14ac:dyDescent="0.25">
      <c r="A286" s="35">
        <v>3011</v>
      </c>
      <c r="B286" s="36" t="s">
        <v>476</v>
      </c>
      <c r="C286" s="35" t="s">
        <v>474</v>
      </c>
      <c r="D286" s="35" t="s">
        <v>303</v>
      </c>
      <c r="E286" s="35" t="s">
        <v>303</v>
      </c>
      <c r="F286" s="37">
        <f>SUM(G286,H286)</f>
        <v>0</v>
      </c>
      <c r="G286" s="37">
        <v>0</v>
      </c>
      <c r="H286" s="37">
        <v>0</v>
      </c>
      <c r="I286" s="38">
        <f>SUM(J286,K286)</f>
        <v>0</v>
      </c>
      <c r="J286" s="38">
        <v>0</v>
      </c>
      <c r="K286" s="38">
        <v>0</v>
      </c>
      <c r="L286" s="37">
        <f>SUM(M286,N286)</f>
        <v>0</v>
      </c>
      <c r="M286" s="37">
        <v>0</v>
      </c>
      <c r="N286" s="37">
        <v>0</v>
      </c>
    </row>
    <row r="287" spans="1:14" ht="39.75" hidden="1" customHeight="1" x14ac:dyDescent="0.25">
      <c r="A287" s="35">
        <v>3012</v>
      </c>
      <c r="B287" s="36" t="s">
        <v>477</v>
      </c>
      <c r="C287" s="35" t="s">
        <v>474</v>
      </c>
      <c r="D287" s="35" t="s">
        <v>303</v>
      </c>
      <c r="E287" s="35" t="s">
        <v>308</v>
      </c>
      <c r="F287" s="37">
        <f>SUM(G287,H287)</f>
        <v>0</v>
      </c>
      <c r="G287" s="37">
        <v>0</v>
      </c>
      <c r="H287" s="37">
        <v>0</v>
      </c>
      <c r="I287" s="38">
        <f>SUM(J287,K287)</f>
        <v>0</v>
      </c>
      <c r="J287" s="38">
        <v>0</v>
      </c>
      <c r="K287" s="38">
        <v>0</v>
      </c>
      <c r="L287" s="37">
        <f>SUM(M287,N287)</f>
        <v>0</v>
      </c>
      <c r="M287" s="37">
        <v>0</v>
      </c>
      <c r="N287" s="37">
        <v>0</v>
      </c>
    </row>
    <row r="288" spans="1:14" ht="39.75" hidden="1" customHeight="1" x14ac:dyDescent="0.25">
      <c r="A288" s="35">
        <v>3020</v>
      </c>
      <c r="B288" s="36" t="s">
        <v>478</v>
      </c>
      <c r="C288" s="35" t="s">
        <v>474</v>
      </c>
      <c r="D288" s="35" t="s">
        <v>308</v>
      </c>
      <c r="E288" s="35" t="s">
        <v>304</v>
      </c>
      <c r="F288" s="37">
        <f t="shared" ref="F288:N288" si="84">SUM(F290)</f>
        <v>0</v>
      </c>
      <c r="G288" s="37">
        <f t="shared" si="84"/>
        <v>0</v>
      </c>
      <c r="H288" s="37">
        <f t="shared" si="84"/>
        <v>0</v>
      </c>
      <c r="I288" s="38">
        <f t="shared" si="84"/>
        <v>0</v>
      </c>
      <c r="J288" s="38">
        <f t="shared" si="84"/>
        <v>0</v>
      </c>
      <c r="K288" s="38">
        <f t="shared" si="84"/>
        <v>0</v>
      </c>
      <c r="L288" s="37">
        <f t="shared" si="84"/>
        <v>0</v>
      </c>
      <c r="M288" s="37">
        <f t="shared" si="84"/>
        <v>0</v>
      </c>
      <c r="N288" s="37">
        <f t="shared" si="84"/>
        <v>0</v>
      </c>
    </row>
    <row r="289" spans="1:14" ht="39.75" hidden="1" customHeight="1" x14ac:dyDescent="0.25">
      <c r="A289" s="35"/>
      <c r="B289" s="36" t="s">
        <v>64</v>
      </c>
      <c r="C289" s="35"/>
      <c r="D289" s="35"/>
      <c r="E289" s="35"/>
      <c r="F289" s="35"/>
      <c r="G289" s="35"/>
      <c r="H289" s="35"/>
      <c r="I289" s="38"/>
      <c r="J289" s="38"/>
      <c r="K289" s="38"/>
      <c r="L289" s="35"/>
      <c r="M289" s="35"/>
      <c r="N289" s="35"/>
    </row>
    <row r="290" spans="1:14" ht="39.75" hidden="1" customHeight="1" x14ac:dyDescent="0.25">
      <c r="A290" s="35">
        <v>3021</v>
      </c>
      <c r="B290" s="36" t="s">
        <v>478</v>
      </c>
      <c r="C290" s="35" t="s">
        <v>474</v>
      </c>
      <c r="D290" s="35" t="s">
        <v>308</v>
      </c>
      <c r="E290" s="35" t="s">
        <v>303</v>
      </c>
      <c r="F290" s="37">
        <f>SUM(G290,H290)</f>
        <v>0</v>
      </c>
      <c r="G290" s="37">
        <v>0</v>
      </c>
      <c r="H290" s="37">
        <v>0</v>
      </c>
      <c r="I290" s="38">
        <f>SUM(J290,K290)</f>
        <v>0</v>
      </c>
      <c r="J290" s="38">
        <v>0</v>
      </c>
      <c r="K290" s="38">
        <v>0</v>
      </c>
      <c r="L290" s="37">
        <f>SUM(M290,N290)</f>
        <v>0</v>
      </c>
      <c r="M290" s="37">
        <v>0</v>
      </c>
      <c r="N290" s="37">
        <v>0</v>
      </c>
    </row>
    <row r="291" spans="1:14" ht="33.75" customHeight="1" x14ac:dyDescent="0.25">
      <c r="A291" s="35">
        <v>3030</v>
      </c>
      <c r="B291" s="36" t="s">
        <v>479</v>
      </c>
      <c r="C291" s="35" t="s">
        <v>474</v>
      </c>
      <c r="D291" s="35" t="s">
        <v>310</v>
      </c>
      <c r="E291" s="35" t="s">
        <v>304</v>
      </c>
      <c r="F291" s="37">
        <f t="shared" ref="F291:N291" si="85">SUM(F293)</f>
        <v>3000000</v>
      </c>
      <c r="G291" s="37">
        <f t="shared" si="85"/>
        <v>3000000</v>
      </c>
      <c r="H291" s="37">
        <f t="shared" si="85"/>
        <v>0</v>
      </c>
      <c r="I291" s="38">
        <f t="shared" si="85"/>
        <v>2700000</v>
      </c>
      <c r="J291" s="38">
        <f t="shared" si="85"/>
        <v>2700000</v>
      </c>
      <c r="K291" s="38">
        <f t="shared" si="85"/>
        <v>0</v>
      </c>
      <c r="L291" s="37">
        <f t="shared" si="85"/>
        <v>1480000</v>
      </c>
      <c r="M291" s="37">
        <f t="shared" si="85"/>
        <v>1480000</v>
      </c>
      <c r="N291" s="37">
        <f t="shared" si="85"/>
        <v>0</v>
      </c>
    </row>
    <row r="292" spans="1:14" ht="39.75" hidden="1" customHeight="1" x14ac:dyDescent="0.25">
      <c r="A292" s="35"/>
      <c r="B292" s="36" t="s">
        <v>64</v>
      </c>
      <c r="C292" s="35"/>
      <c r="D292" s="35"/>
      <c r="E292" s="35"/>
      <c r="F292" s="35"/>
      <c r="G292" s="35"/>
      <c r="H292" s="35"/>
      <c r="I292" s="38"/>
      <c r="J292" s="38"/>
      <c r="K292" s="38"/>
      <c r="L292" s="35"/>
      <c r="M292" s="35"/>
      <c r="N292" s="35"/>
    </row>
    <row r="293" spans="1:14" ht="30" customHeight="1" x14ac:dyDescent="0.25">
      <c r="A293" s="35">
        <v>3031</v>
      </c>
      <c r="B293" s="36" t="s">
        <v>479</v>
      </c>
      <c r="C293" s="35" t="s">
        <v>474</v>
      </c>
      <c r="D293" s="35" t="s">
        <v>310</v>
      </c>
      <c r="E293" s="35" t="s">
        <v>303</v>
      </c>
      <c r="F293" s="37">
        <f>SUM(G293,H293)</f>
        <v>3000000</v>
      </c>
      <c r="G293" s="37">
        <v>3000000</v>
      </c>
      <c r="H293" s="37">
        <v>0</v>
      </c>
      <c r="I293" s="38">
        <f>SUM(J293,K293)</f>
        <v>2700000</v>
      </c>
      <c r="J293" s="38">
        <v>2700000</v>
      </c>
      <c r="K293" s="38">
        <v>0</v>
      </c>
      <c r="L293" s="37">
        <f>SUM(M293,N293)</f>
        <v>1480000</v>
      </c>
      <c r="M293" s="37">
        <v>1480000</v>
      </c>
      <c r="N293" s="37">
        <v>0</v>
      </c>
    </row>
    <row r="294" spans="1:14" ht="24.75" customHeight="1" x14ac:dyDescent="0.25">
      <c r="A294" s="35">
        <v>3040</v>
      </c>
      <c r="B294" s="36" t="s">
        <v>480</v>
      </c>
      <c r="C294" s="35" t="s">
        <v>474</v>
      </c>
      <c r="D294" s="35" t="s">
        <v>319</v>
      </c>
      <c r="E294" s="35" t="s">
        <v>304</v>
      </c>
      <c r="F294" s="37">
        <f t="shared" ref="F294:N294" si="86">SUM(F296)</f>
        <v>700000</v>
      </c>
      <c r="G294" s="37">
        <f t="shared" si="86"/>
        <v>700000</v>
      </c>
      <c r="H294" s="37">
        <f t="shared" si="86"/>
        <v>0</v>
      </c>
      <c r="I294" s="38">
        <f t="shared" si="86"/>
        <v>700000</v>
      </c>
      <c r="J294" s="38">
        <f t="shared" si="86"/>
        <v>700000</v>
      </c>
      <c r="K294" s="38">
        <f t="shared" si="86"/>
        <v>0</v>
      </c>
      <c r="L294" s="37">
        <f t="shared" si="86"/>
        <v>0</v>
      </c>
      <c r="M294" s="37">
        <f t="shared" si="86"/>
        <v>0</v>
      </c>
      <c r="N294" s="37">
        <f t="shared" si="86"/>
        <v>0</v>
      </c>
    </row>
    <row r="295" spans="1:14" ht="39.75" hidden="1" customHeight="1" x14ac:dyDescent="0.25">
      <c r="A295" s="35"/>
      <c r="B295" s="36" t="s">
        <v>64</v>
      </c>
      <c r="C295" s="35"/>
      <c r="D295" s="35"/>
      <c r="E295" s="35"/>
      <c r="F295" s="35"/>
      <c r="G295" s="35"/>
      <c r="H295" s="35"/>
      <c r="I295" s="38"/>
      <c r="J295" s="38"/>
      <c r="K295" s="38"/>
      <c r="L295" s="35"/>
      <c r="M295" s="35"/>
      <c r="N295" s="35"/>
    </row>
    <row r="296" spans="1:14" ht="30.75" customHeight="1" x14ac:dyDescent="0.25">
      <c r="A296" s="35">
        <v>3041</v>
      </c>
      <c r="B296" s="36" t="s">
        <v>480</v>
      </c>
      <c r="C296" s="35" t="s">
        <v>474</v>
      </c>
      <c r="D296" s="35" t="s">
        <v>319</v>
      </c>
      <c r="E296" s="35" t="s">
        <v>303</v>
      </c>
      <c r="F296" s="37">
        <f>SUM(G296,H296)</f>
        <v>700000</v>
      </c>
      <c r="G296" s="37">
        <v>700000</v>
      </c>
      <c r="H296" s="37">
        <v>0</v>
      </c>
      <c r="I296" s="38">
        <f>SUM(J296,K296)</f>
        <v>700000</v>
      </c>
      <c r="J296" s="38">
        <v>700000</v>
      </c>
      <c r="K296" s="38">
        <v>0</v>
      </c>
      <c r="L296" s="37">
        <f>SUM(M296,N296)</f>
        <v>0</v>
      </c>
      <c r="M296" s="37">
        <v>0</v>
      </c>
      <c r="N296" s="37">
        <v>0</v>
      </c>
    </row>
    <row r="297" spans="1:14" ht="39.75" hidden="1" customHeight="1" x14ac:dyDescent="0.25">
      <c r="A297" s="35">
        <v>3050</v>
      </c>
      <c r="B297" s="36" t="s">
        <v>481</v>
      </c>
      <c r="C297" s="35" t="s">
        <v>474</v>
      </c>
      <c r="D297" s="35" t="s">
        <v>322</v>
      </c>
      <c r="E297" s="35" t="s">
        <v>304</v>
      </c>
      <c r="F297" s="37">
        <f t="shared" ref="F297:N297" si="87">SUM(F299)</f>
        <v>0</v>
      </c>
      <c r="G297" s="37">
        <f t="shared" si="87"/>
        <v>0</v>
      </c>
      <c r="H297" s="37">
        <f t="shared" si="87"/>
        <v>0</v>
      </c>
      <c r="I297" s="38">
        <f t="shared" si="87"/>
        <v>0</v>
      </c>
      <c r="J297" s="38">
        <f t="shared" si="87"/>
        <v>0</v>
      </c>
      <c r="K297" s="38">
        <f t="shared" si="87"/>
        <v>0</v>
      </c>
      <c r="L297" s="37">
        <f t="shared" si="87"/>
        <v>0</v>
      </c>
      <c r="M297" s="37">
        <f t="shared" si="87"/>
        <v>0</v>
      </c>
      <c r="N297" s="37">
        <f t="shared" si="87"/>
        <v>0</v>
      </c>
    </row>
    <row r="298" spans="1:14" ht="39.75" hidden="1" customHeight="1" x14ac:dyDescent="0.25">
      <c r="A298" s="35"/>
      <c r="B298" s="36" t="s">
        <v>64</v>
      </c>
      <c r="C298" s="35"/>
      <c r="D298" s="35"/>
      <c r="E298" s="35"/>
      <c r="F298" s="35"/>
      <c r="G298" s="35"/>
      <c r="H298" s="35"/>
      <c r="I298" s="38"/>
      <c r="J298" s="38"/>
      <c r="K298" s="38"/>
      <c r="L298" s="35"/>
      <c r="M298" s="35"/>
      <c r="N298" s="35"/>
    </row>
    <row r="299" spans="1:14" ht="39.75" hidden="1" customHeight="1" x14ac:dyDescent="0.25">
      <c r="A299" s="35">
        <v>3051</v>
      </c>
      <c r="B299" s="36" t="s">
        <v>481</v>
      </c>
      <c r="C299" s="35" t="s">
        <v>474</v>
      </c>
      <c r="D299" s="35" t="s">
        <v>322</v>
      </c>
      <c r="E299" s="35" t="s">
        <v>303</v>
      </c>
      <c r="F299" s="37">
        <f>SUM(G299,H299)</f>
        <v>0</v>
      </c>
      <c r="G299" s="37">
        <v>0</v>
      </c>
      <c r="H299" s="37">
        <v>0</v>
      </c>
      <c r="I299" s="38">
        <f>SUM(J299,K299)</f>
        <v>0</v>
      </c>
      <c r="J299" s="38">
        <v>0</v>
      </c>
      <c r="K299" s="38">
        <v>0</v>
      </c>
      <c r="L299" s="37">
        <f>SUM(M299,N299)</f>
        <v>0</v>
      </c>
      <c r="M299" s="37">
        <v>0</v>
      </c>
      <c r="N299" s="37">
        <v>0</v>
      </c>
    </row>
    <row r="300" spans="1:14" ht="39.75" hidden="1" customHeight="1" x14ac:dyDescent="0.25">
      <c r="A300" s="35">
        <v>3060</v>
      </c>
      <c r="B300" s="36" t="s">
        <v>482</v>
      </c>
      <c r="C300" s="35" t="s">
        <v>474</v>
      </c>
      <c r="D300" s="35" t="s">
        <v>325</v>
      </c>
      <c r="E300" s="35" t="s">
        <v>304</v>
      </c>
      <c r="F300" s="37">
        <f t="shared" ref="F300:N300" si="88">SUM(F302)</f>
        <v>0</v>
      </c>
      <c r="G300" s="37">
        <f t="shared" si="88"/>
        <v>0</v>
      </c>
      <c r="H300" s="37">
        <f t="shared" si="88"/>
        <v>0</v>
      </c>
      <c r="I300" s="38">
        <f t="shared" si="88"/>
        <v>0</v>
      </c>
      <c r="J300" s="38">
        <f t="shared" si="88"/>
        <v>0</v>
      </c>
      <c r="K300" s="38">
        <f t="shared" si="88"/>
        <v>0</v>
      </c>
      <c r="L300" s="37">
        <f t="shared" si="88"/>
        <v>0</v>
      </c>
      <c r="M300" s="37">
        <f t="shared" si="88"/>
        <v>0</v>
      </c>
      <c r="N300" s="37">
        <f t="shared" si="88"/>
        <v>0</v>
      </c>
    </row>
    <row r="301" spans="1:14" ht="39.75" hidden="1" customHeight="1" x14ac:dyDescent="0.25">
      <c r="A301" s="35"/>
      <c r="B301" s="36" t="s">
        <v>64</v>
      </c>
      <c r="C301" s="35"/>
      <c r="D301" s="35"/>
      <c r="E301" s="35"/>
      <c r="F301" s="35"/>
      <c r="G301" s="35"/>
      <c r="H301" s="35"/>
      <c r="I301" s="38"/>
      <c r="J301" s="38"/>
      <c r="K301" s="38"/>
      <c r="L301" s="35"/>
      <c r="M301" s="35"/>
      <c r="N301" s="35"/>
    </row>
    <row r="302" spans="1:14" ht="39.75" hidden="1" customHeight="1" x14ac:dyDescent="0.25">
      <c r="A302" s="35">
        <v>3061</v>
      </c>
      <c r="B302" s="36" t="s">
        <v>482</v>
      </c>
      <c r="C302" s="35" t="s">
        <v>474</v>
      </c>
      <c r="D302" s="35" t="s">
        <v>325</v>
      </c>
      <c r="E302" s="35" t="s">
        <v>303</v>
      </c>
      <c r="F302" s="37">
        <f>SUM(G302,H302)</f>
        <v>0</v>
      </c>
      <c r="G302" s="37">
        <v>0</v>
      </c>
      <c r="H302" s="37">
        <v>0</v>
      </c>
      <c r="I302" s="38">
        <f>SUM(J302,K302)</f>
        <v>0</v>
      </c>
      <c r="J302" s="38">
        <v>0</v>
      </c>
      <c r="K302" s="38">
        <v>0</v>
      </c>
      <c r="L302" s="37">
        <f>SUM(M302,N302)</f>
        <v>0</v>
      </c>
      <c r="M302" s="37">
        <v>0</v>
      </c>
      <c r="N302" s="37">
        <v>0</v>
      </c>
    </row>
    <row r="303" spans="1:14" ht="31.5" customHeight="1" x14ac:dyDescent="0.25">
      <c r="A303" s="35">
        <v>3070</v>
      </c>
      <c r="B303" s="36" t="s">
        <v>483</v>
      </c>
      <c r="C303" s="35" t="s">
        <v>474</v>
      </c>
      <c r="D303" s="35" t="s">
        <v>328</v>
      </c>
      <c r="E303" s="35" t="s">
        <v>304</v>
      </c>
      <c r="F303" s="37">
        <f t="shared" ref="F303:N303" si="89">SUM(F305)</f>
        <v>8500000</v>
      </c>
      <c r="G303" s="37">
        <f t="shared" si="89"/>
        <v>8500000</v>
      </c>
      <c r="H303" s="37">
        <f t="shared" si="89"/>
        <v>0</v>
      </c>
      <c r="I303" s="38">
        <f t="shared" si="89"/>
        <v>8500000</v>
      </c>
      <c r="J303" s="38">
        <f t="shared" si="89"/>
        <v>8500000</v>
      </c>
      <c r="K303" s="38">
        <f t="shared" si="89"/>
        <v>0</v>
      </c>
      <c r="L303" s="37">
        <f t="shared" si="89"/>
        <v>4858878.2</v>
      </c>
      <c r="M303" s="37">
        <f t="shared" si="89"/>
        <v>4858878.2</v>
      </c>
      <c r="N303" s="37">
        <f t="shared" si="89"/>
        <v>0</v>
      </c>
    </row>
    <row r="304" spans="1:14" ht="39.75" hidden="1" customHeight="1" x14ac:dyDescent="0.25">
      <c r="A304" s="35"/>
      <c r="B304" s="36" t="s">
        <v>64</v>
      </c>
      <c r="C304" s="35"/>
      <c r="D304" s="35"/>
      <c r="E304" s="35"/>
      <c r="F304" s="35"/>
      <c r="G304" s="35"/>
      <c r="H304" s="35"/>
      <c r="I304" s="38"/>
      <c r="J304" s="38"/>
      <c r="K304" s="38"/>
      <c r="L304" s="35"/>
      <c r="M304" s="35"/>
      <c r="N304" s="35"/>
    </row>
    <row r="305" spans="1:14" ht="33" customHeight="1" x14ac:dyDescent="0.25">
      <c r="A305" s="35">
        <v>3071</v>
      </c>
      <c r="B305" s="36" t="s">
        <v>483</v>
      </c>
      <c r="C305" s="35" t="s">
        <v>474</v>
      </c>
      <c r="D305" s="35" t="s">
        <v>328</v>
      </c>
      <c r="E305" s="35" t="s">
        <v>303</v>
      </c>
      <c r="F305" s="37">
        <f>SUM(G305,H305)</f>
        <v>8500000</v>
      </c>
      <c r="G305" s="37">
        <v>8500000</v>
      </c>
      <c r="H305" s="37">
        <v>0</v>
      </c>
      <c r="I305" s="38">
        <f>SUM(J305,K305)</f>
        <v>8500000</v>
      </c>
      <c r="J305" s="38">
        <v>8500000</v>
      </c>
      <c r="K305" s="38">
        <v>0</v>
      </c>
      <c r="L305" s="37">
        <f>SUM(M305,N305)</f>
        <v>4858878.2</v>
      </c>
      <c r="M305" s="37">
        <v>4858878.2</v>
      </c>
      <c r="N305" s="37">
        <v>0</v>
      </c>
    </row>
    <row r="306" spans="1:14" ht="39.75" hidden="1" customHeight="1" x14ac:dyDescent="0.25">
      <c r="A306" s="35">
        <v>3080</v>
      </c>
      <c r="B306" s="36" t="s">
        <v>484</v>
      </c>
      <c r="C306" s="35" t="s">
        <v>474</v>
      </c>
      <c r="D306" s="35" t="s">
        <v>330</v>
      </c>
      <c r="E306" s="35" t="s">
        <v>304</v>
      </c>
      <c r="F306" s="37">
        <f t="shared" ref="F306:N306" si="90">SUM(F308)</f>
        <v>0</v>
      </c>
      <c r="G306" s="37">
        <f t="shared" si="90"/>
        <v>0</v>
      </c>
      <c r="H306" s="37">
        <f t="shared" si="90"/>
        <v>0</v>
      </c>
      <c r="I306" s="38">
        <f t="shared" si="90"/>
        <v>0</v>
      </c>
      <c r="J306" s="38">
        <f t="shared" si="90"/>
        <v>0</v>
      </c>
      <c r="K306" s="38">
        <f t="shared" si="90"/>
        <v>0</v>
      </c>
      <c r="L306" s="37">
        <f t="shared" si="90"/>
        <v>0</v>
      </c>
      <c r="M306" s="37">
        <f t="shared" si="90"/>
        <v>0</v>
      </c>
      <c r="N306" s="37">
        <f t="shared" si="90"/>
        <v>0</v>
      </c>
    </row>
    <row r="307" spans="1:14" ht="39.75" hidden="1" customHeight="1" x14ac:dyDescent="0.25">
      <c r="A307" s="35"/>
      <c r="B307" s="36" t="s">
        <v>64</v>
      </c>
      <c r="C307" s="35"/>
      <c r="D307" s="35"/>
      <c r="E307" s="35"/>
      <c r="F307" s="35"/>
      <c r="G307" s="35"/>
      <c r="H307" s="35"/>
      <c r="I307" s="38"/>
      <c r="J307" s="38"/>
      <c r="K307" s="38"/>
      <c r="L307" s="35"/>
      <c r="M307" s="35"/>
      <c r="N307" s="35"/>
    </row>
    <row r="308" spans="1:14" ht="39.75" hidden="1" customHeight="1" x14ac:dyDescent="0.25">
      <c r="A308" s="35">
        <v>3081</v>
      </c>
      <c r="B308" s="36" t="s">
        <v>484</v>
      </c>
      <c r="C308" s="35" t="s">
        <v>474</v>
      </c>
      <c r="D308" s="35" t="s">
        <v>330</v>
      </c>
      <c r="E308" s="35" t="s">
        <v>303</v>
      </c>
      <c r="F308" s="37">
        <f>SUM(G308,H308)</f>
        <v>0</v>
      </c>
      <c r="G308" s="37">
        <v>0</v>
      </c>
      <c r="H308" s="37">
        <v>0</v>
      </c>
      <c r="I308" s="38">
        <f>SUM(J308,K308)</f>
        <v>0</v>
      </c>
      <c r="J308" s="38">
        <v>0</v>
      </c>
      <c r="K308" s="38">
        <v>0</v>
      </c>
      <c r="L308" s="37">
        <f>SUM(M308,N308)</f>
        <v>0</v>
      </c>
      <c r="M308" s="37">
        <v>0</v>
      </c>
      <c r="N308" s="37">
        <v>0</v>
      </c>
    </row>
    <row r="309" spans="1:14" ht="39.75" hidden="1" customHeight="1" x14ac:dyDescent="0.25">
      <c r="A309" s="35"/>
      <c r="B309" s="36" t="s">
        <v>64</v>
      </c>
      <c r="C309" s="35"/>
      <c r="D309" s="35"/>
      <c r="E309" s="35"/>
      <c r="F309" s="35"/>
      <c r="G309" s="35"/>
      <c r="H309" s="35"/>
      <c r="I309" s="38"/>
      <c r="J309" s="38"/>
      <c r="K309" s="38"/>
      <c r="L309" s="35"/>
      <c r="M309" s="35"/>
      <c r="N309" s="35"/>
    </row>
    <row r="310" spans="1:14" ht="39.75" hidden="1" customHeight="1" x14ac:dyDescent="0.25">
      <c r="A310" s="35">
        <v>3090</v>
      </c>
      <c r="B310" s="36" t="s">
        <v>485</v>
      </c>
      <c r="C310" s="35" t="s">
        <v>474</v>
      </c>
      <c r="D310" s="35" t="s">
        <v>400</v>
      </c>
      <c r="E310" s="35" t="s">
        <v>304</v>
      </c>
      <c r="F310" s="37">
        <f t="shared" ref="F310:N310" si="91">SUM(F312:F313)</f>
        <v>0</v>
      </c>
      <c r="G310" s="37">
        <f t="shared" si="91"/>
        <v>0</v>
      </c>
      <c r="H310" s="37">
        <f t="shared" si="91"/>
        <v>0</v>
      </c>
      <c r="I310" s="38">
        <f t="shared" si="91"/>
        <v>0</v>
      </c>
      <c r="J310" s="38">
        <f t="shared" si="91"/>
        <v>0</v>
      </c>
      <c r="K310" s="38">
        <f t="shared" si="91"/>
        <v>0</v>
      </c>
      <c r="L310" s="37">
        <f t="shared" si="91"/>
        <v>0</v>
      </c>
      <c r="M310" s="37">
        <f t="shared" si="91"/>
        <v>0</v>
      </c>
      <c r="N310" s="37">
        <f t="shared" si="91"/>
        <v>0</v>
      </c>
    </row>
    <row r="311" spans="1:14" ht="39.75" hidden="1" customHeight="1" x14ac:dyDescent="0.25">
      <c r="A311" s="35"/>
      <c r="B311" s="36" t="s">
        <v>64</v>
      </c>
      <c r="C311" s="35"/>
      <c r="D311" s="35"/>
      <c r="E311" s="35"/>
      <c r="F311" s="35"/>
      <c r="G311" s="35"/>
      <c r="H311" s="35"/>
      <c r="I311" s="38"/>
      <c r="J311" s="38"/>
      <c r="K311" s="38"/>
      <c r="L311" s="35"/>
      <c r="M311" s="35"/>
      <c r="N311" s="35"/>
    </row>
    <row r="312" spans="1:14" ht="39.75" hidden="1" customHeight="1" x14ac:dyDescent="0.25">
      <c r="A312" s="35">
        <v>3091</v>
      </c>
      <c r="B312" s="36" t="s">
        <v>485</v>
      </c>
      <c r="C312" s="35" t="s">
        <v>474</v>
      </c>
      <c r="D312" s="35" t="s">
        <v>400</v>
      </c>
      <c r="E312" s="35" t="s">
        <v>303</v>
      </c>
      <c r="F312" s="37">
        <f>SUM(G312,H312)</f>
        <v>0</v>
      </c>
      <c r="G312" s="37">
        <v>0</v>
      </c>
      <c r="H312" s="37">
        <v>0</v>
      </c>
      <c r="I312" s="38">
        <f>SUM(J312,K312)</f>
        <v>0</v>
      </c>
      <c r="J312" s="38">
        <v>0</v>
      </c>
      <c r="K312" s="38">
        <v>0</v>
      </c>
      <c r="L312" s="37">
        <f>SUM(M312,N312)</f>
        <v>0</v>
      </c>
      <c r="M312" s="37">
        <v>0</v>
      </c>
      <c r="N312" s="37">
        <v>0</v>
      </c>
    </row>
    <row r="313" spans="1:14" ht="39.75" hidden="1" customHeight="1" x14ac:dyDescent="0.25">
      <c r="A313" s="35">
        <v>3092</v>
      </c>
      <c r="B313" s="36" t="s">
        <v>486</v>
      </c>
      <c r="C313" s="35" t="s">
        <v>474</v>
      </c>
      <c r="D313" s="35" t="s">
        <v>400</v>
      </c>
      <c r="E313" s="35" t="s">
        <v>308</v>
      </c>
      <c r="F313" s="37">
        <f>SUM(G313,H313)</f>
        <v>0</v>
      </c>
      <c r="G313" s="37">
        <v>0</v>
      </c>
      <c r="H313" s="37">
        <v>0</v>
      </c>
      <c r="I313" s="38">
        <f>SUM(J313,K313)</f>
        <v>0</v>
      </c>
      <c r="J313" s="38">
        <v>0</v>
      </c>
      <c r="K313" s="38">
        <v>0</v>
      </c>
      <c r="L313" s="37">
        <f>SUM(M313,N313)</f>
        <v>0</v>
      </c>
      <c r="M313" s="37">
        <v>0</v>
      </c>
      <c r="N313" s="37">
        <v>0</v>
      </c>
    </row>
    <row r="314" spans="1:14" ht="29.25" customHeight="1" x14ac:dyDescent="0.25">
      <c r="A314" s="35">
        <v>3100</v>
      </c>
      <c r="B314" s="36" t="s">
        <v>487</v>
      </c>
      <c r="C314" s="35" t="s">
        <v>488</v>
      </c>
      <c r="D314" s="35" t="s">
        <v>304</v>
      </c>
      <c r="E314" s="35" t="s">
        <v>304</v>
      </c>
      <c r="F314" s="37">
        <f t="shared" ref="F314:N314" si="92">SUM(F316)</f>
        <v>114736200</v>
      </c>
      <c r="G314" s="37">
        <f t="shared" si="92"/>
        <v>317399131</v>
      </c>
      <c r="H314" s="37">
        <f t="shared" si="92"/>
        <v>0</v>
      </c>
      <c r="I314" s="38">
        <f t="shared" si="92"/>
        <v>61286200</v>
      </c>
      <c r="J314" s="38">
        <f t="shared" si="92"/>
        <v>244274731</v>
      </c>
      <c r="K314" s="38">
        <f t="shared" si="92"/>
        <v>0</v>
      </c>
      <c r="L314" s="37">
        <f t="shared" si="92"/>
        <v>0</v>
      </c>
      <c r="M314" s="37">
        <f t="shared" si="92"/>
        <v>29300000</v>
      </c>
      <c r="N314" s="37">
        <f t="shared" si="92"/>
        <v>0</v>
      </c>
    </row>
    <row r="315" spans="1:14" ht="39.75" hidden="1" customHeight="1" x14ac:dyDescent="0.25">
      <c r="A315" s="35"/>
      <c r="B315" s="36" t="s">
        <v>64</v>
      </c>
      <c r="C315" s="35"/>
      <c r="D315" s="35"/>
      <c r="E315" s="35"/>
      <c r="F315" s="35"/>
      <c r="G315" s="35"/>
      <c r="H315" s="35"/>
      <c r="I315" s="38"/>
      <c r="J315" s="38"/>
      <c r="K315" s="38"/>
      <c r="L315" s="35"/>
      <c r="M315" s="35"/>
      <c r="N315" s="35"/>
    </row>
    <row r="316" spans="1:14" ht="34.5" customHeight="1" x14ac:dyDescent="0.25">
      <c r="A316" s="35">
        <v>3110</v>
      </c>
      <c r="B316" s="36" t="s">
        <v>489</v>
      </c>
      <c r="C316" s="35" t="s">
        <v>488</v>
      </c>
      <c r="D316" s="35" t="s">
        <v>303</v>
      </c>
      <c r="E316" s="35" t="s">
        <v>304</v>
      </c>
      <c r="F316" s="37">
        <f t="shared" ref="F316:N316" si="93">SUM(F318)</f>
        <v>114736200</v>
      </c>
      <c r="G316" s="37">
        <f t="shared" si="93"/>
        <v>317399131</v>
      </c>
      <c r="H316" s="37">
        <f t="shared" si="93"/>
        <v>0</v>
      </c>
      <c r="I316" s="38">
        <f t="shared" si="93"/>
        <v>61286200</v>
      </c>
      <c r="J316" s="38">
        <f t="shared" si="93"/>
        <v>244274731</v>
      </c>
      <c r="K316" s="38">
        <f t="shared" si="93"/>
        <v>0</v>
      </c>
      <c r="L316" s="37">
        <f t="shared" si="93"/>
        <v>0</v>
      </c>
      <c r="M316" s="37">
        <f t="shared" si="93"/>
        <v>29300000</v>
      </c>
      <c r="N316" s="37">
        <f t="shared" si="93"/>
        <v>0</v>
      </c>
    </row>
    <row r="317" spans="1:14" ht="39.75" hidden="1" customHeight="1" x14ac:dyDescent="0.25">
      <c r="A317" s="35"/>
      <c r="B317" s="36" t="s">
        <v>64</v>
      </c>
      <c r="C317" s="35"/>
      <c r="D317" s="35"/>
      <c r="E317" s="35"/>
      <c r="F317" s="35"/>
      <c r="G317" s="35"/>
      <c r="H317" s="35"/>
      <c r="I317" s="38"/>
      <c r="J317" s="38"/>
      <c r="K317" s="38"/>
      <c r="L317" s="35"/>
      <c r="M317" s="35"/>
      <c r="N317" s="35"/>
    </row>
    <row r="318" spans="1:14" ht="39.950000000000003" customHeight="1" x14ac:dyDescent="0.25">
      <c r="A318" s="35">
        <v>3112</v>
      </c>
      <c r="B318" s="36" t="s">
        <v>490</v>
      </c>
      <c r="C318" s="35" t="s">
        <v>488</v>
      </c>
      <c r="D318" s="35" t="s">
        <v>303</v>
      </c>
      <c r="E318" s="35" t="s">
        <v>308</v>
      </c>
      <c r="F318" s="37">
        <v>114736200</v>
      </c>
      <c r="G318" s="37">
        <v>317399131</v>
      </c>
      <c r="H318" s="37">
        <v>0</v>
      </c>
      <c r="I318" s="38">
        <v>61286200</v>
      </c>
      <c r="J318" s="38">
        <v>244274731</v>
      </c>
      <c r="K318" s="38">
        <v>0</v>
      </c>
      <c r="L318" s="37">
        <v>0</v>
      </c>
      <c r="M318" s="37">
        <v>29300000</v>
      </c>
      <c r="N318" s="37">
        <v>0</v>
      </c>
    </row>
  </sheetData>
  <mergeCells count="10">
    <mergeCell ref="A1:K1"/>
    <mergeCell ref="A2:K2"/>
    <mergeCell ref="A3:L3"/>
    <mergeCell ref="A4:K4"/>
    <mergeCell ref="J13:K13"/>
    <mergeCell ref="A14:K14"/>
    <mergeCell ref="J15:K15"/>
    <mergeCell ref="J8:M8"/>
    <mergeCell ref="B9:Q9"/>
    <mergeCell ref="B10:P10"/>
  </mergeCells>
  <pageMargins left="0.23622047244094491" right="0.23622047244094491" top="0.15748031496062992" bottom="0.15748031496062992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34"/>
  <sheetViews>
    <sheetView topLeftCell="A217" zoomScaleSheetLayoutView="100" workbookViewId="0">
      <selection activeCell="A12" sqref="A12:I12"/>
    </sheetView>
  </sheetViews>
  <sheetFormatPr defaultRowHeight="15" customHeight="1" x14ac:dyDescent="0.25"/>
  <cols>
    <col min="1" max="1" width="7.5703125" style="24" customWidth="1"/>
    <col min="2" max="2" width="31.140625" style="24" customWidth="1"/>
    <col min="3" max="3" width="7.42578125" style="24" customWidth="1"/>
    <col min="4" max="6" width="19" style="24" hidden="1" customWidth="1"/>
    <col min="7" max="7" width="16.140625" style="24" customWidth="1"/>
    <col min="8" max="8" width="16.42578125" style="24" customWidth="1"/>
    <col min="9" max="9" width="15.5703125" style="24" customWidth="1"/>
    <col min="10" max="12" width="19" style="24" hidden="1" customWidth="1"/>
    <col min="13" max="14" width="19" style="24" customWidth="1"/>
    <col min="15" max="16384" width="9.140625" style="24"/>
  </cols>
  <sheetData>
    <row r="1" spans="1:12" ht="49.5" hidden="1" customHeight="1" x14ac:dyDescent="0.25">
      <c r="A1" s="212" t="s">
        <v>174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2" ht="15" hidden="1" customHeight="1" x14ac:dyDescent="0.25">
      <c r="A2" s="213" t="s">
        <v>175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2" ht="15" hidden="1" customHeight="1" x14ac:dyDescent="0.25">
      <c r="A3" s="213" t="s">
        <v>290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ht="15" hidden="1" customHeight="1" x14ac:dyDescent="0.25">
      <c r="A4" s="213" t="s">
        <v>177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</row>
    <row r="5" spans="1:12" ht="15" hidden="1" customHeight="1" x14ac:dyDescent="0.25"/>
    <row r="6" spans="1:12" ht="15" hidden="1" customHeight="1" x14ac:dyDescent="0.25"/>
    <row r="7" spans="1:12" ht="15" hidden="1" customHeight="1" x14ac:dyDescent="0.25"/>
    <row r="8" spans="1:12" s="26" customFormat="1" ht="27.75" customHeight="1" x14ac:dyDescent="0.25">
      <c r="A8" s="229" t="s">
        <v>1499</v>
      </c>
      <c r="B8" s="229"/>
      <c r="C8" s="229"/>
      <c r="D8" s="229"/>
      <c r="E8" s="229"/>
      <c r="F8" s="229"/>
      <c r="G8" s="229"/>
      <c r="H8" s="229"/>
      <c r="I8" s="229"/>
    </row>
    <row r="9" spans="1:12" s="44" customFormat="1" ht="18.75" customHeight="1" x14ac:dyDescent="0.2">
      <c r="A9" s="230" t="s">
        <v>1500</v>
      </c>
      <c r="B9" s="230"/>
      <c r="C9" s="230"/>
      <c r="D9" s="230"/>
      <c r="E9" s="230"/>
      <c r="F9" s="230"/>
      <c r="G9" s="230"/>
      <c r="H9" s="230"/>
      <c r="I9" s="231"/>
    </row>
    <row r="10" spans="1:12" s="44" customFormat="1" ht="54" hidden="1" customHeight="1" x14ac:dyDescent="0.2">
      <c r="A10" s="232"/>
      <c r="B10" s="232"/>
      <c r="C10" s="232"/>
      <c r="D10" s="232"/>
      <c r="E10" s="232"/>
      <c r="F10" s="232"/>
      <c r="G10" s="232"/>
      <c r="H10" s="232"/>
      <c r="I10" s="233"/>
    </row>
    <row r="11" spans="1:12" s="44" customFormat="1" ht="14.25" customHeight="1" x14ac:dyDescent="0.2">
      <c r="A11" s="220"/>
      <c r="B11" s="220"/>
      <c r="C11" s="220"/>
      <c r="D11" s="220"/>
      <c r="E11" s="220"/>
      <c r="F11" s="220"/>
      <c r="G11" s="220"/>
      <c r="H11" s="220"/>
      <c r="I11" s="234"/>
    </row>
    <row r="12" spans="1:12" s="44" customFormat="1" ht="25.5" customHeight="1" x14ac:dyDescent="0.25">
      <c r="A12" s="228" t="s">
        <v>1501</v>
      </c>
      <c r="B12" s="228"/>
      <c r="C12" s="228"/>
      <c r="D12" s="228"/>
      <c r="E12" s="228"/>
      <c r="F12" s="228"/>
      <c r="G12" s="228"/>
      <c r="H12" s="228"/>
      <c r="I12" s="228"/>
      <c r="J12" s="96"/>
      <c r="K12" s="96"/>
      <c r="L12" s="96"/>
    </row>
    <row r="13" spans="1:12" s="44" customFormat="1" ht="24.75" customHeight="1" x14ac:dyDescent="0.25">
      <c r="A13" s="43"/>
      <c r="B13" s="97"/>
      <c r="C13" s="97"/>
      <c r="D13" s="97"/>
      <c r="E13" s="97"/>
      <c r="F13" s="97"/>
      <c r="G13" s="97"/>
      <c r="H13" s="97"/>
      <c r="I13" s="97"/>
      <c r="J13" s="96"/>
      <c r="K13" s="96"/>
      <c r="L13" s="96"/>
    </row>
    <row r="14" spans="1:12" ht="1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 t="s">
        <v>491</v>
      </c>
      <c r="K14" s="31"/>
      <c r="L14" s="31"/>
    </row>
    <row r="15" spans="1:12" ht="22.5" customHeight="1" x14ac:dyDescent="0.25">
      <c r="A15" s="29" t="s">
        <v>492</v>
      </c>
      <c r="B15" s="30"/>
      <c r="C15" s="29"/>
      <c r="D15" s="29" t="s">
        <v>15</v>
      </c>
      <c r="E15" s="29" t="s">
        <v>493</v>
      </c>
      <c r="F15" s="29"/>
      <c r="G15" s="29" t="s">
        <v>494</v>
      </c>
      <c r="H15" s="221" t="s">
        <v>26</v>
      </c>
      <c r="I15" s="222"/>
      <c r="J15" s="29" t="s">
        <v>495</v>
      </c>
      <c r="K15" s="31" t="s">
        <v>496</v>
      </c>
      <c r="L15" s="31"/>
    </row>
    <row r="16" spans="1:12" ht="20.100000000000001" customHeight="1" x14ac:dyDescent="0.25">
      <c r="A16" s="29" t="s">
        <v>17</v>
      </c>
      <c r="B16" s="29" t="s">
        <v>497</v>
      </c>
      <c r="C16" s="29" t="s">
        <v>17</v>
      </c>
      <c r="D16" s="29"/>
      <c r="E16" s="29" t="s">
        <v>18</v>
      </c>
      <c r="F16" s="29" t="s">
        <v>19</v>
      </c>
      <c r="G16" s="29"/>
      <c r="H16" s="29" t="s">
        <v>18</v>
      </c>
      <c r="I16" s="29" t="s">
        <v>19</v>
      </c>
      <c r="J16" s="29"/>
      <c r="K16" s="31" t="s">
        <v>18</v>
      </c>
      <c r="L16" s="31" t="s">
        <v>19</v>
      </c>
    </row>
    <row r="17" spans="1:12" ht="15" customHeight="1" x14ac:dyDescent="0.25">
      <c r="A17" s="33">
        <v>1</v>
      </c>
      <c r="B17" s="33">
        <v>2</v>
      </c>
      <c r="C17" s="33">
        <v>3</v>
      </c>
      <c r="D17" s="33">
        <v>4</v>
      </c>
      <c r="E17" s="33">
        <v>5</v>
      </c>
      <c r="F17" s="33">
        <v>6</v>
      </c>
      <c r="G17" s="33">
        <v>7</v>
      </c>
      <c r="H17" s="33">
        <v>8</v>
      </c>
      <c r="I17" s="33">
        <v>9</v>
      </c>
      <c r="J17" s="33">
        <v>10</v>
      </c>
      <c r="K17" s="33">
        <v>11</v>
      </c>
      <c r="L17" s="33">
        <v>12</v>
      </c>
    </row>
    <row r="18" spans="1:12" ht="28.5" customHeight="1" x14ac:dyDescent="0.25">
      <c r="A18" s="35">
        <v>4000</v>
      </c>
      <c r="B18" s="36" t="s">
        <v>498</v>
      </c>
      <c r="C18" s="35"/>
      <c r="D18" s="37">
        <f t="shared" ref="D18:L18" si="0">SUM(D20,D173,D211)</f>
        <v>1749139449.2</v>
      </c>
      <c r="E18" s="37">
        <f t="shared" si="0"/>
        <v>1143835731</v>
      </c>
      <c r="F18" s="37">
        <f t="shared" si="0"/>
        <v>807966649.20000005</v>
      </c>
      <c r="G18" s="38">
        <f t="shared" si="0"/>
        <v>1708949305.2</v>
      </c>
      <c r="H18" s="38">
        <f t="shared" si="0"/>
        <v>1096817331</v>
      </c>
      <c r="I18" s="38">
        <f t="shared" si="0"/>
        <v>795120505.20000005</v>
      </c>
      <c r="J18" s="37">
        <f t="shared" si="0"/>
        <v>1282569387.1999998</v>
      </c>
      <c r="K18" s="37">
        <f t="shared" si="0"/>
        <v>775493445.5999999</v>
      </c>
      <c r="L18" s="37">
        <f t="shared" si="0"/>
        <v>536375941.60000002</v>
      </c>
    </row>
    <row r="19" spans="1:12" ht="39.75" hidden="1" customHeight="1" x14ac:dyDescent="0.25">
      <c r="A19" s="35"/>
      <c r="B19" s="36" t="s">
        <v>499</v>
      </c>
      <c r="C19" s="35"/>
      <c r="D19" s="35"/>
      <c r="E19" s="35"/>
      <c r="F19" s="35"/>
      <c r="G19" s="38"/>
      <c r="H19" s="38"/>
      <c r="I19" s="38"/>
      <c r="J19" s="35"/>
      <c r="K19" s="35"/>
      <c r="L19" s="35"/>
    </row>
    <row r="20" spans="1:12" ht="23.25" customHeight="1" x14ac:dyDescent="0.25">
      <c r="A20" s="35">
        <v>4050</v>
      </c>
      <c r="B20" s="36" t="s">
        <v>500</v>
      </c>
      <c r="C20" s="35" t="s">
        <v>173</v>
      </c>
      <c r="D20" s="37">
        <f t="shared" ref="D20:L20" si="1">SUM(D22,D35,D78,D93,D103,D129,D144)</f>
        <v>941172800</v>
      </c>
      <c r="E20" s="37">
        <f t="shared" si="1"/>
        <v>1143835731</v>
      </c>
      <c r="F20" s="37">
        <f t="shared" si="1"/>
        <v>0</v>
      </c>
      <c r="G20" s="38">
        <f t="shared" si="1"/>
        <v>913828800</v>
      </c>
      <c r="H20" s="38">
        <f t="shared" si="1"/>
        <v>1096817331</v>
      </c>
      <c r="I20" s="38">
        <f t="shared" si="1"/>
        <v>0</v>
      </c>
      <c r="J20" s="37">
        <f t="shared" si="1"/>
        <v>746193445.5999999</v>
      </c>
      <c r="K20" s="37">
        <f t="shared" si="1"/>
        <v>775493445.5999999</v>
      </c>
      <c r="L20" s="37">
        <f t="shared" si="1"/>
        <v>0</v>
      </c>
    </row>
    <row r="21" spans="1:12" ht="39.75" hidden="1" customHeight="1" x14ac:dyDescent="0.25">
      <c r="A21" s="35"/>
      <c r="B21" s="36" t="s">
        <v>499</v>
      </c>
      <c r="C21" s="35"/>
      <c r="D21" s="35"/>
      <c r="E21" s="35"/>
      <c r="F21" s="35"/>
      <c r="G21" s="38"/>
      <c r="H21" s="38"/>
      <c r="I21" s="38"/>
      <c r="J21" s="35"/>
      <c r="K21" s="35"/>
      <c r="L21" s="35"/>
    </row>
    <row r="22" spans="1:12" ht="39" customHeight="1" x14ac:dyDescent="0.25">
      <c r="A22" s="35">
        <v>4100</v>
      </c>
      <c r="B22" s="36" t="s">
        <v>501</v>
      </c>
      <c r="C22" s="35" t="s">
        <v>173</v>
      </c>
      <c r="D22" s="37">
        <f>SUM(D24,D29,D32)</f>
        <v>293300600</v>
      </c>
      <c r="E22" s="37">
        <f>SUM(E24,E29,E32)</f>
        <v>293300600</v>
      </c>
      <c r="F22" s="37" t="s">
        <v>24</v>
      </c>
      <c r="G22" s="38">
        <f>SUM(G24,G29,G32)</f>
        <v>276338100</v>
      </c>
      <c r="H22" s="38">
        <f>SUM(H24,H29,H32)</f>
        <v>276338100</v>
      </c>
      <c r="I22" s="38" t="s">
        <v>24</v>
      </c>
      <c r="J22" s="37">
        <f>SUM(J24,J29,J32)</f>
        <v>246687647</v>
      </c>
      <c r="K22" s="37">
        <f>SUM(K24,K29,K32)</f>
        <v>246687647</v>
      </c>
      <c r="L22" s="37" t="s">
        <v>24</v>
      </c>
    </row>
    <row r="23" spans="1:12" ht="39.75" hidden="1" customHeight="1" x14ac:dyDescent="0.25">
      <c r="A23" s="35"/>
      <c r="B23" s="36" t="s">
        <v>499</v>
      </c>
      <c r="C23" s="35"/>
      <c r="D23" s="35"/>
      <c r="E23" s="35"/>
      <c r="F23" s="35"/>
      <c r="G23" s="38"/>
      <c r="H23" s="38"/>
      <c r="I23" s="38"/>
      <c r="J23" s="35"/>
      <c r="K23" s="35"/>
      <c r="L23" s="35"/>
    </row>
    <row r="24" spans="1:12" ht="33" customHeight="1" x14ac:dyDescent="0.25">
      <c r="A24" s="35">
        <v>4110</v>
      </c>
      <c r="B24" s="36" t="s">
        <v>502</v>
      </c>
      <c r="C24" s="35" t="s">
        <v>173</v>
      </c>
      <c r="D24" s="37">
        <f>SUM(D26:D28)</f>
        <v>293300600</v>
      </c>
      <c r="E24" s="37">
        <f>SUM(E26:E28)</f>
        <v>293300600</v>
      </c>
      <c r="F24" s="37" t="s">
        <v>24</v>
      </c>
      <c r="G24" s="38">
        <f>SUM(G26:G28)</f>
        <v>276338100</v>
      </c>
      <c r="H24" s="38">
        <f>SUM(H26:H28)</f>
        <v>276338100</v>
      </c>
      <c r="I24" s="38" t="s">
        <v>24</v>
      </c>
      <c r="J24" s="37">
        <f>SUM(J26:J28)</f>
        <v>246687647</v>
      </c>
      <c r="K24" s="37">
        <f>SUM(K26:K28)</f>
        <v>246687647</v>
      </c>
      <c r="L24" s="37" t="s">
        <v>24</v>
      </c>
    </row>
    <row r="25" spans="1:12" ht="39.75" hidden="1" customHeight="1" x14ac:dyDescent="0.25">
      <c r="A25" s="35"/>
      <c r="B25" s="36" t="s">
        <v>64</v>
      </c>
      <c r="C25" s="35"/>
      <c r="D25" s="35"/>
      <c r="E25" s="35"/>
      <c r="F25" s="35"/>
      <c r="G25" s="38"/>
      <c r="H25" s="38"/>
      <c r="I25" s="38"/>
      <c r="J25" s="35"/>
      <c r="K25" s="35"/>
      <c r="L25" s="35"/>
    </row>
    <row r="26" spans="1:12" ht="39.950000000000003" customHeight="1" x14ac:dyDescent="0.25">
      <c r="A26" s="35">
        <v>4111</v>
      </c>
      <c r="B26" s="36" t="s">
        <v>503</v>
      </c>
      <c r="C26" s="35" t="s">
        <v>504</v>
      </c>
      <c r="D26" s="37">
        <f>SUM(E26,F26)</f>
        <v>274300600</v>
      </c>
      <c r="E26" s="37">
        <v>274300600</v>
      </c>
      <c r="F26" s="37" t="s">
        <v>24</v>
      </c>
      <c r="G26" s="38">
        <f>SUM(H26,I26)</f>
        <v>258710600</v>
      </c>
      <c r="H26" s="38">
        <v>258710600</v>
      </c>
      <c r="I26" s="38" t="s">
        <v>24</v>
      </c>
      <c r="J26" s="37">
        <f>SUM(K26,L26)</f>
        <v>232550297</v>
      </c>
      <c r="K26" s="37">
        <v>232550297</v>
      </c>
      <c r="L26" s="37" t="s">
        <v>24</v>
      </c>
    </row>
    <row r="27" spans="1:12" ht="35.25" customHeight="1" x14ac:dyDescent="0.25">
      <c r="A27" s="35">
        <v>4112</v>
      </c>
      <c r="B27" s="36" t="s">
        <v>505</v>
      </c>
      <c r="C27" s="35" t="s">
        <v>506</v>
      </c>
      <c r="D27" s="37">
        <f>SUM(E27,F27)</f>
        <v>19000000</v>
      </c>
      <c r="E27" s="37">
        <v>19000000</v>
      </c>
      <c r="F27" s="37" t="s">
        <v>24</v>
      </c>
      <c r="G27" s="38">
        <f>SUM(H27,I27)</f>
        <v>17627500</v>
      </c>
      <c r="H27" s="38">
        <v>17627500</v>
      </c>
      <c r="I27" s="38" t="s">
        <v>24</v>
      </c>
      <c r="J27" s="37">
        <f>SUM(K27,L27)</f>
        <v>14137350</v>
      </c>
      <c r="K27" s="37">
        <v>14137350</v>
      </c>
      <c r="L27" s="37" t="s">
        <v>24</v>
      </c>
    </row>
    <row r="28" spans="1:12" ht="39.75" hidden="1" customHeight="1" x14ac:dyDescent="0.25">
      <c r="A28" s="35">
        <v>4114</v>
      </c>
      <c r="B28" s="36" t="s">
        <v>507</v>
      </c>
      <c r="C28" s="35" t="s">
        <v>508</v>
      </c>
      <c r="D28" s="37">
        <f>SUM(E28,F28)</f>
        <v>0</v>
      </c>
      <c r="E28" s="37">
        <v>0</v>
      </c>
      <c r="F28" s="37" t="s">
        <v>24</v>
      </c>
      <c r="G28" s="38">
        <f>SUM(H28,I28)</f>
        <v>0</v>
      </c>
      <c r="H28" s="38">
        <v>0</v>
      </c>
      <c r="I28" s="38" t="s">
        <v>24</v>
      </c>
      <c r="J28" s="37">
        <f>SUM(K28,L28)</f>
        <v>0</v>
      </c>
      <c r="K28" s="37">
        <v>0</v>
      </c>
      <c r="L28" s="37" t="s">
        <v>24</v>
      </c>
    </row>
    <row r="29" spans="1:12" ht="39.75" hidden="1" customHeight="1" x14ac:dyDescent="0.25">
      <c r="A29" s="35">
        <v>4120</v>
      </c>
      <c r="B29" s="36" t="s">
        <v>509</v>
      </c>
      <c r="C29" s="35" t="s">
        <v>173</v>
      </c>
      <c r="D29" s="37">
        <f>SUM(D31)</f>
        <v>0</v>
      </c>
      <c r="E29" s="37">
        <f>SUM(E31)</f>
        <v>0</v>
      </c>
      <c r="F29" s="37" t="s">
        <v>24</v>
      </c>
      <c r="G29" s="38">
        <f>SUM(G31)</f>
        <v>0</v>
      </c>
      <c r="H29" s="38">
        <f>SUM(H31)</f>
        <v>0</v>
      </c>
      <c r="I29" s="38" t="s">
        <v>24</v>
      </c>
      <c r="J29" s="37">
        <f>SUM(J31)</f>
        <v>0</v>
      </c>
      <c r="K29" s="37">
        <f>SUM(K31)</f>
        <v>0</v>
      </c>
      <c r="L29" s="37" t="s">
        <v>24</v>
      </c>
    </row>
    <row r="30" spans="1:12" ht="39.75" hidden="1" customHeight="1" x14ac:dyDescent="0.25">
      <c r="A30" s="35"/>
      <c r="B30" s="36" t="s">
        <v>64</v>
      </c>
      <c r="C30" s="35"/>
      <c r="D30" s="35"/>
      <c r="E30" s="35"/>
      <c r="F30" s="35"/>
      <c r="G30" s="38"/>
      <c r="H30" s="38"/>
      <c r="I30" s="38"/>
      <c r="J30" s="35"/>
      <c r="K30" s="35"/>
      <c r="L30" s="35"/>
    </row>
    <row r="31" spans="1:12" ht="39.75" hidden="1" customHeight="1" x14ac:dyDescent="0.25">
      <c r="A31" s="35">
        <v>4121</v>
      </c>
      <c r="B31" s="36" t="s">
        <v>510</v>
      </c>
      <c r="C31" s="35" t="s">
        <v>511</v>
      </c>
      <c r="D31" s="37">
        <f>SUM(E31,F31)</f>
        <v>0</v>
      </c>
      <c r="E31" s="37">
        <v>0</v>
      </c>
      <c r="F31" s="37" t="s">
        <v>24</v>
      </c>
      <c r="G31" s="38">
        <f>SUM(H31,I31)</f>
        <v>0</v>
      </c>
      <c r="H31" s="38">
        <v>0</v>
      </c>
      <c r="I31" s="38" t="s">
        <v>24</v>
      </c>
      <c r="J31" s="37">
        <f>SUM(K31,L31)</f>
        <v>0</v>
      </c>
      <c r="K31" s="37">
        <v>0</v>
      </c>
      <c r="L31" s="37" t="s">
        <v>24</v>
      </c>
    </row>
    <row r="32" spans="1:12" ht="39.75" hidden="1" customHeight="1" x14ac:dyDescent="0.25">
      <c r="A32" s="35">
        <v>4130</v>
      </c>
      <c r="B32" s="36" t="s">
        <v>512</v>
      </c>
      <c r="C32" s="35" t="s">
        <v>173</v>
      </c>
      <c r="D32" s="37">
        <f>SUM(D34)</f>
        <v>0</v>
      </c>
      <c r="E32" s="37">
        <f>SUM(E34)</f>
        <v>0</v>
      </c>
      <c r="F32" s="37" t="s">
        <v>24</v>
      </c>
      <c r="G32" s="38">
        <f>SUM(G34)</f>
        <v>0</v>
      </c>
      <c r="H32" s="38">
        <f>SUM(H34)</f>
        <v>0</v>
      </c>
      <c r="I32" s="38" t="s">
        <v>24</v>
      </c>
      <c r="J32" s="37">
        <f>SUM(J34)</f>
        <v>0</v>
      </c>
      <c r="K32" s="37">
        <f>SUM(K34)</f>
        <v>0</v>
      </c>
      <c r="L32" s="37" t="s">
        <v>24</v>
      </c>
    </row>
    <row r="33" spans="1:12" ht="39.75" hidden="1" customHeight="1" x14ac:dyDescent="0.25">
      <c r="A33" s="35"/>
      <c r="B33" s="36" t="s">
        <v>64</v>
      </c>
      <c r="C33" s="35"/>
      <c r="D33" s="35"/>
      <c r="E33" s="35"/>
      <c r="F33" s="35"/>
      <c r="G33" s="38"/>
      <c r="H33" s="38"/>
      <c r="I33" s="38"/>
      <c r="J33" s="35"/>
      <c r="K33" s="35"/>
      <c r="L33" s="35"/>
    </row>
    <row r="34" spans="1:12" ht="39.75" hidden="1" customHeight="1" x14ac:dyDescent="0.25">
      <c r="A34" s="35">
        <v>4131</v>
      </c>
      <c r="B34" s="36" t="s">
        <v>513</v>
      </c>
      <c r="C34" s="35" t="s">
        <v>514</v>
      </c>
      <c r="D34" s="37">
        <f>SUM(E34,F34)</f>
        <v>0</v>
      </c>
      <c r="E34" s="37">
        <v>0</v>
      </c>
      <c r="F34" s="37" t="s">
        <v>24</v>
      </c>
      <c r="G34" s="38">
        <f>SUM(H34,I34)</f>
        <v>0</v>
      </c>
      <c r="H34" s="38">
        <v>0</v>
      </c>
      <c r="I34" s="38" t="s">
        <v>24</v>
      </c>
      <c r="J34" s="37">
        <f>SUM(K34,L34)</f>
        <v>0</v>
      </c>
      <c r="K34" s="37">
        <v>0</v>
      </c>
      <c r="L34" s="37" t="s">
        <v>24</v>
      </c>
    </row>
    <row r="35" spans="1:12" ht="36" customHeight="1" x14ac:dyDescent="0.25">
      <c r="A35" s="35">
        <v>4200</v>
      </c>
      <c r="B35" s="36" t="s">
        <v>515</v>
      </c>
      <c r="C35" s="35" t="s">
        <v>173</v>
      </c>
      <c r="D35" s="37">
        <f>SUM(D37,D46,D51,D61,D64,D68)</f>
        <v>317236000</v>
      </c>
      <c r="E35" s="37">
        <f>SUM(E37,E46,E51,E61,E64,E68)</f>
        <v>317236000</v>
      </c>
      <c r="F35" s="37" t="s">
        <v>24</v>
      </c>
      <c r="G35" s="38">
        <f>SUM(G37,G46,G51,G61,G64,G68)</f>
        <v>360301000</v>
      </c>
      <c r="H35" s="38">
        <f>SUM(H37,H46,H51,H61,H64,H68)</f>
        <v>360301000</v>
      </c>
      <c r="I35" s="38" t="s">
        <v>24</v>
      </c>
      <c r="J35" s="37">
        <f>SUM(J37,J46,J51,J61,J64,J68)</f>
        <v>307812934.30000001</v>
      </c>
      <c r="K35" s="37">
        <f>SUM(K37,K46,K51,K61,K64,K68)</f>
        <v>307812934.30000001</v>
      </c>
      <c r="L35" s="37" t="s">
        <v>24</v>
      </c>
    </row>
    <row r="36" spans="1:12" ht="39.75" hidden="1" customHeight="1" x14ac:dyDescent="0.25">
      <c r="A36" s="35"/>
      <c r="B36" s="36" t="s">
        <v>499</v>
      </c>
      <c r="C36" s="35"/>
      <c r="D36" s="35"/>
      <c r="E36" s="35"/>
      <c r="F36" s="35"/>
      <c r="G36" s="38"/>
      <c r="H36" s="38"/>
      <c r="I36" s="38"/>
      <c r="J36" s="35"/>
      <c r="K36" s="35"/>
      <c r="L36" s="35"/>
    </row>
    <row r="37" spans="1:12" ht="36" customHeight="1" x14ac:dyDescent="0.25">
      <c r="A37" s="35">
        <v>4210</v>
      </c>
      <c r="B37" s="36" t="s">
        <v>516</v>
      </c>
      <c r="C37" s="35" t="s">
        <v>173</v>
      </c>
      <c r="D37" s="37">
        <f>SUM(D39:D45)</f>
        <v>135656600</v>
      </c>
      <c r="E37" s="37">
        <f>SUM(E39:E45)</f>
        <v>135656600</v>
      </c>
      <c r="F37" s="37" t="s">
        <v>24</v>
      </c>
      <c r="G37" s="38">
        <f>SUM(G39:G45)</f>
        <v>134741600</v>
      </c>
      <c r="H37" s="38">
        <f>SUM(H39:H45)</f>
        <v>134741600</v>
      </c>
      <c r="I37" s="38" t="s">
        <v>24</v>
      </c>
      <c r="J37" s="37">
        <f>SUM(J39:J45)</f>
        <v>122037287.30000001</v>
      </c>
      <c r="K37" s="37">
        <f>SUM(K39:K45)</f>
        <v>122037287.30000001</v>
      </c>
      <c r="L37" s="37" t="s">
        <v>24</v>
      </c>
    </row>
    <row r="38" spans="1:12" ht="39.75" hidden="1" customHeight="1" x14ac:dyDescent="0.25">
      <c r="A38" s="35"/>
      <c r="B38" s="36" t="s">
        <v>64</v>
      </c>
      <c r="C38" s="35"/>
      <c r="D38" s="35"/>
      <c r="E38" s="35"/>
      <c r="F38" s="35"/>
      <c r="G38" s="38"/>
      <c r="H38" s="38"/>
      <c r="I38" s="38"/>
      <c r="J38" s="35"/>
      <c r="K38" s="35"/>
      <c r="L38" s="35"/>
    </row>
    <row r="39" spans="1:12" ht="39.75" hidden="1" customHeight="1" x14ac:dyDescent="0.25">
      <c r="A39" s="35">
        <v>4211</v>
      </c>
      <c r="B39" s="36" t="s">
        <v>517</v>
      </c>
      <c r="C39" s="35" t="s">
        <v>518</v>
      </c>
      <c r="D39" s="37">
        <f t="shared" ref="D39:D45" si="2">SUM(E39,F39)</f>
        <v>100000</v>
      </c>
      <c r="E39" s="37">
        <v>100000</v>
      </c>
      <c r="F39" s="37" t="s">
        <v>24</v>
      </c>
      <c r="G39" s="38">
        <f t="shared" ref="G39:G45" si="3">SUM(H39,I39)</f>
        <v>0</v>
      </c>
      <c r="H39" s="38">
        <v>0</v>
      </c>
      <c r="I39" s="38" t="s">
        <v>24</v>
      </c>
      <c r="J39" s="37">
        <f t="shared" ref="J39:J45" si="4">SUM(K39,L39)</f>
        <v>0</v>
      </c>
      <c r="K39" s="37">
        <v>0</v>
      </c>
      <c r="L39" s="37" t="s">
        <v>24</v>
      </c>
    </row>
    <row r="40" spans="1:12" ht="26.25" customHeight="1" x14ac:dyDescent="0.25">
      <c r="A40" s="35">
        <v>4212</v>
      </c>
      <c r="B40" s="36" t="s">
        <v>519</v>
      </c>
      <c r="C40" s="35" t="s">
        <v>520</v>
      </c>
      <c r="D40" s="37">
        <f t="shared" si="2"/>
        <v>53267000</v>
      </c>
      <c r="E40" s="37">
        <v>53267000</v>
      </c>
      <c r="F40" s="37" t="s">
        <v>24</v>
      </c>
      <c r="G40" s="38">
        <f t="shared" si="3"/>
        <v>53317000</v>
      </c>
      <c r="H40" s="38">
        <v>53317000</v>
      </c>
      <c r="I40" s="38" t="s">
        <v>24</v>
      </c>
      <c r="J40" s="37">
        <f t="shared" si="4"/>
        <v>48613385.399999999</v>
      </c>
      <c r="K40" s="37">
        <v>48613385.399999999</v>
      </c>
      <c r="L40" s="37" t="s">
        <v>24</v>
      </c>
    </row>
    <row r="41" spans="1:12" ht="27" customHeight="1" x14ac:dyDescent="0.25">
      <c r="A41" s="35">
        <v>4213</v>
      </c>
      <c r="B41" s="36" t="s">
        <v>521</v>
      </c>
      <c r="C41" s="35" t="s">
        <v>522</v>
      </c>
      <c r="D41" s="37">
        <f t="shared" si="2"/>
        <v>73530000</v>
      </c>
      <c r="E41" s="37">
        <v>73530000</v>
      </c>
      <c r="F41" s="37" t="s">
        <v>24</v>
      </c>
      <c r="G41" s="38">
        <f t="shared" si="3"/>
        <v>73145000</v>
      </c>
      <c r="H41" s="38">
        <v>73145000</v>
      </c>
      <c r="I41" s="38" t="s">
        <v>24</v>
      </c>
      <c r="J41" s="37">
        <f t="shared" si="4"/>
        <v>67313084.400000006</v>
      </c>
      <c r="K41" s="37">
        <v>67313084.400000006</v>
      </c>
      <c r="L41" s="37" t="s">
        <v>24</v>
      </c>
    </row>
    <row r="42" spans="1:12" ht="24.75" customHeight="1" x14ac:dyDescent="0.25">
      <c r="A42" s="35">
        <v>4214</v>
      </c>
      <c r="B42" s="36" t="s">
        <v>523</v>
      </c>
      <c r="C42" s="35" t="s">
        <v>524</v>
      </c>
      <c r="D42" s="37">
        <f t="shared" si="2"/>
        <v>4407600</v>
      </c>
      <c r="E42" s="37">
        <v>4407600</v>
      </c>
      <c r="F42" s="37" t="s">
        <v>24</v>
      </c>
      <c r="G42" s="38">
        <f t="shared" si="3"/>
        <v>4407600</v>
      </c>
      <c r="H42" s="38">
        <v>4407600</v>
      </c>
      <c r="I42" s="38" t="s">
        <v>24</v>
      </c>
      <c r="J42" s="37">
        <f t="shared" si="4"/>
        <v>3600817.5</v>
      </c>
      <c r="K42" s="37">
        <v>3600817.5</v>
      </c>
      <c r="L42" s="37" t="s">
        <v>24</v>
      </c>
    </row>
    <row r="43" spans="1:12" ht="28.5" customHeight="1" x14ac:dyDescent="0.25">
      <c r="A43" s="35">
        <v>4215</v>
      </c>
      <c r="B43" s="36" t="s">
        <v>525</v>
      </c>
      <c r="C43" s="35" t="s">
        <v>526</v>
      </c>
      <c r="D43" s="37">
        <f t="shared" si="2"/>
        <v>1852000</v>
      </c>
      <c r="E43" s="37">
        <v>1852000</v>
      </c>
      <c r="F43" s="37" t="s">
        <v>24</v>
      </c>
      <c r="G43" s="38">
        <f t="shared" si="3"/>
        <v>1372000</v>
      </c>
      <c r="H43" s="38">
        <v>1372000</v>
      </c>
      <c r="I43" s="38" t="s">
        <v>24</v>
      </c>
      <c r="J43" s="37">
        <f t="shared" si="4"/>
        <v>310000</v>
      </c>
      <c r="K43" s="37">
        <v>310000</v>
      </c>
      <c r="L43" s="37" t="s">
        <v>24</v>
      </c>
    </row>
    <row r="44" spans="1:12" ht="35.25" customHeight="1" x14ac:dyDescent="0.25">
      <c r="A44" s="35">
        <v>4216</v>
      </c>
      <c r="B44" s="36" t="s">
        <v>527</v>
      </c>
      <c r="C44" s="35" t="s">
        <v>528</v>
      </c>
      <c r="D44" s="37">
        <f t="shared" si="2"/>
        <v>2500000</v>
      </c>
      <c r="E44" s="37">
        <v>2500000</v>
      </c>
      <c r="F44" s="37" t="s">
        <v>24</v>
      </c>
      <c r="G44" s="38">
        <f t="shared" si="3"/>
        <v>2500000</v>
      </c>
      <c r="H44" s="38">
        <v>2500000</v>
      </c>
      <c r="I44" s="38" t="s">
        <v>24</v>
      </c>
      <c r="J44" s="37">
        <f t="shared" si="4"/>
        <v>2200000</v>
      </c>
      <c r="K44" s="37">
        <v>2200000</v>
      </c>
      <c r="L44" s="37" t="s">
        <v>24</v>
      </c>
    </row>
    <row r="45" spans="1:12" ht="39.75" hidden="1" customHeight="1" x14ac:dyDescent="0.25">
      <c r="A45" s="35">
        <v>4217</v>
      </c>
      <c r="B45" s="36" t="s">
        <v>529</v>
      </c>
      <c r="C45" s="35" t="s">
        <v>530</v>
      </c>
      <c r="D45" s="37">
        <f t="shared" si="2"/>
        <v>0</v>
      </c>
      <c r="E45" s="37">
        <v>0</v>
      </c>
      <c r="F45" s="37" t="s">
        <v>24</v>
      </c>
      <c r="G45" s="38">
        <f t="shared" si="3"/>
        <v>0</v>
      </c>
      <c r="H45" s="38">
        <v>0</v>
      </c>
      <c r="I45" s="38" t="s">
        <v>24</v>
      </c>
      <c r="J45" s="37">
        <f t="shared" si="4"/>
        <v>0</v>
      </c>
      <c r="K45" s="37">
        <v>0</v>
      </c>
      <c r="L45" s="37" t="s">
        <v>24</v>
      </c>
    </row>
    <row r="46" spans="1:12" ht="21" customHeight="1" x14ac:dyDescent="0.25">
      <c r="A46" s="35">
        <v>4220</v>
      </c>
      <c r="B46" s="36" t="s">
        <v>531</v>
      </c>
      <c r="C46" s="35" t="s">
        <v>173</v>
      </c>
      <c r="D46" s="37">
        <f>SUM(D48:D50)</f>
        <v>4620000</v>
      </c>
      <c r="E46" s="37">
        <f>SUM(E48:E50)</f>
        <v>4620000</v>
      </c>
      <c r="F46" s="37" t="s">
        <v>24</v>
      </c>
      <c r="G46" s="38">
        <f>SUM(G48:G50)</f>
        <v>6774000</v>
      </c>
      <c r="H46" s="38">
        <f>SUM(H48:H50)</f>
        <v>6774000</v>
      </c>
      <c r="I46" s="38" t="s">
        <v>24</v>
      </c>
      <c r="J46" s="37">
        <f>SUM(J48:J50)</f>
        <v>5899860</v>
      </c>
      <c r="K46" s="37">
        <f>SUM(K48:K50)</f>
        <v>5899860</v>
      </c>
      <c r="L46" s="37" t="s">
        <v>24</v>
      </c>
    </row>
    <row r="47" spans="1:12" ht="39.75" hidden="1" customHeight="1" x14ac:dyDescent="0.25">
      <c r="A47" s="35"/>
      <c r="B47" s="36" t="s">
        <v>64</v>
      </c>
      <c r="C47" s="35"/>
      <c r="D47" s="35"/>
      <c r="E47" s="35"/>
      <c r="F47" s="35"/>
      <c r="G47" s="38"/>
      <c r="H47" s="38"/>
      <c r="I47" s="38"/>
      <c r="J47" s="35"/>
      <c r="K47" s="35"/>
      <c r="L47" s="35"/>
    </row>
    <row r="48" spans="1:12" ht="31.5" customHeight="1" x14ac:dyDescent="0.25">
      <c r="A48" s="35">
        <v>4221</v>
      </c>
      <c r="B48" s="36" t="s">
        <v>532</v>
      </c>
      <c r="C48" s="35" t="s">
        <v>533</v>
      </c>
      <c r="D48" s="37">
        <f>SUM(E48,F48)</f>
        <v>4620000</v>
      </c>
      <c r="E48" s="37">
        <v>4620000</v>
      </c>
      <c r="F48" s="37" t="s">
        <v>24</v>
      </c>
      <c r="G48" s="38">
        <f>SUM(H48,I48)</f>
        <v>4620000</v>
      </c>
      <c r="H48" s="38">
        <v>4620000</v>
      </c>
      <c r="I48" s="38" t="s">
        <v>24</v>
      </c>
      <c r="J48" s="37">
        <f>SUM(K48,L48)</f>
        <v>3746800</v>
      </c>
      <c r="K48" s="37">
        <v>3746800</v>
      </c>
      <c r="L48" s="37" t="s">
        <v>24</v>
      </c>
    </row>
    <row r="49" spans="1:12" ht="33.75" customHeight="1" x14ac:dyDescent="0.25">
      <c r="A49" s="35">
        <v>4222</v>
      </c>
      <c r="B49" s="36" t="s">
        <v>534</v>
      </c>
      <c r="C49" s="35" t="s">
        <v>535</v>
      </c>
      <c r="D49" s="37">
        <f>SUM(E49,F49)</f>
        <v>0</v>
      </c>
      <c r="E49" s="37">
        <v>0</v>
      </c>
      <c r="F49" s="37" t="s">
        <v>24</v>
      </c>
      <c r="G49" s="38">
        <f>SUM(H49,I49)</f>
        <v>2154000</v>
      </c>
      <c r="H49" s="38">
        <v>2154000</v>
      </c>
      <c r="I49" s="38" t="s">
        <v>24</v>
      </c>
      <c r="J49" s="37">
        <f>SUM(K49,L49)</f>
        <v>2153060</v>
      </c>
      <c r="K49" s="37">
        <v>2153060</v>
      </c>
      <c r="L49" s="37" t="s">
        <v>24</v>
      </c>
    </row>
    <row r="50" spans="1:12" ht="39.75" hidden="1" customHeight="1" x14ac:dyDescent="0.25">
      <c r="A50" s="35">
        <v>4223</v>
      </c>
      <c r="B50" s="36" t="s">
        <v>536</v>
      </c>
      <c r="C50" s="35" t="s">
        <v>537</v>
      </c>
      <c r="D50" s="37">
        <f>SUM(E50,F50)</f>
        <v>0</v>
      </c>
      <c r="E50" s="37">
        <v>0</v>
      </c>
      <c r="F50" s="37" t="s">
        <v>24</v>
      </c>
      <c r="G50" s="38">
        <f>SUM(H50,I50)</f>
        <v>0</v>
      </c>
      <c r="H50" s="38">
        <v>0</v>
      </c>
      <c r="I50" s="38" t="s">
        <v>24</v>
      </c>
      <c r="J50" s="37">
        <f>SUM(K50,L50)</f>
        <v>0</v>
      </c>
      <c r="K50" s="37">
        <v>0</v>
      </c>
      <c r="L50" s="37" t="s">
        <v>24</v>
      </c>
    </row>
    <row r="51" spans="1:12" ht="34.5" customHeight="1" x14ac:dyDescent="0.25">
      <c r="A51" s="35">
        <v>4230</v>
      </c>
      <c r="B51" s="36" t="s">
        <v>538</v>
      </c>
      <c r="C51" s="35" t="s">
        <v>24</v>
      </c>
      <c r="D51" s="37">
        <f>SUM(D53:D60)</f>
        <v>23870000</v>
      </c>
      <c r="E51" s="37">
        <f>SUM(E53:E60)</f>
        <v>23870000</v>
      </c>
      <c r="F51" s="37" t="s">
        <v>24</v>
      </c>
      <c r="G51" s="38">
        <f>SUM(G53:G60)</f>
        <v>27960000</v>
      </c>
      <c r="H51" s="38">
        <f>SUM(H53:H60)</f>
        <v>27960000</v>
      </c>
      <c r="I51" s="38" t="s">
        <v>24</v>
      </c>
      <c r="J51" s="37">
        <f>SUM(J53:J60)</f>
        <v>20716302</v>
      </c>
      <c r="K51" s="37">
        <f>SUM(K53:K60)</f>
        <v>20716302</v>
      </c>
      <c r="L51" s="37" t="s">
        <v>24</v>
      </c>
    </row>
    <row r="52" spans="1:12" ht="39.75" hidden="1" customHeight="1" x14ac:dyDescent="0.25">
      <c r="A52" s="35"/>
      <c r="B52" s="36" t="s">
        <v>64</v>
      </c>
      <c r="C52" s="35"/>
      <c r="D52" s="35"/>
      <c r="E52" s="35"/>
      <c r="F52" s="35"/>
      <c r="G52" s="38"/>
      <c r="H52" s="38"/>
      <c r="I52" s="38"/>
      <c r="J52" s="35"/>
      <c r="K52" s="35"/>
      <c r="L52" s="35"/>
    </row>
    <row r="53" spans="1:12" ht="39.75" hidden="1" customHeight="1" x14ac:dyDescent="0.25">
      <c r="A53" s="35">
        <v>4231</v>
      </c>
      <c r="B53" s="36" t="s">
        <v>539</v>
      </c>
      <c r="C53" s="35" t="s">
        <v>540</v>
      </c>
      <c r="D53" s="37">
        <f t="shared" ref="D53:D60" si="5">SUM(E53,F53)</f>
        <v>0</v>
      </c>
      <c r="E53" s="37">
        <v>0</v>
      </c>
      <c r="F53" s="37" t="s">
        <v>24</v>
      </c>
      <c r="G53" s="38">
        <f t="shared" ref="G53:G60" si="6">SUM(H53,I53)</f>
        <v>0</v>
      </c>
      <c r="H53" s="38">
        <v>0</v>
      </c>
      <c r="I53" s="38" t="s">
        <v>24</v>
      </c>
      <c r="J53" s="37">
        <f t="shared" ref="J53:J60" si="7">SUM(K53,L53)</f>
        <v>0</v>
      </c>
      <c r="K53" s="37">
        <v>0</v>
      </c>
      <c r="L53" s="37" t="s">
        <v>24</v>
      </c>
    </row>
    <row r="54" spans="1:12" ht="32.25" customHeight="1" x14ac:dyDescent="0.25">
      <c r="A54" s="35">
        <v>4232</v>
      </c>
      <c r="B54" s="36" t="s">
        <v>541</v>
      </c>
      <c r="C54" s="35" t="s">
        <v>542</v>
      </c>
      <c r="D54" s="37">
        <f t="shared" si="5"/>
        <v>2650000</v>
      </c>
      <c r="E54" s="37">
        <v>2650000</v>
      </c>
      <c r="F54" s="37" t="s">
        <v>24</v>
      </c>
      <c r="G54" s="38">
        <f t="shared" si="6"/>
        <v>2930000</v>
      </c>
      <c r="H54" s="38">
        <v>2930000</v>
      </c>
      <c r="I54" s="38" t="s">
        <v>24</v>
      </c>
      <c r="J54" s="37">
        <f t="shared" si="7"/>
        <v>2326200</v>
      </c>
      <c r="K54" s="37">
        <v>2326200</v>
      </c>
      <c r="L54" s="37" t="s">
        <v>24</v>
      </c>
    </row>
    <row r="55" spans="1:12" ht="31.5" customHeight="1" x14ac:dyDescent="0.25">
      <c r="A55" s="35">
        <v>4233</v>
      </c>
      <c r="B55" s="36" t="s">
        <v>543</v>
      </c>
      <c r="C55" s="35" t="s">
        <v>544</v>
      </c>
      <c r="D55" s="37">
        <f t="shared" si="5"/>
        <v>200000</v>
      </c>
      <c r="E55" s="37">
        <v>200000</v>
      </c>
      <c r="F55" s="37" t="s">
        <v>24</v>
      </c>
      <c r="G55" s="38">
        <f t="shared" si="6"/>
        <v>195000</v>
      </c>
      <c r="H55" s="38">
        <v>195000</v>
      </c>
      <c r="I55" s="38" t="s">
        <v>24</v>
      </c>
      <c r="J55" s="37">
        <f t="shared" si="7"/>
        <v>95000</v>
      </c>
      <c r="K55" s="37">
        <v>95000</v>
      </c>
      <c r="L55" s="37" t="s">
        <v>24</v>
      </c>
    </row>
    <row r="56" spans="1:12" ht="35.25" customHeight="1" x14ac:dyDescent="0.25">
      <c r="A56" s="35">
        <v>4234</v>
      </c>
      <c r="B56" s="36" t="s">
        <v>545</v>
      </c>
      <c r="C56" s="35" t="s">
        <v>546</v>
      </c>
      <c r="D56" s="37">
        <f t="shared" si="5"/>
        <v>1700000</v>
      </c>
      <c r="E56" s="37">
        <v>1700000</v>
      </c>
      <c r="F56" s="37" t="s">
        <v>24</v>
      </c>
      <c r="G56" s="38">
        <f t="shared" si="6"/>
        <v>1605000</v>
      </c>
      <c r="H56" s="38">
        <v>1605000</v>
      </c>
      <c r="I56" s="38" t="s">
        <v>24</v>
      </c>
      <c r="J56" s="37">
        <f t="shared" si="7"/>
        <v>1112130</v>
      </c>
      <c r="K56" s="37">
        <v>1112130</v>
      </c>
      <c r="L56" s="37" t="s">
        <v>24</v>
      </c>
    </row>
    <row r="57" spans="1:12" ht="39.75" hidden="1" customHeight="1" x14ac:dyDescent="0.25">
      <c r="A57" s="35">
        <v>4235</v>
      </c>
      <c r="B57" s="36" t="s">
        <v>547</v>
      </c>
      <c r="C57" s="35" t="s">
        <v>548</v>
      </c>
      <c r="D57" s="37">
        <f t="shared" si="5"/>
        <v>0</v>
      </c>
      <c r="E57" s="37">
        <v>0</v>
      </c>
      <c r="F57" s="37" t="s">
        <v>24</v>
      </c>
      <c r="G57" s="38">
        <f t="shared" si="6"/>
        <v>0</v>
      </c>
      <c r="H57" s="38">
        <v>0</v>
      </c>
      <c r="I57" s="38" t="s">
        <v>24</v>
      </c>
      <c r="J57" s="37">
        <f t="shared" si="7"/>
        <v>0</v>
      </c>
      <c r="K57" s="37">
        <v>0</v>
      </c>
      <c r="L57" s="37" t="s">
        <v>24</v>
      </c>
    </row>
    <row r="58" spans="1:12" ht="39.75" hidden="1" customHeight="1" x14ac:dyDescent="0.25">
      <c r="A58" s="35">
        <v>4236</v>
      </c>
      <c r="B58" s="36" t="s">
        <v>549</v>
      </c>
      <c r="C58" s="35" t="s">
        <v>550</v>
      </c>
      <c r="D58" s="37">
        <f t="shared" si="5"/>
        <v>0</v>
      </c>
      <c r="E58" s="37">
        <v>0</v>
      </c>
      <c r="F58" s="37" t="s">
        <v>24</v>
      </c>
      <c r="G58" s="38">
        <f t="shared" si="6"/>
        <v>0</v>
      </c>
      <c r="H58" s="38">
        <v>0</v>
      </c>
      <c r="I58" s="38" t="s">
        <v>24</v>
      </c>
      <c r="J58" s="37">
        <f t="shared" si="7"/>
        <v>0</v>
      </c>
      <c r="K58" s="37">
        <v>0</v>
      </c>
      <c r="L58" s="37" t="s">
        <v>24</v>
      </c>
    </row>
    <row r="59" spans="1:12" ht="24" customHeight="1" x14ac:dyDescent="0.25">
      <c r="A59" s="35">
        <v>4237</v>
      </c>
      <c r="B59" s="36" t="s">
        <v>551</v>
      </c>
      <c r="C59" s="35" t="s">
        <v>552</v>
      </c>
      <c r="D59" s="37">
        <f t="shared" si="5"/>
        <v>950000</v>
      </c>
      <c r="E59" s="37">
        <v>950000</v>
      </c>
      <c r="F59" s="37" t="s">
        <v>24</v>
      </c>
      <c r="G59" s="38">
        <f t="shared" si="6"/>
        <v>200000</v>
      </c>
      <c r="H59" s="38">
        <v>200000</v>
      </c>
      <c r="I59" s="38" t="s">
        <v>24</v>
      </c>
      <c r="J59" s="37">
        <f t="shared" si="7"/>
        <v>0</v>
      </c>
      <c r="K59" s="37">
        <v>0</v>
      </c>
      <c r="L59" s="37" t="s">
        <v>24</v>
      </c>
    </row>
    <row r="60" spans="1:12" ht="39.950000000000003" customHeight="1" x14ac:dyDescent="0.25">
      <c r="A60" s="35">
        <v>4238</v>
      </c>
      <c r="B60" s="36" t="s">
        <v>553</v>
      </c>
      <c r="C60" s="35" t="s">
        <v>554</v>
      </c>
      <c r="D60" s="37">
        <f t="shared" si="5"/>
        <v>18370000</v>
      </c>
      <c r="E60" s="37">
        <v>18370000</v>
      </c>
      <c r="F60" s="37" t="s">
        <v>24</v>
      </c>
      <c r="G60" s="38">
        <f t="shared" si="6"/>
        <v>23030000</v>
      </c>
      <c r="H60" s="38">
        <v>23030000</v>
      </c>
      <c r="I60" s="38" t="s">
        <v>24</v>
      </c>
      <c r="J60" s="37">
        <f t="shared" si="7"/>
        <v>17182972</v>
      </c>
      <c r="K60" s="37">
        <v>17182972</v>
      </c>
      <c r="L60" s="37" t="s">
        <v>24</v>
      </c>
    </row>
    <row r="61" spans="1:12" ht="28.5" customHeight="1" x14ac:dyDescent="0.25">
      <c r="A61" s="35">
        <v>4240</v>
      </c>
      <c r="B61" s="36" t="s">
        <v>555</v>
      </c>
      <c r="C61" s="35" t="s">
        <v>173</v>
      </c>
      <c r="D61" s="37">
        <f>SUM(D63)</f>
        <v>17044000</v>
      </c>
      <c r="E61" s="37">
        <f>SUM(E63)</f>
        <v>17044000</v>
      </c>
      <c r="F61" s="37" t="s">
        <v>24</v>
      </c>
      <c r="G61" s="38">
        <f>SUM(G63)</f>
        <v>20169000</v>
      </c>
      <c r="H61" s="38">
        <f>SUM(H63)</f>
        <v>20169000</v>
      </c>
      <c r="I61" s="38" t="s">
        <v>24</v>
      </c>
      <c r="J61" s="37">
        <f>SUM(J63)</f>
        <v>17323252</v>
      </c>
      <c r="K61" s="37">
        <f>SUM(K63)</f>
        <v>17323252</v>
      </c>
      <c r="L61" s="37" t="s">
        <v>24</v>
      </c>
    </row>
    <row r="62" spans="1:12" ht="39.75" hidden="1" customHeight="1" x14ac:dyDescent="0.25">
      <c r="A62" s="35"/>
      <c r="B62" s="36" t="s">
        <v>64</v>
      </c>
      <c r="C62" s="35"/>
      <c r="D62" s="35"/>
      <c r="E62" s="35"/>
      <c r="F62" s="35"/>
      <c r="G62" s="38"/>
      <c r="H62" s="38"/>
      <c r="I62" s="38"/>
      <c r="J62" s="35"/>
      <c r="K62" s="35"/>
      <c r="L62" s="35"/>
    </row>
    <row r="63" spans="1:12" ht="39.950000000000003" customHeight="1" x14ac:dyDescent="0.25">
      <c r="A63" s="35">
        <v>4241</v>
      </c>
      <c r="B63" s="36" t="s">
        <v>556</v>
      </c>
      <c r="C63" s="35" t="s">
        <v>557</v>
      </c>
      <c r="D63" s="37">
        <f>SUM(E63,F63)</f>
        <v>17044000</v>
      </c>
      <c r="E63" s="37">
        <v>17044000</v>
      </c>
      <c r="F63" s="37" t="s">
        <v>24</v>
      </c>
      <c r="G63" s="38">
        <f>SUM(H63,I63)</f>
        <v>20169000</v>
      </c>
      <c r="H63" s="38">
        <v>20169000</v>
      </c>
      <c r="I63" s="38" t="s">
        <v>24</v>
      </c>
      <c r="J63" s="37">
        <f>SUM(K63,L63)</f>
        <v>17323252</v>
      </c>
      <c r="K63" s="37">
        <v>17323252</v>
      </c>
      <c r="L63" s="37" t="s">
        <v>24</v>
      </c>
    </row>
    <row r="64" spans="1:12" ht="39" customHeight="1" x14ac:dyDescent="0.25">
      <c r="A64" s="35">
        <v>4250</v>
      </c>
      <c r="B64" s="36" t="s">
        <v>558</v>
      </c>
      <c r="C64" s="35" t="s">
        <v>173</v>
      </c>
      <c r="D64" s="37">
        <f>SUM(D66:D67)</f>
        <v>45126400</v>
      </c>
      <c r="E64" s="37">
        <f>SUM(E66:E67)</f>
        <v>45126400</v>
      </c>
      <c r="F64" s="37" t="s">
        <v>24</v>
      </c>
      <c r="G64" s="38">
        <f>SUM(G66:G67)</f>
        <v>51502400</v>
      </c>
      <c r="H64" s="38">
        <f>SUM(H66:H67)</f>
        <v>51502400</v>
      </c>
      <c r="I64" s="38" t="s">
        <v>24</v>
      </c>
      <c r="J64" s="37">
        <f>SUM(J66:J67)</f>
        <v>40421446</v>
      </c>
      <c r="K64" s="37">
        <f>SUM(K66:K67)</f>
        <v>40421446</v>
      </c>
      <c r="L64" s="37" t="s">
        <v>24</v>
      </c>
    </row>
    <row r="65" spans="1:12" ht="39.75" hidden="1" customHeight="1" x14ac:dyDescent="0.25">
      <c r="A65" s="35"/>
      <c r="B65" s="36" t="s">
        <v>64</v>
      </c>
      <c r="C65" s="35"/>
      <c r="D65" s="35"/>
      <c r="E65" s="35"/>
      <c r="F65" s="35"/>
      <c r="G65" s="38"/>
      <c r="H65" s="38"/>
      <c r="I65" s="38"/>
      <c r="J65" s="35"/>
      <c r="K65" s="35"/>
      <c r="L65" s="35"/>
    </row>
    <row r="66" spans="1:12" ht="39.950000000000003" customHeight="1" x14ac:dyDescent="0.25">
      <c r="A66" s="35">
        <v>4251</v>
      </c>
      <c r="B66" s="36" t="s">
        <v>559</v>
      </c>
      <c r="C66" s="35" t="s">
        <v>560</v>
      </c>
      <c r="D66" s="37">
        <f>SUM(E66,F66)</f>
        <v>40800000</v>
      </c>
      <c r="E66" s="37">
        <v>40800000</v>
      </c>
      <c r="F66" s="37" t="s">
        <v>24</v>
      </c>
      <c r="G66" s="38">
        <f>SUM(H66,I66)</f>
        <v>48176000</v>
      </c>
      <c r="H66" s="38">
        <v>48176000</v>
      </c>
      <c r="I66" s="38" t="s">
        <v>24</v>
      </c>
      <c r="J66" s="37">
        <f>SUM(K66,L66)</f>
        <v>38407296</v>
      </c>
      <c r="K66" s="37">
        <v>38407296</v>
      </c>
      <c r="L66" s="37" t="s">
        <v>24</v>
      </c>
    </row>
    <row r="67" spans="1:12" ht="39.950000000000003" customHeight="1" x14ac:dyDescent="0.25">
      <c r="A67" s="35">
        <v>4252</v>
      </c>
      <c r="B67" s="36" t="s">
        <v>561</v>
      </c>
      <c r="C67" s="35" t="s">
        <v>562</v>
      </c>
      <c r="D67" s="37">
        <f>SUM(E67,F67)</f>
        <v>4326400</v>
      </c>
      <c r="E67" s="37">
        <v>4326400</v>
      </c>
      <c r="F67" s="37" t="s">
        <v>24</v>
      </c>
      <c r="G67" s="38">
        <f>SUM(H67,I67)</f>
        <v>3326400</v>
      </c>
      <c r="H67" s="38">
        <v>3326400</v>
      </c>
      <c r="I67" s="38" t="s">
        <v>24</v>
      </c>
      <c r="J67" s="37">
        <f>SUM(K67,L67)</f>
        <v>2014150</v>
      </c>
      <c r="K67" s="37">
        <v>2014150</v>
      </c>
      <c r="L67" s="37" t="s">
        <v>24</v>
      </c>
    </row>
    <row r="68" spans="1:12" ht="34.5" customHeight="1" x14ac:dyDescent="0.25">
      <c r="A68" s="35">
        <v>4260</v>
      </c>
      <c r="B68" s="36" t="s">
        <v>563</v>
      </c>
      <c r="C68" s="35" t="s">
        <v>173</v>
      </c>
      <c r="D68" s="37">
        <f>SUM(D70:D77)</f>
        <v>90919000</v>
      </c>
      <c r="E68" s="37">
        <f>SUM(E70:E77)</f>
        <v>90919000</v>
      </c>
      <c r="F68" s="37" t="s">
        <v>24</v>
      </c>
      <c r="G68" s="38">
        <f>SUM(G70:G77)</f>
        <v>119154000</v>
      </c>
      <c r="H68" s="38">
        <f>SUM(H70:H77)</f>
        <v>119154000</v>
      </c>
      <c r="I68" s="38" t="s">
        <v>24</v>
      </c>
      <c r="J68" s="37">
        <f>SUM(J70:J77)</f>
        <v>101414787</v>
      </c>
      <c r="K68" s="37">
        <f>SUM(K70:K77)</f>
        <v>101414787</v>
      </c>
      <c r="L68" s="37" t="s">
        <v>24</v>
      </c>
    </row>
    <row r="69" spans="1:12" ht="39.75" hidden="1" customHeight="1" x14ac:dyDescent="0.25">
      <c r="A69" s="35"/>
      <c r="B69" s="36" t="s">
        <v>64</v>
      </c>
      <c r="C69" s="35"/>
      <c r="D69" s="35"/>
      <c r="E69" s="35"/>
      <c r="F69" s="35"/>
      <c r="G69" s="38"/>
      <c r="H69" s="38"/>
      <c r="I69" s="38"/>
      <c r="J69" s="35"/>
      <c r="K69" s="35"/>
      <c r="L69" s="35"/>
    </row>
    <row r="70" spans="1:12" ht="28.5" customHeight="1" x14ac:dyDescent="0.25">
      <c r="A70" s="35">
        <v>4261</v>
      </c>
      <c r="B70" s="36" t="s">
        <v>564</v>
      </c>
      <c r="C70" s="35" t="s">
        <v>565</v>
      </c>
      <c r="D70" s="37">
        <f t="shared" ref="D70:D77" si="8">SUM(E70,F70)</f>
        <v>2879000</v>
      </c>
      <c r="E70" s="37">
        <v>2879000</v>
      </c>
      <c r="F70" s="37" t="s">
        <v>24</v>
      </c>
      <c r="G70" s="38">
        <f t="shared" ref="G70:G77" si="9">SUM(H70,I70)</f>
        <v>3079000</v>
      </c>
      <c r="H70" s="38">
        <v>3079000</v>
      </c>
      <c r="I70" s="38" t="s">
        <v>24</v>
      </c>
      <c r="J70" s="37">
        <f t="shared" ref="J70:J77" si="10">SUM(K70,L70)</f>
        <v>2356590</v>
      </c>
      <c r="K70" s="37">
        <v>2356590</v>
      </c>
      <c r="L70" s="37" t="s">
        <v>24</v>
      </c>
    </row>
    <row r="71" spans="1:12" ht="39.75" hidden="1" customHeight="1" x14ac:dyDescent="0.25">
      <c r="A71" s="35">
        <v>4262</v>
      </c>
      <c r="B71" s="36" t="s">
        <v>566</v>
      </c>
      <c r="C71" s="35" t="s">
        <v>567</v>
      </c>
      <c r="D71" s="37">
        <f t="shared" si="8"/>
        <v>0</v>
      </c>
      <c r="E71" s="37">
        <v>0</v>
      </c>
      <c r="F71" s="37" t="s">
        <v>24</v>
      </c>
      <c r="G71" s="38">
        <f t="shared" si="9"/>
        <v>0</v>
      </c>
      <c r="H71" s="38">
        <v>0</v>
      </c>
      <c r="I71" s="38" t="s">
        <v>24</v>
      </c>
      <c r="J71" s="37">
        <f t="shared" si="10"/>
        <v>0</v>
      </c>
      <c r="K71" s="37">
        <v>0</v>
      </c>
      <c r="L71" s="37" t="s">
        <v>24</v>
      </c>
    </row>
    <row r="72" spans="1:12" ht="39.75" hidden="1" customHeight="1" x14ac:dyDescent="0.25">
      <c r="A72" s="35">
        <v>4263</v>
      </c>
      <c r="B72" s="36" t="s">
        <v>568</v>
      </c>
      <c r="C72" s="35" t="s">
        <v>569</v>
      </c>
      <c r="D72" s="37">
        <f t="shared" si="8"/>
        <v>0</v>
      </c>
      <c r="E72" s="37">
        <v>0</v>
      </c>
      <c r="F72" s="37" t="s">
        <v>24</v>
      </c>
      <c r="G72" s="38">
        <f t="shared" si="9"/>
        <v>0</v>
      </c>
      <c r="H72" s="38">
        <v>0</v>
      </c>
      <c r="I72" s="38" t="s">
        <v>24</v>
      </c>
      <c r="J72" s="37">
        <f t="shared" si="10"/>
        <v>0</v>
      </c>
      <c r="K72" s="37">
        <v>0</v>
      </c>
      <c r="L72" s="37" t="s">
        <v>24</v>
      </c>
    </row>
    <row r="73" spans="1:12" ht="34.5" customHeight="1" x14ac:dyDescent="0.25">
      <c r="A73" s="35">
        <v>4264</v>
      </c>
      <c r="B73" s="36" t="s">
        <v>570</v>
      </c>
      <c r="C73" s="35" t="s">
        <v>571</v>
      </c>
      <c r="D73" s="37">
        <f t="shared" si="8"/>
        <v>48600000</v>
      </c>
      <c r="E73" s="37">
        <v>48600000</v>
      </c>
      <c r="F73" s="37" t="s">
        <v>24</v>
      </c>
      <c r="G73" s="38">
        <f t="shared" si="9"/>
        <v>67700000</v>
      </c>
      <c r="H73" s="38">
        <v>67700000</v>
      </c>
      <c r="I73" s="38" t="s">
        <v>24</v>
      </c>
      <c r="J73" s="37">
        <f t="shared" si="10"/>
        <v>64579152</v>
      </c>
      <c r="K73" s="37">
        <v>64579152</v>
      </c>
      <c r="L73" s="37" t="s">
        <v>24</v>
      </c>
    </row>
    <row r="74" spans="1:12" ht="39.75" hidden="1" customHeight="1" x14ac:dyDescent="0.25">
      <c r="A74" s="35">
        <v>4265</v>
      </c>
      <c r="B74" s="36" t="s">
        <v>572</v>
      </c>
      <c r="C74" s="35" t="s">
        <v>573</v>
      </c>
      <c r="D74" s="37">
        <f t="shared" si="8"/>
        <v>0</v>
      </c>
      <c r="E74" s="37">
        <v>0</v>
      </c>
      <c r="F74" s="37" t="s">
        <v>24</v>
      </c>
      <c r="G74" s="38">
        <f t="shared" si="9"/>
        <v>0</v>
      </c>
      <c r="H74" s="38">
        <v>0</v>
      </c>
      <c r="I74" s="38" t="s">
        <v>24</v>
      </c>
      <c r="J74" s="37">
        <f t="shared" si="10"/>
        <v>0</v>
      </c>
      <c r="K74" s="37">
        <v>0</v>
      </c>
      <c r="L74" s="37" t="s">
        <v>24</v>
      </c>
    </row>
    <row r="75" spans="1:12" ht="24" customHeight="1" x14ac:dyDescent="0.25">
      <c r="A75" s="35">
        <v>4266</v>
      </c>
      <c r="B75" s="36" t="s">
        <v>574</v>
      </c>
      <c r="C75" s="35" t="s">
        <v>575</v>
      </c>
      <c r="D75" s="37">
        <f t="shared" si="8"/>
        <v>20000</v>
      </c>
      <c r="E75" s="37">
        <v>20000</v>
      </c>
      <c r="F75" s="37" t="s">
        <v>24</v>
      </c>
      <c r="G75" s="38">
        <f t="shared" si="9"/>
        <v>20000</v>
      </c>
      <c r="H75" s="38">
        <v>20000</v>
      </c>
      <c r="I75" s="38" t="s">
        <v>24</v>
      </c>
      <c r="J75" s="37">
        <f t="shared" si="10"/>
        <v>14940</v>
      </c>
      <c r="K75" s="37">
        <v>14940</v>
      </c>
      <c r="L75" s="37" t="s">
        <v>24</v>
      </c>
    </row>
    <row r="76" spans="1:12" ht="24.75" customHeight="1" x14ac:dyDescent="0.25">
      <c r="A76" s="35">
        <v>4267</v>
      </c>
      <c r="B76" s="36" t="s">
        <v>576</v>
      </c>
      <c r="C76" s="35" t="s">
        <v>577</v>
      </c>
      <c r="D76" s="37">
        <f t="shared" si="8"/>
        <v>4270000</v>
      </c>
      <c r="E76" s="37">
        <v>4270000</v>
      </c>
      <c r="F76" s="37" t="s">
        <v>24</v>
      </c>
      <c r="G76" s="38">
        <f t="shared" si="9"/>
        <v>3870000</v>
      </c>
      <c r="H76" s="38">
        <v>3870000</v>
      </c>
      <c r="I76" s="38" t="s">
        <v>24</v>
      </c>
      <c r="J76" s="37">
        <f t="shared" si="10"/>
        <v>1635248.9</v>
      </c>
      <c r="K76" s="37">
        <v>1635248.9</v>
      </c>
      <c r="L76" s="37" t="s">
        <v>24</v>
      </c>
    </row>
    <row r="77" spans="1:12" ht="24" customHeight="1" x14ac:dyDescent="0.25">
      <c r="A77" s="35">
        <v>4268</v>
      </c>
      <c r="B77" s="36" t="s">
        <v>578</v>
      </c>
      <c r="C77" s="35" t="s">
        <v>579</v>
      </c>
      <c r="D77" s="37">
        <f t="shared" si="8"/>
        <v>35150000</v>
      </c>
      <c r="E77" s="37">
        <v>35150000</v>
      </c>
      <c r="F77" s="37" t="s">
        <v>24</v>
      </c>
      <c r="G77" s="38">
        <f t="shared" si="9"/>
        <v>44485000</v>
      </c>
      <c r="H77" s="38">
        <v>44485000</v>
      </c>
      <c r="I77" s="38" t="s">
        <v>24</v>
      </c>
      <c r="J77" s="37">
        <f t="shared" si="10"/>
        <v>32828856.100000001</v>
      </c>
      <c r="K77" s="37">
        <v>32828856.100000001</v>
      </c>
      <c r="L77" s="37" t="s">
        <v>24</v>
      </c>
    </row>
    <row r="78" spans="1:12" ht="39.75" hidden="1" customHeight="1" x14ac:dyDescent="0.25">
      <c r="A78" s="35">
        <v>4300</v>
      </c>
      <c r="B78" s="36" t="s">
        <v>580</v>
      </c>
      <c r="C78" s="35" t="s">
        <v>173</v>
      </c>
      <c r="D78" s="37">
        <f>SUM(D80,D84,D88)</f>
        <v>0</v>
      </c>
      <c r="E78" s="37">
        <f>SUM(E80,E84,E88)</f>
        <v>0</v>
      </c>
      <c r="F78" s="37" t="s">
        <v>24</v>
      </c>
      <c r="G78" s="38">
        <f>SUM(G80,G84,G88)</f>
        <v>0</v>
      </c>
      <c r="H78" s="38">
        <f>SUM(H80,H84,H88)</f>
        <v>0</v>
      </c>
      <c r="I78" s="38" t="s">
        <v>24</v>
      </c>
      <c r="J78" s="37">
        <f>SUM(J80,J84,J88)</f>
        <v>0</v>
      </c>
      <c r="K78" s="37">
        <f>SUM(K80,K84,K88)</f>
        <v>0</v>
      </c>
      <c r="L78" s="37" t="s">
        <v>24</v>
      </c>
    </row>
    <row r="79" spans="1:12" ht="39.75" hidden="1" customHeight="1" x14ac:dyDescent="0.25">
      <c r="A79" s="35"/>
      <c r="B79" s="36" t="s">
        <v>499</v>
      </c>
      <c r="C79" s="35"/>
      <c r="D79" s="35"/>
      <c r="E79" s="35"/>
      <c r="F79" s="35"/>
      <c r="G79" s="38"/>
      <c r="H79" s="38"/>
      <c r="I79" s="38"/>
      <c r="J79" s="35"/>
      <c r="K79" s="35"/>
      <c r="L79" s="35"/>
    </row>
    <row r="80" spans="1:12" ht="39.75" hidden="1" customHeight="1" x14ac:dyDescent="0.25">
      <c r="A80" s="35">
        <v>4310</v>
      </c>
      <c r="B80" s="36" t="s">
        <v>581</v>
      </c>
      <c r="C80" s="35" t="s">
        <v>173</v>
      </c>
      <c r="D80" s="37">
        <f>SUM(D82:D83)</f>
        <v>0</v>
      </c>
      <c r="E80" s="37">
        <f>SUM(E82:E83)</f>
        <v>0</v>
      </c>
      <c r="F80" s="37" t="s">
        <v>24</v>
      </c>
      <c r="G80" s="38">
        <f>SUM(G82:G83)</f>
        <v>0</v>
      </c>
      <c r="H80" s="38">
        <f>SUM(H82:H83)</f>
        <v>0</v>
      </c>
      <c r="I80" s="38" t="s">
        <v>24</v>
      </c>
      <c r="J80" s="37">
        <f>SUM(J82:J83)</f>
        <v>0</v>
      </c>
      <c r="K80" s="37">
        <f>SUM(K82:K83)</f>
        <v>0</v>
      </c>
      <c r="L80" s="37" t="s">
        <v>24</v>
      </c>
    </row>
    <row r="81" spans="1:12" ht="39.75" hidden="1" customHeight="1" x14ac:dyDescent="0.25">
      <c r="A81" s="35"/>
      <c r="B81" s="36" t="s">
        <v>64</v>
      </c>
      <c r="C81" s="35"/>
      <c r="D81" s="35"/>
      <c r="E81" s="35"/>
      <c r="F81" s="35"/>
      <c r="G81" s="38"/>
      <c r="H81" s="38"/>
      <c r="I81" s="38"/>
      <c r="J81" s="35"/>
      <c r="K81" s="35"/>
      <c r="L81" s="35"/>
    </row>
    <row r="82" spans="1:12" ht="39.75" hidden="1" customHeight="1" x14ac:dyDescent="0.25">
      <c r="A82" s="35">
        <v>4311</v>
      </c>
      <c r="B82" s="36" t="s">
        <v>582</v>
      </c>
      <c r="C82" s="35" t="s">
        <v>583</v>
      </c>
      <c r="D82" s="37">
        <f>SUM(E82,F82)</f>
        <v>0</v>
      </c>
      <c r="E82" s="37">
        <v>0</v>
      </c>
      <c r="F82" s="37" t="s">
        <v>24</v>
      </c>
      <c r="G82" s="38">
        <f>SUM(H82,I82)</f>
        <v>0</v>
      </c>
      <c r="H82" s="38">
        <v>0</v>
      </c>
      <c r="I82" s="38" t="s">
        <v>24</v>
      </c>
      <c r="J82" s="37">
        <f>SUM(K82,L82)</f>
        <v>0</v>
      </c>
      <c r="K82" s="37">
        <v>0</v>
      </c>
      <c r="L82" s="37" t="s">
        <v>24</v>
      </c>
    </row>
    <row r="83" spans="1:12" ht="39.75" hidden="1" customHeight="1" x14ac:dyDescent="0.25">
      <c r="A83" s="35">
        <v>4312</v>
      </c>
      <c r="B83" s="36" t="s">
        <v>584</v>
      </c>
      <c r="C83" s="35" t="s">
        <v>585</v>
      </c>
      <c r="D83" s="37">
        <f>SUM(E83,F83)</f>
        <v>0</v>
      </c>
      <c r="E83" s="37">
        <v>0</v>
      </c>
      <c r="F83" s="37" t="s">
        <v>24</v>
      </c>
      <c r="G83" s="38">
        <f>SUM(H83,I83)</f>
        <v>0</v>
      </c>
      <c r="H83" s="38">
        <v>0</v>
      </c>
      <c r="I83" s="38" t="s">
        <v>24</v>
      </c>
      <c r="J83" s="37">
        <f>SUM(K83,L83)</f>
        <v>0</v>
      </c>
      <c r="K83" s="37">
        <v>0</v>
      </c>
      <c r="L83" s="37" t="s">
        <v>24</v>
      </c>
    </row>
    <row r="84" spans="1:12" ht="39.75" hidden="1" customHeight="1" x14ac:dyDescent="0.25">
      <c r="A84" s="35">
        <v>4320</v>
      </c>
      <c r="B84" s="36" t="s">
        <v>586</v>
      </c>
      <c r="C84" s="35" t="s">
        <v>173</v>
      </c>
      <c r="D84" s="37">
        <f>SUM(D86:D87)</f>
        <v>0</v>
      </c>
      <c r="E84" s="37">
        <f>SUM(E86:E87)</f>
        <v>0</v>
      </c>
      <c r="F84" s="37" t="s">
        <v>24</v>
      </c>
      <c r="G84" s="38">
        <f>SUM(G86:G87)</f>
        <v>0</v>
      </c>
      <c r="H84" s="38">
        <f>SUM(H86:H87)</f>
        <v>0</v>
      </c>
      <c r="I84" s="38" t="s">
        <v>24</v>
      </c>
      <c r="J84" s="37">
        <f>SUM(J86:J87)</f>
        <v>0</v>
      </c>
      <c r="K84" s="37">
        <f>SUM(K86:K87)</f>
        <v>0</v>
      </c>
      <c r="L84" s="37" t="s">
        <v>24</v>
      </c>
    </row>
    <row r="85" spans="1:12" ht="39.75" hidden="1" customHeight="1" x14ac:dyDescent="0.25">
      <c r="A85" s="35"/>
      <c r="B85" s="36" t="s">
        <v>64</v>
      </c>
      <c r="C85" s="35"/>
      <c r="D85" s="35"/>
      <c r="E85" s="35"/>
      <c r="F85" s="35"/>
      <c r="G85" s="38"/>
      <c r="H85" s="38"/>
      <c r="I85" s="38"/>
      <c r="J85" s="35"/>
      <c r="K85" s="35"/>
      <c r="L85" s="35"/>
    </row>
    <row r="86" spans="1:12" ht="39.75" hidden="1" customHeight="1" x14ac:dyDescent="0.25">
      <c r="A86" s="35">
        <v>4321</v>
      </c>
      <c r="B86" s="36" t="s">
        <v>587</v>
      </c>
      <c r="C86" s="35" t="s">
        <v>588</v>
      </c>
      <c r="D86" s="37">
        <f>SUM(E86,F86)</f>
        <v>0</v>
      </c>
      <c r="E86" s="37">
        <v>0</v>
      </c>
      <c r="F86" s="37" t="s">
        <v>24</v>
      </c>
      <c r="G86" s="38">
        <f>SUM(H86,I86)</f>
        <v>0</v>
      </c>
      <c r="H86" s="38">
        <v>0</v>
      </c>
      <c r="I86" s="38" t="s">
        <v>24</v>
      </c>
      <c r="J86" s="37">
        <f>SUM(K86,L86)</f>
        <v>0</v>
      </c>
      <c r="K86" s="37">
        <v>0</v>
      </c>
      <c r="L86" s="37" t="s">
        <v>24</v>
      </c>
    </row>
    <row r="87" spans="1:12" ht="39.75" hidden="1" customHeight="1" x14ac:dyDescent="0.25">
      <c r="A87" s="35">
        <v>4322</v>
      </c>
      <c r="B87" s="36" t="s">
        <v>589</v>
      </c>
      <c r="C87" s="35" t="s">
        <v>590</v>
      </c>
      <c r="D87" s="37">
        <f>SUM(E87,F87)</f>
        <v>0</v>
      </c>
      <c r="E87" s="37">
        <v>0</v>
      </c>
      <c r="F87" s="37" t="s">
        <v>24</v>
      </c>
      <c r="G87" s="38">
        <f>SUM(H87,I87)</f>
        <v>0</v>
      </c>
      <c r="H87" s="38">
        <v>0</v>
      </c>
      <c r="I87" s="38" t="s">
        <v>24</v>
      </c>
      <c r="J87" s="37">
        <f>SUM(K87,L87)</f>
        <v>0</v>
      </c>
      <c r="K87" s="37">
        <v>0</v>
      </c>
      <c r="L87" s="37" t="s">
        <v>24</v>
      </c>
    </row>
    <row r="88" spans="1:12" ht="39.75" hidden="1" customHeight="1" x14ac:dyDescent="0.25">
      <c r="A88" s="35">
        <v>4330</v>
      </c>
      <c r="B88" s="36" t="s">
        <v>591</v>
      </c>
      <c r="C88" s="35" t="s">
        <v>173</v>
      </c>
      <c r="D88" s="37">
        <f>SUM(D90:D92)</f>
        <v>0</v>
      </c>
      <c r="E88" s="37">
        <f>SUM(E90:E92)</f>
        <v>0</v>
      </c>
      <c r="F88" s="37" t="s">
        <v>24</v>
      </c>
      <c r="G88" s="38">
        <f>SUM(G90:G92)</f>
        <v>0</v>
      </c>
      <c r="H88" s="38">
        <f>SUM(H90:H92)</f>
        <v>0</v>
      </c>
      <c r="I88" s="38" t="s">
        <v>24</v>
      </c>
      <c r="J88" s="37">
        <f>SUM(J90:J92)</f>
        <v>0</v>
      </c>
      <c r="K88" s="37">
        <f>SUM(K90:K92)</f>
        <v>0</v>
      </c>
      <c r="L88" s="37" t="s">
        <v>24</v>
      </c>
    </row>
    <row r="89" spans="1:12" ht="39.75" hidden="1" customHeight="1" x14ac:dyDescent="0.25">
      <c r="A89" s="35"/>
      <c r="B89" s="36" t="s">
        <v>64</v>
      </c>
      <c r="C89" s="35"/>
      <c r="D89" s="35"/>
      <c r="E89" s="35"/>
      <c r="F89" s="35"/>
      <c r="G89" s="38"/>
      <c r="H89" s="38"/>
      <c r="I89" s="38"/>
      <c r="J89" s="35"/>
      <c r="K89" s="35"/>
      <c r="L89" s="35"/>
    </row>
    <row r="90" spans="1:12" ht="39.75" hidden="1" customHeight="1" x14ac:dyDescent="0.25">
      <c r="A90" s="35">
        <v>4331</v>
      </c>
      <c r="B90" s="36" t="s">
        <v>592</v>
      </c>
      <c r="C90" s="35" t="s">
        <v>593</v>
      </c>
      <c r="D90" s="37">
        <f>SUM(E90,F90)</f>
        <v>0</v>
      </c>
      <c r="E90" s="37">
        <v>0</v>
      </c>
      <c r="F90" s="37" t="s">
        <v>24</v>
      </c>
      <c r="G90" s="38">
        <f>SUM(H90,I90)</f>
        <v>0</v>
      </c>
      <c r="H90" s="38">
        <v>0</v>
      </c>
      <c r="I90" s="38" t="s">
        <v>24</v>
      </c>
      <c r="J90" s="37">
        <f>SUM(K90,L90)</f>
        <v>0</v>
      </c>
      <c r="K90" s="37">
        <v>0</v>
      </c>
      <c r="L90" s="37" t="s">
        <v>24</v>
      </c>
    </row>
    <row r="91" spans="1:12" ht="39.75" hidden="1" customHeight="1" x14ac:dyDescent="0.25">
      <c r="A91" s="35">
        <v>4332</v>
      </c>
      <c r="B91" s="36" t="s">
        <v>594</v>
      </c>
      <c r="C91" s="35" t="s">
        <v>595</v>
      </c>
      <c r="D91" s="37">
        <f>SUM(E91,F91)</f>
        <v>0</v>
      </c>
      <c r="E91" s="37">
        <v>0</v>
      </c>
      <c r="F91" s="37" t="s">
        <v>24</v>
      </c>
      <c r="G91" s="38">
        <f>SUM(H91,I91)</f>
        <v>0</v>
      </c>
      <c r="H91" s="38">
        <v>0</v>
      </c>
      <c r="I91" s="38" t="s">
        <v>24</v>
      </c>
      <c r="J91" s="37">
        <f>SUM(K91,L91)</f>
        <v>0</v>
      </c>
      <c r="K91" s="37">
        <v>0</v>
      </c>
      <c r="L91" s="37" t="s">
        <v>24</v>
      </c>
    </row>
    <row r="92" spans="1:12" ht="39.75" hidden="1" customHeight="1" x14ac:dyDescent="0.25">
      <c r="A92" s="35">
        <v>4333</v>
      </c>
      <c r="B92" s="36" t="s">
        <v>596</v>
      </c>
      <c r="C92" s="35" t="s">
        <v>597</v>
      </c>
      <c r="D92" s="37">
        <f>SUM(E92,F92)</f>
        <v>0</v>
      </c>
      <c r="E92" s="37">
        <v>0</v>
      </c>
      <c r="F92" s="37" t="s">
        <v>24</v>
      </c>
      <c r="G92" s="38">
        <f>SUM(H92,I92)</f>
        <v>0</v>
      </c>
      <c r="H92" s="38">
        <v>0</v>
      </c>
      <c r="I92" s="38" t="s">
        <v>24</v>
      </c>
      <c r="J92" s="37">
        <f>SUM(K92,L92)</f>
        <v>0</v>
      </c>
      <c r="K92" s="37">
        <v>0</v>
      </c>
      <c r="L92" s="37" t="s">
        <v>24</v>
      </c>
    </row>
    <row r="93" spans="1:12" ht="39.75" hidden="1" customHeight="1" x14ac:dyDescent="0.25">
      <c r="A93" s="35">
        <v>4400</v>
      </c>
      <c r="B93" s="36" t="s">
        <v>598</v>
      </c>
      <c r="C93" s="35" t="s">
        <v>173</v>
      </c>
      <c r="D93" s="37">
        <f>SUM(D95,D99)</f>
        <v>0</v>
      </c>
      <c r="E93" s="37">
        <f>SUM(E95,E99)</f>
        <v>0</v>
      </c>
      <c r="F93" s="37" t="s">
        <v>24</v>
      </c>
      <c r="G93" s="38">
        <f>SUM(G95,G99)</f>
        <v>0</v>
      </c>
      <c r="H93" s="38">
        <f>SUM(H95,H99)</f>
        <v>0</v>
      </c>
      <c r="I93" s="38" t="s">
        <v>24</v>
      </c>
      <c r="J93" s="37">
        <f>SUM(J95,J99)</f>
        <v>0</v>
      </c>
      <c r="K93" s="37">
        <f>SUM(K95,K99)</f>
        <v>0</v>
      </c>
      <c r="L93" s="37" t="s">
        <v>24</v>
      </c>
    </row>
    <row r="94" spans="1:12" ht="39.75" hidden="1" customHeight="1" x14ac:dyDescent="0.25">
      <c r="A94" s="35"/>
      <c r="B94" s="36" t="s">
        <v>499</v>
      </c>
      <c r="C94" s="35"/>
      <c r="D94" s="35"/>
      <c r="E94" s="35"/>
      <c r="F94" s="35"/>
      <c r="G94" s="38"/>
      <c r="H94" s="38"/>
      <c r="I94" s="38"/>
      <c r="J94" s="35"/>
      <c r="K94" s="35"/>
      <c r="L94" s="35"/>
    </row>
    <row r="95" spans="1:12" ht="39.75" hidden="1" customHeight="1" x14ac:dyDescent="0.25">
      <c r="A95" s="35">
        <v>4410</v>
      </c>
      <c r="B95" s="36" t="s">
        <v>599</v>
      </c>
      <c r="C95" s="35" t="s">
        <v>173</v>
      </c>
      <c r="D95" s="37">
        <f>SUM(D97:D98)</f>
        <v>0</v>
      </c>
      <c r="E95" s="37">
        <f>SUM(E97:E98)</f>
        <v>0</v>
      </c>
      <c r="F95" s="37" t="s">
        <v>24</v>
      </c>
      <c r="G95" s="38">
        <f>SUM(G97:G98)</f>
        <v>0</v>
      </c>
      <c r="H95" s="38">
        <f>SUM(H97:H98)</f>
        <v>0</v>
      </c>
      <c r="I95" s="38" t="s">
        <v>24</v>
      </c>
      <c r="J95" s="37">
        <f>SUM(J97:J98)</f>
        <v>0</v>
      </c>
      <c r="K95" s="37">
        <f>SUM(K97:K98)</f>
        <v>0</v>
      </c>
      <c r="L95" s="37" t="s">
        <v>24</v>
      </c>
    </row>
    <row r="96" spans="1:12" ht="39.75" hidden="1" customHeight="1" x14ac:dyDescent="0.25">
      <c r="A96" s="35"/>
      <c r="B96" s="36" t="s">
        <v>64</v>
      </c>
      <c r="C96" s="35"/>
      <c r="D96" s="35"/>
      <c r="E96" s="35"/>
      <c r="F96" s="35"/>
      <c r="G96" s="38"/>
      <c r="H96" s="38"/>
      <c r="I96" s="38"/>
      <c r="J96" s="35"/>
      <c r="K96" s="35"/>
      <c r="L96" s="35"/>
    </row>
    <row r="97" spans="1:12" ht="39.75" hidden="1" customHeight="1" x14ac:dyDescent="0.25">
      <c r="A97" s="35">
        <v>4411</v>
      </c>
      <c r="B97" s="36" t="s">
        <v>600</v>
      </c>
      <c r="C97" s="35" t="s">
        <v>601</v>
      </c>
      <c r="D97" s="37">
        <f>SUM(E97,F97)</f>
        <v>0</v>
      </c>
      <c r="E97" s="37">
        <v>0</v>
      </c>
      <c r="F97" s="37" t="s">
        <v>24</v>
      </c>
      <c r="G97" s="38">
        <f>SUM(H97,I97)</f>
        <v>0</v>
      </c>
      <c r="H97" s="38">
        <v>0</v>
      </c>
      <c r="I97" s="38" t="s">
        <v>24</v>
      </c>
      <c r="J97" s="37">
        <f>SUM(K97,L97)</f>
        <v>0</v>
      </c>
      <c r="K97" s="37">
        <v>0</v>
      </c>
      <c r="L97" s="37" t="s">
        <v>24</v>
      </c>
    </row>
    <row r="98" spans="1:12" ht="39.75" hidden="1" customHeight="1" x14ac:dyDescent="0.25">
      <c r="A98" s="35">
        <v>4412</v>
      </c>
      <c r="B98" s="36" t="s">
        <v>602</v>
      </c>
      <c r="C98" s="35" t="s">
        <v>603</v>
      </c>
      <c r="D98" s="37">
        <f>SUM(E98,F98)</f>
        <v>0</v>
      </c>
      <c r="E98" s="37">
        <v>0</v>
      </c>
      <c r="F98" s="37" t="s">
        <v>24</v>
      </c>
      <c r="G98" s="38">
        <f>SUM(H98,I98)</f>
        <v>0</v>
      </c>
      <c r="H98" s="38">
        <v>0</v>
      </c>
      <c r="I98" s="38" t="s">
        <v>24</v>
      </c>
      <c r="J98" s="37">
        <f>SUM(K98,L98)</f>
        <v>0</v>
      </c>
      <c r="K98" s="37">
        <v>0</v>
      </c>
      <c r="L98" s="37" t="s">
        <v>24</v>
      </c>
    </row>
    <row r="99" spans="1:12" ht="39.75" hidden="1" customHeight="1" x14ac:dyDescent="0.25">
      <c r="A99" s="35">
        <v>4420</v>
      </c>
      <c r="B99" s="36" t="s">
        <v>604</v>
      </c>
      <c r="C99" s="35" t="s">
        <v>173</v>
      </c>
      <c r="D99" s="37">
        <f>SUM(D101:D102)</f>
        <v>0</v>
      </c>
      <c r="E99" s="37">
        <f>SUM(E101:E102)</f>
        <v>0</v>
      </c>
      <c r="F99" s="37" t="s">
        <v>24</v>
      </c>
      <c r="G99" s="38">
        <f>SUM(G101:G102)</f>
        <v>0</v>
      </c>
      <c r="H99" s="38">
        <f>SUM(H101:H102)</f>
        <v>0</v>
      </c>
      <c r="I99" s="38" t="s">
        <v>24</v>
      </c>
      <c r="J99" s="37">
        <f>SUM(J101:J102)</f>
        <v>0</v>
      </c>
      <c r="K99" s="37">
        <f>SUM(K101:K102)</f>
        <v>0</v>
      </c>
      <c r="L99" s="37" t="s">
        <v>24</v>
      </c>
    </row>
    <row r="100" spans="1:12" ht="39.75" hidden="1" customHeight="1" x14ac:dyDescent="0.25">
      <c r="A100" s="35"/>
      <c r="B100" s="36" t="s">
        <v>64</v>
      </c>
      <c r="C100" s="35"/>
      <c r="D100" s="35"/>
      <c r="E100" s="35"/>
      <c r="F100" s="35"/>
      <c r="G100" s="38"/>
      <c r="H100" s="38"/>
      <c r="I100" s="38"/>
      <c r="J100" s="35"/>
      <c r="K100" s="35"/>
      <c r="L100" s="35"/>
    </row>
    <row r="101" spans="1:12" ht="39.75" hidden="1" customHeight="1" x14ac:dyDescent="0.25">
      <c r="A101" s="35">
        <v>4421</v>
      </c>
      <c r="B101" s="36" t="s">
        <v>605</v>
      </c>
      <c r="C101" s="35" t="s">
        <v>606</v>
      </c>
      <c r="D101" s="37">
        <f>SUM(E101,F101)</f>
        <v>0</v>
      </c>
      <c r="E101" s="37">
        <v>0</v>
      </c>
      <c r="F101" s="37" t="s">
        <v>24</v>
      </c>
      <c r="G101" s="38">
        <f>SUM(H101,I101)</f>
        <v>0</v>
      </c>
      <c r="H101" s="38">
        <v>0</v>
      </c>
      <c r="I101" s="38" t="s">
        <v>24</v>
      </c>
      <c r="J101" s="37">
        <f>SUM(K101,L101)</f>
        <v>0</v>
      </c>
      <c r="K101" s="37">
        <v>0</v>
      </c>
      <c r="L101" s="37" t="s">
        <v>24</v>
      </c>
    </row>
    <row r="102" spans="1:12" ht="39.75" hidden="1" customHeight="1" x14ac:dyDescent="0.25">
      <c r="A102" s="35">
        <v>4422</v>
      </c>
      <c r="B102" s="36" t="s">
        <v>607</v>
      </c>
      <c r="C102" s="35" t="s">
        <v>608</v>
      </c>
      <c r="D102" s="37">
        <f>SUM(E102,F102)</f>
        <v>0</v>
      </c>
      <c r="E102" s="37">
        <v>0</v>
      </c>
      <c r="F102" s="37" t="s">
        <v>24</v>
      </c>
      <c r="G102" s="38">
        <f>SUM(H102,I102)</f>
        <v>0</v>
      </c>
      <c r="H102" s="38">
        <v>0</v>
      </c>
      <c r="I102" s="38" t="s">
        <v>24</v>
      </c>
      <c r="J102" s="37">
        <f>SUM(K102,L102)</f>
        <v>0</v>
      </c>
      <c r="K102" s="37">
        <v>0</v>
      </c>
      <c r="L102" s="37" t="s">
        <v>24</v>
      </c>
    </row>
    <row r="103" spans="1:12" ht="24" customHeight="1" x14ac:dyDescent="0.25">
      <c r="A103" s="35">
        <v>4500</v>
      </c>
      <c r="B103" s="36" t="s">
        <v>609</v>
      </c>
      <c r="C103" s="35"/>
      <c r="D103" s="37">
        <f>SUM(D105,D109,D113,D121)</f>
        <v>194150000</v>
      </c>
      <c r="E103" s="37">
        <f>SUM(E105,E109,E113,E121)</f>
        <v>194150000</v>
      </c>
      <c r="F103" s="37" t="s">
        <v>24</v>
      </c>
      <c r="G103" s="38">
        <f>SUM(G105,G109,G113,G121)</f>
        <v>195093500</v>
      </c>
      <c r="H103" s="38">
        <f>SUM(H105,H109,H113,H121)</f>
        <v>195093500</v>
      </c>
      <c r="I103" s="38" t="s">
        <v>24</v>
      </c>
      <c r="J103" s="37">
        <f>SUM(J105,J109,J113,J121)</f>
        <v>179577378</v>
      </c>
      <c r="K103" s="37">
        <f>SUM(K105,K109,K113,K121)</f>
        <v>179577378</v>
      </c>
      <c r="L103" s="37" t="s">
        <v>24</v>
      </c>
    </row>
    <row r="104" spans="1:12" ht="39.75" hidden="1" customHeight="1" x14ac:dyDescent="0.25">
      <c r="A104" s="35"/>
      <c r="B104" s="36" t="s">
        <v>499</v>
      </c>
      <c r="C104" s="35"/>
      <c r="D104" s="35"/>
      <c r="E104" s="35"/>
      <c r="F104" s="35"/>
      <c r="G104" s="38"/>
      <c r="H104" s="38"/>
      <c r="I104" s="38"/>
      <c r="J104" s="35"/>
      <c r="K104" s="35"/>
      <c r="L104" s="35"/>
    </row>
    <row r="105" spans="1:12" ht="39.75" hidden="1" customHeight="1" x14ac:dyDescent="0.25">
      <c r="A105" s="35">
        <v>4510</v>
      </c>
      <c r="B105" s="36" t="s">
        <v>610</v>
      </c>
      <c r="C105" s="35" t="s">
        <v>173</v>
      </c>
      <c r="D105" s="37">
        <f>SUM(D107:D108)</f>
        <v>0</v>
      </c>
      <c r="E105" s="37">
        <f>SUM(E107:E108)</f>
        <v>0</v>
      </c>
      <c r="F105" s="37" t="s">
        <v>24</v>
      </c>
      <c r="G105" s="38">
        <f>SUM(G107:G108)</f>
        <v>0</v>
      </c>
      <c r="H105" s="38">
        <f>SUM(H107:H108)</f>
        <v>0</v>
      </c>
      <c r="I105" s="38" t="s">
        <v>24</v>
      </c>
      <c r="J105" s="37">
        <f>SUM(J107:J108)</f>
        <v>0</v>
      </c>
      <c r="K105" s="37">
        <f>SUM(K107:K108)</f>
        <v>0</v>
      </c>
      <c r="L105" s="37" t="s">
        <v>24</v>
      </c>
    </row>
    <row r="106" spans="1:12" ht="39.75" hidden="1" customHeight="1" x14ac:dyDescent="0.25">
      <c r="A106" s="35"/>
      <c r="B106" s="36" t="s">
        <v>64</v>
      </c>
      <c r="C106" s="35"/>
      <c r="D106" s="35"/>
      <c r="E106" s="35"/>
      <c r="F106" s="35"/>
      <c r="G106" s="38"/>
      <c r="H106" s="38"/>
      <c r="I106" s="38"/>
      <c r="J106" s="35"/>
      <c r="K106" s="35"/>
      <c r="L106" s="35"/>
    </row>
    <row r="107" spans="1:12" ht="39.75" hidden="1" customHeight="1" x14ac:dyDescent="0.25">
      <c r="A107" s="35">
        <v>4511</v>
      </c>
      <c r="B107" s="36" t="s">
        <v>611</v>
      </c>
      <c r="C107" s="35" t="s">
        <v>612</v>
      </c>
      <c r="D107" s="37">
        <f>SUM(E107,F107)</f>
        <v>0</v>
      </c>
      <c r="E107" s="37">
        <v>0</v>
      </c>
      <c r="F107" s="37" t="s">
        <v>24</v>
      </c>
      <c r="G107" s="38">
        <f>SUM(H107,I107)</f>
        <v>0</v>
      </c>
      <c r="H107" s="38">
        <v>0</v>
      </c>
      <c r="I107" s="38" t="s">
        <v>24</v>
      </c>
      <c r="J107" s="37">
        <f>SUM(K107,L107)</f>
        <v>0</v>
      </c>
      <c r="K107" s="37">
        <v>0</v>
      </c>
      <c r="L107" s="37" t="s">
        <v>24</v>
      </c>
    </row>
    <row r="108" spans="1:12" ht="39.75" hidden="1" customHeight="1" x14ac:dyDescent="0.25">
      <c r="A108" s="35">
        <v>4512</v>
      </c>
      <c r="B108" s="36" t="s">
        <v>613</v>
      </c>
      <c r="C108" s="35" t="s">
        <v>614</v>
      </c>
      <c r="D108" s="37">
        <f>SUM(E108,F108)</f>
        <v>0</v>
      </c>
      <c r="E108" s="37">
        <v>0</v>
      </c>
      <c r="F108" s="37" t="s">
        <v>24</v>
      </c>
      <c r="G108" s="38">
        <f>SUM(H108,I108)</f>
        <v>0</v>
      </c>
      <c r="H108" s="38">
        <v>0</v>
      </c>
      <c r="I108" s="38" t="s">
        <v>24</v>
      </c>
      <c r="J108" s="37">
        <f>SUM(K108,L108)</f>
        <v>0</v>
      </c>
      <c r="K108" s="37">
        <v>0</v>
      </c>
      <c r="L108" s="37" t="s">
        <v>24</v>
      </c>
    </row>
    <row r="109" spans="1:12" ht="39.75" hidden="1" customHeight="1" x14ac:dyDescent="0.25">
      <c r="A109" s="35">
        <v>4520</v>
      </c>
      <c r="B109" s="36" t="s">
        <v>615</v>
      </c>
      <c r="C109" s="35" t="s">
        <v>173</v>
      </c>
      <c r="D109" s="37">
        <f>SUM(D111:D112)</f>
        <v>0</v>
      </c>
      <c r="E109" s="37">
        <f>SUM(E111:E112)</f>
        <v>0</v>
      </c>
      <c r="F109" s="37" t="s">
        <v>24</v>
      </c>
      <c r="G109" s="38">
        <f>SUM(G111:G112)</f>
        <v>0</v>
      </c>
      <c r="H109" s="38">
        <f>SUM(H111:H112)</f>
        <v>0</v>
      </c>
      <c r="I109" s="38" t="s">
        <v>24</v>
      </c>
      <c r="J109" s="37">
        <f>SUM(J111:J112)</f>
        <v>0</v>
      </c>
      <c r="K109" s="37">
        <f>SUM(K111:K112)</f>
        <v>0</v>
      </c>
      <c r="L109" s="37" t="s">
        <v>24</v>
      </c>
    </row>
    <row r="110" spans="1:12" ht="39.75" hidden="1" customHeight="1" x14ac:dyDescent="0.25">
      <c r="A110" s="35"/>
      <c r="B110" s="36" t="s">
        <v>64</v>
      </c>
      <c r="C110" s="35"/>
      <c r="D110" s="35"/>
      <c r="E110" s="35"/>
      <c r="F110" s="35"/>
      <c r="G110" s="38"/>
      <c r="H110" s="38"/>
      <c r="I110" s="38"/>
      <c r="J110" s="35"/>
      <c r="K110" s="35"/>
      <c r="L110" s="35"/>
    </row>
    <row r="111" spans="1:12" ht="39.75" hidden="1" customHeight="1" x14ac:dyDescent="0.25">
      <c r="A111" s="35">
        <v>4521</v>
      </c>
      <c r="B111" s="36" t="s">
        <v>616</v>
      </c>
      <c r="C111" s="35" t="s">
        <v>617</v>
      </c>
      <c r="D111" s="37">
        <f>SUM(E111,F111)</f>
        <v>0</v>
      </c>
      <c r="E111" s="37">
        <v>0</v>
      </c>
      <c r="F111" s="37" t="s">
        <v>24</v>
      </c>
      <c r="G111" s="38">
        <f>SUM(H111,I111)</f>
        <v>0</v>
      </c>
      <c r="H111" s="38">
        <v>0</v>
      </c>
      <c r="I111" s="38" t="s">
        <v>24</v>
      </c>
      <c r="J111" s="37">
        <f>SUM(K111,L111)</f>
        <v>0</v>
      </c>
      <c r="K111" s="37">
        <v>0</v>
      </c>
      <c r="L111" s="37" t="s">
        <v>24</v>
      </c>
    </row>
    <row r="112" spans="1:12" ht="39.75" hidden="1" customHeight="1" x14ac:dyDescent="0.25">
      <c r="A112" s="35">
        <v>4522</v>
      </c>
      <c r="B112" s="36" t="s">
        <v>618</v>
      </c>
      <c r="C112" s="35" t="s">
        <v>619</v>
      </c>
      <c r="D112" s="37">
        <f>SUM(E112,F112)</f>
        <v>0</v>
      </c>
      <c r="E112" s="37">
        <v>0</v>
      </c>
      <c r="F112" s="37" t="s">
        <v>24</v>
      </c>
      <c r="G112" s="38">
        <f>SUM(H112,I112)</f>
        <v>0</v>
      </c>
      <c r="H112" s="38">
        <v>0</v>
      </c>
      <c r="I112" s="38" t="s">
        <v>24</v>
      </c>
      <c r="J112" s="37">
        <f>SUM(K112,L112)</f>
        <v>0</v>
      </c>
      <c r="K112" s="37">
        <v>0</v>
      </c>
      <c r="L112" s="37" t="s">
        <v>24</v>
      </c>
    </row>
    <row r="113" spans="1:12" ht="33.75" customHeight="1" x14ac:dyDescent="0.25">
      <c r="A113" s="35">
        <v>4530</v>
      </c>
      <c r="B113" s="36" t="s">
        <v>620</v>
      </c>
      <c r="C113" s="35" t="s">
        <v>173</v>
      </c>
      <c r="D113" s="37">
        <f>SUM(D115:D117)</f>
        <v>185250000</v>
      </c>
      <c r="E113" s="37">
        <f>SUM(E115:E117)</f>
        <v>185250000</v>
      </c>
      <c r="F113" s="37" t="s">
        <v>24</v>
      </c>
      <c r="G113" s="38">
        <f>SUM(G115:G117)</f>
        <v>184600000</v>
      </c>
      <c r="H113" s="38">
        <f>SUM(H115:H117)</f>
        <v>184600000</v>
      </c>
      <c r="I113" s="38" t="s">
        <v>24</v>
      </c>
      <c r="J113" s="37">
        <f>SUM(J115:J117)</f>
        <v>172842110</v>
      </c>
      <c r="K113" s="37">
        <f>SUM(K115:K117)</f>
        <v>172842110</v>
      </c>
      <c r="L113" s="37" t="s">
        <v>24</v>
      </c>
    </row>
    <row r="114" spans="1:12" ht="39.75" hidden="1" customHeight="1" x14ac:dyDescent="0.25">
      <c r="A114" s="35"/>
      <c r="B114" s="36" t="s">
        <v>64</v>
      </c>
      <c r="C114" s="35"/>
      <c r="D114" s="35"/>
      <c r="E114" s="35"/>
      <c r="F114" s="35"/>
      <c r="G114" s="38"/>
      <c r="H114" s="38"/>
      <c r="I114" s="38"/>
      <c r="J114" s="35"/>
      <c r="K114" s="35"/>
      <c r="L114" s="35"/>
    </row>
    <row r="115" spans="1:12" ht="34.5" customHeight="1" x14ac:dyDescent="0.25">
      <c r="A115" s="35">
        <v>4531</v>
      </c>
      <c r="B115" s="36" t="s">
        <v>621</v>
      </c>
      <c r="C115" s="35" t="s">
        <v>622</v>
      </c>
      <c r="D115" s="37">
        <f>SUM(E115,F115)</f>
        <v>184750000</v>
      </c>
      <c r="E115" s="37">
        <v>184750000</v>
      </c>
      <c r="F115" s="37" t="s">
        <v>24</v>
      </c>
      <c r="G115" s="38">
        <f>SUM(H115,I115)</f>
        <v>184100000</v>
      </c>
      <c r="H115" s="38">
        <v>184100000</v>
      </c>
      <c r="I115" s="38" t="s">
        <v>24</v>
      </c>
      <c r="J115" s="37">
        <f>SUM(K115,L115)</f>
        <v>172591500</v>
      </c>
      <c r="K115" s="37">
        <v>172591500</v>
      </c>
      <c r="L115" s="37" t="s">
        <v>24</v>
      </c>
    </row>
    <row r="116" spans="1:12" ht="39.75" hidden="1" customHeight="1" x14ac:dyDescent="0.25">
      <c r="A116" s="35">
        <v>4532</v>
      </c>
      <c r="B116" s="36" t="s">
        <v>623</v>
      </c>
      <c r="C116" s="35" t="s">
        <v>624</v>
      </c>
      <c r="D116" s="37">
        <f>SUM(E116,F116)</f>
        <v>0</v>
      </c>
      <c r="E116" s="37">
        <v>0</v>
      </c>
      <c r="F116" s="37" t="s">
        <v>24</v>
      </c>
      <c r="G116" s="38">
        <f>SUM(H116,I116)</f>
        <v>0</v>
      </c>
      <c r="H116" s="38">
        <v>0</v>
      </c>
      <c r="I116" s="38" t="s">
        <v>24</v>
      </c>
      <c r="J116" s="37">
        <f>SUM(K116,L116)</f>
        <v>0</v>
      </c>
      <c r="K116" s="37">
        <v>0</v>
      </c>
      <c r="L116" s="37" t="s">
        <v>24</v>
      </c>
    </row>
    <row r="117" spans="1:12" ht="34.5" customHeight="1" x14ac:dyDescent="0.25">
      <c r="A117" s="35">
        <v>4533</v>
      </c>
      <c r="B117" s="36" t="s">
        <v>625</v>
      </c>
      <c r="C117" s="35" t="s">
        <v>626</v>
      </c>
      <c r="D117" s="37">
        <f>SUM(D118,D119,D120)</f>
        <v>500000</v>
      </c>
      <c r="E117" s="37">
        <f>SUM(E118,E119,E120)</f>
        <v>500000</v>
      </c>
      <c r="F117" s="37" t="s">
        <v>24</v>
      </c>
      <c r="G117" s="38">
        <f>SUM(G118,G119,G120)</f>
        <v>500000</v>
      </c>
      <c r="H117" s="38">
        <f>SUM(H118,H119,H120)</f>
        <v>500000</v>
      </c>
      <c r="I117" s="38" t="s">
        <v>24</v>
      </c>
      <c r="J117" s="37">
        <f>SUM(J118,J119,J120)</f>
        <v>250610</v>
      </c>
      <c r="K117" s="37">
        <f>SUM(K118,K119,K120)</f>
        <v>250610</v>
      </c>
      <c r="L117" s="37" t="s">
        <v>24</v>
      </c>
    </row>
    <row r="118" spans="1:12" ht="39.75" hidden="1" customHeight="1" x14ac:dyDescent="0.25">
      <c r="A118" s="35">
        <v>4534</v>
      </c>
      <c r="B118" s="36" t="s">
        <v>627</v>
      </c>
      <c r="C118" s="35"/>
      <c r="D118" s="37">
        <f>SUM(E118,F118)</f>
        <v>0</v>
      </c>
      <c r="E118" s="37">
        <v>0</v>
      </c>
      <c r="F118" s="37" t="s">
        <v>24</v>
      </c>
      <c r="G118" s="38">
        <f>SUM(H118,I118)</f>
        <v>0</v>
      </c>
      <c r="H118" s="38">
        <v>0</v>
      </c>
      <c r="I118" s="38" t="s">
        <v>24</v>
      </c>
      <c r="J118" s="37">
        <f>SUM(K118,L118)</f>
        <v>0</v>
      </c>
      <c r="K118" s="37">
        <v>0</v>
      </c>
      <c r="L118" s="37" t="s">
        <v>24</v>
      </c>
    </row>
    <row r="119" spans="1:12" ht="39.75" hidden="1" customHeight="1" x14ac:dyDescent="0.25">
      <c r="A119" s="35">
        <v>4535</v>
      </c>
      <c r="B119" s="36" t="s">
        <v>628</v>
      </c>
      <c r="C119" s="35"/>
      <c r="D119" s="37">
        <f>SUM(E119,F119)</f>
        <v>0</v>
      </c>
      <c r="E119" s="37">
        <v>0</v>
      </c>
      <c r="F119" s="37" t="s">
        <v>24</v>
      </c>
      <c r="G119" s="38">
        <f>SUM(H119,I119)</f>
        <v>0</v>
      </c>
      <c r="H119" s="38">
        <v>0</v>
      </c>
      <c r="I119" s="38" t="s">
        <v>24</v>
      </c>
      <c r="J119" s="37">
        <f>SUM(K119,L119)</f>
        <v>0</v>
      </c>
      <c r="K119" s="37">
        <v>0</v>
      </c>
      <c r="L119" s="37" t="s">
        <v>24</v>
      </c>
    </row>
    <row r="120" spans="1:12" ht="24.75" customHeight="1" x14ac:dyDescent="0.25">
      <c r="A120" s="35">
        <v>4536</v>
      </c>
      <c r="B120" s="36" t="s">
        <v>629</v>
      </c>
      <c r="C120" s="35"/>
      <c r="D120" s="37">
        <f>SUM(E120,F120)</f>
        <v>500000</v>
      </c>
      <c r="E120" s="37">
        <f>500000-SUM(E119,E122)</f>
        <v>500000</v>
      </c>
      <c r="F120" s="37" t="s">
        <v>24</v>
      </c>
      <c r="G120" s="38">
        <f>SUM(H120,I120)</f>
        <v>500000</v>
      </c>
      <c r="H120" s="38">
        <f>500000-SUM(H119,H122)</f>
        <v>500000</v>
      </c>
      <c r="I120" s="38" t="s">
        <v>24</v>
      </c>
      <c r="J120" s="37">
        <f>SUM(K120,L120)</f>
        <v>250610</v>
      </c>
      <c r="K120" s="37">
        <f>250610-SUM(K119,K122)</f>
        <v>250610</v>
      </c>
      <c r="L120" s="37" t="s">
        <v>24</v>
      </c>
    </row>
    <row r="121" spans="1:12" ht="33.75" customHeight="1" x14ac:dyDescent="0.25">
      <c r="A121" s="35">
        <v>4540</v>
      </c>
      <c r="B121" s="36" t="s">
        <v>630</v>
      </c>
      <c r="C121" s="35" t="s">
        <v>173</v>
      </c>
      <c r="D121" s="37">
        <f>SUM(D123:D125)</f>
        <v>8900000</v>
      </c>
      <c r="E121" s="37">
        <f>SUM(E123:E125)</f>
        <v>8900000</v>
      </c>
      <c r="F121" s="37" t="s">
        <v>24</v>
      </c>
      <c r="G121" s="38">
        <f>SUM(G123:G125)</f>
        <v>10493500</v>
      </c>
      <c r="H121" s="38">
        <f>SUM(H123:H125)</f>
        <v>10493500</v>
      </c>
      <c r="I121" s="38" t="s">
        <v>24</v>
      </c>
      <c r="J121" s="37">
        <f>SUM(J123:J125)</f>
        <v>6735268</v>
      </c>
      <c r="K121" s="37">
        <f>SUM(K123:K125)</f>
        <v>6735268</v>
      </c>
      <c r="L121" s="37" t="s">
        <v>24</v>
      </c>
    </row>
    <row r="122" spans="1:12" ht="39.75" hidden="1" customHeight="1" x14ac:dyDescent="0.25">
      <c r="A122" s="35"/>
      <c r="B122" s="36" t="s">
        <v>64</v>
      </c>
      <c r="C122" s="35"/>
      <c r="D122" s="35"/>
      <c r="E122" s="35"/>
      <c r="F122" s="35"/>
      <c r="G122" s="38"/>
      <c r="H122" s="38"/>
      <c r="I122" s="38"/>
      <c r="J122" s="35"/>
      <c r="K122" s="35"/>
      <c r="L122" s="35"/>
    </row>
    <row r="123" spans="1:12" ht="31.5" customHeight="1" x14ac:dyDescent="0.25">
      <c r="A123" s="35">
        <v>4541</v>
      </c>
      <c r="B123" s="36" t="s">
        <v>631</v>
      </c>
      <c r="C123" s="35" t="s">
        <v>632</v>
      </c>
      <c r="D123" s="37">
        <f>SUM(E123,F123)</f>
        <v>0</v>
      </c>
      <c r="E123" s="37">
        <v>0</v>
      </c>
      <c r="F123" s="37" t="s">
        <v>24</v>
      </c>
      <c r="G123" s="38">
        <f>SUM(H123,I123)</f>
        <v>2593500</v>
      </c>
      <c r="H123" s="38">
        <v>2593500</v>
      </c>
      <c r="I123" s="38" t="s">
        <v>24</v>
      </c>
      <c r="J123" s="37">
        <f>SUM(K123,L123)</f>
        <v>2593500</v>
      </c>
      <c r="K123" s="37">
        <v>2593500</v>
      </c>
      <c r="L123" s="37" t="s">
        <v>24</v>
      </c>
    </row>
    <row r="124" spans="1:12" ht="39.75" hidden="1" customHeight="1" x14ac:dyDescent="0.25">
      <c r="A124" s="35">
        <v>4542</v>
      </c>
      <c r="B124" s="36" t="s">
        <v>633</v>
      </c>
      <c r="C124" s="35" t="s">
        <v>634</v>
      </c>
      <c r="D124" s="37">
        <f>SUM(E124,F124)</f>
        <v>0</v>
      </c>
      <c r="E124" s="37">
        <v>0</v>
      </c>
      <c r="F124" s="37" t="s">
        <v>24</v>
      </c>
      <c r="G124" s="38">
        <f>SUM(H124,I124)</f>
        <v>0</v>
      </c>
      <c r="H124" s="38">
        <v>0</v>
      </c>
      <c r="I124" s="38" t="s">
        <v>24</v>
      </c>
      <c r="J124" s="37">
        <f>SUM(K124,L124)</f>
        <v>0</v>
      </c>
      <c r="K124" s="37">
        <v>0</v>
      </c>
      <c r="L124" s="37" t="s">
        <v>24</v>
      </c>
    </row>
    <row r="125" spans="1:12" ht="30" customHeight="1" x14ac:dyDescent="0.25">
      <c r="A125" s="35">
        <v>4543</v>
      </c>
      <c r="B125" s="36" t="s">
        <v>635</v>
      </c>
      <c r="C125" s="35" t="s">
        <v>636</v>
      </c>
      <c r="D125" s="37">
        <f>SUM(D126,D127,D128)</f>
        <v>8900000</v>
      </c>
      <c r="E125" s="37">
        <f>SUM(E126,E127,E128)</f>
        <v>8900000</v>
      </c>
      <c r="F125" s="37" t="s">
        <v>24</v>
      </c>
      <c r="G125" s="38">
        <f>SUM(G126,G127,G128)</f>
        <v>7900000</v>
      </c>
      <c r="H125" s="38">
        <f>SUM(H126,H127,H128)</f>
        <v>7900000</v>
      </c>
      <c r="I125" s="38" t="s">
        <v>24</v>
      </c>
      <c r="J125" s="37">
        <f>SUM(J126,J127,J128)</f>
        <v>4141768</v>
      </c>
      <c r="K125" s="37">
        <f>SUM(K126,K127,K128)</f>
        <v>4141768</v>
      </c>
      <c r="L125" s="37" t="s">
        <v>24</v>
      </c>
    </row>
    <row r="126" spans="1:12" ht="39.75" hidden="1" customHeight="1" x14ac:dyDescent="0.25">
      <c r="A126" s="35">
        <v>4544</v>
      </c>
      <c r="B126" s="36" t="s">
        <v>637</v>
      </c>
      <c r="C126" s="35"/>
      <c r="D126" s="37">
        <f>SUM(E126,F126)</f>
        <v>0</v>
      </c>
      <c r="E126" s="37">
        <v>0</v>
      </c>
      <c r="F126" s="37" t="s">
        <v>24</v>
      </c>
      <c r="G126" s="38">
        <f>SUM(H126,I126)</f>
        <v>0</v>
      </c>
      <c r="H126" s="38">
        <v>0</v>
      </c>
      <c r="I126" s="38" t="s">
        <v>24</v>
      </c>
      <c r="J126" s="37">
        <f>SUM(K126,L126)</f>
        <v>0</v>
      </c>
      <c r="K126" s="37">
        <v>0</v>
      </c>
      <c r="L126" s="37" t="s">
        <v>24</v>
      </c>
    </row>
    <row r="127" spans="1:12" ht="39.75" hidden="1" customHeight="1" x14ac:dyDescent="0.25">
      <c r="A127" s="35">
        <v>4545</v>
      </c>
      <c r="B127" s="36" t="s">
        <v>628</v>
      </c>
      <c r="C127" s="35"/>
      <c r="D127" s="37">
        <f>SUM(E127,F127)</f>
        <v>0</v>
      </c>
      <c r="E127" s="37">
        <v>0</v>
      </c>
      <c r="F127" s="37" t="s">
        <v>24</v>
      </c>
      <c r="G127" s="38">
        <f>SUM(H127,I127)</f>
        <v>0</v>
      </c>
      <c r="H127" s="38">
        <v>0</v>
      </c>
      <c r="I127" s="38" t="s">
        <v>24</v>
      </c>
      <c r="J127" s="37">
        <f>SUM(K127,L127)</f>
        <v>0</v>
      </c>
      <c r="K127" s="37">
        <v>0</v>
      </c>
      <c r="L127" s="37" t="s">
        <v>24</v>
      </c>
    </row>
    <row r="128" spans="1:12" ht="39.950000000000003" customHeight="1" x14ac:dyDescent="0.25">
      <c r="A128" s="35">
        <v>4546</v>
      </c>
      <c r="B128" s="36" t="s">
        <v>629</v>
      </c>
      <c r="C128" s="35"/>
      <c r="D128" s="37">
        <f>SUM(E128,F128)</f>
        <v>8900000</v>
      </c>
      <c r="E128" s="37">
        <v>8900000</v>
      </c>
      <c r="F128" s="37" t="s">
        <v>24</v>
      </c>
      <c r="G128" s="38">
        <f>SUM(H128,I128)</f>
        <v>7900000</v>
      </c>
      <c r="H128" s="38">
        <v>7900000</v>
      </c>
      <c r="I128" s="38" t="s">
        <v>24</v>
      </c>
      <c r="J128" s="37">
        <f>SUM(K128,L128)</f>
        <v>4141768</v>
      </c>
      <c r="K128" s="37">
        <v>4141768</v>
      </c>
      <c r="L128" s="37" t="s">
        <v>24</v>
      </c>
    </row>
    <row r="129" spans="1:12" ht="33.75" customHeight="1" x14ac:dyDescent="0.25">
      <c r="A129" s="35">
        <v>4600</v>
      </c>
      <c r="B129" s="36" t="s">
        <v>638</v>
      </c>
      <c r="C129" s="35" t="s">
        <v>173</v>
      </c>
      <c r="D129" s="37">
        <f>SUM(D131,D135,D141)</f>
        <v>15550000</v>
      </c>
      <c r="E129" s="37">
        <f>SUM(E131,E135,E141)</f>
        <v>15550000</v>
      </c>
      <c r="F129" s="37" t="s">
        <v>24</v>
      </c>
      <c r="G129" s="38">
        <f>SUM(G131,G135,G141)</f>
        <v>12150000</v>
      </c>
      <c r="H129" s="38">
        <f>SUM(H131,H135,H141)</f>
        <v>12150000</v>
      </c>
      <c r="I129" s="38" t="s">
        <v>24</v>
      </c>
      <c r="J129" s="37">
        <f>SUM(J131,J135,J141)</f>
        <v>7210000</v>
      </c>
      <c r="K129" s="37">
        <f>SUM(K131,K135,K141)</f>
        <v>7210000</v>
      </c>
      <c r="L129" s="37" t="s">
        <v>24</v>
      </c>
    </row>
    <row r="130" spans="1:12" ht="39.75" hidden="1" customHeight="1" x14ac:dyDescent="0.25">
      <c r="A130" s="35"/>
      <c r="B130" s="36" t="s">
        <v>499</v>
      </c>
      <c r="C130" s="35"/>
      <c r="D130" s="35"/>
      <c r="E130" s="35"/>
      <c r="F130" s="35"/>
      <c r="G130" s="38"/>
      <c r="H130" s="38"/>
      <c r="I130" s="38"/>
      <c r="J130" s="35"/>
      <c r="K130" s="35"/>
      <c r="L130" s="35"/>
    </row>
    <row r="131" spans="1:12" ht="39.75" hidden="1" customHeight="1" x14ac:dyDescent="0.25">
      <c r="A131" s="35">
        <v>4610</v>
      </c>
      <c r="B131" s="36" t="s">
        <v>639</v>
      </c>
      <c r="C131" s="35"/>
      <c r="D131" s="37">
        <f>SUM(D133:D134)</f>
        <v>0</v>
      </c>
      <c r="E131" s="37">
        <f>SUM(E133:E134)</f>
        <v>0</v>
      </c>
      <c r="F131" s="37" t="s">
        <v>24</v>
      </c>
      <c r="G131" s="38">
        <f>SUM(G133:G134)</f>
        <v>0</v>
      </c>
      <c r="H131" s="38">
        <f>SUM(H133:H134)</f>
        <v>0</v>
      </c>
      <c r="I131" s="38" t="s">
        <v>24</v>
      </c>
      <c r="J131" s="37">
        <f>SUM(J133:J134)</f>
        <v>0</v>
      </c>
      <c r="K131" s="37">
        <f>SUM(K133:K134)</f>
        <v>0</v>
      </c>
      <c r="L131" s="37" t="s">
        <v>24</v>
      </c>
    </row>
    <row r="132" spans="1:12" ht="39.75" hidden="1" customHeight="1" x14ac:dyDescent="0.25">
      <c r="A132" s="35"/>
      <c r="B132" s="36" t="s">
        <v>499</v>
      </c>
      <c r="C132" s="35"/>
      <c r="D132" s="35"/>
      <c r="E132" s="35"/>
      <c r="F132" s="35"/>
      <c r="G132" s="38"/>
      <c r="H132" s="38"/>
      <c r="I132" s="38"/>
      <c r="J132" s="35"/>
      <c r="K132" s="35"/>
      <c r="L132" s="35"/>
    </row>
    <row r="133" spans="1:12" ht="39.75" hidden="1" customHeight="1" x14ac:dyDescent="0.25">
      <c r="A133" s="35">
        <v>4610</v>
      </c>
      <c r="B133" s="36" t="s">
        <v>640</v>
      </c>
      <c r="C133" s="35" t="s">
        <v>641</v>
      </c>
      <c r="D133" s="37">
        <f>SUM(E133,F133)</f>
        <v>0</v>
      </c>
      <c r="E133" s="37">
        <v>0</v>
      </c>
      <c r="F133" s="37" t="s">
        <v>24</v>
      </c>
      <c r="G133" s="38">
        <f>SUM(H133,I133)</f>
        <v>0</v>
      </c>
      <c r="H133" s="38">
        <v>0</v>
      </c>
      <c r="I133" s="38" t="s">
        <v>24</v>
      </c>
      <c r="J133" s="37">
        <f>SUM(K133,L133)</f>
        <v>0</v>
      </c>
      <c r="K133" s="37">
        <v>0</v>
      </c>
      <c r="L133" s="37" t="s">
        <v>24</v>
      </c>
    </row>
    <row r="134" spans="1:12" ht="39.75" hidden="1" customHeight="1" x14ac:dyDescent="0.25">
      <c r="A134" s="35">
        <v>4620</v>
      </c>
      <c r="B134" s="36" t="s">
        <v>642</v>
      </c>
      <c r="C134" s="35" t="s">
        <v>643</v>
      </c>
      <c r="D134" s="37">
        <f>SUM(E134,F134)</f>
        <v>0</v>
      </c>
      <c r="E134" s="37">
        <v>0</v>
      </c>
      <c r="F134" s="37" t="s">
        <v>24</v>
      </c>
      <c r="G134" s="38">
        <f>SUM(H134,I134)</f>
        <v>0</v>
      </c>
      <c r="H134" s="38">
        <v>0</v>
      </c>
      <c r="I134" s="38" t="s">
        <v>24</v>
      </c>
      <c r="J134" s="37">
        <f>SUM(K134,L134)</f>
        <v>0</v>
      </c>
      <c r="K134" s="37">
        <v>0</v>
      </c>
      <c r="L134" s="37" t="s">
        <v>24</v>
      </c>
    </row>
    <row r="135" spans="1:12" ht="34.5" customHeight="1" x14ac:dyDescent="0.25">
      <c r="A135" s="35">
        <v>4630</v>
      </c>
      <c r="B135" s="36" t="s">
        <v>644</v>
      </c>
      <c r="C135" s="35" t="s">
        <v>173</v>
      </c>
      <c r="D135" s="37">
        <f>SUM(D137:D140)</f>
        <v>15550000</v>
      </c>
      <c r="E135" s="37">
        <f>SUM(E137:E140)</f>
        <v>15550000</v>
      </c>
      <c r="F135" s="37" t="s">
        <v>24</v>
      </c>
      <c r="G135" s="38">
        <f>SUM(G137:G140)</f>
        <v>12150000</v>
      </c>
      <c r="H135" s="38">
        <f>SUM(H137:H140)</f>
        <v>12150000</v>
      </c>
      <c r="I135" s="38" t="s">
        <v>24</v>
      </c>
      <c r="J135" s="37">
        <f>SUM(J137:J140)</f>
        <v>7210000</v>
      </c>
      <c r="K135" s="37">
        <f>SUM(K137:K140)</f>
        <v>7210000</v>
      </c>
      <c r="L135" s="37" t="s">
        <v>24</v>
      </c>
    </row>
    <row r="136" spans="1:12" ht="39.75" hidden="1" customHeight="1" x14ac:dyDescent="0.25">
      <c r="A136" s="35"/>
      <c r="B136" s="36" t="s">
        <v>645</v>
      </c>
      <c r="C136" s="35"/>
      <c r="D136" s="35"/>
      <c r="E136" s="35"/>
      <c r="F136" s="35"/>
      <c r="G136" s="38"/>
      <c r="H136" s="38"/>
      <c r="I136" s="38"/>
      <c r="J136" s="35"/>
      <c r="K136" s="35"/>
      <c r="L136" s="35"/>
    </row>
    <row r="137" spans="1:12" ht="39.950000000000003" customHeight="1" x14ac:dyDescent="0.25">
      <c r="A137" s="35">
        <v>4631</v>
      </c>
      <c r="B137" s="36" t="s">
        <v>646</v>
      </c>
      <c r="C137" s="35" t="s">
        <v>647</v>
      </c>
      <c r="D137" s="37">
        <f>SUM(E137,F137)</f>
        <v>3000000</v>
      </c>
      <c r="E137" s="37">
        <v>3000000</v>
      </c>
      <c r="F137" s="37" t="s">
        <v>24</v>
      </c>
      <c r="G137" s="38">
        <f>SUM(H137,I137)</f>
        <v>2700000</v>
      </c>
      <c r="H137" s="38">
        <v>2700000</v>
      </c>
      <c r="I137" s="38" t="s">
        <v>24</v>
      </c>
      <c r="J137" s="37">
        <f>SUM(K137,L137)</f>
        <v>1480000</v>
      </c>
      <c r="K137" s="37">
        <v>1480000</v>
      </c>
      <c r="L137" s="37" t="s">
        <v>24</v>
      </c>
    </row>
    <row r="138" spans="1:12" ht="32.25" customHeight="1" x14ac:dyDescent="0.25">
      <c r="A138" s="35">
        <v>4632</v>
      </c>
      <c r="B138" s="36" t="s">
        <v>648</v>
      </c>
      <c r="C138" s="35" t="s">
        <v>649</v>
      </c>
      <c r="D138" s="37">
        <f>SUM(E138,F138)</f>
        <v>50000</v>
      </c>
      <c r="E138" s="37">
        <v>50000</v>
      </c>
      <c r="F138" s="37" t="s">
        <v>24</v>
      </c>
      <c r="G138" s="38">
        <f>SUM(H138,I138)</f>
        <v>50000</v>
      </c>
      <c r="H138" s="38">
        <v>50000</v>
      </c>
      <c r="I138" s="38" t="s">
        <v>24</v>
      </c>
      <c r="J138" s="37">
        <f>SUM(K138,L138)</f>
        <v>0</v>
      </c>
      <c r="K138" s="37">
        <v>0</v>
      </c>
      <c r="L138" s="37" t="s">
        <v>24</v>
      </c>
    </row>
    <row r="139" spans="1:12" ht="39.75" hidden="1" customHeight="1" x14ac:dyDescent="0.25">
      <c r="A139" s="35">
        <v>4633</v>
      </c>
      <c r="B139" s="36" t="s">
        <v>650</v>
      </c>
      <c r="C139" s="35" t="s">
        <v>651</v>
      </c>
      <c r="D139" s="37">
        <f>SUM(E139,F139)</f>
        <v>0</v>
      </c>
      <c r="E139" s="37">
        <v>0</v>
      </c>
      <c r="F139" s="37" t="s">
        <v>24</v>
      </c>
      <c r="G139" s="38">
        <f>SUM(H139,I139)</f>
        <v>0</v>
      </c>
      <c r="H139" s="38">
        <v>0</v>
      </c>
      <c r="I139" s="38" t="s">
        <v>24</v>
      </c>
      <c r="J139" s="37">
        <f>SUM(K139,L139)</f>
        <v>0</v>
      </c>
      <c r="K139" s="37">
        <v>0</v>
      </c>
      <c r="L139" s="37" t="s">
        <v>24</v>
      </c>
    </row>
    <row r="140" spans="1:12" ht="28.5" customHeight="1" x14ac:dyDescent="0.25">
      <c r="A140" s="35">
        <v>4634</v>
      </c>
      <c r="B140" s="36" t="s">
        <v>652</v>
      </c>
      <c r="C140" s="35" t="s">
        <v>653</v>
      </c>
      <c r="D140" s="37">
        <f>SUM(E140,F140)</f>
        <v>12500000</v>
      </c>
      <c r="E140" s="37">
        <v>12500000</v>
      </c>
      <c r="F140" s="37" t="s">
        <v>24</v>
      </c>
      <c r="G140" s="38">
        <f>SUM(H140,I140)</f>
        <v>9400000</v>
      </c>
      <c r="H140" s="38">
        <v>9400000</v>
      </c>
      <c r="I140" s="38" t="s">
        <v>24</v>
      </c>
      <c r="J140" s="37">
        <f>SUM(K140,L140)</f>
        <v>5730000</v>
      </c>
      <c r="K140" s="37">
        <v>5730000</v>
      </c>
      <c r="L140" s="37" t="s">
        <v>24</v>
      </c>
    </row>
    <row r="141" spans="1:12" ht="39.75" hidden="1" customHeight="1" x14ac:dyDescent="0.25">
      <c r="A141" s="35">
        <v>4640</v>
      </c>
      <c r="B141" s="36" t="s">
        <v>654</v>
      </c>
      <c r="C141" s="35" t="s">
        <v>173</v>
      </c>
      <c r="D141" s="37">
        <f>SUM(D143)</f>
        <v>0</v>
      </c>
      <c r="E141" s="37">
        <f>SUM(E143)</f>
        <v>0</v>
      </c>
      <c r="F141" s="37" t="s">
        <v>24</v>
      </c>
      <c r="G141" s="38">
        <f>SUM(G143)</f>
        <v>0</v>
      </c>
      <c r="H141" s="38">
        <f>SUM(H143)</f>
        <v>0</v>
      </c>
      <c r="I141" s="38" t="s">
        <v>24</v>
      </c>
      <c r="J141" s="37">
        <f>SUM(J143)</f>
        <v>0</v>
      </c>
      <c r="K141" s="37">
        <f>SUM(K143)</f>
        <v>0</v>
      </c>
      <c r="L141" s="37" t="s">
        <v>24</v>
      </c>
    </row>
    <row r="142" spans="1:12" ht="39.75" hidden="1" customHeight="1" x14ac:dyDescent="0.25">
      <c r="A142" s="35"/>
      <c r="B142" s="36" t="s">
        <v>645</v>
      </c>
      <c r="C142" s="35"/>
      <c r="D142" s="35"/>
      <c r="E142" s="35"/>
      <c r="F142" s="35"/>
      <c r="G142" s="38"/>
      <c r="H142" s="38"/>
      <c r="I142" s="38"/>
      <c r="J142" s="35"/>
      <c r="K142" s="35"/>
      <c r="L142" s="35"/>
    </row>
    <row r="143" spans="1:12" ht="39.75" hidden="1" customHeight="1" x14ac:dyDescent="0.25">
      <c r="A143" s="35">
        <v>4641</v>
      </c>
      <c r="B143" s="36" t="s">
        <v>655</v>
      </c>
      <c r="C143" s="35" t="s">
        <v>656</v>
      </c>
      <c r="D143" s="37">
        <f>SUM(E143,F143)</f>
        <v>0</v>
      </c>
      <c r="E143" s="37">
        <v>0</v>
      </c>
      <c r="F143" s="37" t="s">
        <v>24</v>
      </c>
      <c r="G143" s="38">
        <f>SUM(H143,I143)</f>
        <v>0</v>
      </c>
      <c r="H143" s="38">
        <v>0</v>
      </c>
      <c r="I143" s="38" t="s">
        <v>24</v>
      </c>
      <c r="J143" s="37">
        <f>SUM(K143,L143)</f>
        <v>0</v>
      </c>
      <c r="K143" s="37">
        <v>0</v>
      </c>
      <c r="L143" s="37" t="s">
        <v>24</v>
      </c>
    </row>
    <row r="144" spans="1:12" ht="30.75" customHeight="1" x14ac:dyDescent="0.25">
      <c r="A144" s="35">
        <v>4700</v>
      </c>
      <c r="B144" s="36" t="s">
        <v>657</v>
      </c>
      <c r="C144" s="35" t="s">
        <v>173</v>
      </c>
      <c r="D144" s="37">
        <f t="shared" ref="D144:L144" si="11">SUM(D146,D150,D156,D159,D163,D166,D169)</f>
        <v>120936200</v>
      </c>
      <c r="E144" s="37">
        <f t="shared" si="11"/>
        <v>323599131</v>
      </c>
      <c r="F144" s="37">
        <f t="shared" si="11"/>
        <v>0</v>
      </c>
      <c r="G144" s="38">
        <f t="shared" si="11"/>
        <v>69946200</v>
      </c>
      <c r="H144" s="38">
        <f t="shared" si="11"/>
        <v>252934731</v>
      </c>
      <c r="I144" s="38">
        <f t="shared" si="11"/>
        <v>0</v>
      </c>
      <c r="J144" s="37">
        <f t="shared" si="11"/>
        <v>4905486.3</v>
      </c>
      <c r="K144" s="37">
        <f t="shared" si="11"/>
        <v>34205486.299999997</v>
      </c>
      <c r="L144" s="37">
        <f t="shared" si="11"/>
        <v>0</v>
      </c>
    </row>
    <row r="145" spans="1:12" ht="39.75" hidden="1" customHeight="1" x14ac:dyDescent="0.25">
      <c r="A145" s="35"/>
      <c r="B145" s="36" t="s">
        <v>499</v>
      </c>
      <c r="C145" s="35"/>
      <c r="D145" s="35"/>
      <c r="E145" s="35"/>
      <c r="F145" s="35"/>
      <c r="G145" s="38"/>
      <c r="H145" s="38"/>
      <c r="I145" s="38"/>
      <c r="J145" s="35"/>
      <c r="K145" s="35"/>
      <c r="L145" s="35"/>
    </row>
    <row r="146" spans="1:12" ht="30" customHeight="1" x14ac:dyDescent="0.25">
      <c r="A146" s="35">
        <v>4710</v>
      </c>
      <c r="B146" s="36" t="s">
        <v>658</v>
      </c>
      <c r="C146" s="35" t="s">
        <v>173</v>
      </c>
      <c r="D146" s="37">
        <f>SUM(D148:D149)</f>
        <v>1500000</v>
      </c>
      <c r="E146" s="37">
        <f>SUM(E148:E149)</f>
        <v>1500000</v>
      </c>
      <c r="F146" s="37" t="s">
        <v>24</v>
      </c>
      <c r="G146" s="38">
        <f>SUM(G148:G149)</f>
        <v>1400000</v>
      </c>
      <c r="H146" s="38">
        <f>SUM(H148:H149)</f>
        <v>1400000</v>
      </c>
      <c r="I146" s="38" t="s">
        <v>24</v>
      </c>
      <c r="J146" s="37">
        <f>SUM(J148:J149)</f>
        <v>160000</v>
      </c>
      <c r="K146" s="37">
        <f>SUM(K148:K149)</f>
        <v>160000</v>
      </c>
      <c r="L146" s="37" t="s">
        <v>24</v>
      </c>
    </row>
    <row r="147" spans="1:12" ht="39.75" hidden="1" customHeight="1" x14ac:dyDescent="0.25">
      <c r="A147" s="35"/>
      <c r="B147" s="36" t="s">
        <v>645</v>
      </c>
      <c r="C147" s="35"/>
      <c r="D147" s="35"/>
      <c r="E147" s="35"/>
      <c r="F147" s="35"/>
      <c r="G147" s="38"/>
      <c r="H147" s="38"/>
      <c r="I147" s="38"/>
      <c r="J147" s="35"/>
      <c r="K147" s="35"/>
      <c r="L147" s="35"/>
    </row>
    <row r="148" spans="1:12" ht="39.75" hidden="1" customHeight="1" x14ac:dyDescent="0.25">
      <c r="A148" s="35">
        <v>4711</v>
      </c>
      <c r="B148" s="36" t="s">
        <v>659</v>
      </c>
      <c r="C148" s="35" t="s">
        <v>660</v>
      </c>
      <c r="D148" s="37">
        <f>SUM(E148,F148)</f>
        <v>0</v>
      </c>
      <c r="E148" s="37">
        <v>0</v>
      </c>
      <c r="F148" s="37" t="s">
        <v>24</v>
      </c>
      <c r="G148" s="38">
        <f>SUM(H148,I148)</f>
        <v>0</v>
      </c>
      <c r="H148" s="38">
        <v>0</v>
      </c>
      <c r="I148" s="38" t="s">
        <v>24</v>
      </c>
      <c r="J148" s="37">
        <f>SUM(K148,L148)</f>
        <v>0</v>
      </c>
      <c r="K148" s="37">
        <v>0</v>
      </c>
      <c r="L148" s="37" t="s">
        <v>24</v>
      </c>
    </row>
    <row r="149" spans="1:12" ht="39.950000000000003" customHeight="1" x14ac:dyDescent="0.25">
      <c r="A149" s="35">
        <v>4712</v>
      </c>
      <c r="B149" s="36" t="s">
        <v>661</v>
      </c>
      <c r="C149" s="35" t="s">
        <v>662</v>
      </c>
      <c r="D149" s="37">
        <f>SUM(E149,F149)</f>
        <v>1500000</v>
      </c>
      <c r="E149" s="37">
        <v>1500000</v>
      </c>
      <c r="F149" s="37" t="s">
        <v>24</v>
      </c>
      <c r="G149" s="38">
        <f>SUM(H149,I149)</f>
        <v>1400000</v>
      </c>
      <c r="H149" s="38">
        <v>1400000</v>
      </c>
      <c r="I149" s="38" t="s">
        <v>24</v>
      </c>
      <c r="J149" s="37">
        <f>SUM(K149,L149)</f>
        <v>160000</v>
      </c>
      <c r="K149" s="37">
        <v>160000</v>
      </c>
      <c r="L149" s="37" t="s">
        <v>24</v>
      </c>
    </row>
    <row r="150" spans="1:12" ht="30" customHeight="1" x14ac:dyDescent="0.25">
      <c r="A150" s="35">
        <v>4720</v>
      </c>
      <c r="B150" s="36" t="s">
        <v>663</v>
      </c>
      <c r="C150" s="35" t="s">
        <v>173</v>
      </c>
      <c r="D150" s="37">
        <f>SUM(D152:D155)</f>
        <v>4700000</v>
      </c>
      <c r="E150" s="37">
        <f>SUM(E152:E155)</f>
        <v>4700000</v>
      </c>
      <c r="F150" s="37" t="s">
        <v>24</v>
      </c>
      <c r="G150" s="38">
        <f>SUM(G152:G155)</f>
        <v>5200000</v>
      </c>
      <c r="H150" s="38">
        <f>SUM(H152:H155)</f>
        <v>5200000</v>
      </c>
      <c r="I150" s="38" t="s">
        <v>24</v>
      </c>
      <c r="J150" s="37">
        <f>SUM(J152:J155)</f>
        <v>2791255.3</v>
      </c>
      <c r="K150" s="37">
        <f>SUM(K152:K155)</f>
        <v>2791255.3</v>
      </c>
      <c r="L150" s="37" t="s">
        <v>24</v>
      </c>
    </row>
    <row r="151" spans="1:12" ht="39.75" hidden="1" customHeight="1" x14ac:dyDescent="0.25">
      <c r="A151" s="35"/>
      <c r="B151" s="36" t="s">
        <v>645</v>
      </c>
      <c r="C151" s="35"/>
      <c r="D151" s="35"/>
      <c r="E151" s="35"/>
      <c r="F151" s="35"/>
      <c r="G151" s="38"/>
      <c r="H151" s="38"/>
      <c r="I151" s="38"/>
      <c r="J151" s="35"/>
      <c r="K151" s="35"/>
      <c r="L151" s="35"/>
    </row>
    <row r="152" spans="1:12" ht="39.75" hidden="1" customHeight="1" x14ac:dyDescent="0.25">
      <c r="A152" s="35">
        <v>4721</v>
      </c>
      <c r="B152" s="36" t="s">
        <v>664</v>
      </c>
      <c r="C152" s="35" t="s">
        <v>665</v>
      </c>
      <c r="D152" s="37">
        <f>SUM(E152,F152)</f>
        <v>0</v>
      </c>
      <c r="E152" s="37">
        <v>0</v>
      </c>
      <c r="F152" s="37" t="s">
        <v>24</v>
      </c>
      <c r="G152" s="38">
        <f>SUM(H152,I152)</f>
        <v>0</v>
      </c>
      <c r="H152" s="38">
        <v>0</v>
      </c>
      <c r="I152" s="38" t="s">
        <v>24</v>
      </c>
      <c r="J152" s="37">
        <f>SUM(K152,L152)</f>
        <v>0</v>
      </c>
      <c r="K152" s="37">
        <v>0</v>
      </c>
      <c r="L152" s="37" t="s">
        <v>24</v>
      </c>
    </row>
    <row r="153" spans="1:12" ht="27" customHeight="1" x14ac:dyDescent="0.25">
      <c r="A153" s="35">
        <v>4722</v>
      </c>
      <c r="B153" s="36" t="s">
        <v>666</v>
      </c>
      <c r="C153" s="35" t="s">
        <v>667</v>
      </c>
      <c r="D153" s="37">
        <f>SUM(E153,F153)</f>
        <v>50000</v>
      </c>
      <c r="E153" s="37">
        <v>50000</v>
      </c>
      <c r="F153" s="37" t="s">
        <v>24</v>
      </c>
      <c r="G153" s="38">
        <f>SUM(H153,I153)</f>
        <v>50000</v>
      </c>
      <c r="H153" s="38">
        <v>50000</v>
      </c>
      <c r="I153" s="38" t="s">
        <v>24</v>
      </c>
      <c r="J153" s="37">
        <f>SUM(K153,L153)</f>
        <v>0</v>
      </c>
      <c r="K153" s="37">
        <v>0</v>
      </c>
      <c r="L153" s="37" t="s">
        <v>24</v>
      </c>
    </row>
    <row r="154" spans="1:12" ht="33.75" customHeight="1" x14ac:dyDescent="0.25">
      <c r="A154" s="35">
        <v>4723</v>
      </c>
      <c r="B154" s="36" t="s">
        <v>668</v>
      </c>
      <c r="C154" s="35" t="s">
        <v>669</v>
      </c>
      <c r="D154" s="37">
        <f>SUM(E154,F154)</f>
        <v>4650000</v>
      </c>
      <c r="E154" s="37">
        <v>4650000</v>
      </c>
      <c r="F154" s="37" t="s">
        <v>24</v>
      </c>
      <c r="G154" s="38">
        <f>SUM(H154,I154)</f>
        <v>5150000</v>
      </c>
      <c r="H154" s="38">
        <v>5150000</v>
      </c>
      <c r="I154" s="38" t="s">
        <v>24</v>
      </c>
      <c r="J154" s="37">
        <f>SUM(K154,L154)</f>
        <v>2791255.3</v>
      </c>
      <c r="K154" s="37">
        <v>2791255.3</v>
      </c>
      <c r="L154" s="37" t="s">
        <v>24</v>
      </c>
    </row>
    <row r="155" spans="1:12" ht="39.75" hidden="1" customHeight="1" x14ac:dyDescent="0.25">
      <c r="A155" s="35">
        <v>4724</v>
      </c>
      <c r="B155" s="36" t="s">
        <v>670</v>
      </c>
      <c r="C155" s="35" t="s">
        <v>671</v>
      </c>
      <c r="D155" s="37">
        <f>SUM(E155,F155)</f>
        <v>0</v>
      </c>
      <c r="E155" s="37">
        <v>0</v>
      </c>
      <c r="F155" s="37" t="s">
        <v>24</v>
      </c>
      <c r="G155" s="38">
        <f>SUM(H155,I155)</f>
        <v>0</v>
      </c>
      <c r="H155" s="38">
        <v>0</v>
      </c>
      <c r="I155" s="38" t="s">
        <v>24</v>
      </c>
      <c r="J155" s="37">
        <f>SUM(K155,L155)</f>
        <v>0</v>
      </c>
      <c r="K155" s="37">
        <v>0</v>
      </c>
      <c r="L155" s="37" t="s">
        <v>24</v>
      </c>
    </row>
    <row r="156" spans="1:12" ht="31.5" customHeight="1" x14ac:dyDescent="0.25">
      <c r="A156" s="35">
        <v>4730</v>
      </c>
      <c r="B156" s="36" t="s">
        <v>672</v>
      </c>
      <c r="C156" s="35" t="s">
        <v>173</v>
      </c>
      <c r="D156" s="37">
        <f>SUM(D158)</f>
        <v>0</v>
      </c>
      <c r="E156" s="37">
        <f>SUM(E158)</f>
        <v>0</v>
      </c>
      <c r="F156" s="37" t="s">
        <v>24</v>
      </c>
      <c r="G156" s="38">
        <f>SUM(G158)</f>
        <v>2060000</v>
      </c>
      <c r="H156" s="38">
        <f>SUM(H158)</f>
        <v>2060000</v>
      </c>
      <c r="I156" s="38" t="s">
        <v>24</v>
      </c>
      <c r="J156" s="37">
        <f>SUM(J158)</f>
        <v>1954231</v>
      </c>
      <c r="K156" s="37">
        <f>SUM(K158)</f>
        <v>1954231</v>
      </c>
      <c r="L156" s="37" t="s">
        <v>24</v>
      </c>
    </row>
    <row r="157" spans="1:12" ht="39.75" hidden="1" customHeight="1" x14ac:dyDescent="0.25">
      <c r="A157" s="35"/>
      <c r="B157" s="36" t="s">
        <v>64</v>
      </c>
      <c r="C157" s="35"/>
      <c r="D157" s="35"/>
      <c r="E157" s="35"/>
      <c r="F157" s="35"/>
      <c r="G157" s="38"/>
      <c r="H157" s="38"/>
      <c r="I157" s="38"/>
      <c r="J157" s="35"/>
      <c r="K157" s="35"/>
      <c r="L157" s="35"/>
    </row>
    <row r="158" spans="1:12" ht="30" customHeight="1" x14ac:dyDescent="0.25">
      <c r="A158" s="35">
        <v>4731</v>
      </c>
      <c r="B158" s="36" t="s">
        <v>673</v>
      </c>
      <c r="C158" s="35" t="s">
        <v>674</v>
      </c>
      <c r="D158" s="37">
        <f>SUM(E158,F158)</f>
        <v>0</v>
      </c>
      <c r="E158" s="37">
        <v>0</v>
      </c>
      <c r="F158" s="37" t="s">
        <v>24</v>
      </c>
      <c r="G158" s="38">
        <f>SUM(H158,I158)</f>
        <v>2060000</v>
      </c>
      <c r="H158" s="38">
        <v>2060000</v>
      </c>
      <c r="I158" s="38" t="s">
        <v>24</v>
      </c>
      <c r="J158" s="37">
        <f>SUM(K158,L158)</f>
        <v>1954231</v>
      </c>
      <c r="K158" s="37">
        <v>1954231</v>
      </c>
      <c r="L158" s="37" t="s">
        <v>24</v>
      </c>
    </row>
    <row r="159" spans="1:12" ht="39.75" hidden="1" customHeight="1" x14ac:dyDescent="0.25">
      <c r="A159" s="35">
        <v>4740</v>
      </c>
      <c r="B159" s="36" t="s">
        <v>675</v>
      </c>
      <c r="C159" s="35" t="s">
        <v>173</v>
      </c>
      <c r="D159" s="37">
        <f>SUM(D161:D162)</f>
        <v>0</v>
      </c>
      <c r="E159" s="37">
        <f>SUM(E161:E162)</f>
        <v>0</v>
      </c>
      <c r="F159" s="37" t="s">
        <v>24</v>
      </c>
      <c r="G159" s="38">
        <f>SUM(G161:G162)</f>
        <v>0</v>
      </c>
      <c r="H159" s="38">
        <f>SUM(H161:H162)</f>
        <v>0</v>
      </c>
      <c r="I159" s="38" t="s">
        <v>24</v>
      </c>
      <c r="J159" s="37">
        <f>SUM(J161:J162)</f>
        <v>0</v>
      </c>
      <c r="K159" s="37">
        <f>SUM(K161:K162)</f>
        <v>0</v>
      </c>
      <c r="L159" s="37" t="s">
        <v>24</v>
      </c>
    </row>
    <row r="160" spans="1:12" ht="39.75" hidden="1" customHeight="1" x14ac:dyDescent="0.25">
      <c r="A160" s="35"/>
      <c r="B160" s="36" t="s">
        <v>64</v>
      </c>
      <c r="C160" s="35"/>
      <c r="D160" s="35"/>
      <c r="E160" s="35"/>
      <c r="F160" s="35"/>
      <c r="G160" s="38"/>
      <c r="H160" s="38"/>
      <c r="I160" s="38"/>
      <c r="J160" s="35"/>
      <c r="K160" s="35"/>
      <c r="L160" s="35"/>
    </row>
    <row r="161" spans="1:12" ht="39.75" hidden="1" customHeight="1" x14ac:dyDescent="0.25">
      <c r="A161" s="35">
        <v>4741</v>
      </c>
      <c r="B161" s="36" t="s">
        <v>676</v>
      </c>
      <c r="C161" s="35" t="s">
        <v>677</v>
      </c>
      <c r="D161" s="37">
        <f>SUM(E161,F161)</f>
        <v>0</v>
      </c>
      <c r="E161" s="37">
        <v>0</v>
      </c>
      <c r="F161" s="37" t="s">
        <v>24</v>
      </c>
      <c r="G161" s="38">
        <f>SUM(H161,I161)</f>
        <v>0</v>
      </c>
      <c r="H161" s="38">
        <v>0</v>
      </c>
      <c r="I161" s="38" t="s">
        <v>24</v>
      </c>
      <c r="J161" s="37">
        <f>SUM(K161,L161)</f>
        <v>0</v>
      </c>
      <c r="K161" s="37">
        <v>0</v>
      </c>
      <c r="L161" s="37" t="s">
        <v>24</v>
      </c>
    </row>
    <row r="162" spans="1:12" ht="39.75" hidden="1" customHeight="1" x14ac:dyDescent="0.25">
      <c r="A162" s="35">
        <v>4742</v>
      </c>
      <c r="B162" s="36" t="s">
        <v>678</v>
      </c>
      <c r="C162" s="35" t="s">
        <v>679</v>
      </c>
      <c r="D162" s="37">
        <f>SUM(E162,F162)</f>
        <v>0</v>
      </c>
      <c r="E162" s="37">
        <v>0</v>
      </c>
      <c r="F162" s="37" t="s">
        <v>24</v>
      </c>
      <c r="G162" s="38">
        <f>SUM(H162,I162)</f>
        <v>0</v>
      </c>
      <c r="H162" s="38">
        <v>0</v>
      </c>
      <c r="I162" s="38" t="s">
        <v>24</v>
      </c>
      <c r="J162" s="37">
        <f>SUM(K162,L162)</f>
        <v>0</v>
      </c>
      <c r="K162" s="37">
        <v>0</v>
      </c>
      <c r="L162" s="37" t="s">
        <v>24</v>
      </c>
    </row>
    <row r="163" spans="1:12" ht="39.75" hidden="1" customHeight="1" x14ac:dyDescent="0.25">
      <c r="A163" s="35">
        <v>4750</v>
      </c>
      <c r="B163" s="36" t="s">
        <v>680</v>
      </c>
      <c r="C163" s="35" t="s">
        <v>173</v>
      </c>
      <c r="D163" s="37">
        <f>SUM(D165)</f>
        <v>0</v>
      </c>
      <c r="E163" s="37">
        <f>SUM(E165)</f>
        <v>0</v>
      </c>
      <c r="F163" s="37" t="s">
        <v>24</v>
      </c>
      <c r="G163" s="38">
        <f>SUM(G165)</f>
        <v>0</v>
      </c>
      <c r="H163" s="38">
        <f>SUM(H165)</f>
        <v>0</v>
      </c>
      <c r="I163" s="38" t="s">
        <v>24</v>
      </c>
      <c r="J163" s="37">
        <f>SUM(J165)</f>
        <v>0</v>
      </c>
      <c r="K163" s="37">
        <f>SUM(K165)</f>
        <v>0</v>
      </c>
      <c r="L163" s="37" t="s">
        <v>24</v>
      </c>
    </row>
    <row r="164" spans="1:12" ht="39.75" hidden="1" customHeight="1" x14ac:dyDescent="0.25">
      <c r="A164" s="35"/>
      <c r="B164" s="36" t="s">
        <v>64</v>
      </c>
      <c r="C164" s="35"/>
      <c r="D164" s="35"/>
      <c r="E164" s="35"/>
      <c r="F164" s="35"/>
      <c r="G164" s="38"/>
      <c r="H164" s="38"/>
      <c r="I164" s="38"/>
      <c r="J164" s="35"/>
      <c r="K164" s="35"/>
      <c r="L164" s="35"/>
    </row>
    <row r="165" spans="1:12" ht="39.75" hidden="1" customHeight="1" x14ac:dyDescent="0.25">
      <c r="A165" s="35">
        <v>4751</v>
      </c>
      <c r="B165" s="36" t="s">
        <v>681</v>
      </c>
      <c r="C165" s="35" t="s">
        <v>682</v>
      </c>
      <c r="D165" s="37">
        <f>SUM(E165,F165)</f>
        <v>0</v>
      </c>
      <c r="E165" s="37">
        <v>0</v>
      </c>
      <c r="F165" s="37" t="s">
        <v>24</v>
      </c>
      <c r="G165" s="38">
        <f>SUM(H165,I165)</f>
        <v>0</v>
      </c>
      <c r="H165" s="38">
        <v>0</v>
      </c>
      <c r="I165" s="38" t="s">
        <v>24</v>
      </c>
      <c r="J165" s="37">
        <f>SUM(K165,L165)</f>
        <v>0</v>
      </c>
      <c r="K165" s="37">
        <v>0</v>
      </c>
      <c r="L165" s="37" t="s">
        <v>24</v>
      </c>
    </row>
    <row r="166" spans="1:12" ht="39.75" hidden="1" customHeight="1" x14ac:dyDescent="0.25">
      <c r="A166" s="35">
        <v>4760</v>
      </c>
      <c r="B166" s="36" t="s">
        <v>683</v>
      </c>
      <c r="C166" s="35" t="s">
        <v>173</v>
      </c>
      <c r="D166" s="37">
        <f>SUM(D168)</f>
        <v>0</v>
      </c>
      <c r="E166" s="37">
        <f>SUM(E168)</f>
        <v>0</v>
      </c>
      <c r="F166" s="37" t="s">
        <v>24</v>
      </c>
      <c r="G166" s="38">
        <f>SUM(G168)</f>
        <v>0</v>
      </c>
      <c r="H166" s="38">
        <f>SUM(H168)</f>
        <v>0</v>
      </c>
      <c r="I166" s="38" t="s">
        <v>24</v>
      </c>
      <c r="J166" s="37">
        <f>SUM(J168)</f>
        <v>0</v>
      </c>
      <c r="K166" s="37">
        <f>SUM(K168)</f>
        <v>0</v>
      </c>
      <c r="L166" s="37" t="s">
        <v>24</v>
      </c>
    </row>
    <row r="167" spans="1:12" ht="39.75" hidden="1" customHeight="1" x14ac:dyDescent="0.25">
      <c r="A167" s="35"/>
      <c r="B167" s="36" t="s">
        <v>64</v>
      </c>
      <c r="C167" s="35"/>
      <c r="D167" s="35"/>
      <c r="E167" s="35"/>
      <c r="F167" s="35"/>
      <c r="G167" s="38"/>
      <c r="H167" s="38"/>
      <c r="I167" s="38"/>
      <c r="J167" s="35"/>
      <c r="K167" s="35"/>
      <c r="L167" s="35"/>
    </row>
    <row r="168" spans="1:12" ht="39.75" hidden="1" customHeight="1" x14ac:dyDescent="0.25">
      <c r="A168" s="35">
        <v>4761</v>
      </c>
      <c r="B168" s="36" t="s">
        <v>684</v>
      </c>
      <c r="C168" s="35" t="s">
        <v>685</v>
      </c>
      <c r="D168" s="37">
        <f>SUM(E168,F168)</f>
        <v>0</v>
      </c>
      <c r="E168" s="37">
        <v>0</v>
      </c>
      <c r="F168" s="37" t="s">
        <v>24</v>
      </c>
      <c r="G168" s="38">
        <f>SUM(H168,I168)</f>
        <v>0</v>
      </c>
      <c r="H168" s="38">
        <v>0</v>
      </c>
      <c r="I168" s="38" t="s">
        <v>24</v>
      </c>
      <c r="J168" s="37">
        <f>SUM(K168,L168)</f>
        <v>0</v>
      </c>
      <c r="K168" s="37">
        <v>0</v>
      </c>
      <c r="L168" s="37" t="s">
        <v>24</v>
      </c>
    </row>
    <row r="169" spans="1:12" ht="31.5" customHeight="1" x14ac:dyDescent="0.25">
      <c r="A169" s="35">
        <v>4770</v>
      </c>
      <c r="B169" s="36" t="s">
        <v>686</v>
      </c>
      <c r="C169" s="35" t="s">
        <v>173</v>
      </c>
      <c r="D169" s="37">
        <f t="shared" ref="D169:L169" si="12">SUM(D171)</f>
        <v>114736200</v>
      </c>
      <c r="E169" s="37">
        <f t="shared" si="12"/>
        <v>317399131</v>
      </c>
      <c r="F169" s="37">
        <f t="shared" si="12"/>
        <v>0</v>
      </c>
      <c r="G169" s="38">
        <f t="shared" si="12"/>
        <v>61286200</v>
      </c>
      <c r="H169" s="38">
        <f t="shared" si="12"/>
        <v>244274731</v>
      </c>
      <c r="I169" s="38">
        <f t="shared" si="12"/>
        <v>0</v>
      </c>
      <c r="J169" s="37">
        <f t="shared" si="12"/>
        <v>0</v>
      </c>
      <c r="K169" s="37">
        <f t="shared" si="12"/>
        <v>29300000</v>
      </c>
      <c r="L169" s="37">
        <f t="shared" si="12"/>
        <v>0</v>
      </c>
    </row>
    <row r="170" spans="1:12" ht="39.75" hidden="1" customHeight="1" x14ac:dyDescent="0.25">
      <c r="A170" s="35"/>
      <c r="B170" s="36" t="s">
        <v>64</v>
      </c>
      <c r="C170" s="35"/>
      <c r="D170" s="35"/>
      <c r="E170" s="35"/>
      <c r="F170" s="35"/>
      <c r="G170" s="38"/>
      <c r="H170" s="38"/>
      <c r="I170" s="38"/>
      <c r="J170" s="35"/>
      <c r="K170" s="35"/>
      <c r="L170" s="35"/>
    </row>
    <row r="171" spans="1:12" ht="39.950000000000003" customHeight="1" x14ac:dyDescent="0.25">
      <c r="A171" s="35">
        <v>4771</v>
      </c>
      <c r="B171" s="36" t="s">
        <v>687</v>
      </c>
      <c r="C171" s="35" t="s">
        <v>688</v>
      </c>
      <c r="D171" s="37">
        <v>114736200</v>
      </c>
      <c r="E171" s="37">
        <v>317399131</v>
      </c>
      <c r="F171" s="37">
        <v>0</v>
      </c>
      <c r="G171" s="38">
        <v>61286200</v>
      </c>
      <c r="H171" s="38">
        <v>244274731</v>
      </c>
      <c r="I171" s="38">
        <v>0</v>
      </c>
      <c r="J171" s="37">
        <v>0</v>
      </c>
      <c r="K171" s="37">
        <v>29300000</v>
      </c>
      <c r="L171" s="37">
        <v>0</v>
      </c>
    </row>
    <row r="172" spans="1:12" ht="39.950000000000003" customHeight="1" x14ac:dyDescent="0.25">
      <c r="A172" s="35">
        <v>4772</v>
      </c>
      <c r="B172" s="36" t="s">
        <v>689</v>
      </c>
      <c r="C172" s="35" t="s">
        <v>173</v>
      </c>
      <c r="D172" s="37">
        <f>SUM(E172,F172)</f>
        <v>202662931</v>
      </c>
      <c r="E172" s="37">
        <v>202662931</v>
      </c>
      <c r="F172" s="37" t="s">
        <v>24</v>
      </c>
      <c r="G172" s="38">
        <f>SUM(H172,I172)</f>
        <v>182988531</v>
      </c>
      <c r="H172" s="38">
        <v>182988531</v>
      </c>
      <c r="I172" s="38" t="s">
        <v>24</v>
      </c>
      <c r="J172" s="37">
        <f>SUM(K172,L172)</f>
        <v>29300000</v>
      </c>
      <c r="K172" s="37">
        <v>29300000</v>
      </c>
      <c r="L172" s="37" t="s">
        <v>24</v>
      </c>
    </row>
    <row r="173" spans="1:12" ht="33.75" customHeight="1" x14ac:dyDescent="0.25">
      <c r="A173" s="35">
        <v>5000</v>
      </c>
      <c r="B173" s="36" t="s">
        <v>690</v>
      </c>
      <c r="C173" s="35" t="s">
        <v>173</v>
      </c>
      <c r="D173" s="37">
        <f>SUM(D175,D193,D199,D202,D208)</f>
        <v>839966649.20000005</v>
      </c>
      <c r="E173" s="37" t="s">
        <v>24</v>
      </c>
      <c r="F173" s="37">
        <f>SUM(F175,F193,F199,F202,F208)</f>
        <v>839966649.20000005</v>
      </c>
      <c r="G173" s="38">
        <f>SUM(G175,G193,G199,G202,G208)</f>
        <v>849220505.20000005</v>
      </c>
      <c r="H173" s="38" t="s">
        <v>24</v>
      </c>
      <c r="I173" s="38">
        <f>SUM(I175,I193,I199,I202,I208)</f>
        <v>849220505.20000005</v>
      </c>
      <c r="J173" s="37">
        <f>SUM(J175,J193,J199,J202,J208)</f>
        <v>563337275.60000002</v>
      </c>
      <c r="K173" s="37" t="s">
        <v>24</v>
      </c>
      <c r="L173" s="37">
        <f>SUM(L175,L193,L199,L202,L208)</f>
        <v>563337275.60000002</v>
      </c>
    </row>
    <row r="174" spans="1:12" ht="39.75" hidden="1" customHeight="1" x14ac:dyDescent="0.25">
      <c r="A174" s="35"/>
      <c r="B174" s="36" t="s">
        <v>499</v>
      </c>
      <c r="C174" s="35"/>
      <c r="D174" s="35"/>
      <c r="E174" s="35"/>
      <c r="F174" s="35"/>
      <c r="G174" s="38"/>
      <c r="H174" s="38"/>
      <c r="I174" s="38"/>
      <c r="J174" s="35"/>
      <c r="K174" s="35"/>
      <c r="L174" s="35"/>
    </row>
    <row r="175" spans="1:12" ht="31.5" customHeight="1" x14ac:dyDescent="0.25">
      <c r="A175" s="35">
        <v>5100</v>
      </c>
      <c r="B175" s="36" t="s">
        <v>691</v>
      </c>
      <c r="C175" s="35" t="s">
        <v>173</v>
      </c>
      <c r="D175" s="37">
        <f>SUM(D177,D182,D187)</f>
        <v>839966649.20000005</v>
      </c>
      <c r="E175" s="37" t="s">
        <v>24</v>
      </c>
      <c r="F175" s="37">
        <f>SUM(F177,F182,F187)</f>
        <v>839966649.20000005</v>
      </c>
      <c r="G175" s="38">
        <f>SUM(G177,G182,G187)</f>
        <v>849220505.20000005</v>
      </c>
      <c r="H175" s="38" t="s">
        <v>24</v>
      </c>
      <c r="I175" s="38">
        <f>SUM(I177,I182,I187)</f>
        <v>849220505.20000005</v>
      </c>
      <c r="J175" s="37">
        <f>SUM(J177,J182,J187)</f>
        <v>563337275.60000002</v>
      </c>
      <c r="K175" s="37" t="s">
        <v>24</v>
      </c>
      <c r="L175" s="37">
        <f>SUM(L177,L182,L187)</f>
        <v>563337275.60000002</v>
      </c>
    </row>
    <row r="176" spans="1:12" ht="39.75" hidden="1" customHeight="1" x14ac:dyDescent="0.25">
      <c r="A176" s="35"/>
      <c r="B176" s="36" t="s">
        <v>499</v>
      </c>
      <c r="C176" s="35"/>
      <c r="D176" s="35"/>
      <c r="E176" s="35"/>
      <c r="F176" s="35"/>
      <c r="G176" s="38"/>
      <c r="H176" s="38"/>
      <c r="I176" s="38"/>
      <c r="J176" s="35"/>
      <c r="K176" s="35"/>
      <c r="L176" s="35"/>
    </row>
    <row r="177" spans="1:12" ht="31.5" customHeight="1" x14ac:dyDescent="0.25">
      <c r="A177" s="35">
        <v>5110</v>
      </c>
      <c r="B177" s="36" t="s">
        <v>692</v>
      </c>
      <c r="C177" s="35" t="s">
        <v>173</v>
      </c>
      <c r="D177" s="37">
        <f>SUM(D179:D181)</f>
        <v>752472649.20000005</v>
      </c>
      <c r="E177" s="37" t="s">
        <v>24</v>
      </c>
      <c r="F177" s="37">
        <f>SUM(F179:F181)</f>
        <v>752472649.20000005</v>
      </c>
      <c r="G177" s="38">
        <f>SUM(G179:G181)</f>
        <v>754246598.20000005</v>
      </c>
      <c r="H177" s="38" t="s">
        <v>24</v>
      </c>
      <c r="I177" s="38">
        <f>SUM(I179:I181)</f>
        <v>754246598.20000005</v>
      </c>
      <c r="J177" s="37">
        <f>SUM(J179:J181)</f>
        <v>486188130.5</v>
      </c>
      <c r="K177" s="37" t="s">
        <v>24</v>
      </c>
      <c r="L177" s="37">
        <f>SUM(L179:L181)</f>
        <v>486188130.5</v>
      </c>
    </row>
    <row r="178" spans="1:12" ht="39.75" hidden="1" customHeight="1" x14ac:dyDescent="0.25">
      <c r="A178" s="35"/>
      <c r="B178" s="36" t="s">
        <v>64</v>
      </c>
      <c r="C178" s="35"/>
      <c r="D178" s="35"/>
      <c r="E178" s="35"/>
      <c r="F178" s="35"/>
      <c r="G178" s="38"/>
      <c r="H178" s="38"/>
      <c r="I178" s="38"/>
      <c r="J178" s="35"/>
      <c r="K178" s="35"/>
      <c r="L178" s="35"/>
    </row>
    <row r="179" spans="1:12" ht="39.75" hidden="1" customHeight="1" x14ac:dyDescent="0.25">
      <c r="A179" s="35">
        <v>5111</v>
      </c>
      <c r="B179" s="36" t="s">
        <v>693</v>
      </c>
      <c r="C179" s="35" t="s">
        <v>694</v>
      </c>
      <c r="D179" s="37">
        <f>SUM(E179,F179)</f>
        <v>0</v>
      </c>
      <c r="E179" s="37" t="s">
        <v>24</v>
      </c>
      <c r="F179" s="37">
        <v>0</v>
      </c>
      <c r="G179" s="38">
        <f>SUM(H179,I179)</f>
        <v>0</v>
      </c>
      <c r="H179" s="38" t="s">
        <v>24</v>
      </c>
      <c r="I179" s="38">
        <v>0</v>
      </c>
      <c r="J179" s="37">
        <f>SUM(K179,L179)</f>
        <v>0</v>
      </c>
      <c r="K179" s="37" t="s">
        <v>24</v>
      </c>
      <c r="L179" s="37">
        <v>0</v>
      </c>
    </row>
    <row r="180" spans="1:12" ht="39.950000000000003" customHeight="1" x14ac:dyDescent="0.25">
      <c r="A180" s="35">
        <v>5112</v>
      </c>
      <c r="B180" s="36" t="s">
        <v>695</v>
      </c>
      <c r="C180" s="35" t="s">
        <v>696</v>
      </c>
      <c r="D180" s="37">
        <f>SUM(E180,F180)</f>
        <v>274322283.60000002</v>
      </c>
      <c r="E180" s="37" t="s">
        <v>24</v>
      </c>
      <c r="F180" s="37">
        <v>274322283.60000002</v>
      </c>
      <c r="G180" s="38">
        <f>SUM(H180,I180)</f>
        <v>286962283.60000002</v>
      </c>
      <c r="H180" s="38" t="s">
        <v>24</v>
      </c>
      <c r="I180" s="38">
        <v>286962283.60000002</v>
      </c>
      <c r="J180" s="37">
        <f>SUM(K180,L180)</f>
        <v>119847389.8</v>
      </c>
      <c r="K180" s="37" t="s">
        <v>24</v>
      </c>
      <c r="L180" s="37">
        <v>119847389.8</v>
      </c>
    </row>
    <row r="181" spans="1:12" ht="39.950000000000003" customHeight="1" x14ac:dyDescent="0.25">
      <c r="A181" s="35">
        <v>5113</v>
      </c>
      <c r="B181" s="36" t="s">
        <v>697</v>
      </c>
      <c r="C181" s="35" t="s">
        <v>698</v>
      </c>
      <c r="D181" s="37">
        <f>SUM(E181,F181)</f>
        <v>478150365.60000002</v>
      </c>
      <c r="E181" s="37" t="s">
        <v>24</v>
      </c>
      <c r="F181" s="37">
        <v>478150365.60000002</v>
      </c>
      <c r="G181" s="38">
        <f>SUM(H181,I181)</f>
        <v>467284314.60000002</v>
      </c>
      <c r="H181" s="38" t="s">
        <v>24</v>
      </c>
      <c r="I181" s="38">
        <v>467284314.60000002</v>
      </c>
      <c r="J181" s="37">
        <f>SUM(K181,L181)</f>
        <v>366340740.69999999</v>
      </c>
      <c r="K181" s="37" t="s">
        <v>24</v>
      </c>
      <c r="L181" s="37">
        <v>366340740.69999999</v>
      </c>
    </row>
    <row r="182" spans="1:12" ht="33" customHeight="1" x14ac:dyDescent="0.25">
      <c r="A182" s="35">
        <v>5120</v>
      </c>
      <c r="B182" s="36" t="s">
        <v>699</v>
      </c>
      <c r="C182" s="35" t="s">
        <v>173</v>
      </c>
      <c r="D182" s="37">
        <f>SUM(D184:D186)</f>
        <v>70594000</v>
      </c>
      <c r="E182" s="37" t="s">
        <v>24</v>
      </c>
      <c r="F182" s="37">
        <f>SUM(F184:F186)</f>
        <v>70594000</v>
      </c>
      <c r="G182" s="38">
        <f>SUM(G184:G186)</f>
        <v>71873907</v>
      </c>
      <c r="H182" s="38" t="s">
        <v>24</v>
      </c>
      <c r="I182" s="38">
        <f>SUM(I184:I186)</f>
        <v>71873907</v>
      </c>
      <c r="J182" s="37">
        <f>SUM(J184:J186)</f>
        <v>55940145.100000001</v>
      </c>
      <c r="K182" s="37" t="s">
        <v>24</v>
      </c>
      <c r="L182" s="37">
        <f>SUM(L184:L186)</f>
        <v>55940145.100000001</v>
      </c>
    </row>
    <row r="183" spans="1:12" ht="39.75" hidden="1" customHeight="1" x14ac:dyDescent="0.25">
      <c r="A183" s="35"/>
      <c r="B183" s="36" t="s">
        <v>64</v>
      </c>
      <c r="C183" s="35"/>
      <c r="D183" s="35"/>
      <c r="E183" s="35"/>
      <c r="F183" s="35"/>
      <c r="G183" s="38"/>
      <c r="H183" s="38"/>
      <c r="I183" s="38"/>
      <c r="J183" s="35"/>
      <c r="K183" s="35"/>
      <c r="L183" s="35"/>
    </row>
    <row r="184" spans="1:12" ht="39.950000000000003" customHeight="1" x14ac:dyDescent="0.25">
      <c r="A184" s="35">
        <v>5121</v>
      </c>
      <c r="B184" s="36" t="s">
        <v>700</v>
      </c>
      <c r="C184" s="35" t="s">
        <v>701</v>
      </c>
      <c r="D184" s="37">
        <f>SUM(E184,F184)</f>
        <v>35294000</v>
      </c>
      <c r="E184" s="37" t="s">
        <v>24</v>
      </c>
      <c r="F184" s="37">
        <v>35294000</v>
      </c>
      <c r="G184" s="38">
        <f>SUM(H184,I184)</f>
        <v>49194000</v>
      </c>
      <c r="H184" s="38" t="s">
        <v>24</v>
      </c>
      <c r="I184" s="38">
        <v>49194000</v>
      </c>
      <c r="J184" s="37">
        <f>SUM(K184,L184)</f>
        <v>44073150</v>
      </c>
      <c r="K184" s="37" t="s">
        <v>24</v>
      </c>
      <c r="L184" s="37">
        <v>44073150</v>
      </c>
    </row>
    <row r="185" spans="1:12" ht="39.950000000000003" customHeight="1" x14ac:dyDescent="0.25">
      <c r="A185" s="35">
        <v>5122</v>
      </c>
      <c r="B185" s="36" t="s">
        <v>702</v>
      </c>
      <c r="C185" s="35" t="s">
        <v>703</v>
      </c>
      <c r="D185" s="37">
        <f>SUM(E185,F185)</f>
        <v>17300000</v>
      </c>
      <c r="E185" s="37" t="s">
        <v>24</v>
      </c>
      <c r="F185" s="37">
        <v>17300000</v>
      </c>
      <c r="G185" s="38">
        <f>SUM(H185,I185)</f>
        <v>19369907</v>
      </c>
      <c r="H185" s="38" t="s">
        <v>24</v>
      </c>
      <c r="I185" s="38">
        <v>19369907</v>
      </c>
      <c r="J185" s="37">
        <f>SUM(K185,L185)</f>
        <v>9029995.0999999996</v>
      </c>
      <c r="K185" s="37" t="s">
        <v>24</v>
      </c>
      <c r="L185" s="37">
        <v>9029995.0999999996</v>
      </c>
    </row>
    <row r="186" spans="1:12" ht="39.950000000000003" customHeight="1" x14ac:dyDescent="0.25">
      <c r="A186" s="35">
        <v>5123</v>
      </c>
      <c r="B186" s="36" t="s">
        <v>704</v>
      </c>
      <c r="C186" s="35" t="s">
        <v>705</v>
      </c>
      <c r="D186" s="37">
        <f>SUM(E186,F186)</f>
        <v>18000000</v>
      </c>
      <c r="E186" s="37" t="s">
        <v>24</v>
      </c>
      <c r="F186" s="37">
        <v>18000000</v>
      </c>
      <c r="G186" s="38">
        <f>SUM(H186,I186)</f>
        <v>3310000</v>
      </c>
      <c r="H186" s="38" t="s">
        <v>24</v>
      </c>
      <c r="I186" s="38">
        <v>3310000</v>
      </c>
      <c r="J186" s="37">
        <f>SUM(K186,L186)</f>
        <v>2837000</v>
      </c>
      <c r="K186" s="37" t="s">
        <v>24</v>
      </c>
      <c r="L186" s="37">
        <v>2837000</v>
      </c>
    </row>
    <row r="187" spans="1:12" ht="29.25" customHeight="1" x14ac:dyDescent="0.25">
      <c r="A187" s="35">
        <v>5130</v>
      </c>
      <c r="B187" s="36" t="s">
        <v>706</v>
      </c>
      <c r="C187" s="35" t="s">
        <v>173</v>
      </c>
      <c r="D187" s="37">
        <f>SUM(D189:D192)</f>
        <v>16900000</v>
      </c>
      <c r="E187" s="37" t="s">
        <v>24</v>
      </c>
      <c r="F187" s="37">
        <f>SUM(F189:F192)</f>
        <v>16900000</v>
      </c>
      <c r="G187" s="38">
        <f>SUM(G189:G192)</f>
        <v>23100000</v>
      </c>
      <c r="H187" s="38" t="s">
        <v>24</v>
      </c>
      <c r="I187" s="38">
        <f>SUM(I189:I192)</f>
        <v>23100000</v>
      </c>
      <c r="J187" s="37">
        <f>SUM(J189:J192)</f>
        <v>21209000</v>
      </c>
      <c r="K187" s="37" t="s">
        <v>24</v>
      </c>
      <c r="L187" s="37">
        <f>SUM(L189:L192)</f>
        <v>21209000</v>
      </c>
    </row>
    <row r="188" spans="1:12" ht="39.75" hidden="1" customHeight="1" x14ac:dyDescent="0.25">
      <c r="A188" s="35"/>
      <c r="B188" s="36" t="s">
        <v>64</v>
      </c>
      <c r="C188" s="35"/>
      <c r="D188" s="35"/>
      <c r="E188" s="35"/>
      <c r="F188" s="35"/>
      <c r="G188" s="38"/>
      <c r="H188" s="38"/>
      <c r="I188" s="38"/>
      <c r="J188" s="35"/>
      <c r="K188" s="35"/>
      <c r="L188" s="35"/>
    </row>
    <row r="189" spans="1:12" ht="39.950000000000003" customHeight="1" x14ac:dyDescent="0.25">
      <c r="A189" s="35">
        <v>5131</v>
      </c>
      <c r="B189" s="36" t="s">
        <v>707</v>
      </c>
      <c r="C189" s="35" t="s">
        <v>708</v>
      </c>
      <c r="D189" s="37">
        <f>SUM(E189,F189)</f>
        <v>6000000</v>
      </c>
      <c r="E189" s="37" t="s">
        <v>24</v>
      </c>
      <c r="F189" s="37">
        <v>6000000</v>
      </c>
      <c r="G189" s="38">
        <f>SUM(H189,I189)</f>
        <v>6000000</v>
      </c>
      <c r="H189" s="38" t="s">
        <v>24</v>
      </c>
      <c r="I189" s="38">
        <v>6000000</v>
      </c>
      <c r="J189" s="37">
        <f>SUM(K189,L189)</f>
        <v>5200000</v>
      </c>
      <c r="K189" s="37" t="s">
        <v>24</v>
      </c>
      <c r="L189" s="37">
        <v>5200000</v>
      </c>
    </row>
    <row r="190" spans="1:12" ht="29.25" customHeight="1" x14ac:dyDescent="0.25">
      <c r="A190" s="35">
        <v>5132</v>
      </c>
      <c r="B190" s="36" t="s">
        <v>709</v>
      </c>
      <c r="C190" s="35" t="s">
        <v>710</v>
      </c>
      <c r="D190" s="37">
        <f>SUM(E190,F190)</f>
        <v>200000</v>
      </c>
      <c r="E190" s="37" t="s">
        <v>24</v>
      </c>
      <c r="F190" s="37">
        <v>200000</v>
      </c>
      <c r="G190" s="38">
        <f>SUM(H190,I190)</f>
        <v>200000</v>
      </c>
      <c r="H190" s="38" t="s">
        <v>24</v>
      </c>
      <c r="I190" s="38">
        <v>200000</v>
      </c>
      <c r="J190" s="37">
        <f>SUM(K190,L190)</f>
        <v>194000</v>
      </c>
      <c r="K190" s="37" t="s">
        <v>24</v>
      </c>
      <c r="L190" s="37">
        <v>194000</v>
      </c>
    </row>
    <row r="191" spans="1:12" ht="39.75" hidden="1" customHeight="1" x14ac:dyDescent="0.25">
      <c r="A191" s="35">
        <v>5133</v>
      </c>
      <c r="B191" s="36" t="s">
        <v>711</v>
      </c>
      <c r="C191" s="35" t="s">
        <v>712</v>
      </c>
      <c r="D191" s="37">
        <f>SUM(E191,F191)</f>
        <v>0</v>
      </c>
      <c r="E191" s="37" t="s">
        <v>24</v>
      </c>
      <c r="F191" s="37">
        <v>0</v>
      </c>
      <c r="G191" s="38">
        <f>SUM(H191,I191)</f>
        <v>0</v>
      </c>
      <c r="H191" s="38" t="s">
        <v>24</v>
      </c>
      <c r="I191" s="38">
        <v>0</v>
      </c>
      <c r="J191" s="37">
        <f>SUM(K191,L191)</f>
        <v>0</v>
      </c>
      <c r="K191" s="37" t="s">
        <v>24</v>
      </c>
      <c r="L191" s="37">
        <v>0</v>
      </c>
    </row>
    <row r="192" spans="1:12" ht="31.5" customHeight="1" x14ac:dyDescent="0.25">
      <c r="A192" s="35">
        <v>5134</v>
      </c>
      <c r="B192" s="36" t="s">
        <v>713</v>
      </c>
      <c r="C192" s="35" t="s">
        <v>714</v>
      </c>
      <c r="D192" s="37">
        <f>SUM(E192,F192)</f>
        <v>10700000</v>
      </c>
      <c r="E192" s="37" t="s">
        <v>24</v>
      </c>
      <c r="F192" s="37">
        <v>10700000</v>
      </c>
      <c r="G192" s="38">
        <f>SUM(H192,I192)</f>
        <v>16900000</v>
      </c>
      <c r="H192" s="38" t="s">
        <v>24</v>
      </c>
      <c r="I192" s="38">
        <v>16900000</v>
      </c>
      <c r="J192" s="37">
        <f>SUM(K192,L192)</f>
        <v>15815000</v>
      </c>
      <c r="K192" s="37" t="s">
        <v>24</v>
      </c>
      <c r="L192" s="37">
        <v>15815000</v>
      </c>
    </row>
    <row r="193" spans="1:12" ht="38.25" hidden="1" customHeight="1" x14ac:dyDescent="0.25">
      <c r="A193" s="35">
        <v>5200</v>
      </c>
      <c r="B193" s="36" t="s">
        <v>715</v>
      </c>
      <c r="C193" s="35" t="s">
        <v>173</v>
      </c>
      <c r="D193" s="37">
        <f>SUM(D195:D198)</f>
        <v>0</v>
      </c>
      <c r="E193" s="37" t="s">
        <v>24</v>
      </c>
      <c r="F193" s="37">
        <f>SUM(F195:F198)</f>
        <v>0</v>
      </c>
      <c r="G193" s="38">
        <f>SUM(G195:G198)</f>
        <v>0</v>
      </c>
      <c r="H193" s="38" t="s">
        <v>24</v>
      </c>
      <c r="I193" s="38">
        <f>SUM(I195:I198)</f>
        <v>0</v>
      </c>
      <c r="J193" s="37">
        <f>SUM(J195:J198)</f>
        <v>0</v>
      </c>
      <c r="K193" s="37" t="s">
        <v>24</v>
      </c>
      <c r="L193" s="37">
        <f>SUM(L195:L198)</f>
        <v>0</v>
      </c>
    </row>
    <row r="194" spans="1:12" ht="0.75" hidden="1" customHeight="1" x14ac:dyDescent="0.25">
      <c r="A194" s="35"/>
      <c r="B194" s="36" t="s">
        <v>499</v>
      </c>
      <c r="C194" s="35"/>
      <c r="D194" s="35"/>
      <c r="E194" s="35"/>
      <c r="F194" s="35"/>
      <c r="G194" s="38"/>
      <c r="H194" s="38"/>
      <c r="I194" s="38"/>
      <c r="J194" s="35"/>
      <c r="K194" s="35"/>
      <c r="L194" s="35"/>
    </row>
    <row r="195" spans="1:12" ht="39.75" hidden="1" customHeight="1" x14ac:dyDescent="0.25">
      <c r="A195" s="35">
        <v>5211</v>
      </c>
      <c r="B195" s="36" t="s">
        <v>716</v>
      </c>
      <c r="C195" s="35" t="s">
        <v>717</v>
      </c>
      <c r="D195" s="37">
        <f>SUM(E195,F195)</f>
        <v>0</v>
      </c>
      <c r="E195" s="37" t="s">
        <v>24</v>
      </c>
      <c r="F195" s="37">
        <v>0</v>
      </c>
      <c r="G195" s="38">
        <f>SUM(H195,I195)</f>
        <v>0</v>
      </c>
      <c r="H195" s="38" t="s">
        <v>24</v>
      </c>
      <c r="I195" s="38">
        <v>0</v>
      </c>
      <c r="J195" s="37">
        <f>SUM(K195,L195)</f>
        <v>0</v>
      </c>
      <c r="K195" s="37" t="s">
        <v>24</v>
      </c>
      <c r="L195" s="37">
        <v>0</v>
      </c>
    </row>
    <row r="196" spans="1:12" ht="39.75" hidden="1" customHeight="1" x14ac:dyDescent="0.25">
      <c r="A196" s="35">
        <v>5221</v>
      </c>
      <c r="B196" s="36" t="s">
        <v>718</v>
      </c>
      <c r="C196" s="35" t="s">
        <v>719</v>
      </c>
      <c r="D196" s="37">
        <f>SUM(E196,F196)</f>
        <v>0</v>
      </c>
      <c r="E196" s="37" t="s">
        <v>24</v>
      </c>
      <c r="F196" s="37">
        <v>0</v>
      </c>
      <c r="G196" s="38">
        <f>SUM(H196,I196)</f>
        <v>0</v>
      </c>
      <c r="H196" s="38" t="s">
        <v>24</v>
      </c>
      <c r="I196" s="38">
        <v>0</v>
      </c>
      <c r="J196" s="37">
        <f>SUM(K196,L196)</f>
        <v>0</v>
      </c>
      <c r="K196" s="37" t="s">
        <v>24</v>
      </c>
      <c r="L196" s="37">
        <v>0</v>
      </c>
    </row>
    <row r="197" spans="1:12" ht="39.75" hidden="1" customHeight="1" x14ac:dyDescent="0.25">
      <c r="A197" s="35">
        <v>5231</v>
      </c>
      <c r="B197" s="36" t="s">
        <v>720</v>
      </c>
      <c r="C197" s="35" t="s">
        <v>721</v>
      </c>
      <c r="D197" s="37">
        <f>SUM(E197,F197)</f>
        <v>0</v>
      </c>
      <c r="E197" s="37" t="s">
        <v>24</v>
      </c>
      <c r="F197" s="37">
        <v>0</v>
      </c>
      <c r="G197" s="38">
        <f>SUM(H197,I197)</f>
        <v>0</v>
      </c>
      <c r="H197" s="38" t="s">
        <v>24</v>
      </c>
      <c r="I197" s="38">
        <v>0</v>
      </c>
      <c r="J197" s="37">
        <f>SUM(K197,L197)</f>
        <v>0</v>
      </c>
      <c r="K197" s="37" t="s">
        <v>24</v>
      </c>
      <c r="L197" s="37">
        <v>0</v>
      </c>
    </row>
    <row r="198" spans="1:12" ht="39.75" hidden="1" customHeight="1" x14ac:dyDescent="0.25">
      <c r="A198" s="35">
        <v>5241</v>
      </c>
      <c r="B198" s="36" t="s">
        <v>722</v>
      </c>
      <c r="C198" s="35" t="s">
        <v>723</v>
      </c>
      <c r="D198" s="37">
        <f>SUM(E198,F198)</f>
        <v>0</v>
      </c>
      <c r="E198" s="37" t="s">
        <v>24</v>
      </c>
      <c r="F198" s="37">
        <v>0</v>
      </c>
      <c r="G198" s="38">
        <f>SUM(H198,I198)</f>
        <v>0</v>
      </c>
      <c r="H198" s="38" t="s">
        <v>24</v>
      </c>
      <c r="I198" s="38">
        <v>0</v>
      </c>
      <c r="J198" s="37">
        <f>SUM(K198,L198)</f>
        <v>0</v>
      </c>
      <c r="K198" s="37" t="s">
        <v>24</v>
      </c>
      <c r="L198" s="37">
        <v>0</v>
      </c>
    </row>
    <row r="199" spans="1:12" ht="39.75" hidden="1" customHeight="1" x14ac:dyDescent="0.25">
      <c r="A199" s="35">
        <v>5300</v>
      </c>
      <c r="B199" s="36" t="s">
        <v>724</v>
      </c>
      <c r="C199" s="35" t="s">
        <v>173</v>
      </c>
      <c r="D199" s="37">
        <f>SUM(D201)</f>
        <v>0</v>
      </c>
      <c r="E199" s="37" t="s">
        <v>24</v>
      </c>
      <c r="F199" s="37">
        <f>SUM(F201)</f>
        <v>0</v>
      </c>
      <c r="G199" s="38">
        <f>SUM(G201)</f>
        <v>0</v>
      </c>
      <c r="H199" s="38" t="s">
        <v>24</v>
      </c>
      <c r="I199" s="38">
        <f>SUM(I201)</f>
        <v>0</v>
      </c>
      <c r="J199" s="37">
        <f>SUM(J201)</f>
        <v>0</v>
      </c>
      <c r="K199" s="37" t="s">
        <v>24</v>
      </c>
      <c r="L199" s="37">
        <f>SUM(L201)</f>
        <v>0</v>
      </c>
    </row>
    <row r="200" spans="1:12" ht="39.75" hidden="1" customHeight="1" x14ac:dyDescent="0.25">
      <c r="A200" s="35"/>
      <c r="B200" s="36" t="s">
        <v>499</v>
      </c>
      <c r="C200" s="35"/>
      <c r="D200" s="35"/>
      <c r="E200" s="35"/>
      <c r="F200" s="35"/>
      <c r="G200" s="38"/>
      <c r="H200" s="38"/>
      <c r="I200" s="38"/>
      <c r="J200" s="35"/>
      <c r="K200" s="35"/>
      <c r="L200" s="35"/>
    </row>
    <row r="201" spans="1:12" ht="39.75" hidden="1" customHeight="1" x14ac:dyDescent="0.25">
      <c r="A201" s="35">
        <v>5311</v>
      </c>
      <c r="B201" s="36" t="s">
        <v>725</v>
      </c>
      <c r="C201" s="35" t="s">
        <v>726</v>
      </c>
      <c r="D201" s="37">
        <f>SUM(E201,F201)</f>
        <v>0</v>
      </c>
      <c r="E201" s="37" t="s">
        <v>24</v>
      </c>
      <c r="F201" s="37">
        <v>0</v>
      </c>
      <c r="G201" s="38">
        <f>SUM(H201,I201)</f>
        <v>0</v>
      </c>
      <c r="H201" s="38" t="s">
        <v>24</v>
      </c>
      <c r="I201" s="38">
        <v>0</v>
      </c>
      <c r="J201" s="37">
        <f>SUM(K201,L201)</f>
        <v>0</v>
      </c>
      <c r="K201" s="37" t="s">
        <v>24</v>
      </c>
      <c r="L201" s="37">
        <v>0</v>
      </c>
    </row>
    <row r="202" spans="1:12" ht="39.75" hidden="1" customHeight="1" x14ac:dyDescent="0.25">
      <c r="A202" s="35">
        <v>5400</v>
      </c>
      <c r="B202" s="36" t="s">
        <v>727</v>
      </c>
      <c r="C202" s="35" t="s">
        <v>173</v>
      </c>
      <c r="D202" s="37">
        <f>SUM(D204:D207)</f>
        <v>0</v>
      </c>
      <c r="E202" s="37" t="s">
        <v>24</v>
      </c>
      <c r="F202" s="37">
        <f>SUM(F204:F207)</f>
        <v>0</v>
      </c>
      <c r="G202" s="38">
        <f>SUM(G204:G207)</f>
        <v>0</v>
      </c>
      <c r="H202" s="38" t="s">
        <v>24</v>
      </c>
      <c r="I202" s="38">
        <f>SUM(I204:I207)</f>
        <v>0</v>
      </c>
      <c r="J202" s="37">
        <f>SUM(J204:J207)</f>
        <v>0</v>
      </c>
      <c r="K202" s="37" t="s">
        <v>24</v>
      </c>
      <c r="L202" s="37">
        <f>SUM(L204:L207)</f>
        <v>0</v>
      </c>
    </row>
    <row r="203" spans="1:12" ht="39.75" hidden="1" customHeight="1" x14ac:dyDescent="0.25">
      <c r="A203" s="35"/>
      <c r="B203" s="36" t="s">
        <v>499</v>
      </c>
      <c r="C203" s="35"/>
      <c r="D203" s="35"/>
      <c r="E203" s="35"/>
      <c r="F203" s="35"/>
      <c r="G203" s="38"/>
      <c r="H203" s="38"/>
      <c r="I203" s="38"/>
      <c r="J203" s="35"/>
      <c r="K203" s="35"/>
      <c r="L203" s="35"/>
    </row>
    <row r="204" spans="1:12" ht="39.75" hidden="1" customHeight="1" x14ac:dyDescent="0.25">
      <c r="A204" s="35">
        <v>5411</v>
      </c>
      <c r="B204" s="36" t="s">
        <v>728</v>
      </c>
      <c r="C204" s="35" t="s">
        <v>729</v>
      </c>
      <c r="D204" s="37">
        <f>SUM(E204,F204)</f>
        <v>0</v>
      </c>
      <c r="E204" s="37" t="s">
        <v>24</v>
      </c>
      <c r="F204" s="37">
        <v>0</v>
      </c>
      <c r="G204" s="38">
        <f>SUM(H204,I204)</f>
        <v>0</v>
      </c>
      <c r="H204" s="38" t="s">
        <v>24</v>
      </c>
      <c r="I204" s="38">
        <v>0</v>
      </c>
      <c r="J204" s="37">
        <f>SUM(K204,L204)</f>
        <v>0</v>
      </c>
      <c r="K204" s="37" t="s">
        <v>24</v>
      </c>
      <c r="L204" s="37">
        <v>0</v>
      </c>
    </row>
    <row r="205" spans="1:12" ht="39.75" hidden="1" customHeight="1" x14ac:dyDescent="0.25">
      <c r="A205" s="35">
        <v>5421</v>
      </c>
      <c r="B205" s="36" t="s">
        <v>730</v>
      </c>
      <c r="C205" s="35" t="s">
        <v>731</v>
      </c>
      <c r="D205" s="37">
        <f>SUM(E205,F205)</f>
        <v>0</v>
      </c>
      <c r="E205" s="37" t="s">
        <v>24</v>
      </c>
      <c r="F205" s="37">
        <v>0</v>
      </c>
      <c r="G205" s="38">
        <f>SUM(H205,I205)</f>
        <v>0</v>
      </c>
      <c r="H205" s="38" t="s">
        <v>24</v>
      </c>
      <c r="I205" s="38">
        <v>0</v>
      </c>
      <c r="J205" s="37">
        <f>SUM(K205,L205)</f>
        <v>0</v>
      </c>
      <c r="K205" s="37" t="s">
        <v>24</v>
      </c>
      <c r="L205" s="37">
        <v>0</v>
      </c>
    </row>
    <row r="206" spans="1:12" ht="39.75" hidden="1" customHeight="1" x14ac:dyDescent="0.25">
      <c r="A206" s="35">
        <v>5431</v>
      </c>
      <c r="B206" s="36" t="s">
        <v>732</v>
      </c>
      <c r="C206" s="35" t="s">
        <v>733</v>
      </c>
      <c r="D206" s="37">
        <f>SUM(E206,F206)</f>
        <v>0</v>
      </c>
      <c r="E206" s="37" t="s">
        <v>24</v>
      </c>
      <c r="F206" s="37">
        <v>0</v>
      </c>
      <c r="G206" s="38">
        <f>SUM(H206,I206)</f>
        <v>0</v>
      </c>
      <c r="H206" s="38" t="s">
        <v>24</v>
      </c>
      <c r="I206" s="38">
        <v>0</v>
      </c>
      <c r="J206" s="37">
        <f>SUM(K206,L206)</f>
        <v>0</v>
      </c>
      <c r="K206" s="37" t="s">
        <v>24</v>
      </c>
      <c r="L206" s="37">
        <v>0</v>
      </c>
    </row>
    <row r="207" spans="1:12" ht="39.75" hidden="1" customHeight="1" x14ac:dyDescent="0.25">
      <c r="A207" s="35">
        <v>5441</v>
      </c>
      <c r="B207" s="36" t="s">
        <v>734</v>
      </c>
      <c r="C207" s="35" t="s">
        <v>735</v>
      </c>
      <c r="D207" s="37">
        <f>SUM(E207,F207)</f>
        <v>0</v>
      </c>
      <c r="E207" s="37" t="s">
        <v>24</v>
      </c>
      <c r="F207" s="37">
        <v>0</v>
      </c>
      <c r="G207" s="38">
        <f>SUM(H207,I207)</f>
        <v>0</v>
      </c>
      <c r="H207" s="38" t="s">
        <v>24</v>
      </c>
      <c r="I207" s="38">
        <v>0</v>
      </c>
      <c r="J207" s="37">
        <f>SUM(K207,L207)</f>
        <v>0</v>
      </c>
      <c r="K207" s="37" t="s">
        <v>24</v>
      </c>
      <c r="L207" s="37">
        <v>0</v>
      </c>
    </row>
    <row r="208" spans="1:12" ht="39.75" hidden="1" customHeight="1" x14ac:dyDescent="0.25">
      <c r="A208" s="35">
        <v>5500</v>
      </c>
      <c r="B208" s="36" t="s">
        <v>736</v>
      </c>
      <c r="C208" s="35" t="s">
        <v>173</v>
      </c>
      <c r="D208" s="37">
        <f>SUM(D210)</f>
        <v>0</v>
      </c>
      <c r="E208" s="37" t="s">
        <v>24</v>
      </c>
      <c r="F208" s="37">
        <f>SUM(F210)</f>
        <v>0</v>
      </c>
      <c r="G208" s="38">
        <f>SUM(G210)</f>
        <v>0</v>
      </c>
      <c r="H208" s="38" t="s">
        <v>24</v>
      </c>
      <c r="I208" s="38">
        <f>SUM(I210)</f>
        <v>0</v>
      </c>
      <c r="J208" s="37">
        <f>SUM(J210)</f>
        <v>0</v>
      </c>
      <c r="K208" s="37" t="s">
        <v>24</v>
      </c>
      <c r="L208" s="37">
        <f>SUM(L210)</f>
        <v>0</v>
      </c>
    </row>
    <row r="209" spans="1:12" ht="39.75" hidden="1" customHeight="1" x14ac:dyDescent="0.25">
      <c r="A209" s="35"/>
      <c r="B209" s="36" t="s">
        <v>499</v>
      </c>
      <c r="C209" s="35"/>
      <c r="D209" s="35"/>
      <c r="E209" s="35"/>
      <c r="F209" s="35"/>
      <c r="G209" s="38"/>
      <c r="H209" s="38"/>
      <c r="I209" s="38"/>
      <c r="J209" s="35"/>
      <c r="K209" s="35"/>
      <c r="L209" s="35"/>
    </row>
    <row r="210" spans="1:12" ht="39.75" hidden="1" customHeight="1" x14ac:dyDescent="0.25">
      <c r="A210" s="35">
        <v>5511</v>
      </c>
      <c r="B210" s="36" t="s">
        <v>736</v>
      </c>
      <c r="C210" s="35" t="s">
        <v>737</v>
      </c>
      <c r="D210" s="37">
        <f>SUM(E210,F210)</f>
        <v>0</v>
      </c>
      <c r="E210" s="37" t="s">
        <v>24</v>
      </c>
      <c r="F210" s="37">
        <v>0</v>
      </c>
      <c r="G210" s="38">
        <f>SUM(H210,I210)</f>
        <v>0</v>
      </c>
      <c r="H210" s="38" t="s">
        <v>24</v>
      </c>
      <c r="I210" s="38">
        <v>0</v>
      </c>
      <c r="J210" s="37">
        <f>SUM(K210,L210)</f>
        <v>0</v>
      </c>
      <c r="K210" s="37" t="s">
        <v>24</v>
      </c>
      <c r="L210" s="37">
        <v>0</v>
      </c>
    </row>
    <row r="211" spans="1:12" ht="32.25" customHeight="1" x14ac:dyDescent="0.25">
      <c r="A211" s="35">
        <v>6000</v>
      </c>
      <c r="B211" s="36" t="s">
        <v>738</v>
      </c>
      <c r="C211" s="35" t="s">
        <v>173</v>
      </c>
      <c r="D211" s="37">
        <f>SUM(D213,D221,D226,D229)</f>
        <v>-32000000</v>
      </c>
      <c r="E211" s="37" t="s">
        <v>24</v>
      </c>
      <c r="F211" s="37">
        <f>SUM(F213,F221,F226,F229)</f>
        <v>-32000000</v>
      </c>
      <c r="G211" s="38">
        <f>SUM(G213,G221,G226,G229)</f>
        <v>-54100000</v>
      </c>
      <c r="H211" s="38" t="s">
        <v>24</v>
      </c>
      <c r="I211" s="38">
        <f>SUM(I213,I221,I226,I229)</f>
        <v>-54100000</v>
      </c>
      <c r="J211" s="37">
        <f>SUM(J213,J221,J226,J229)</f>
        <v>-26961334</v>
      </c>
      <c r="K211" s="37" t="s">
        <v>24</v>
      </c>
      <c r="L211" s="37">
        <f>SUM(L213,L221,L226,L229)</f>
        <v>-26961334</v>
      </c>
    </row>
    <row r="212" spans="1:12" ht="39.75" hidden="1" customHeight="1" x14ac:dyDescent="0.25">
      <c r="A212" s="35"/>
      <c r="B212" s="36" t="s">
        <v>16</v>
      </c>
      <c r="C212" s="35"/>
      <c r="D212" s="35"/>
      <c r="E212" s="35"/>
      <c r="F212" s="35"/>
      <c r="G212" s="38"/>
      <c r="H212" s="38"/>
      <c r="I212" s="38"/>
      <c r="J212" s="35"/>
      <c r="K212" s="35"/>
      <c r="L212" s="35"/>
    </row>
    <row r="213" spans="1:12" ht="29.25" customHeight="1" x14ac:dyDescent="0.25">
      <c r="A213" s="35">
        <v>6100</v>
      </c>
      <c r="B213" s="36" t="s">
        <v>739</v>
      </c>
      <c r="C213" s="35" t="s">
        <v>173</v>
      </c>
      <c r="D213" s="37">
        <f>SUM(D215:D217)</f>
        <v>-2000000</v>
      </c>
      <c r="E213" s="37" t="s">
        <v>24</v>
      </c>
      <c r="F213" s="37">
        <f>SUM(F215:F217)</f>
        <v>-2000000</v>
      </c>
      <c r="G213" s="38">
        <f>SUM(G215:G217)</f>
        <v>-2000000</v>
      </c>
      <c r="H213" s="38" t="s">
        <v>24</v>
      </c>
      <c r="I213" s="38">
        <f>SUM(I215:I217)</f>
        <v>-2000000</v>
      </c>
      <c r="J213" s="37">
        <f>SUM(J215:J217)</f>
        <v>-2073605</v>
      </c>
      <c r="K213" s="37" t="s">
        <v>24</v>
      </c>
      <c r="L213" s="37">
        <f>SUM(L215:L217)</f>
        <v>-2073605</v>
      </c>
    </row>
    <row r="214" spans="1:12" ht="39.75" hidden="1" customHeight="1" x14ac:dyDescent="0.25">
      <c r="A214" s="35"/>
      <c r="B214" s="36" t="s">
        <v>16</v>
      </c>
      <c r="C214" s="35"/>
      <c r="D214" s="35"/>
      <c r="E214" s="35"/>
      <c r="F214" s="35"/>
      <c r="G214" s="38"/>
      <c r="H214" s="38"/>
      <c r="I214" s="38"/>
      <c r="J214" s="35"/>
      <c r="K214" s="35"/>
      <c r="L214" s="35"/>
    </row>
    <row r="215" spans="1:12" ht="39.75" hidden="1" customHeight="1" x14ac:dyDescent="0.25">
      <c r="A215" s="35">
        <v>6110</v>
      </c>
      <c r="B215" s="36" t="s">
        <v>740</v>
      </c>
      <c r="C215" s="35" t="s">
        <v>741</v>
      </c>
      <c r="D215" s="37">
        <f>SUM(E215,F215)</f>
        <v>0</v>
      </c>
      <c r="E215" s="37" t="s">
        <v>24</v>
      </c>
      <c r="F215" s="37">
        <v>0</v>
      </c>
      <c r="G215" s="38">
        <f>SUM(H215,I215)</f>
        <v>0</v>
      </c>
      <c r="H215" s="38" t="s">
        <v>24</v>
      </c>
      <c r="I215" s="38">
        <v>0</v>
      </c>
      <c r="J215" s="37">
        <f>SUM(K215,L215)</f>
        <v>0</v>
      </c>
      <c r="K215" s="37" t="s">
        <v>24</v>
      </c>
      <c r="L215" s="37">
        <v>0</v>
      </c>
    </row>
    <row r="216" spans="1:12" ht="39.75" hidden="1" customHeight="1" x14ac:dyDescent="0.25">
      <c r="A216" s="35">
        <v>6120</v>
      </c>
      <c r="B216" s="36" t="s">
        <v>742</v>
      </c>
      <c r="C216" s="35" t="s">
        <v>743</v>
      </c>
      <c r="D216" s="37">
        <f>SUM(E216,F216)</f>
        <v>0</v>
      </c>
      <c r="E216" s="37" t="s">
        <v>24</v>
      </c>
      <c r="F216" s="37">
        <v>0</v>
      </c>
      <c r="G216" s="38">
        <f>SUM(H216,I216)</f>
        <v>0</v>
      </c>
      <c r="H216" s="38" t="s">
        <v>24</v>
      </c>
      <c r="I216" s="38">
        <v>0</v>
      </c>
      <c r="J216" s="37">
        <f>SUM(K216,L216)</f>
        <v>0</v>
      </c>
      <c r="K216" s="37" t="s">
        <v>24</v>
      </c>
      <c r="L216" s="37">
        <v>0</v>
      </c>
    </row>
    <row r="217" spans="1:12" ht="24.75" customHeight="1" x14ac:dyDescent="0.25">
      <c r="A217" s="35">
        <v>6130</v>
      </c>
      <c r="B217" s="36" t="s">
        <v>744</v>
      </c>
      <c r="C217" s="35" t="s">
        <v>745</v>
      </c>
      <c r="D217" s="37">
        <f>SUM(E217,F217)</f>
        <v>-2000000</v>
      </c>
      <c r="E217" s="37" t="s">
        <v>24</v>
      </c>
      <c r="F217" s="37">
        <v>-2000000</v>
      </c>
      <c r="G217" s="38">
        <f>SUM(H217,I217)</f>
        <v>-2000000</v>
      </c>
      <c r="H217" s="38" t="s">
        <v>24</v>
      </c>
      <c r="I217" s="38">
        <v>-2000000</v>
      </c>
      <c r="J217" s="37">
        <f>SUM(K217,L217)</f>
        <v>-2073605</v>
      </c>
      <c r="K217" s="37" t="s">
        <v>24</v>
      </c>
      <c r="L217" s="37">
        <v>-2073605</v>
      </c>
    </row>
    <row r="218" spans="1:12" ht="39.75" hidden="1" customHeight="1" x14ac:dyDescent="0.25">
      <c r="A218" s="35">
        <v>6200</v>
      </c>
      <c r="B218" s="36" t="s">
        <v>746</v>
      </c>
      <c r="C218" s="35" t="s">
        <v>173</v>
      </c>
      <c r="D218" s="37">
        <f>SUM(D220:D221)</f>
        <v>0</v>
      </c>
      <c r="E218" s="37" t="s">
        <v>24</v>
      </c>
      <c r="F218" s="37">
        <f>SUM(F220:F221)</f>
        <v>0</v>
      </c>
      <c r="G218" s="38">
        <f>SUM(G220:G221)</f>
        <v>0</v>
      </c>
      <c r="H218" s="38" t="s">
        <v>24</v>
      </c>
      <c r="I218" s="38">
        <f>SUM(I220:I221)</f>
        <v>0</v>
      </c>
      <c r="J218" s="37">
        <f>SUM(J220:J221)</f>
        <v>0</v>
      </c>
      <c r="K218" s="37" t="s">
        <v>24</v>
      </c>
      <c r="L218" s="37">
        <f>SUM(L220:L221)</f>
        <v>0</v>
      </c>
    </row>
    <row r="219" spans="1:12" ht="39.75" hidden="1" customHeight="1" x14ac:dyDescent="0.25">
      <c r="A219" s="35"/>
      <c r="B219" s="36" t="s">
        <v>16</v>
      </c>
      <c r="C219" s="35"/>
      <c r="D219" s="35"/>
      <c r="E219" s="35"/>
      <c r="F219" s="35"/>
      <c r="G219" s="38"/>
      <c r="H219" s="38"/>
      <c r="I219" s="38"/>
      <c r="J219" s="35"/>
      <c r="K219" s="35"/>
      <c r="L219" s="35"/>
    </row>
    <row r="220" spans="1:12" ht="39.75" hidden="1" customHeight="1" x14ac:dyDescent="0.25">
      <c r="A220" s="35">
        <v>6210</v>
      </c>
      <c r="B220" s="36" t="s">
        <v>747</v>
      </c>
      <c r="C220" s="35" t="s">
        <v>748</v>
      </c>
      <c r="D220" s="37">
        <f>SUM(E220,F220)</f>
        <v>0</v>
      </c>
      <c r="E220" s="37" t="s">
        <v>24</v>
      </c>
      <c r="F220" s="37">
        <v>0</v>
      </c>
      <c r="G220" s="38">
        <f>SUM(H220,I220)</f>
        <v>0</v>
      </c>
      <c r="H220" s="38" t="s">
        <v>24</v>
      </c>
      <c r="I220" s="38">
        <v>0</v>
      </c>
      <c r="J220" s="37">
        <f>SUM(K220,L220)</f>
        <v>0</v>
      </c>
      <c r="K220" s="37" t="s">
        <v>24</v>
      </c>
      <c r="L220" s="37">
        <v>0</v>
      </c>
    </row>
    <row r="221" spans="1:12" ht="39.75" hidden="1" customHeight="1" x14ac:dyDescent="0.25">
      <c r="A221" s="35">
        <v>6220</v>
      </c>
      <c r="B221" s="36" t="s">
        <v>749</v>
      </c>
      <c r="C221" s="35" t="s">
        <v>173</v>
      </c>
      <c r="D221" s="37">
        <f>SUM(D223:D225)</f>
        <v>0</v>
      </c>
      <c r="E221" s="37" t="s">
        <v>24</v>
      </c>
      <c r="F221" s="37">
        <f>SUM(F223:F225)</f>
        <v>0</v>
      </c>
      <c r="G221" s="38">
        <f>SUM(G223:G225)</f>
        <v>0</v>
      </c>
      <c r="H221" s="38" t="s">
        <v>24</v>
      </c>
      <c r="I221" s="38">
        <f>SUM(I223:I225)</f>
        <v>0</v>
      </c>
      <c r="J221" s="37">
        <f>SUM(J223:J225)</f>
        <v>0</v>
      </c>
      <c r="K221" s="37" t="s">
        <v>24</v>
      </c>
      <c r="L221" s="37">
        <f>SUM(L223:L225)</f>
        <v>0</v>
      </c>
    </row>
    <row r="222" spans="1:12" ht="39.75" hidden="1" customHeight="1" x14ac:dyDescent="0.25">
      <c r="A222" s="35"/>
      <c r="B222" s="36" t="s">
        <v>64</v>
      </c>
      <c r="C222" s="35"/>
      <c r="D222" s="35"/>
      <c r="E222" s="35"/>
      <c r="F222" s="35"/>
      <c r="G222" s="38"/>
      <c r="H222" s="38"/>
      <c r="I222" s="38"/>
      <c r="J222" s="35"/>
      <c r="K222" s="35"/>
      <c r="L222" s="35"/>
    </row>
    <row r="223" spans="1:12" ht="39.75" hidden="1" customHeight="1" x14ac:dyDescent="0.25">
      <c r="A223" s="35">
        <v>6221</v>
      </c>
      <c r="B223" s="36" t="s">
        <v>750</v>
      </c>
      <c r="C223" s="35" t="s">
        <v>751</v>
      </c>
      <c r="D223" s="37">
        <f>SUM(E223,F223)</f>
        <v>0</v>
      </c>
      <c r="E223" s="37" t="s">
        <v>24</v>
      </c>
      <c r="F223" s="37">
        <v>0</v>
      </c>
      <c r="G223" s="38">
        <f>SUM(H223,I223)</f>
        <v>0</v>
      </c>
      <c r="H223" s="38" t="s">
        <v>24</v>
      </c>
      <c r="I223" s="38">
        <v>0</v>
      </c>
      <c r="J223" s="37">
        <f>SUM(K223,L223)</f>
        <v>0</v>
      </c>
      <c r="K223" s="37" t="s">
        <v>24</v>
      </c>
      <c r="L223" s="37">
        <v>0</v>
      </c>
    </row>
    <row r="224" spans="1:12" ht="39.75" hidden="1" customHeight="1" x14ac:dyDescent="0.25">
      <c r="A224" s="35">
        <v>6222</v>
      </c>
      <c r="B224" s="36" t="s">
        <v>752</v>
      </c>
      <c r="C224" s="35" t="s">
        <v>753</v>
      </c>
      <c r="D224" s="37">
        <f>SUM(E224,F224)</f>
        <v>0</v>
      </c>
      <c r="E224" s="37" t="s">
        <v>24</v>
      </c>
      <c r="F224" s="37">
        <v>0</v>
      </c>
      <c r="G224" s="38">
        <f>SUM(H224,I224)</f>
        <v>0</v>
      </c>
      <c r="H224" s="38" t="s">
        <v>24</v>
      </c>
      <c r="I224" s="38">
        <v>0</v>
      </c>
      <c r="J224" s="37">
        <f>SUM(K224,L224)</f>
        <v>0</v>
      </c>
      <c r="K224" s="37" t="s">
        <v>24</v>
      </c>
      <c r="L224" s="37">
        <v>0</v>
      </c>
    </row>
    <row r="225" spans="1:12" ht="39.75" hidden="1" customHeight="1" x14ac:dyDescent="0.25">
      <c r="A225" s="35">
        <v>6223</v>
      </c>
      <c r="B225" s="36" t="s">
        <v>754</v>
      </c>
      <c r="C225" s="35" t="s">
        <v>755</v>
      </c>
      <c r="D225" s="37">
        <f>SUM(E225,F225)</f>
        <v>0</v>
      </c>
      <c r="E225" s="37" t="s">
        <v>24</v>
      </c>
      <c r="F225" s="37">
        <v>0</v>
      </c>
      <c r="G225" s="38">
        <f>SUM(H225,I225)</f>
        <v>0</v>
      </c>
      <c r="H225" s="38" t="s">
        <v>24</v>
      </c>
      <c r="I225" s="38">
        <v>0</v>
      </c>
      <c r="J225" s="37">
        <f>SUM(K225,L225)</f>
        <v>0</v>
      </c>
      <c r="K225" s="37" t="s">
        <v>24</v>
      </c>
      <c r="L225" s="37">
        <v>0</v>
      </c>
    </row>
    <row r="226" spans="1:12" ht="39.75" hidden="1" customHeight="1" x14ac:dyDescent="0.25">
      <c r="A226" s="35">
        <v>6300</v>
      </c>
      <c r="B226" s="36" t="s">
        <v>756</v>
      </c>
      <c r="C226" s="35" t="s">
        <v>173</v>
      </c>
      <c r="D226" s="37">
        <f>SUM(D228)</f>
        <v>0</v>
      </c>
      <c r="E226" s="37" t="s">
        <v>24</v>
      </c>
      <c r="F226" s="37">
        <f>SUM(F228)</f>
        <v>0</v>
      </c>
      <c r="G226" s="38">
        <f>SUM(G228)</f>
        <v>0</v>
      </c>
      <c r="H226" s="38" t="s">
        <v>24</v>
      </c>
      <c r="I226" s="38">
        <f>SUM(I228)</f>
        <v>0</v>
      </c>
      <c r="J226" s="37">
        <f>SUM(J228)</f>
        <v>0</v>
      </c>
      <c r="K226" s="37" t="s">
        <v>24</v>
      </c>
      <c r="L226" s="37">
        <f>SUM(L228)</f>
        <v>0</v>
      </c>
    </row>
    <row r="227" spans="1:12" ht="39.75" hidden="1" customHeight="1" x14ac:dyDescent="0.25">
      <c r="A227" s="35"/>
      <c r="B227" s="36" t="s">
        <v>16</v>
      </c>
      <c r="C227" s="35"/>
      <c r="D227" s="35"/>
      <c r="E227" s="35"/>
      <c r="F227" s="35"/>
      <c r="G227" s="38"/>
      <c r="H227" s="38"/>
      <c r="I227" s="38"/>
      <c r="J227" s="35"/>
      <c r="K227" s="35"/>
      <c r="L227" s="35"/>
    </row>
    <row r="228" spans="1:12" ht="39.75" hidden="1" customHeight="1" x14ac:dyDescent="0.25">
      <c r="A228" s="35">
        <v>6310</v>
      </c>
      <c r="B228" s="36" t="s">
        <v>757</v>
      </c>
      <c r="C228" s="35" t="s">
        <v>758</v>
      </c>
      <c r="D228" s="37">
        <f>SUM(E228,F228)</f>
        <v>0</v>
      </c>
      <c r="E228" s="37" t="s">
        <v>24</v>
      </c>
      <c r="F228" s="37">
        <v>0</v>
      </c>
      <c r="G228" s="38">
        <f>SUM(H228,I228)</f>
        <v>0</v>
      </c>
      <c r="H228" s="38" t="s">
        <v>24</v>
      </c>
      <c r="I228" s="38">
        <v>0</v>
      </c>
      <c r="J228" s="37">
        <f>SUM(K228,L228)</f>
        <v>0</v>
      </c>
      <c r="K228" s="37" t="s">
        <v>24</v>
      </c>
      <c r="L228" s="37">
        <v>0</v>
      </c>
    </row>
    <row r="229" spans="1:12" ht="30.75" customHeight="1" x14ac:dyDescent="0.25">
      <c r="A229" s="35">
        <v>6400</v>
      </c>
      <c r="B229" s="36" t="s">
        <v>759</v>
      </c>
      <c r="C229" s="35" t="s">
        <v>173</v>
      </c>
      <c r="D229" s="37">
        <f>SUM(D231:D234)</f>
        <v>-30000000</v>
      </c>
      <c r="E229" s="37" t="s">
        <v>24</v>
      </c>
      <c r="F229" s="37">
        <f>SUM(F231:F234)</f>
        <v>-30000000</v>
      </c>
      <c r="G229" s="38">
        <f>SUM(G231:G234)</f>
        <v>-52100000</v>
      </c>
      <c r="H229" s="38" t="s">
        <v>24</v>
      </c>
      <c r="I229" s="38">
        <f>SUM(I231:I234)</f>
        <v>-52100000</v>
      </c>
      <c r="J229" s="37">
        <f>SUM(J231:J234)</f>
        <v>-24887729</v>
      </c>
      <c r="K229" s="37" t="s">
        <v>24</v>
      </c>
      <c r="L229" s="37">
        <f>SUM(L231:L234)</f>
        <v>-24887729</v>
      </c>
    </row>
    <row r="230" spans="1:12" ht="39.75" hidden="1" customHeight="1" x14ac:dyDescent="0.25">
      <c r="A230" s="35"/>
      <c r="B230" s="36" t="s">
        <v>16</v>
      </c>
      <c r="C230" s="35"/>
      <c r="D230" s="35"/>
      <c r="E230" s="35"/>
      <c r="F230" s="35"/>
      <c r="G230" s="38"/>
      <c r="H230" s="38"/>
      <c r="I230" s="38"/>
      <c r="J230" s="35"/>
      <c r="K230" s="35"/>
      <c r="L230" s="35"/>
    </row>
    <row r="231" spans="1:12" ht="34.5" customHeight="1" x14ac:dyDescent="0.25">
      <c r="A231" s="35">
        <v>6410</v>
      </c>
      <c r="B231" s="36" t="s">
        <v>760</v>
      </c>
      <c r="C231" s="35" t="s">
        <v>761</v>
      </c>
      <c r="D231" s="37">
        <f>SUM(E231,F231)</f>
        <v>-30000000</v>
      </c>
      <c r="E231" s="37" t="s">
        <v>24</v>
      </c>
      <c r="F231" s="37">
        <v>-30000000</v>
      </c>
      <c r="G231" s="38">
        <f>SUM(H231,I231)</f>
        <v>-52100000</v>
      </c>
      <c r="H231" s="38" t="s">
        <v>24</v>
      </c>
      <c r="I231" s="38">
        <v>-52100000</v>
      </c>
      <c r="J231" s="37">
        <f>SUM(K231,L231)</f>
        <v>-24887729</v>
      </c>
      <c r="K231" s="37" t="s">
        <v>24</v>
      </c>
      <c r="L231" s="37">
        <v>-24887729</v>
      </c>
    </row>
    <row r="232" spans="1:12" ht="39.75" hidden="1" customHeight="1" x14ac:dyDescent="0.25">
      <c r="A232" s="35">
        <v>6420</v>
      </c>
      <c r="B232" s="36" t="s">
        <v>762</v>
      </c>
      <c r="C232" s="35" t="s">
        <v>763</v>
      </c>
      <c r="D232" s="37">
        <f>SUM(E232,F232)</f>
        <v>0</v>
      </c>
      <c r="E232" s="37" t="s">
        <v>24</v>
      </c>
      <c r="F232" s="37">
        <v>0</v>
      </c>
      <c r="G232" s="37">
        <f>SUM(H232,I232)</f>
        <v>0</v>
      </c>
      <c r="H232" s="37" t="s">
        <v>24</v>
      </c>
      <c r="I232" s="37">
        <v>0</v>
      </c>
      <c r="J232" s="37">
        <f>SUM(K232,L232)</f>
        <v>0</v>
      </c>
      <c r="K232" s="37" t="s">
        <v>24</v>
      </c>
      <c r="L232" s="37">
        <v>0</v>
      </c>
    </row>
    <row r="233" spans="1:12" ht="39.75" hidden="1" customHeight="1" x14ac:dyDescent="0.25">
      <c r="A233" s="35">
        <v>6430</v>
      </c>
      <c r="B233" s="36" t="s">
        <v>764</v>
      </c>
      <c r="C233" s="35" t="s">
        <v>765</v>
      </c>
      <c r="D233" s="37">
        <f>SUM(E233,F233)</f>
        <v>0</v>
      </c>
      <c r="E233" s="37" t="s">
        <v>24</v>
      </c>
      <c r="F233" s="37">
        <v>0</v>
      </c>
      <c r="G233" s="37">
        <f>SUM(H233,I233)</f>
        <v>0</v>
      </c>
      <c r="H233" s="37" t="s">
        <v>24</v>
      </c>
      <c r="I233" s="37">
        <v>0</v>
      </c>
      <c r="J233" s="37">
        <f>SUM(K233,L233)</f>
        <v>0</v>
      </c>
      <c r="K233" s="37" t="s">
        <v>24</v>
      </c>
      <c r="L233" s="37">
        <v>0</v>
      </c>
    </row>
    <row r="234" spans="1:12" ht="39.75" hidden="1" customHeight="1" x14ac:dyDescent="0.25">
      <c r="A234" s="35">
        <v>6440</v>
      </c>
      <c r="B234" s="36" t="s">
        <v>766</v>
      </c>
      <c r="C234" s="35" t="s">
        <v>767</v>
      </c>
      <c r="D234" s="37">
        <f>SUM(E234,F234)</f>
        <v>0</v>
      </c>
      <c r="E234" s="37" t="s">
        <v>24</v>
      </c>
      <c r="F234" s="37">
        <v>0</v>
      </c>
      <c r="G234" s="37">
        <f>SUM(H234,I234)</f>
        <v>0</v>
      </c>
      <c r="H234" s="37" t="s">
        <v>24</v>
      </c>
      <c r="I234" s="37">
        <v>0</v>
      </c>
      <c r="J234" s="37">
        <f>SUM(K234,L234)</f>
        <v>0</v>
      </c>
      <c r="K234" s="37" t="s">
        <v>24</v>
      </c>
      <c r="L234" s="37">
        <v>0</v>
      </c>
    </row>
  </sheetData>
  <mergeCells count="8">
    <mergeCell ref="H15:I15"/>
    <mergeCell ref="A12:I12"/>
    <mergeCell ref="A8:I8"/>
    <mergeCell ref="A1:K1"/>
    <mergeCell ref="A2:K2"/>
    <mergeCell ref="A3:L3"/>
    <mergeCell ref="A4:K4"/>
    <mergeCell ref="A9:I11"/>
  </mergeCells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9"/>
  <sheetViews>
    <sheetView topLeftCell="A3" zoomScaleSheetLayoutView="100" workbookViewId="0">
      <selection activeCell="G27" sqref="G27"/>
    </sheetView>
  </sheetViews>
  <sheetFormatPr defaultRowHeight="15" customHeight="1" x14ac:dyDescent="0.25"/>
  <cols>
    <col min="1" max="1" width="7.5703125" style="24" customWidth="1"/>
    <col min="2" max="2" width="26" style="24" customWidth="1"/>
    <col min="3" max="3" width="16.5703125" style="24" customWidth="1"/>
    <col min="4" max="4" width="9.5703125" style="24" customWidth="1"/>
    <col min="5" max="5" width="16.28515625" style="24" customWidth="1"/>
    <col min="6" max="6" width="16.140625" style="24" customWidth="1"/>
    <col min="7" max="7" width="13.42578125" style="24" customWidth="1"/>
    <col min="8" max="8" width="14.7109375" style="24" customWidth="1"/>
    <col min="9" max="9" width="16.140625" style="24" customWidth="1"/>
    <col min="10" max="10" width="13.5703125" style="24" customWidth="1"/>
    <col min="11" max="11" width="15.5703125" style="24" customWidth="1"/>
    <col min="12" max="14" width="19" style="24" customWidth="1"/>
    <col min="15" max="16384" width="9.140625" style="24"/>
  </cols>
  <sheetData>
    <row r="1" spans="1:12" ht="49.5" hidden="1" customHeight="1" x14ac:dyDescent="0.25">
      <c r="A1" s="212" t="s">
        <v>174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2" ht="15" hidden="1" customHeight="1" x14ac:dyDescent="0.25">
      <c r="A2" s="213" t="s">
        <v>175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2" ht="45.75" customHeight="1" x14ac:dyDescent="0.25">
      <c r="A3" s="213" t="s">
        <v>768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ht="1.5" hidden="1" customHeight="1" x14ac:dyDescent="0.25">
      <c r="A4" s="213" t="s">
        <v>177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</row>
    <row r="5" spans="1:12" ht="15" hidden="1" customHeight="1" x14ac:dyDescent="0.25"/>
    <row r="6" spans="1:12" ht="15" hidden="1" customHeight="1" x14ac:dyDescent="0.25"/>
    <row r="7" spans="1:12" ht="15" hidden="1" customHeight="1" x14ac:dyDescent="0.25"/>
    <row r="8" spans="1:12" ht="15" customHeight="1" x14ac:dyDescent="0.25">
      <c r="A8" s="31"/>
      <c r="B8" s="31"/>
      <c r="C8" s="31" t="s">
        <v>769</v>
      </c>
      <c r="D8" s="31"/>
      <c r="E8" s="31"/>
      <c r="F8" s="31" t="s">
        <v>770</v>
      </c>
      <c r="G8" s="31"/>
      <c r="H8" s="31"/>
      <c r="I8" s="31" t="s">
        <v>771</v>
      </c>
      <c r="J8" s="31"/>
      <c r="K8" s="31"/>
    </row>
    <row r="9" spans="1:12" ht="39.950000000000003" customHeight="1" x14ac:dyDescent="0.25">
      <c r="A9" s="29" t="s">
        <v>172</v>
      </c>
      <c r="B9" s="30"/>
      <c r="C9" s="29" t="s">
        <v>179</v>
      </c>
      <c r="D9" s="29" t="s">
        <v>772</v>
      </c>
      <c r="E9" s="29"/>
      <c r="F9" s="29" t="s">
        <v>179</v>
      </c>
      <c r="G9" s="29" t="s">
        <v>26</v>
      </c>
      <c r="H9" s="29"/>
      <c r="I9" s="29" t="s">
        <v>179</v>
      </c>
      <c r="J9" s="29" t="s">
        <v>26</v>
      </c>
      <c r="K9" s="31"/>
    </row>
    <row r="10" spans="1:12" ht="20.100000000000001" customHeight="1" x14ac:dyDescent="0.25">
      <c r="A10" s="29" t="s">
        <v>17</v>
      </c>
      <c r="B10" s="29"/>
      <c r="C10" s="29" t="s">
        <v>773</v>
      </c>
      <c r="D10" s="29" t="s">
        <v>298</v>
      </c>
      <c r="E10" s="29" t="s">
        <v>299</v>
      </c>
      <c r="F10" s="29" t="s">
        <v>774</v>
      </c>
      <c r="G10" s="29" t="s">
        <v>298</v>
      </c>
      <c r="H10" s="29" t="s">
        <v>299</v>
      </c>
      <c r="I10" s="29" t="s">
        <v>775</v>
      </c>
      <c r="J10" s="29" t="s">
        <v>298</v>
      </c>
      <c r="K10" s="29" t="s">
        <v>299</v>
      </c>
    </row>
    <row r="11" spans="1:12" ht="15" customHeight="1" x14ac:dyDescent="0.25">
      <c r="A11" s="33">
        <v>1</v>
      </c>
      <c r="B11" s="33">
        <v>2</v>
      </c>
      <c r="C11" s="33">
        <v>3</v>
      </c>
      <c r="D11" s="33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33">
        <v>10</v>
      </c>
      <c r="K11" s="33">
        <v>11</v>
      </c>
    </row>
    <row r="12" spans="1:12" ht="39.950000000000003" customHeight="1" x14ac:dyDescent="0.25">
      <c r="A12" s="35">
        <v>7000</v>
      </c>
      <c r="B12" s="36" t="s">
        <v>776</v>
      </c>
      <c r="C12" s="38">
        <f>SUM(D12:E12)</f>
        <v>-405559648.20000005</v>
      </c>
      <c r="D12" s="38">
        <f>Ekamutner!E14-Gorcarnakan_caxs!G18</f>
        <v>0</v>
      </c>
      <c r="E12" s="38">
        <f>Ekamutner!F14-Gorcarnakan_caxs!H18</f>
        <v>-405559648.20000005</v>
      </c>
      <c r="F12" s="38">
        <f>SUM(G12:H12)</f>
        <v>-385559648.20000005</v>
      </c>
      <c r="G12" s="38">
        <f>Ekamutner!H14-Gorcarnakan_caxs!J18</f>
        <v>20000000</v>
      </c>
      <c r="H12" s="38">
        <f>Ekamutner!I14-Gorcarnakan_caxs!K18</f>
        <v>-405559648.20000005</v>
      </c>
      <c r="I12" s="38">
        <f>SUM(J12:K12)</f>
        <v>-98478117.500000298</v>
      </c>
      <c r="J12" s="38">
        <f>Ekamutner!K14-Gorcarnakan_caxs!M18</f>
        <v>266991246.09999979</v>
      </c>
      <c r="K12" s="38">
        <f>Ekamutner!L14-Gorcarnakan_caxs!N18</f>
        <v>-365469363.60000008</v>
      </c>
    </row>
    <row r="13" spans="1:12" ht="15" customHeight="1" x14ac:dyDescent="0.25">
      <c r="C13" s="38"/>
      <c r="D13" s="38"/>
      <c r="E13" s="38"/>
      <c r="F13" s="38"/>
      <c r="G13" s="38"/>
      <c r="H13" s="38"/>
      <c r="I13" s="38"/>
      <c r="J13" s="38"/>
      <c r="K13" s="38"/>
    </row>
    <row r="14" spans="1:12" ht="15" customHeight="1" x14ac:dyDescent="0.25">
      <c r="C14" s="38"/>
      <c r="D14" s="38"/>
      <c r="E14" s="38"/>
      <c r="F14" s="38"/>
      <c r="G14" s="38"/>
      <c r="H14" s="38"/>
      <c r="I14" s="38"/>
      <c r="J14" s="38"/>
      <c r="K14" s="38"/>
    </row>
    <row r="15" spans="1:12" ht="15" customHeight="1" x14ac:dyDescent="0.25">
      <c r="C15" s="38"/>
      <c r="D15" s="38"/>
      <c r="E15" s="38"/>
      <c r="F15" s="38"/>
      <c r="G15" s="38"/>
      <c r="H15" s="38"/>
      <c r="I15" s="38"/>
      <c r="J15" s="38"/>
      <c r="K15" s="38"/>
    </row>
    <row r="16" spans="1:12" ht="39.950000000000003" customHeight="1" x14ac:dyDescent="0.25">
      <c r="A16" s="28"/>
      <c r="C16" s="38"/>
      <c r="D16" s="38"/>
      <c r="E16" s="38"/>
      <c r="F16" s="38"/>
      <c r="G16" s="38"/>
      <c r="H16" s="38"/>
      <c r="I16" s="38"/>
      <c r="J16" s="38"/>
      <c r="K16" s="38"/>
    </row>
    <row r="17" spans="1:11" ht="39.950000000000003" customHeight="1" x14ac:dyDescent="0.25">
      <c r="A17" s="28"/>
      <c r="B17" s="36" t="s">
        <v>777</v>
      </c>
      <c r="C17" s="38">
        <f>C12+Dificiti_caxs!D12</f>
        <v>0</v>
      </c>
      <c r="D17" s="38">
        <f>D12+Dificiti_caxs!E12</f>
        <v>0</v>
      </c>
      <c r="E17" s="38">
        <f>E12+Dificiti_caxs!F12</f>
        <v>0</v>
      </c>
      <c r="F17" s="38">
        <f>F12+Dificiti_caxs!G12</f>
        <v>20000000</v>
      </c>
      <c r="G17" s="38">
        <f>G12+Dificiti_caxs!H12</f>
        <v>20000000</v>
      </c>
      <c r="H17" s="38">
        <f>H12+Dificiti_caxs!I12</f>
        <v>0</v>
      </c>
      <c r="I17" s="38">
        <f>I12+Dificiti_caxs!J12</f>
        <v>2127110.9999997616</v>
      </c>
      <c r="J17" s="38">
        <f>J12+Dificiti_caxs!K12</f>
        <v>2127110.9999997914</v>
      </c>
      <c r="K17" s="38">
        <f>K12+Dificiti_caxs!L12</f>
        <v>0</v>
      </c>
    </row>
    <row r="18" spans="1:11" ht="39.950000000000003" customHeight="1" x14ac:dyDescent="0.25">
      <c r="A18" s="28"/>
      <c r="B18" s="36" t="s">
        <v>778</v>
      </c>
      <c r="C18" s="38">
        <f>Gorcarnakan_caxs!F18-Tntesagitakan!D18</f>
        <v>0</v>
      </c>
      <c r="D18" s="38">
        <f>Gorcarnakan_caxs!G18-Tntesagitakan!E18</f>
        <v>0</v>
      </c>
      <c r="E18" s="38">
        <f>Gorcarnakan_caxs!H18-Tntesagitakan!F18</f>
        <v>0</v>
      </c>
      <c r="F18" s="38">
        <f>Gorcarnakan_caxs!I18-Tntesagitakan!G18</f>
        <v>0</v>
      </c>
      <c r="G18" s="38">
        <f>Gorcarnakan_caxs!J18-Tntesagitakan!H18</f>
        <v>0</v>
      </c>
      <c r="H18" s="38">
        <f>Gorcarnakan_caxs!K18-Tntesagitakan!I18</f>
        <v>0</v>
      </c>
      <c r="I18" s="38">
        <f>Gorcarnakan_caxs!L18-Tntesagitakan!J18</f>
        <v>0</v>
      </c>
      <c r="J18" s="38">
        <f>Gorcarnakan_caxs!M18-Tntesagitakan!K18</f>
        <v>0</v>
      </c>
      <c r="K18" s="38">
        <f>Gorcarnakan_caxs!N18-Tntesagitakan!L18</f>
        <v>0</v>
      </c>
    </row>
    <row r="19" spans="1:11" ht="39.950000000000003" customHeight="1" x14ac:dyDescent="0.25">
      <c r="A19" s="28"/>
      <c r="B19" s="36" t="s">
        <v>779</v>
      </c>
      <c r="C19" s="38">
        <f>Gorcarnakan_caxs!F318-Tntesagitakan!D171</f>
        <v>0</v>
      </c>
      <c r="D19" s="38">
        <f>Gorcarnakan_caxs!G318-Tntesagitakan!E171</f>
        <v>0</v>
      </c>
      <c r="E19" s="38">
        <f>Gorcarnakan_caxs!H318-Tntesagitakan!F171</f>
        <v>0</v>
      </c>
      <c r="F19" s="38">
        <f>Gorcarnakan_caxs!I318-Tntesagitakan!G171</f>
        <v>0</v>
      </c>
      <c r="G19" s="38">
        <f>Gorcarnakan_caxs!J318-Tntesagitakan!H171</f>
        <v>0</v>
      </c>
      <c r="H19" s="38">
        <f>Gorcarnakan_caxs!K318-Tntesagitakan!I171</f>
        <v>0</v>
      </c>
      <c r="I19" s="38">
        <f>Gorcarnakan_caxs!L318-Tntesagitakan!J171</f>
        <v>0</v>
      </c>
      <c r="J19" s="38">
        <f>Gorcarnakan_caxs!M318-Tntesagitakan!K171</f>
        <v>0</v>
      </c>
      <c r="K19" s="38">
        <f>Gorcarnakan_caxs!N318-Tntesagitakan!L171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1"/>
  <sheetViews>
    <sheetView zoomScaleSheetLayoutView="100" workbookViewId="0">
      <selection activeCell="K5" sqref="K5"/>
    </sheetView>
  </sheetViews>
  <sheetFormatPr defaultRowHeight="15" customHeight="1" x14ac:dyDescent="0.25"/>
  <cols>
    <col min="1" max="1" width="7.5703125" style="24" customWidth="1"/>
    <col min="2" max="2" width="47.5703125" style="24" customWidth="1"/>
    <col min="3" max="14" width="19" style="24" customWidth="1"/>
    <col min="15" max="16384" width="9.140625" style="24"/>
  </cols>
  <sheetData>
    <row r="1" spans="1:12" ht="50.1" customHeight="1" x14ac:dyDescent="0.25">
      <c r="A1" s="212" t="s">
        <v>174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2" ht="15" customHeight="1" x14ac:dyDescent="0.25">
      <c r="A2" s="213" t="s">
        <v>175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2" ht="15" customHeight="1" x14ac:dyDescent="0.25">
      <c r="A3" s="213" t="s">
        <v>780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ht="15" customHeight="1" x14ac:dyDescent="0.25">
      <c r="A4" s="213" t="s">
        <v>177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</row>
    <row r="8" spans="1:12" ht="15" customHeight="1" x14ac:dyDescent="0.25">
      <c r="A8" s="31" t="s">
        <v>492</v>
      </c>
      <c r="B8" s="31"/>
      <c r="C8" s="31"/>
      <c r="D8" s="31" t="s">
        <v>781</v>
      </c>
      <c r="E8" s="31"/>
      <c r="F8" s="31"/>
      <c r="G8" s="31" t="s">
        <v>782</v>
      </c>
      <c r="H8" s="31"/>
      <c r="I8" s="31"/>
      <c r="J8" s="31" t="s">
        <v>783</v>
      </c>
      <c r="K8" s="31"/>
      <c r="L8" s="31"/>
    </row>
    <row r="9" spans="1:12" ht="39.950000000000003" customHeight="1" x14ac:dyDescent="0.25">
      <c r="A9" s="29" t="s">
        <v>784</v>
      </c>
      <c r="B9" s="30"/>
      <c r="C9" s="29"/>
      <c r="D9" s="29" t="s">
        <v>15</v>
      </c>
      <c r="E9" s="29" t="s">
        <v>785</v>
      </c>
      <c r="F9" s="29"/>
      <c r="G9" s="29" t="s">
        <v>786</v>
      </c>
      <c r="H9" s="29" t="s">
        <v>787</v>
      </c>
      <c r="I9" s="29"/>
      <c r="J9" s="29" t="s">
        <v>495</v>
      </c>
      <c r="K9" s="31" t="s">
        <v>785</v>
      </c>
      <c r="L9" s="31"/>
    </row>
    <row r="10" spans="1:12" ht="20.100000000000001" customHeight="1" x14ac:dyDescent="0.25">
      <c r="A10" s="29"/>
      <c r="B10" s="29" t="s">
        <v>497</v>
      </c>
      <c r="C10" s="29" t="s">
        <v>784</v>
      </c>
      <c r="D10" s="29"/>
      <c r="E10" s="29" t="s">
        <v>18</v>
      </c>
      <c r="F10" s="29" t="s">
        <v>19</v>
      </c>
      <c r="G10" s="29"/>
      <c r="H10" s="29" t="s">
        <v>18</v>
      </c>
      <c r="I10" s="29" t="s">
        <v>19</v>
      </c>
      <c r="J10" s="29"/>
      <c r="K10" s="31" t="s">
        <v>18</v>
      </c>
      <c r="L10" s="31" t="s">
        <v>19</v>
      </c>
    </row>
    <row r="11" spans="1:12" ht="15" customHeight="1" x14ac:dyDescent="0.25">
      <c r="A11" s="33">
        <v>1</v>
      </c>
      <c r="B11" s="33">
        <v>2</v>
      </c>
      <c r="C11" s="33">
        <v>3</v>
      </c>
      <c r="D11" s="33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33">
        <v>10</v>
      </c>
      <c r="K11" s="33">
        <v>11</v>
      </c>
      <c r="L11" s="33">
        <v>12</v>
      </c>
    </row>
    <row r="12" spans="1:12" ht="39.950000000000003" customHeight="1" x14ac:dyDescent="0.25">
      <c r="A12" s="35">
        <v>8000</v>
      </c>
      <c r="B12" s="36" t="s">
        <v>788</v>
      </c>
      <c r="C12" s="35"/>
      <c r="D12" s="38">
        <f t="shared" ref="D12:L12" si="0">SUM(D14,D74)</f>
        <v>405559648.20000005</v>
      </c>
      <c r="E12" s="38">
        <f t="shared" si="0"/>
        <v>0</v>
      </c>
      <c r="F12" s="38">
        <f t="shared" si="0"/>
        <v>405559648.20000005</v>
      </c>
      <c r="G12" s="38">
        <f t="shared" si="0"/>
        <v>405559648.20000005</v>
      </c>
      <c r="H12" s="38">
        <f t="shared" si="0"/>
        <v>0</v>
      </c>
      <c r="I12" s="38">
        <f t="shared" si="0"/>
        <v>405559648.20000005</v>
      </c>
      <c r="J12" s="38">
        <f t="shared" si="0"/>
        <v>100605228.50000006</v>
      </c>
      <c r="K12" s="38">
        <f t="shared" si="0"/>
        <v>-264864135.09999999</v>
      </c>
      <c r="L12" s="38">
        <f t="shared" si="0"/>
        <v>365469363.60000002</v>
      </c>
    </row>
    <row r="13" spans="1:12" ht="39.950000000000003" customHeight="1" x14ac:dyDescent="0.25">
      <c r="A13" s="35"/>
      <c r="B13" s="36" t="s">
        <v>16</v>
      </c>
      <c r="C13" s="35"/>
      <c r="D13" s="38"/>
      <c r="E13" s="38"/>
      <c r="F13" s="38"/>
      <c r="G13" s="38"/>
      <c r="H13" s="38"/>
      <c r="I13" s="38"/>
      <c r="J13" s="38"/>
      <c r="K13" s="38"/>
      <c r="L13" s="38"/>
    </row>
    <row r="14" spans="1:12" ht="39.950000000000003" customHeight="1" x14ac:dyDescent="0.25">
      <c r="A14" s="35">
        <v>8100</v>
      </c>
      <c r="B14" s="36" t="s">
        <v>789</v>
      </c>
      <c r="C14" s="35"/>
      <c r="D14" s="38">
        <f t="shared" ref="D14:L14" si="1">SUM(D16,D44)</f>
        <v>405559648.20000005</v>
      </c>
      <c r="E14" s="38">
        <f t="shared" si="1"/>
        <v>0</v>
      </c>
      <c r="F14" s="38">
        <f t="shared" si="1"/>
        <v>405559648.20000005</v>
      </c>
      <c r="G14" s="38">
        <f t="shared" si="1"/>
        <v>405559648.20000005</v>
      </c>
      <c r="H14" s="38">
        <f t="shared" si="1"/>
        <v>0</v>
      </c>
      <c r="I14" s="38">
        <f t="shared" si="1"/>
        <v>405559648.20000005</v>
      </c>
      <c r="J14" s="38">
        <f t="shared" si="1"/>
        <v>100605228.50000006</v>
      </c>
      <c r="K14" s="38">
        <f t="shared" si="1"/>
        <v>-264864135.09999999</v>
      </c>
      <c r="L14" s="38">
        <f t="shared" si="1"/>
        <v>365469363.60000002</v>
      </c>
    </row>
    <row r="15" spans="1:12" ht="39.950000000000003" customHeight="1" x14ac:dyDescent="0.25">
      <c r="A15" s="35"/>
      <c r="B15" s="36" t="s">
        <v>16</v>
      </c>
      <c r="C15" s="35"/>
      <c r="D15" s="38"/>
      <c r="E15" s="38"/>
      <c r="F15" s="38"/>
      <c r="G15" s="38"/>
      <c r="H15" s="38"/>
      <c r="I15" s="38"/>
      <c r="J15" s="38"/>
      <c r="K15" s="38"/>
      <c r="L15" s="38"/>
    </row>
    <row r="16" spans="1:12" ht="39.950000000000003" customHeight="1" x14ac:dyDescent="0.25">
      <c r="A16" s="35">
        <v>8110</v>
      </c>
      <c r="B16" s="36" t="s">
        <v>790</v>
      </c>
      <c r="C16" s="35"/>
      <c r="D16" s="38">
        <f t="shared" ref="D16:L16" si="2">SUM(D18,D22)</f>
        <v>0</v>
      </c>
      <c r="E16" s="38">
        <f t="shared" si="2"/>
        <v>0</v>
      </c>
      <c r="F16" s="38">
        <f t="shared" si="2"/>
        <v>0</v>
      </c>
      <c r="G16" s="38">
        <f t="shared" si="2"/>
        <v>0</v>
      </c>
      <c r="H16" s="38">
        <f t="shared" si="2"/>
        <v>0</v>
      </c>
      <c r="I16" s="38">
        <f t="shared" si="2"/>
        <v>0</v>
      </c>
      <c r="J16" s="38">
        <f t="shared" si="2"/>
        <v>0</v>
      </c>
      <c r="K16" s="38">
        <f t="shared" si="2"/>
        <v>0</v>
      </c>
      <c r="L16" s="38">
        <f t="shared" si="2"/>
        <v>0</v>
      </c>
    </row>
    <row r="17" spans="1:12" ht="39.950000000000003" customHeight="1" x14ac:dyDescent="0.25">
      <c r="A17" s="35"/>
      <c r="B17" s="36" t="s">
        <v>16</v>
      </c>
      <c r="C17" s="35"/>
      <c r="D17" s="38"/>
      <c r="E17" s="38"/>
      <c r="F17" s="38"/>
      <c r="G17" s="38"/>
      <c r="H17" s="38"/>
      <c r="I17" s="38"/>
      <c r="J17" s="38"/>
      <c r="K17" s="38"/>
      <c r="L17" s="38"/>
    </row>
    <row r="18" spans="1:12" ht="39.950000000000003" customHeight="1" x14ac:dyDescent="0.25">
      <c r="A18" s="35">
        <v>8111</v>
      </c>
      <c r="B18" s="36" t="s">
        <v>791</v>
      </c>
      <c r="C18" s="35"/>
      <c r="D18" s="38">
        <f>SUM(D20:D21)</f>
        <v>0</v>
      </c>
      <c r="E18" s="38" t="s">
        <v>24</v>
      </c>
      <c r="F18" s="38">
        <f>SUM(F20:F21)</f>
        <v>0</v>
      </c>
      <c r="G18" s="38">
        <f>SUM(G20:G21)</f>
        <v>0</v>
      </c>
      <c r="H18" s="38" t="s">
        <v>24</v>
      </c>
      <c r="I18" s="38">
        <f>SUM(I20:I21)</f>
        <v>0</v>
      </c>
      <c r="J18" s="38">
        <f>SUM(J20:J21)</f>
        <v>0</v>
      </c>
      <c r="K18" s="38" t="s">
        <v>24</v>
      </c>
      <c r="L18" s="38">
        <f>SUM(L20:L21)</f>
        <v>0</v>
      </c>
    </row>
    <row r="19" spans="1:12" ht="39.950000000000003" customHeight="1" x14ac:dyDescent="0.25">
      <c r="A19" s="35"/>
      <c r="B19" s="36" t="s">
        <v>64</v>
      </c>
      <c r="C19" s="35"/>
      <c r="D19" s="38"/>
      <c r="E19" s="38"/>
      <c r="F19" s="38"/>
      <c r="G19" s="38"/>
      <c r="H19" s="38"/>
      <c r="I19" s="38"/>
      <c r="J19" s="38"/>
      <c r="K19" s="38"/>
      <c r="L19" s="38"/>
    </row>
    <row r="20" spans="1:12" ht="39.950000000000003" customHeight="1" x14ac:dyDescent="0.25">
      <c r="A20" s="35">
        <v>8112</v>
      </c>
      <c r="B20" s="36" t="s">
        <v>792</v>
      </c>
      <c r="C20" s="35" t="s">
        <v>793</v>
      </c>
      <c r="D20" s="38">
        <f>SUM(E20,F20)</f>
        <v>0</v>
      </c>
      <c r="E20" s="38" t="s">
        <v>24</v>
      </c>
      <c r="F20" s="38">
        <v>0</v>
      </c>
      <c r="G20" s="38">
        <f>SUM(H20,I20)</f>
        <v>0</v>
      </c>
      <c r="H20" s="38" t="s">
        <v>24</v>
      </c>
      <c r="I20" s="38">
        <v>0</v>
      </c>
      <c r="J20" s="38">
        <f>SUM(K20,L20)</f>
        <v>0</v>
      </c>
      <c r="K20" s="38" t="s">
        <v>24</v>
      </c>
      <c r="L20" s="38">
        <v>0</v>
      </c>
    </row>
    <row r="21" spans="1:12" ht="39.950000000000003" customHeight="1" x14ac:dyDescent="0.25">
      <c r="A21" s="35">
        <v>8113</v>
      </c>
      <c r="B21" s="36" t="s">
        <v>794</v>
      </c>
      <c r="C21" s="35" t="s">
        <v>795</v>
      </c>
      <c r="D21" s="38">
        <f>SUM(E21,F21)</f>
        <v>0</v>
      </c>
      <c r="E21" s="38" t="s">
        <v>24</v>
      </c>
      <c r="F21" s="38">
        <v>0</v>
      </c>
      <c r="G21" s="38">
        <f>SUM(H21,I21)</f>
        <v>0</v>
      </c>
      <c r="H21" s="38" t="s">
        <v>24</v>
      </c>
      <c r="I21" s="38">
        <v>0</v>
      </c>
      <c r="J21" s="38">
        <f>SUM(K21,L21)</f>
        <v>0</v>
      </c>
      <c r="K21" s="38" t="s">
        <v>24</v>
      </c>
      <c r="L21" s="38">
        <v>0</v>
      </c>
    </row>
    <row r="22" spans="1:12" ht="39.950000000000003" customHeight="1" x14ac:dyDescent="0.25">
      <c r="A22" s="35">
        <v>8120</v>
      </c>
      <c r="B22" s="36" t="s">
        <v>796</v>
      </c>
      <c r="C22" s="35"/>
      <c r="D22" s="38">
        <f t="shared" ref="D22:L22" si="3">SUM(D24,D34)</f>
        <v>0</v>
      </c>
      <c r="E22" s="38">
        <f t="shared" si="3"/>
        <v>0</v>
      </c>
      <c r="F22" s="38">
        <f t="shared" si="3"/>
        <v>0</v>
      </c>
      <c r="G22" s="38">
        <f t="shared" si="3"/>
        <v>0</v>
      </c>
      <c r="H22" s="38">
        <f t="shared" si="3"/>
        <v>0</v>
      </c>
      <c r="I22" s="38">
        <f t="shared" si="3"/>
        <v>0</v>
      </c>
      <c r="J22" s="38">
        <f t="shared" si="3"/>
        <v>0</v>
      </c>
      <c r="K22" s="38">
        <f t="shared" si="3"/>
        <v>0</v>
      </c>
      <c r="L22" s="38">
        <f t="shared" si="3"/>
        <v>0</v>
      </c>
    </row>
    <row r="23" spans="1:12" ht="39.950000000000003" customHeight="1" x14ac:dyDescent="0.25">
      <c r="A23" s="35"/>
      <c r="B23" s="36" t="s">
        <v>16</v>
      </c>
      <c r="C23" s="35"/>
      <c r="D23" s="38"/>
      <c r="E23" s="38"/>
      <c r="F23" s="38"/>
      <c r="G23" s="38"/>
      <c r="H23" s="38"/>
      <c r="I23" s="38"/>
      <c r="J23" s="38"/>
      <c r="K23" s="38"/>
      <c r="L23" s="38"/>
    </row>
    <row r="24" spans="1:12" ht="39.950000000000003" customHeight="1" x14ac:dyDescent="0.25">
      <c r="A24" s="35">
        <v>8121</v>
      </c>
      <c r="B24" s="36" t="s">
        <v>797</v>
      </c>
      <c r="C24" s="35"/>
      <c r="D24" s="38">
        <f>SUM(D26,D30)</f>
        <v>0</v>
      </c>
      <c r="E24" s="38" t="s">
        <v>24</v>
      </c>
      <c r="F24" s="38">
        <f>SUM(F26,F30)</f>
        <v>0</v>
      </c>
      <c r="G24" s="38">
        <f>SUM(G26,G30)</f>
        <v>0</v>
      </c>
      <c r="H24" s="38" t="s">
        <v>24</v>
      </c>
      <c r="I24" s="38">
        <f>SUM(I26,I30)</f>
        <v>0</v>
      </c>
      <c r="J24" s="38">
        <f>SUM(J26,J30)</f>
        <v>0</v>
      </c>
      <c r="K24" s="38" t="s">
        <v>24</v>
      </c>
      <c r="L24" s="38">
        <f>SUM(L26,L30)</f>
        <v>0</v>
      </c>
    </row>
    <row r="25" spans="1:12" ht="39.950000000000003" customHeight="1" x14ac:dyDescent="0.25">
      <c r="A25" s="35"/>
      <c r="B25" s="36" t="s">
        <v>64</v>
      </c>
      <c r="C25" s="35"/>
      <c r="D25" s="38"/>
      <c r="E25" s="38"/>
      <c r="F25" s="38"/>
      <c r="G25" s="38"/>
      <c r="H25" s="38"/>
      <c r="I25" s="38"/>
      <c r="J25" s="38"/>
      <c r="K25" s="38"/>
      <c r="L25" s="38"/>
    </row>
    <row r="26" spans="1:12" ht="39.950000000000003" customHeight="1" x14ac:dyDescent="0.25">
      <c r="A26" s="35">
        <v>8122</v>
      </c>
      <c r="B26" s="36" t="s">
        <v>798</v>
      </c>
      <c r="C26" s="35" t="s">
        <v>799</v>
      </c>
      <c r="D26" s="38">
        <f>SUM(D28:D29)</f>
        <v>0</v>
      </c>
      <c r="E26" s="38" t="s">
        <v>24</v>
      </c>
      <c r="F26" s="38">
        <f>SUM(F28:F29)</f>
        <v>0</v>
      </c>
      <c r="G26" s="38">
        <f>SUM(G28:G29)</f>
        <v>0</v>
      </c>
      <c r="H26" s="38" t="s">
        <v>24</v>
      </c>
      <c r="I26" s="38">
        <f>SUM(I28:I29)</f>
        <v>0</v>
      </c>
      <c r="J26" s="38">
        <f>SUM(J28:J29)</f>
        <v>0</v>
      </c>
      <c r="K26" s="38" t="s">
        <v>24</v>
      </c>
      <c r="L26" s="38">
        <f>SUM(L28:L29)</f>
        <v>0</v>
      </c>
    </row>
    <row r="27" spans="1:12" ht="39.950000000000003" customHeight="1" x14ac:dyDescent="0.25">
      <c r="A27" s="35"/>
      <c r="B27" s="36" t="s">
        <v>64</v>
      </c>
      <c r="C27" s="35"/>
      <c r="D27" s="38"/>
      <c r="E27" s="38"/>
      <c r="F27" s="38"/>
      <c r="G27" s="38"/>
      <c r="H27" s="38"/>
      <c r="I27" s="38"/>
      <c r="J27" s="38"/>
      <c r="K27" s="38"/>
      <c r="L27" s="38"/>
    </row>
    <row r="28" spans="1:12" ht="39.950000000000003" customHeight="1" x14ac:dyDescent="0.25">
      <c r="A28" s="35">
        <v>8123</v>
      </c>
      <c r="B28" s="36" t="s">
        <v>800</v>
      </c>
      <c r="C28" s="35"/>
      <c r="D28" s="38">
        <f>SUM(E28,F28)</f>
        <v>0</v>
      </c>
      <c r="E28" s="38" t="s">
        <v>24</v>
      </c>
      <c r="F28" s="38">
        <v>0</v>
      </c>
      <c r="G28" s="38">
        <f>SUM(H28,I28)</f>
        <v>0</v>
      </c>
      <c r="H28" s="38" t="s">
        <v>24</v>
      </c>
      <c r="I28" s="38">
        <v>0</v>
      </c>
      <c r="J28" s="38">
        <f>SUM(K28,L28)</f>
        <v>0</v>
      </c>
      <c r="K28" s="38" t="s">
        <v>24</v>
      </c>
      <c r="L28" s="38">
        <v>0</v>
      </c>
    </row>
    <row r="29" spans="1:12" ht="39.950000000000003" customHeight="1" x14ac:dyDescent="0.25">
      <c r="A29" s="35">
        <v>8124</v>
      </c>
      <c r="B29" s="36" t="s">
        <v>801</v>
      </c>
      <c r="C29" s="35"/>
      <c r="D29" s="38">
        <f>SUM(E29,F29)</f>
        <v>0</v>
      </c>
      <c r="E29" s="38" t="s">
        <v>24</v>
      </c>
      <c r="F29" s="38">
        <v>0</v>
      </c>
      <c r="G29" s="38">
        <f>SUM(H29,I29)</f>
        <v>0</v>
      </c>
      <c r="H29" s="38" t="s">
        <v>24</v>
      </c>
      <c r="I29" s="38">
        <v>0</v>
      </c>
      <c r="J29" s="38">
        <f>SUM(K29,L29)</f>
        <v>0</v>
      </c>
      <c r="K29" s="38" t="s">
        <v>24</v>
      </c>
      <c r="L29" s="38">
        <v>0</v>
      </c>
    </row>
    <row r="30" spans="1:12" ht="39.950000000000003" customHeight="1" x14ac:dyDescent="0.25">
      <c r="A30" s="35">
        <v>8130</v>
      </c>
      <c r="B30" s="36" t="s">
        <v>802</v>
      </c>
      <c r="C30" s="35" t="s">
        <v>803</v>
      </c>
      <c r="D30" s="38">
        <f>SUM(D32:D33)</f>
        <v>0</v>
      </c>
      <c r="E30" s="38" t="s">
        <v>24</v>
      </c>
      <c r="F30" s="38">
        <f>SUM(F32:F33)</f>
        <v>0</v>
      </c>
      <c r="G30" s="38">
        <f>SUM(G32:G33)</f>
        <v>0</v>
      </c>
      <c r="H30" s="38" t="s">
        <v>24</v>
      </c>
      <c r="I30" s="38">
        <f>SUM(I32:I33)</f>
        <v>0</v>
      </c>
      <c r="J30" s="38">
        <f>SUM(J32:J33)</f>
        <v>0</v>
      </c>
      <c r="K30" s="38" t="s">
        <v>24</v>
      </c>
      <c r="L30" s="38">
        <f>SUM(L32:L33)</f>
        <v>0</v>
      </c>
    </row>
    <row r="31" spans="1:12" ht="39.950000000000003" customHeight="1" x14ac:dyDescent="0.25">
      <c r="A31" s="35"/>
      <c r="B31" s="36" t="s">
        <v>64</v>
      </c>
      <c r="C31" s="35"/>
      <c r="D31" s="38"/>
      <c r="E31" s="38"/>
      <c r="F31" s="38"/>
      <c r="G31" s="38"/>
      <c r="H31" s="38"/>
      <c r="I31" s="38"/>
      <c r="J31" s="38"/>
      <c r="K31" s="38"/>
      <c r="L31" s="38"/>
    </row>
    <row r="32" spans="1:12" ht="39.950000000000003" customHeight="1" x14ac:dyDescent="0.25">
      <c r="A32" s="35">
        <v>8131</v>
      </c>
      <c r="B32" s="36" t="s">
        <v>804</v>
      </c>
      <c r="C32" s="35"/>
      <c r="D32" s="38">
        <f>SUM(E32,F32)</f>
        <v>0</v>
      </c>
      <c r="E32" s="38" t="s">
        <v>24</v>
      </c>
      <c r="F32" s="38">
        <v>0</v>
      </c>
      <c r="G32" s="38">
        <f>SUM(H32,I32)</f>
        <v>0</v>
      </c>
      <c r="H32" s="38" t="s">
        <v>24</v>
      </c>
      <c r="I32" s="38">
        <v>0</v>
      </c>
      <c r="J32" s="38">
        <f>SUM(K32,L32)</f>
        <v>0</v>
      </c>
      <c r="K32" s="38" t="s">
        <v>24</v>
      </c>
      <c r="L32" s="38">
        <v>0</v>
      </c>
    </row>
    <row r="33" spans="1:12" ht="39.950000000000003" customHeight="1" x14ac:dyDescent="0.25">
      <c r="A33" s="35">
        <v>8132</v>
      </c>
      <c r="B33" s="36" t="s">
        <v>805</v>
      </c>
      <c r="C33" s="35"/>
      <c r="D33" s="38">
        <f>SUM(E33,F33)</f>
        <v>0</v>
      </c>
      <c r="E33" s="38" t="s">
        <v>24</v>
      </c>
      <c r="F33" s="38">
        <v>0</v>
      </c>
      <c r="G33" s="38">
        <f>SUM(H33,I33)</f>
        <v>0</v>
      </c>
      <c r="H33" s="38" t="s">
        <v>24</v>
      </c>
      <c r="I33" s="38">
        <v>0</v>
      </c>
      <c r="J33" s="38">
        <f>SUM(K33,L33)</f>
        <v>0</v>
      </c>
      <c r="K33" s="38" t="s">
        <v>24</v>
      </c>
      <c r="L33" s="38">
        <v>0</v>
      </c>
    </row>
    <row r="34" spans="1:12" ht="39.950000000000003" customHeight="1" x14ac:dyDescent="0.25">
      <c r="A34" s="35">
        <v>8140</v>
      </c>
      <c r="B34" s="36" t="s">
        <v>806</v>
      </c>
      <c r="C34" s="35"/>
      <c r="D34" s="38">
        <f t="shared" ref="D34:L34" si="4">SUM(D36,D40)</f>
        <v>0</v>
      </c>
      <c r="E34" s="38">
        <f t="shared" si="4"/>
        <v>0</v>
      </c>
      <c r="F34" s="38">
        <f t="shared" si="4"/>
        <v>0</v>
      </c>
      <c r="G34" s="38">
        <f t="shared" si="4"/>
        <v>0</v>
      </c>
      <c r="H34" s="38">
        <f t="shared" si="4"/>
        <v>0</v>
      </c>
      <c r="I34" s="38">
        <f t="shared" si="4"/>
        <v>0</v>
      </c>
      <c r="J34" s="38">
        <f t="shared" si="4"/>
        <v>0</v>
      </c>
      <c r="K34" s="38">
        <f t="shared" si="4"/>
        <v>0</v>
      </c>
      <c r="L34" s="38">
        <f t="shared" si="4"/>
        <v>0</v>
      </c>
    </row>
    <row r="35" spans="1:12" ht="39.950000000000003" customHeight="1" x14ac:dyDescent="0.25">
      <c r="A35" s="35"/>
      <c r="B35" s="36" t="s">
        <v>64</v>
      </c>
      <c r="C35" s="35"/>
      <c r="D35" s="38"/>
      <c r="E35" s="38"/>
      <c r="F35" s="38"/>
      <c r="G35" s="38"/>
      <c r="H35" s="38"/>
      <c r="I35" s="38"/>
      <c r="J35" s="38"/>
      <c r="K35" s="38"/>
      <c r="L35" s="38"/>
    </row>
    <row r="36" spans="1:12" ht="39.950000000000003" customHeight="1" x14ac:dyDescent="0.25">
      <c r="A36" s="35">
        <v>8141</v>
      </c>
      <c r="B36" s="36" t="s">
        <v>807</v>
      </c>
      <c r="C36" s="35" t="s">
        <v>799</v>
      </c>
      <c r="D36" s="38">
        <f t="shared" ref="D36:L36" si="5">SUM(D38:D39)</f>
        <v>0</v>
      </c>
      <c r="E36" s="38">
        <f t="shared" si="5"/>
        <v>0</v>
      </c>
      <c r="F36" s="38">
        <f t="shared" si="5"/>
        <v>0</v>
      </c>
      <c r="G36" s="38">
        <f t="shared" si="5"/>
        <v>0</v>
      </c>
      <c r="H36" s="38">
        <f t="shared" si="5"/>
        <v>0</v>
      </c>
      <c r="I36" s="38">
        <f t="shared" si="5"/>
        <v>0</v>
      </c>
      <c r="J36" s="38">
        <f t="shared" si="5"/>
        <v>0</v>
      </c>
      <c r="K36" s="38">
        <f t="shared" si="5"/>
        <v>0</v>
      </c>
      <c r="L36" s="38">
        <f t="shared" si="5"/>
        <v>0</v>
      </c>
    </row>
    <row r="37" spans="1:12" ht="39.950000000000003" customHeight="1" x14ac:dyDescent="0.25">
      <c r="A37" s="35"/>
      <c r="B37" s="36" t="s">
        <v>64</v>
      </c>
      <c r="C37" s="35"/>
      <c r="D37" s="38"/>
      <c r="E37" s="38"/>
      <c r="F37" s="38"/>
      <c r="G37" s="38"/>
      <c r="H37" s="38"/>
      <c r="I37" s="38"/>
      <c r="J37" s="38"/>
      <c r="K37" s="38"/>
      <c r="L37" s="38"/>
    </row>
    <row r="38" spans="1:12" ht="39.950000000000003" customHeight="1" x14ac:dyDescent="0.25">
      <c r="A38" s="35">
        <v>8142</v>
      </c>
      <c r="B38" s="36" t="s">
        <v>808</v>
      </c>
      <c r="C38" s="35"/>
      <c r="D38" s="38">
        <f>SUM(E38,F38)</f>
        <v>0</v>
      </c>
      <c r="E38" s="38">
        <v>0</v>
      </c>
      <c r="F38" s="38" t="s">
        <v>24</v>
      </c>
      <c r="G38" s="38">
        <f>SUM(H38,I38)</f>
        <v>0</v>
      </c>
      <c r="H38" s="38">
        <v>0</v>
      </c>
      <c r="I38" s="38" t="s">
        <v>24</v>
      </c>
      <c r="J38" s="38">
        <f>SUM(K38,L38)</f>
        <v>0</v>
      </c>
      <c r="K38" s="38">
        <v>0</v>
      </c>
      <c r="L38" s="38" t="s">
        <v>24</v>
      </c>
    </row>
    <row r="39" spans="1:12" ht="39.950000000000003" customHeight="1" x14ac:dyDescent="0.25">
      <c r="A39" s="35">
        <v>8143</v>
      </c>
      <c r="B39" s="36" t="s">
        <v>809</v>
      </c>
      <c r="C39" s="35"/>
      <c r="D39" s="38">
        <f>SUM(E39,F39)</f>
        <v>0</v>
      </c>
      <c r="E39" s="38">
        <v>0</v>
      </c>
      <c r="F39" s="38" t="s">
        <v>24</v>
      </c>
      <c r="G39" s="38">
        <f>SUM(H39,I39)</f>
        <v>0</v>
      </c>
      <c r="H39" s="38">
        <v>0</v>
      </c>
      <c r="I39" s="38" t="s">
        <v>24</v>
      </c>
      <c r="J39" s="38">
        <f>SUM(K39,L39)</f>
        <v>0</v>
      </c>
      <c r="K39" s="38">
        <v>0</v>
      </c>
      <c r="L39" s="38" t="s">
        <v>24</v>
      </c>
    </row>
    <row r="40" spans="1:12" ht="39.950000000000003" customHeight="1" x14ac:dyDescent="0.25">
      <c r="A40" s="35">
        <v>8150</v>
      </c>
      <c r="B40" s="36" t="s">
        <v>810</v>
      </c>
      <c r="C40" s="35" t="s">
        <v>803</v>
      </c>
      <c r="D40" s="38">
        <f t="shared" ref="D40:L40" si="6">SUM(D42:D43)</f>
        <v>0</v>
      </c>
      <c r="E40" s="38">
        <f t="shared" si="6"/>
        <v>0</v>
      </c>
      <c r="F40" s="38">
        <f t="shared" si="6"/>
        <v>0</v>
      </c>
      <c r="G40" s="38">
        <f t="shared" si="6"/>
        <v>0</v>
      </c>
      <c r="H40" s="38">
        <f t="shared" si="6"/>
        <v>0</v>
      </c>
      <c r="I40" s="38">
        <f t="shared" si="6"/>
        <v>0</v>
      </c>
      <c r="J40" s="38">
        <f t="shared" si="6"/>
        <v>0</v>
      </c>
      <c r="K40" s="38">
        <f t="shared" si="6"/>
        <v>0</v>
      </c>
      <c r="L40" s="38">
        <f t="shared" si="6"/>
        <v>0</v>
      </c>
    </row>
    <row r="41" spans="1:12" ht="39.950000000000003" customHeight="1" x14ac:dyDescent="0.25">
      <c r="A41" s="35"/>
      <c r="B41" s="36" t="s">
        <v>64</v>
      </c>
      <c r="C41" s="35"/>
      <c r="D41" s="38"/>
      <c r="E41" s="38"/>
      <c r="F41" s="38"/>
      <c r="G41" s="38"/>
      <c r="H41" s="38"/>
      <c r="I41" s="38"/>
      <c r="J41" s="38"/>
      <c r="K41" s="38"/>
      <c r="L41" s="38"/>
    </row>
    <row r="42" spans="1:12" ht="39.950000000000003" customHeight="1" x14ac:dyDescent="0.25">
      <c r="A42" s="35">
        <v>8151</v>
      </c>
      <c r="B42" s="36" t="s">
        <v>804</v>
      </c>
      <c r="C42" s="35"/>
      <c r="D42" s="38">
        <f>SUM(E42,F42)</f>
        <v>0</v>
      </c>
      <c r="E42" s="38">
        <v>0</v>
      </c>
      <c r="F42" s="38" t="s">
        <v>24</v>
      </c>
      <c r="G42" s="38">
        <f>SUM(H42,I42)</f>
        <v>0</v>
      </c>
      <c r="H42" s="38">
        <v>0</v>
      </c>
      <c r="I42" s="38" t="s">
        <v>24</v>
      </c>
      <c r="J42" s="38">
        <f>SUM(K42,L42)</f>
        <v>0</v>
      </c>
      <c r="K42" s="38">
        <v>0</v>
      </c>
      <c r="L42" s="38" t="s">
        <v>24</v>
      </c>
    </row>
    <row r="43" spans="1:12" ht="39.950000000000003" customHeight="1" x14ac:dyDescent="0.25">
      <c r="A43" s="35">
        <v>8152</v>
      </c>
      <c r="B43" s="36" t="s">
        <v>811</v>
      </c>
      <c r="C43" s="35"/>
      <c r="D43" s="38">
        <f>SUM(E43,F43)</f>
        <v>0</v>
      </c>
      <c r="E43" s="38">
        <v>0</v>
      </c>
      <c r="F43" s="38" t="s">
        <v>24</v>
      </c>
      <c r="G43" s="38">
        <f>SUM(H43,I43)</f>
        <v>0</v>
      </c>
      <c r="H43" s="38">
        <v>0</v>
      </c>
      <c r="I43" s="38" t="s">
        <v>24</v>
      </c>
      <c r="J43" s="38">
        <f>SUM(K43,L43)</f>
        <v>0</v>
      </c>
      <c r="K43" s="38">
        <v>0</v>
      </c>
      <c r="L43" s="38" t="s">
        <v>24</v>
      </c>
    </row>
    <row r="44" spans="1:12" ht="39.950000000000003" customHeight="1" x14ac:dyDescent="0.25">
      <c r="A44" s="35">
        <v>8160</v>
      </c>
      <c r="B44" s="36" t="s">
        <v>812</v>
      </c>
      <c r="C44" s="35"/>
      <c r="D44" s="38">
        <f t="shared" ref="D44:L44" si="7">SUM(D46,D51,D55,D70,D71,D72)</f>
        <v>405559648.20000005</v>
      </c>
      <c r="E44" s="38">
        <f t="shared" si="7"/>
        <v>0</v>
      </c>
      <c r="F44" s="38">
        <f t="shared" si="7"/>
        <v>405559648.20000005</v>
      </c>
      <c r="G44" s="38">
        <f t="shared" si="7"/>
        <v>405559648.20000005</v>
      </c>
      <c r="H44" s="38">
        <f t="shared" si="7"/>
        <v>0</v>
      </c>
      <c r="I44" s="38">
        <f t="shared" si="7"/>
        <v>405559648.20000005</v>
      </c>
      <c r="J44" s="38">
        <f t="shared" si="7"/>
        <v>100605228.50000006</v>
      </c>
      <c r="K44" s="38">
        <f t="shared" si="7"/>
        <v>-264864135.09999999</v>
      </c>
      <c r="L44" s="38">
        <f t="shared" si="7"/>
        <v>365469363.60000002</v>
      </c>
    </row>
    <row r="45" spans="1:12" ht="39.950000000000003" customHeight="1" x14ac:dyDescent="0.25">
      <c r="A45" s="35"/>
      <c r="B45" s="36" t="s">
        <v>16</v>
      </c>
      <c r="C45" s="35"/>
      <c r="D45" s="38"/>
      <c r="E45" s="38"/>
      <c r="F45" s="38"/>
      <c r="G45" s="38"/>
      <c r="H45" s="38"/>
      <c r="I45" s="38"/>
      <c r="J45" s="38"/>
      <c r="K45" s="38"/>
      <c r="L45" s="38"/>
    </row>
    <row r="46" spans="1:12" ht="39.950000000000003" customHeight="1" x14ac:dyDescent="0.25">
      <c r="A46" s="35">
        <v>8161</v>
      </c>
      <c r="B46" s="36" t="s">
        <v>813</v>
      </c>
      <c r="C46" s="35"/>
      <c r="D46" s="38">
        <f>SUM(D48:D50)</f>
        <v>0</v>
      </c>
      <c r="E46" s="38" t="s">
        <v>24</v>
      </c>
      <c r="F46" s="38">
        <f>SUM(F48:F50)</f>
        <v>0</v>
      </c>
      <c r="G46" s="38">
        <f>SUM(G48:G50)</f>
        <v>0</v>
      </c>
      <c r="H46" s="38" t="s">
        <v>24</v>
      </c>
      <c r="I46" s="38">
        <f>SUM(I49:I50)</f>
        <v>0</v>
      </c>
      <c r="J46" s="38">
        <f>SUM(J48:J50)</f>
        <v>0</v>
      </c>
      <c r="K46" s="38" t="s">
        <v>24</v>
      </c>
      <c r="L46" s="38">
        <f>SUM(L49:L50)</f>
        <v>0</v>
      </c>
    </row>
    <row r="47" spans="1:12" ht="39.950000000000003" customHeight="1" x14ac:dyDescent="0.25">
      <c r="A47" s="35"/>
      <c r="B47" s="36" t="s">
        <v>64</v>
      </c>
      <c r="C47" s="35"/>
      <c r="D47" s="38"/>
      <c r="E47" s="38"/>
      <c r="F47" s="38"/>
      <c r="G47" s="38"/>
      <c r="H47" s="38"/>
      <c r="I47" s="38"/>
      <c r="J47" s="38"/>
      <c r="K47" s="38"/>
      <c r="L47" s="38"/>
    </row>
    <row r="48" spans="1:12" ht="39.950000000000003" customHeight="1" x14ac:dyDescent="0.25">
      <c r="A48" s="35">
        <v>8162</v>
      </c>
      <c r="B48" s="36" t="s">
        <v>814</v>
      </c>
      <c r="C48" s="35" t="s">
        <v>815</v>
      </c>
      <c r="D48" s="38">
        <f>SUM(E48,F48)</f>
        <v>0</v>
      </c>
      <c r="E48" s="38" t="s">
        <v>24</v>
      </c>
      <c r="F48" s="38"/>
      <c r="G48" s="38">
        <f>SUM(H48,I48)</f>
        <v>0</v>
      </c>
      <c r="H48" s="38" t="s">
        <v>24</v>
      </c>
      <c r="I48" s="38"/>
      <c r="J48" s="38">
        <f>SUM(K48,L48)</f>
        <v>0</v>
      </c>
      <c r="K48" s="38" t="s">
        <v>24</v>
      </c>
      <c r="L48" s="38"/>
    </row>
    <row r="49" spans="1:12" ht="39.950000000000003" customHeight="1" x14ac:dyDescent="0.25">
      <c r="A49" s="35">
        <v>8163</v>
      </c>
      <c r="B49" s="36" t="s">
        <v>816</v>
      </c>
      <c r="C49" s="35" t="s">
        <v>815</v>
      </c>
      <c r="D49" s="38">
        <f>SUM(E49,F49)</f>
        <v>0</v>
      </c>
      <c r="E49" s="38" t="s">
        <v>24</v>
      </c>
      <c r="F49" s="38">
        <v>0</v>
      </c>
      <c r="G49" s="38">
        <f>SUM(H49,I49)</f>
        <v>0</v>
      </c>
      <c r="H49" s="38" t="s">
        <v>24</v>
      </c>
      <c r="I49" s="38">
        <v>0</v>
      </c>
      <c r="J49" s="38">
        <f>SUM(K49,L49)</f>
        <v>0</v>
      </c>
      <c r="K49" s="38" t="s">
        <v>24</v>
      </c>
      <c r="L49" s="38">
        <v>0</v>
      </c>
    </row>
    <row r="50" spans="1:12" ht="39.950000000000003" customHeight="1" x14ac:dyDescent="0.25">
      <c r="A50" s="35">
        <v>8164</v>
      </c>
      <c r="B50" s="36" t="s">
        <v>817</v>
      </c>
      <c r="C50" s="35" t="s">
        <v>818</v>
      </c>
      <c r="D50" s="38">
        <f>SUM(E50,F50)</f>
        <v>0</v>
      </c>
      <c r="E50" s="38" t="s">
        <v>24</v>
      </c>
      <c r="F50" s="38">
        <v>0</v>
      </c>
      <c r="G50" s="38">
        <f>SUM(H50,I50)</f>
        <v>0</v>
      </c>
      <c r="H50" s="38" t="s">
        <v>24</v>
      </c>
      <c r="I50" s="38">
        <v>0</v>
      </c>
      <c r="J50" s="38">
        <f>SUM(K50,L50)</f>
        <v>0</v>
      </c>
      <c r="K50" s="38" t="s">
        <v>24</v>
      </c>
      <c r="L50" s="38">
        <v>0</v>
      </c>
    </row>
    <row r="51" spans="1:12" ht="39.950000000000003" customHeight="1" x14ac:dyDescent="0.25">
      <c r="A51" s="35">
        <v>8170</v>
      </c>
      <c r="B51" s="36" t="s">
        <v>819</v>
      </c>
      <c r="C51" s="35"/>
      <c r="D51" s="38">
        <f t="shared" ref="D51:L51" si="8">SUM(D53:D54)</f>
        <v>0</v>
      </c>
      <c r="E51" s="38">
        <f t="shared" si="8"/>
        <v>0</v>
      </c>
      <c r="F51" s="38">
        <f t="shared" si="8"/>
        <v>0</v>
      </c>
      <c r="G51" s="38">
        <f t="shared" si="8"/>
        <v>0</v>
      </c>
      <c r="H51" s="38">
        <f t="shared" si="8"/>
        <v>0</v>
      </c>
      <c r="I51" s="38">
        <f t="shared" si="8"/>
        <v>0</v>
      </c>
      <c r="J51" s="38">
        <f t="shared" si="8"/>
        <v>0</v>
      </c>
      <c r="K51" s="38">
        <f t="shared" si="8"/>
        <v>0</v>
      </c>
      <c r="L51" s="38">
        <f t="shared" si="8"/>
        <v>0</v>
      </c>
    </row>
    <row r="52" spans="1:12" ht="39.950000000000003" customHeight="1" x14ac:dyDescent="0.25">
      <c r="A52" s="35"/>
      <c r="B52" s="36" t="s">
        <v>64</v>
      </c>
      <c r="C52" s="35"/>
      <c r="D52" s="38"/>
      <c r="E52" s="38"/>
      <c r="F52" s="38"/>
      <c r="G52" s="38"/>
      <c r="H52" s="38"/>
      <c r="I52" s="38"/>
      <c r="J52" s="38"/>
      <c r="K52" s="38"/>
      <c r="L52" s="38"/>
    </row>
    <row r="53" spans="1:12" ht="39.950000000000003" customHeight="1" x14ac:dyDescent="0.25">
      <c r="A53" s="35">
        <v>8171</v>
      </c>
      <c r="B53" s="36" t="s">
        <v>820</v>
      </c>
      <c r="C53" s="35" t="s">
        <v>821</v>
      </c>
      <c r="D53" s="38">
        <f>SUM(E53,F53)</f>
        <v>0</v>
      </c>
      <c r="E53" s="38">
        <v>0</v>
      </c>
      <c r="F53" s="38"/>
      <c r="G53" s="38">
        <f>SUM(H53,I53)</f>
        <v>0</v>
      </c>
      <c r="H53" s="38">
        <v>0</v>
      </c>
      <c r="I53" s="38"/>
      <c r="J53" s="38">
        <f>SUM(K53,L53)</f>
        <v>0</v>
      </c>
      <c r="K53" s="38">
        <v>0</v>
      </c>
      <c r="L53" s="38"/>
    </row>
    <row r="54" spans="1:12" ht="39.950000000000003" customHeight="1" x14ac:dyDescent="0.25">
      <c r="A54" s="35">
        <v>8172</v>
      </c>
      <c r="B54" s="36" t="s">
        <v>822</v>
      </c>
      <c r="C54" s="35" t="s">
        <v>823</v>
      </c>
      <c r="D54" s="38">
        <f>SUM(E54,F54)</f>
        <v>0</v>
      </c>
      <c r="E54" s="38">
        <v>0</v>
      </c>
      <c r="F54" s="38"/>
      <c r="G54" s="38">
        <f>SUM(H54,I54)</f>
        <v>0</v>
      </c>
      <c r="H54" s="38">
        <v>0</v>
      </c>
      <c r="I54" s="38"/>
      <c r="J54" s="38">
        <f>SUM(K54,L54)</f>
        <v>0</v>
      </c>
      <c r="K54" s="38">
        <v>0</v>
      </c>
      <c r="L54" s="38"/>
    </row>
    <row r="55" spans="1:12" ht="39.950000000000003" customHeight="1" x14ac:dyDescent="0.25">
      <c r="A55" s="35">
        <v>8190</v>
      </c>
      <c r="B55" s="36" t="s">
        <v>824</v>
      </c>
      <c r="C55" s="35"/>
      <c r="D55" s="38">
        <f>D57+D63-D60</f>
        <v>405559648.20000005</v>
      </c>
      <c r="E55" s="38">
        <f>E57+E63-E60</f>
        <v>0</v>
      </c>
      <c r="F55" s="38">
        <f>F63</f>
        <v>405559648.20000005</v>
      </c>
      <c r="G55" s="38">
        <f>G57+G63-G60</f>
        <v>405559648.20000005</v>
      </c>
      <c r="H55" s="38">
        <f>H57+H63-H60</f>
        <v>0</v>
      </c>
      <c r="I55" s="38">
        <f>I63</f>
        <v>405559648.20000005</v>
      </c>
      <c r="J55" s="38">
        <f>J57+J63-J60</f>
        <v>405559649.80000007</v>
      </c>
      <c r="K55" s="38">
        <f>K57+K63-K60</f>
        <v>0.80000001192092896</v>
      </c>
      <c r="L55" s="38">
        <f>L63</f>
        <v>405559649</v>
      </c>
    </row>
    <row r="56" spans="1:12" ht="39.950000000000003" customHeight="1" x14ac:dyDescent="0.25">
      <c r="A56" s="35"/>
      <c r="B56" s="36" t="s">
        <v>16</v>
      </c>
      <c r="C56" s="35"/>
      <c r="D56" s="38"/>
      <c r="E56" s="38"/>
      <c r="F56" s="38"/>
      <c r="G56" s="38"/>
      <c r="H56" s="38"/>
      <c r="I56" s="38"/>
      <c r="J56" s="38"/>
      <c r="K56" s="38"/>
      <c r="L56" s="38"/>
    </row>
    <row r="57" spans="1:12" ht="39.950000000000003" customHeight="1" x14ac:dyDescent="0.25">
      <c r="A57" s="35">
        <v>8191</v>
      </c>
      <c r="B57" s="36" t="s">
        <v>825</v>
      </c>
      <c r="C57" s="35" t="s">
        <v>826</v>
      </c>
      <c r="D57" s="38">
        <f>SUM(D61,D62)</f>
        <v>222361700.40000001</v>
      </c>
      <c r="E57" s="38">
        <f>SUM(E61,E62)</f>
        <v>222361700.40000001</v>
      </c>
      <c r="F57" s="38" t="s">
        <v>24</v>
      </c>
      <c r="G57" s="38">
        <f>SUM(G61,G62)</f>
        <v>222361700.40000001</v>
      </c>
      <c r="H57" s="38">
        <f>SUM(H61,H62)</f>
        <v>222361700.40000001</v>
      </c>
      <c r="I57" s="38" t="s">
        <v>24</v>
      </c>
      <c r="J57" s="38">
        <f>SUM(J61,J62)</f>
        <v>222361701.19999999</v>
      </c>
      <c r="K57" s="38">
        <f>SUM(K61,K62)</f>
        <v>222361701.19999999</v>
      </c>
      <c r="L57" s="38" t="s">
        <v>24</v>
      </c>
    </row>
    <row r="58" spans="1:12" ht="39.950000000000003" customHeight="1" x14ac:dyDescent="0.25">
      <c r="A58" s="35"/>
      <c r="B58" s="36" t="s">
        <v>64</v>
      </c>
      <c r="C58" s="35"/>
      <c r="D58" s="38"/>
      <c r="E58" s="38"/>
      <c r="F58" s="38"/>
      <c r="G58" s="38"/>
      <c r="H58" s="38"/>
      <c r="I58" s="38"/>
      <c r="J58" s="38"/>
      <c r="K58" s="38"/>
      <c r="L58" s="38"/>
    </row>
    <row r="59" spans="1:12" ht="39.950000000000003" customHeight="1" x14ac:dyDescent="0.25">
      <c r="A59" s="35">
        <v>8192</v>
      </c>
      <c r="B59" s="36" t="s">
        <v>827</v>
      </c>
      <c r="C59" s="35"/>
      <c r="D59" s="38">
        <f>SUM(E59,F59)</f>
        <v>0</v>
      </c>
      <c r="E59" s="38">
        <v>0</v>
      </c>
      <c r="F59" s="38" t="s">
        <v>24</v>
      </c>
      <c r="G59" s="38">
        <f>SUM(H59,I59)</f>
        <v>0</v>
      </c>
      <c r="H59" s="38">
        <v>0</v>
      </c>
      <c r="I59" s="38" t="s">
        <v>24</v>
      </c>
      <c r="J59" s="38">
        <f>SUM(K59,L59)</f>
        <v>0.8</v>
      </c>
      <c r="K59" s="38">
        <v>0.8</v>
      </c>
      <c r="L59" s="38" t="s">
        <v>24</v>
      </c>
    </row>
    <row r="60" spans="1:12" ht="39.950000000000003" customHeight="1" x14ac:dyDescent="0.25">
      <c r="A60" s="35">
        <v>8193</v>
      </c>
      <c r="B60" s="36" t="s">
        <v>828</v>
      </c>
      <c r="C60" s="35"/>
      <c r="D60" s="38">
        <f>D57-D59</f>
        <v>222361700.40000001</v>
      </c>
      <c r="E60" s="38">
        <f>E57-E59</f>
        <v>222361700.40000001</v>
      </c>
      <c r="F60" s="38" t="s">
        <v>24</v>
      </c>
      <c r="G60" s="38">
        <f>G57-G59</f>
        <v>222361700.40000001</v>
      </c>
      <c r="H60" s="38">
        <f>H57-H59</f>
        <v>222361700.40000001</v>
      </c>
      <c r="I60" s="38" t="s">
        <v>24</v>
      </c>
      <c r="J60" s="38">
        <f>J57-J59</f>
        <v>222361700.39999998</v>
      </c>
      <c r="K60" s="38">
        <f>K57-K59</f>
        <v>222361700.39999998</v>
      </c>
      <c r="L60" s="38" t="s">
        <v>24</v>
      </c>
    </row>
    <row r="61" spans="1:12" ht="39.950000000000003" customHeight="1" x14ac:dyDescent="0.25">
      <c r="A61" s="35">
        <v>8194</v>
      </c>
      <c r="B61" s="36" t="s">
        <v>829</v>
      </c>
      <c r="C61" s="35" t="s">
        <v>830</v>
      </c>
      <c r="D61" s="38">
        <f>SUM(E61,F61)</f>
        <v>222361700.40000001</v>
      </c>
      <c r="E61" s="38">
        <v>222361700.40000001</v>
      </c>
      <c r="F61" s="38" t="s">
        <v>24</v>
      </c>
      <c r="G61" s="38">
        <f>SUM(H61,I61)</f>
        <v>222361700.40000001</v>
      </c>
      <c r="H61" s="38">
        <v>222361700.40000001</v>
      </c>
      <c r="I61" s="38" t="s">
        <v>24</v>
      </c>
      <c r="J61" s="38">
        <f>SUM(K61,L61)</f>
        <v>222361701.19999999</v>
      </c>
      <c r="K61" s="38">
        <v>222361701.19999999</v>
      </c>
      <c r="L61" s="38" t="s">
        <v>24</v>
      </c>
    </row>
    <row r="62" spans="1:12" ht="39.950000000000003" customHeight="1" x14ac:dyDescent="0.25">
      <c r="A62" s="35">
        <v>8195</v>
      </c>
      <c r="B62" s="36" t="s">
        <v>831</v>
      </c>
      <c r="C62" s="35" t="s">
        <v>832</v>
      </c>
      <c r="D62" s="38">
        <f>SUM(E62,F62)</f>
        <v>0</v>
      </c>
      <c r="E62" s="38">
        <v>0</v>
      </c>
      <c r="F62" s="38" t="s">
        <v>24</v>
      </c>
      <c r="G62" s="38">
        <f>SUM(H62,I62)</f>
        <v>0</v>
      </c>
      <c r="H62" s="38">
        <v>0</v>
      </c>
      <c r="I62" s="38" t="s">
        <v>24</v>
      </c>
      <c r="J62" s="38">
        <f>SUM(K62,L62)</f>
        <v>0</v>
      </c>
      <c r="K62" s="38">
        <v>0</v>
      </c>
      <c r="L62" s="38" t="s">
        <v>24</v>
      </c>
    </row>
    <row r="63" spans="1:12" ht="39.950000000000003" customHeight="1" x14ac:dyDescent="0.25">
      <c r="A63" s="35">
        <v>8196</v>
      </c>
      <c r="B63" s="36" t="s">
        <v>833</v>
      </c>
      <c r="C63" s="35" t="s">
        <v>834</v>
      </c>
      <c r="D63" s="38">
        <f t="shared" ref="D63:L63" si="9">SUM(D65,D69)</f>
        <v>405559648.20000005</v>
      </c>
      <c r="E63" s="38">
        <f t="shared" si="9"/>
        <v>0</v>
      </c>
      <c r="F63" s="38">
        <f t="shared" si="9"/>
        <v>405559648.20000005</v>
      </c>
      <c r="G63" s="38">
        <f t="shared" si="9"/>
        <v>405559648.20000005</v>
      </c>
      <c r="H63" s="38">
        <f t="shared" si="9"/>
        <v>0</v>
      </c>
      <c r="I63" s="38">
        <f t="shared" si="9"/>
        <v>405559648.20000005</v>
      </c>
      <c r="J63" s="38">
        <f t="shared" si="9"/>
        <v>405559649</v>
      </c>
      <c r="K63" s="38">
        <f t="shared" si="9"/>
        <v>0</v>
      </c>
      <c r="L63" s="38">
        <f t="shared" si="9"/>
        <v>405559649</v>
      </c>
    </row>
    <row r="64" spans="1:12" ht="39.950000000000003" customHeight="1" x14ac:dyDescent="0.25">
      <c r="A64" s="35"/>
      <c r="B64" s="36" t="s">
        <v>64</v>
      </c>
      <c r="C64" s="35"/>
      <c r="D64" s="38"/>
      <c r="E64" s="38"/>
      <c r="F64" s="38"/>
      <c r="G64" s="38"/>
      <c r="H64" s="38"/>
      <c r="I64" s="38"/>
      <c r="J64" s="38"/>
      <c r="K64" s="38"/>
      <c r="L64" s="38"/>
    </row>
    <row r="65" spans="1:12" ht="39.950000000000003" customHeight="1" x14ac:dyDescent="0.25">
      <c r="A65" s="35">
        <v>8197</v>
      </c>
      <c r="B65" s="36" t="s">
        <v>835</v>
      </c>
      <c r="C65" s="35"/>
      <c r="D65" s="38">
        <f>SUM(D67,D68)</f>
        <v>183197947.80000001</v>
      </c>
      <c r="E65" s="38" t="s">
        <v>24</v>
      </c>
      <c r="F65" s="38">
        <f>SUM(F67,F68)</f>
        <v>183197947.80000001</v>
      </c>
      <c r="G65" s="38">
        <f>SUM(G67,G68)</f>
        <v>183197947.80000001</v>
      </c>
      <c r="H65" s="38" t="s">
        <v>24</v>
      </c>
      <c r="I65" s="38">
        <f>SUM(I67,I68)</f>
        <v>183197947.80000001</v>
      </c>
      <c r="J65" s="38">
        <f>SUM(J67,J68)</f>
        <v>183197948.59999999</v>
      </c>
      <c r="K65" s="38" t="s">
        <v>24</v>
      </c>
      <c r="L65" s="38">
        <f>SUM(L67,L68)</f>
        <v>183197948.59999999</v>
      </c>
    </row>
    <row r="66" spans="1:12" ht="39.950000000000003" customHeight="1" x14ac:dyDescent="0.25">
      <c r="A66" s="35"/>
      <c r="B66" s="36" t="s">
        <v>16</v>
      </c>
      <c r="C66" s="35"/>
      <c r="D66" s="38"/>
      <c r="E66" s="38"/>
      <c r="F66" s="38"/>
      <c r="G66" s="38"/>
      <c r="H66" s="38"/>
      <c r="I66" s="38"/>
      <c r="J66" s="38"/>
      <c r="K66" s="38"/>
      <c r="L66" s="38"/>
    </row>
    <row r="67" spans="1:12" ht="39.950000000000003" customHeight="1" x14ac:dyDescent="0.25">
      <c r="A67" s="35">
        <v>8198</v>
      </c>
      <c r="B67" s="36" t="s">
        <v>836</v>
      </c>
      <c r="C67" s="35" t="s">
        <v>837</v>
      </c>
      <c r="D67" s="38">
        <f>SUM(E67,F67)</f>
        <v>183197947.80000001</v>
      </c>
      <c r="E67" s="38" t="s">
        <v>24</v>
      </c>
      <c r="F67" s="38">
        <v>183197947.80000001</v>
      </c>
      <c r="G67" s="38">
        <f>SUM(H67,I67)</f>
        <v>183197947.80000001</v>
      </c>
      <c r="H67" s="38" t="s">
        <v>24</v>
      </c>
      <c r="I67" s="38">
        <v>183197947.80000001</v>
      </c>
      <c r="J67" s="38">
        <f t="shared" ref="J67:J73" si="10">SUM(K67,L67)</f>
        <v>183197948.59999999</v>
      </c>
      <c r="K67" s="38" t="s">
        <v>24</v>
      </c>
      <c r="L67" s="38">
        <v>183197948.59999999</v>
      </c>
    </row>
    <row r="68" spans="1:12" ht="39.950000000000003" customHeight="1" x14ac:dyDescent="0.25">
      <c r="A68" s="35">
        <v>8199</v>
      </c>
      <c r="B68" s="36" t="s">
        <v>838</v>
      </c>
      <c r="C68" s="35" t="s">
        <v>839</v>
      </c>
      <c r="D68" s="38">
        <f>SUM(E68,F68)</f>
        <v>0</v>
      </c>
      <c r="E68" s="38" t="s">
        <v>24</v>
      </c>
      <c r="F68" s="38">
        <v>0</v>
      </c>
      <c r="G68" s="38">
        <f>SUM(H68,I68)</f>
        <v>0</v>
      </c>
      <c r="H68" s="38" t="s">
        <v>24</v>
      </c>
      <c r="I68" s="38">
        <v>0</v>
      </c>
      <c r="J68" s="38">
        <f t="shared" si="10"/>
        <v>0</v>
      </c>
      <c r="K68" s="38" t="s">
        <v>24</v>
      </c>
      <c r="L68" s="38">
        <v>0</v>
      </c>
    </row>
    <row r="69" spans="1:12" ht="39.950000000000003" customHeight="1" x14ac:dyDescent="0.25">
      <c r="A69" s="35">
        <v>8200</v>
      </c>
      <c r="B69" s="36" t="s">
        <v>840</v>
      </c>
      <c r="C69" s="35"/>
      <c r="D69" s="38">
        <f>SUM(E69,F69)</f>
        <v>222361700.40000001</v>
      </c>
      <c r="E69" s="38" t="s">
        <v>24</v>
      </c>
      <c r="F69" s="38">
        <f>E57-E59</f>
        <v>222361700.40000001</v>
      </c>
      <c r="G69" s="38">
        <f>SUM(H69,I69)</f>
        <v>222361700.40000001</v>
      </c>
      <c r="H69" s="38" t="s">
        <v>24</v>
      </c>
      <c r="I69" s="38">
        <f>H57-H59</f>
        <v>222361700.40000001</v>
      </c>
      <c r="J69" s="38">
        <f t="shared" si="10"/>
        <v>222361700.39999998</v>
      </c>
      <c r="K69" s="38" t="s">
        <v>24</v>
      </c>
      <c r="L69" s="38">
        <f>K57-K59</f>
        <v>222361700.39999998</v>
      </c>
    </row>
    <row r="70" spans="1:12" ht="39.950000000000003" customHeight="1" x14ac:dyDescent="0.25">
      <c r="A70" s="35">
        <v>8201</v>
      </c>
      <c r="B70" s="36" t="s">
        <v>841</v>
      </c>
      <c r="C70" s="35"/>
      <c r="D70" s="38" t="s">
        <v>24</v>
      </c>
      <c r="E70" s="38" t="s">
        <v>24</v>
      </c>
      <c r="F70" s="38" t="s">
        <v>24</v>
      </c>
      <c r="G70" s="38" t="s">
        <v>24</v>
      </c>
      <c r="H70" s="38" t="s">
        <v>24</v>
      </c>
      <c r="I70" s="38" t="s">
        <v>24</v>
      </c>
      <c r="J70" s="38">
        <f t="shared" si="10"/>
        <v>0</v>
      </c>
      <c r="K70" s="38">
        <v>0</v>
      </c>
      <c r="L70" s="38">
        <v>0</v>
      </c>
    </row>
    <row r="71" spans="1:12" ht="39.950000000000003" customHeight="1" x14ac:dyDescent="0.25">
      <c r="A71" s="35">
        <v>8202</v>
      </c>
      <c r="B71" s="36" t="s">
        <v>842</v>
      </c>
      <c r="C71" s="35"/>
      <c r="D71" s="38">
        <f>SUM(E71,F71)</f>
        <v>0</v>
      </c>
      <c r="E71" s="38" t="s">
        <v>24</v>
      </c>
      <c r="F71" s="38" t="s">
        <v>304</v>
      </c>
      <c r="G71" s="38">
        <f>SUM(H71,I71)</f>
        <v>0</v>
      </c>
      <c r="H71" s="38" t="s">
        <v>24</v>
      </c>
      <c r="I71" s="38" t="s">
        <v>304</v>
      </c>
      <c r="J71" s="38">
        <f t="shared" si="10"/>
        <v>0</v>
      </c>
      <c r="K71" s="38">
        <v>0</v>
      </c>
      <c r="L71" s="38">
        <v>0</v>
      </c>
    </row>
    <row r="72" spans="1:12" ht="39.950000000000003" customHeight="1" x14ac:dyDescent="0.25">
      <c r="A72" s="35">
        <v>8203</v>
      </c>
      <c r="B72" s="36" t="s">
        <v>843</v>
      </c>
      <c r="C72" s="35"/>
      <c r="D72" s="38">
        <f>SUM(E72,F72)</f>
        <v>0</v>
      </c>
      <c r="E72" s="38">
        <v>0</v>
      </c>
      <c r="F72" s="38">
        <v>0</v>
      </c>
      <c r="G72" s="38">
        <f>SUM(H72,I72)</f>
        <v>0</v>
      </c>
      <c r="H72" s="38">
        <v>0</v>
      </c>
      <c r="I72" s="38">
        <v>0</v>
      </c>
      <c r="J72" s="38">
        <f t="shared" si="10"/>
        <v>-304954421.30000001</v>
      </c>
      <c r="K72" s="38">
        <v>-264864135.90000001</v>
      </c>
      <c r="L72" s="38">
        <v>-40090285.399999999</v>
      </c>
    </row>
    <row r="73" spans="1:12" ht="39.950000000000003" customHeight="1" x14ac:dyDescent="0.25">
      <c r="A73" s="35">
        <v>8204</v>
      </c>
      <c r="B73" s="36" t="s">
        <v>844</v>
      </c>
      <c r="C73" s="35"/>
      <c r="D73" s="38">
        <f>SUM(E73,F73)</f>
        <v>0</v>
      </c>
      <c r="E73" s="38">
        <v>0</v>
      </c>
      <c r="F73" s="38">
        <v>0</v>
      </c>
      <c r="G73" s="38">
        <f>SUM(H73,I73)</f>
        <v>0</v>
      </c>
      <c r="H73" s="38">
        <v>0</v>
      </c>
      <c r="I73" s="38">
        <v>0</v>
      </c>
      <c r="J73" s="38">
        <f t="shared" si="10"/>
        <v>0</v>
      </c>
      <c r="K73" s="38"/>
      <c r="L73" s="38"/>
    </row>
    <row r="74" spans="1:12" ht="39.950000000000003" customHeight="1" x14ac:dyDescent="0.25">
      <c r="A74" s="35">
        <v>8300</v>
      </c>
      <c r="B74" s="36" t="s">
        <v>845</v>
      </c>
      <c r="C74" s="35"/>
      <c r="D74" s="38">
        <f t="shared" ref="D74:L74" si="11">SUM(D76)</f>
        <v>0</v>
      </c>
      <c r="E74" s="38">
        <f t="shared" si="11"/>
        <v>0</v>
      </c>
      <c r="F74" s="38">
        <f t="shared" si="11"/>
        <v>0</v>
      </c>
      <c r="G74" s="38">
        <f t="shared" si="11"/>
        <v>0</v>
      </c>
      <c r="H74" s="38">
        <f t="shared" si="11"/>
        <v>0</v>
      </c>
      <c r="I74" s="38">
        <f t="shared" si="11"/>
        <v>0</v>
      </c>
      <c r="J74" s="38">
        <f t="shared" si="11"/>
        <v>0</v>
      </c>
      <c r="K74" s="38">
        <f t="shared" si="11"/>
        <v>0</v>
      </c>
      <c r="L74" s="38">
        <f t="shared" si="11"/>
        <v>0</v>
      </c>
    </row>
    <row r="75" spans="1:12" ht="39.950000000000003" customHeight="1" x14ac:dyDescent="0.25">
      <c r="A75" s="35"/>
      <c r="B75" s="36" t="s">
        <v>16</v>
      </c>
      <c r="C75" s="35"/>
      <c r="D75" s="38"/>
      <c r="E75" s="38"/>
      <c r="F75" s="38"/>
      <c r="G75" s="38"/>
      <c r="H75" s="38"/>
      <c r="I75" s="38"/>
      <c r="J75" s="38"/>
      <c r="K75" s="38"/>
      <c r="L75" s="38"/>
    </row>
    <row r="76" spans="1:12" ht="39.950000000000003" customHeight="1" x14ac:dyDescent="0.25">
      <c r="A76" s="35">
        <v>8310</v>
      </c>
      <c r="B76" s="36" t="s">
        <v>846</v>
      </c>
      <c r="C76" s="35"/>
      <c r="D76" s="38">
        <f t="shared" ref="D76:L76" si="12">SUM(D78,D82)</f>
        <v>0</v>
      </c>
      <c r="E76" s="38">
        <f t="shared" si="12"/>
        <v>0</v>
      </c>
      <c r="F76" s="38">
        <f t="shared" si="12"/>
        <v>0</v>
      </c>
      <c r="G76" s="38">
        <f t="shared" si="12"/>
        <v>0</v>
      </c>
      <c r="H76" s="38">
        <f t="shared" si="12"/>
        <v>0</v>
      </c>
      <c r="I76" s="38">
        <f t="shared" si="12"/>
        <v>0</v>
      </c>
      <c r="J76" s="38">
        <f t="shared" si="12"/>
        <v>0</v>
      </c>
      <c r="K76" s="38">
        <f t="shared" si="12"/>
        <v>0</v>
      </c>
      <c r="L76" s="38">
        <f t="shared" si="12"/>
        <v>0</v>
      </c>
    </row>
    <row r="77" spans="1:12" ht="39.950000000000003" customHeight="1" x14ac:dyDescent="0.25">
      <c r="A77" s="35"/>
      <c r="B77" s="36" t="s">
        <v>16</v>
      </c>
      <c r="C77" s="35"/>
      <c r="D77" s="38"/>
      <c r="E77" s="38"/>
      <c r="F77" s="38"/>
      <c r="G77" s="38"/>
      <c r="H77" s="38"/>
      <c r="I77" s="38"/>
      <c r="J77" s="38"/>
      <c r="K77" s="38"/>
      <c r="L77" s="38"/>
    </row>
    <row r="78" spans="1:12" ht="39.950000000000003" customHeight="1" x14ac:dyDescent="0.25">
      <c r="A78" s="35">
        <v>8311</v>
      </c>
      <c r="B78" s="36" t="s">
        <v>847</v>
      </c>
      <c r="C78" s="35"/>
      <c r="D78" s="38">
        <f>SUM(D80:D81)</f>
        <v>0</v>
      </c>
      <c r="E78" s="38" t="s">
        <v>24</v>
      </c>
      <c r="F78" s="38">
        <f>SUM(F80:F81)</f>
        <v>0</v>
      </c>
      <c r="G78" s="38">
        <f>SUM(G80:G81)</f>
        <v>0</v>
      </c>
      <c r="H78" s="38" t="s">
        <v>24</v>
      </c>
      <c r="I78" s="38">
        <f>SUM(I80:I81)</f>
        <v>0</v>
      </c>
      <c r="J78" s="38">
        <f>SUM(J80:J81)</f>
        <v>0</v>
      </c>
      <c r="K78" s="38" t="s">
        <v>24</v>
      </c>
      <c r="L78" s="38">
        <f>SUM(L80:L81)</f>
        <v>0</v>
      </c>
    </row>
    <row r="79" spans="1:12" ht="39.950000000000003" customHeight="1" x14ac:dyDescent="0.25">
      <c r="A79" s="35"/>
      <c r="B79" s="36" t="s">
        <v>64</v>
      </c>
      <c r="C79" s="35"/>
      <c r="D79" s="38"/>
      <c r="E79" s="38"/>
      <c r="F79" s="38"/>
      <c r="G79" s="38"/>
      <c r="H79" s="38"/>
      <c r="I79" s="38"/>
      <c r="J79" s="38"/>
      <c r="K79" s="38"/>
      <c r="L79" s="38"/>
    </row>
    <row r="80" spans="1:12" ht="39.950000000000003" customHeight="1" x14ac:dyDescent="0.25">
      <c r="A80" s="35">
        <v>8312</v>
      </c>
      <c r="B80" s="36" t="s">
        <v>792</v>
      </c>
      <c r="C80" s="35" t="s">
        <v>848</v>
      </c>
      <c r="D80" s="38">
        <f>SUM(E80,F80)</f>
        <v>0</v>
      </c>
      <c r="E80" s="38" t="s">
        <v>24</v>
      </c>
      <c r="F80" s="38">
        <v>0</v>
      </c>
      <c r="G80" s="38">
        <f>SUM(H80,I80)</f>
        <v>0</v>
      </c>
      <c r="H80" s="38" t="s">
        <v>24</v>
      </c>
      <c r="I80" s="38">
        <v>0</v>
      </c>
      <c r="J80" s="38">
        <f>SUM(K80,L80)</f>
        <v>0</v>
      </c>
      <c r="K80" s="38" t="s">
        <v>24</v>
      </c>
      <c r="L80" s="38">
        <v>0</v>
      </c>
    </row>
    <row r="81" spans="1:12" ht="39.950000000000003" customHeight="1" x14ac:dyDescent="0.25">
      <c r="A81" s="35">
        <v>8313</v>
      </c>
      <c r="B81" s="36" t="s">
        <v>794</v>
      </c>
      <c r="C81" s="35" t="s">
        <v>849</v>
      </c>
      <c r="D81" s="38">
        <f>SUM(E81,F81)</f>
        <v>0</v>
      </c>
      <c r="E81" s="38" t="s">
        <v>24</v>
      </c>
      <c r="F81" s="38"/>
      <c r="G81" s="38">
        <f>SUM(H81,I81)</f>
        <v>0</v>
      </c>
      <c r="H81" s="38" t="s">
        <v>24</v>
      </c>
      <c r="I81" s="38"/>
      <c r="J81" s="38">
        <f>SUM(K81,L81)</f>
        <v>0</v>
      </c>
      <c r="K81" s="38" t="s">
        <v>24</v>
      </c>
      <c r="L81" s="38"/>
    </row>
    <row r="82" spans="1:12" ht="39.950000000000003" customHeight="1" x14ac:dyDescent="0.25">
      <c r="A82" s="35">
        <v>8320</v>
      </c>
      <c r="B82" s="36" t="s">
        <v>850</v>
      </c>
      <c r="C82" s="35"/>
      <c r="D82" s="38">
        <f t="shared" ref="D82:L82" si="13">SUM(D84,D88)</f>
        <v>0</v>
      </c>
      <c r="E82" s="38">
        <f t="shared" si="13"/>
        <v>0</v>
      </c>
      <c r="F82" s="38">
        <f t="shared" si="13"/>
        <v>0</v>
      </c>
      <c r="G82" s="38">
        <f t="shared" si="13"/>
        <v>0</v>
      </c>
      <c r="H82" s="38">
        <f t="shared" si="13"/>
        <v>0</v>
      </c>
      <c r="I82" s="38">
        <f t="shared" si="13"/>
        <v>0</v>
      </c>
      <c r="J82" s="38">
        <f t="shared" si="13"/>
        <v>0</v>
      </c>
      <c r="K82" s="38">
        <f t="shared" si="13"/>
        <v>0</v>
      </c>
      <c r="L82" s="38">
        <f t="shared" si="13"/>
        <v>0</v>
      </c>
    </row>
    <row r="83" spans="1:12" ht="39.950000000000003" customHeight="1" x14ac:dyDescent="0.25">
      <c r="A83" s="35"/>
      <c r="B83" s="36" t="s">
        <v>16</v>
      </c>
      <c r="C83" s="35"/>
      <c r="D83" s="38"/>
      <c r="E83" s="38"/>
      <c r="F83" s="38"/>
      <c r="G83" s="38"/>
      <c r="H83" s="38"/>
      <c r="I83" s="38"/>
      <c r="J83" s="38"/>
      <c r="K83" s="38"/>
      <c r="L83" s="38"/>
    </row>
    <row r="84" spans="1:12" ht="39.950000000000003" customHeight="1" x14ac:dyDescent="0.25">
      <c r="A84" s="35">
        <v>8321</v>
      </c>
      <c r="B84" s="36" t="s">
        <v>851</v>
      </c>
      <c r="C84" s="35"/>
      <c r="D84" s="38">
        <f>SUM(D86:D87)</f>
        <v>0</v>
      </c>
      <c r="E84" s="38" t="s">
        <v>24</v>
      </c>
      <c r="F84" s="38">
        <f>SUM(F86:F87)</f>
        <v>0</v>
      </c>
      <c r="G84" s="38">
        <f>SUM(G86:G87)</f>
        <v>0</v>
      </c>
      <c r="H84" s="38" t="s">
        <v>24</v>
      </c>
      <c r="I84" s="38">
        <f>SUM(I86:I87)</f>
        <v>0</v>
      </c>
      <c r="J84" s="38">
        <f>SUM(J86:J87)</f>
        <v>0</v>
      </c>
      <c r="K84" s="38" t="s">
        <v>24</v>
      </c>
      <c r="L84" s="38">
        <f>SUM(L86:L87)</f>
        <v>0</v>
      </c>
    </row>
    <row r="85" spans="1:12" ht="39.950000000000003" customHeight="1" x14ac:dyDescent="0.25">
      <c r="A85" s="35"/>
      <c r="B85" s="36" t="s">
        <v>64</v>
      </c>
      <c r="C85" s="35"/>
      <c r="D85" s="38"/>
      <c r="E85" s="38"/>
      <c r="F85" s="38"/>
      <c r="G85" s="38"/>
      <c r="H85" s="38"/>
      <c r="I85" s="38"/>
      <c r="J85" s="38"/>
      <c r="K85" s="38"/>
      <c r="L85" s="38"/>
    </row>
    <row r="86" spans="1:12" ht="39.950000000000003" customHeight="1" x14ac:dyDescent="0.25">
      <c r="A86" s="35">
        <v>8322</v>
      </c>
      <c r="B86" s="36" t="s">
        <v>852</v>
      </c>
      <c r="C86" s="35" t="s">
        <v>853</v>
      </c>
      <c r="D86" s="38">
        <f>SUM(E86,F86)</f>
        <v>0</v>
      </c>
      <c r="E86" s="38" t="s">
        <v>24</v>
      </c>
      <c r="F86" s="38">
        <v>0</v>
      </c>
      <c r="G86" s="38">
        <f>SUM(H86,I86)</f>
        <v>0</v>
      </c>
      <c r="H86" s="38" t="s">
        <v>24</v>
      </c>
      <c r="I86" s="38">
        <v>0</v>
      </c>
      <c r="J86" s="38">
        <f>SUM(K86,L86)</f>
        <v>0</v>
      </c>
      <c r="K86" s="38" t="s">
        <v>24</v>
      </c>
      <c r="L86" s="38">
        <v>0</v>
      </c>
    </row>
    <row r="87" spans="1:12" ht="39.950000000000003" customHeight="1" x14ac:dyDescent="0.25">
      <c r="A87" s="35">
        <v>8330</v>
      </c>
      <c r="B87" s="36" t="s">
        <v>854</v>
      </c>
      <c r="C87" s="35" t="s">
        <v>855</v>
      </c>
      <c r="D87" s="38">
        <f>SUM(E87,F87)</f>
        <v>0</v>
      </c>
      <c r="E87" s="38" t="s">
        <v>24</v>
      </c>
      <c r="F87" s="38">
        <v>0</v>
      </c>
      <c r="G87" s="38">
        <f>SUM(H87,I87)</f>
        <v>0</v>
      </c>
      <c r="H87" s="38" t="s">
        <v>24</v>
      </c>
      <c r="I87" s="38">
        <v>0</v>
      </c>
      <c r="J87" s="38">
        <f>SUM(K87,L87)</f>
        <v>0</v>
      </c>
      <c r="K87" s="38" t="s">
        <v>24</v>
      </c>
      <c r="L87" s="38">
        <v>0</v>
      </c>
    </row>
    <row r="88" spans="1:12" ht="39.950000000000003" customHeight="1" x14ac:dyDescent="0.25">
      <c r="A88" s="35">
        <v>8340</v>
      </c>
      <c r="B88" s="36" t="s">
        <v>856</v>
      </c>
      <c r="C88" s="35"/>
      <c r="D88" s="38">
        <f t="shared" ref="D88:L88" si="14">SUM(D90:D91)</f>
        <v>0</v>
      </c>
      <c r="E88" s="38">
        <f t="shared" si="14"/>
        <v>0</v>
      </c>
      <c r="F88" s="38">
        <f t="shared" si="14"/>
        <v>0</v>
      </c>
      <c r="G88" s="38">
        <f t="shared" si="14"/>
        <v>0</v>
      </c>
      <c r="H88" s="38">
        <f t="shared" si="14"/>
        <v>0</v>
      </c>
      <c r="I88" s="38">
        <f t="shared" si="14"/>
        <v>0</v>
      </c>
      <c r="J88" s="38">
        <f t="shared" si="14"/>
        <v>0</v>
      </c>
      <c r="K88" s="38">
        <f t="shared" si="14"/>
        <v>0</v>
      </c>
      <c r="L88" s="38">
        <f t="shared" si="14"/>
        <v>0</v>
      </c>
    </row>
    <row r="89" spans="1:12" ht="39.950000000000003" customHeight="1" x14ac:dyDescent="0.25">
      <c r="A89" s="35"/>
      <c r="B89" s="36" t="s">
        <v>64</v>
      </c>
      <c r="C89" s="35"/>
      <c r="D89" s="38"/>
      <c r="E89" s="38"/>
      <c r="F89" s="38"/>
      <c r="G89" s="38"/>
      <c r="H89" s="38"/>
      <c r="I89" s="38"/>
      <c r="J89" s="38"/>
      <c r="K89" s="38"/>
      <c r="L89" s="38"/>
    </row>
    <row r="90" spans="1:12" ht="39.950000000000003" customHeight="1" x14ac:dyDescent="0.25">
      <c r="A90" s="35">
        <v>8341</v>
      </c>
      <c r="B90" s="36" t="s">
        <v>857</v>
      </c>
      <c r="C90" s="35" t="s">
        <v>853</v>
      </c>
      <c r="D90" s="38">
        <f>SUM(E90,F90)</f>
        <v>0</v>
      </c>
      <c r="E90" s="38">
        <v>0</v>
      </c>
      <c r="F90" s="38" t="s">
        <v>24</v>
      </c>
      <c r="G90" s="38">
        <f>SUM(H90,I90)</f>
        <v>0</v>
      </c>
      <c r="H90" s="38">
        <v>0</v>
      </c>
      <c r="I90" s="38" t="s">
        <v>24</v>
      </c>
      <c r="J90" s="38">
        <f>SUM(K90,L90)</f>
        <v>0</v>
      </c>
      <c r="K90" s="38">
        <v>0</v>
      </c>
      <c r="L90" s="38" t="s">
        <v>24</v>
      </c>
    </row>
    <row r="91" spans="1:12" ht="39.950000000000003" customHeight="1" x14ac:dyDescent="0.25">
      <c r="A91" s="35">
        <v>8350</v>
      </c>
      <c r="B91" s="36" t="s">
        <v>858</v>
      </c>
      <c r="C91" s="35" t="s">
        <v>855</v>
      </c>
      <c r="D91" s="38">
        <f>SUM(E91,F91)</f>
        <v>0</v>
      </c>
      <c r="E91" s="38">
        <v>0</v>
      </c>
      <c r="F91" s="38" t="s">
        <v>24</v>
      </c>
      <c r="G91" s="38">
        <f>SUM(H91,I91)</f>
        <v>0</v>
      </c>
      <c r="H91" s="38">
        <v>0</v>
      </c>
      <c r="I91" s="38" t="s">
        <v>24</v>
      </c>
      <c r="J91" s="38">
        <f>SUM(K91,L91)</f>
        <v>0</v>
      </c>
      <c r="K91" s="38">
        <v>0</v>
      </c>
      <c r="L91" s="38" t="s">
        <v>24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2"/>
  <sheetViews>
    <sheetView topLeftCell="A15" workbookViewId="0">
      <selection activeCell="O19" sqref="O19"/>
    </sheetView>
  </sheetViews>
  <sheetFormatPr defaultRowHeight="15" customHeight="1" x14ac:dyDescent="0.25"/>
  <cols>
    <col min="1" max="1" width="7.5703125" style="24" customWidth="1"/>
    <col min="2" max="2" width="36.7109375" style="24" customWidth="1"/>
    <col min="3" max="3" width="0.5703125" style="24" hidden="1" customWidth="1"/>
    <col min="4" max="4" width="9.5703125" style="24" hidden="1" customWidth="1"/>
    <col min="5" max="5" width="16.28515625" style="24" hidden="1" customWidth="1"/>
    <col min="6" max="6" width="16.7109375" style="24" customWidth="1"/>
    <col min="7" max="7" width="0.7109375" style="24" hidden="1" customWidth="1"/>
    <col min="8" max="8" width="19.140625" style="24" customWidth="1"/>
    <col min="9" max="9" width="14.5703125" style="24" customWidth="1"/>
    <col min="10" max="10" width="5.7109375" style="24" hidden="1" customWidth="1"/>
    <col min="11" max="11" width="13.5703125" style="24" hidden="1" customWidth="1"/>
    <col min="12" max="12" width="15.5703125" style="24" hidden="1" customWidth="1"/>
    <col min="13" max="15" width="19" style="24" customWidth="1"/>
    <col min="16" max="16384" width="9.140625" style="24"/>
  </cols>
  <sheetData>
    <row r="1" spans="1:12" ht="18" customHeight="1" x14ac:dyDescent="0.25">
      <c r="A1" s="235" t="s">
        <v>1510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2" ht="18" customHeight="1" x14ac:dyDescent="0.25">
      <c r="A2" s="236" t="s">
        <v>1502</v>
      </c>
      <c r="B2" s="236"/>
      <c r="C2" s="236"/>
      <c r="D2" s="236"/>
      <c r="E2" s="236"/>
      <c r="F2" s="236"/>
      <c r="G2" s="236"/>
      <c r="H2" s="236"/>
      <c r="I2" s="236"/>
      <c r="J2" s="236"/>
      <c r="K2" s="42"/>
      <c r="L2" s="42"/>
    </row>
    <row r="3" spans="1:12" ht="18" customHeight="1" x14ac:dyDescent="0.25">
      <c r="A3" s="236" t="s">
        <v>1493</v>
      </c>
      <c r="B3" s="236"/>
      <c r="C3" s="236"/>
      <c r="D3" s="236"/>
      <c r="E3" s="236"/>
      <c r="F3" s="236"/>
      <c r="G3" s="236"/>
      <c r="H3" s="236"/>
      <c r="I3" s="236"/>
      <c r="J3" s="236"/>
      <c r="K3" s="42"/>
      <c r="L3" s="42"/>
    </row>
    <row r="4" spans="1:12" ht="15" customHeight="1" x14ac:dyDescent="0.25">
      <c r="A4" s="31"/>
      <c r="B4" s="31"/>
      <c r="C4" s="31" t="s">
        <v>769</v>
      </c>
      <c r="D4" s="31"/>
      <c r="E4" s="31"/>
      <c r="F4" s="31"/>
      <c r="G4" s="31" t="s">
        <v>770</v>
      </c>
      <c r="H4" s="31"/>
      <c r="I4" s="31"/>
      <c r="J4" s="31" t="s">
        <v>771</v>
      </c>
      <c r="K4" s="31"/>
      <c r="L4" s="31"/>
    </row>
    <row r="5" spans="1:12" ht="15" customHeight="1" x14ac:dyDescent="0.25">
      <c r="A5" s="29" t="s">
        <v>172</v>
      </c>
      <c r="B5" s="30"/>
      <c r="C5" s="29" t="s">
        <v>179</v>
      </c>
      <c r="D5" s="29" t="s">
        <v>772</v>
      </c>
      <c r="E5" s="29"/>
      <c r="F5" s="29" t="s">
        <v>179</v>
      </c>
      <c r="G5" s="29" t="s">
        <v>179</v>
      </c>
      <c r="H5" s="221" t="s">
        <v>26</v>
      </c>
      <c r="I5" s="222"/>
      <c r="J5" s="29" t="s">
        <v>179</v>
      </c>
      <c r="K5" s="29" t="s">
        <v>26</v>
      </c>
      <c r="L5" s="31"/>
    </row>
    <row r="6" spans="1:12" ht="15" customHeight="1" x14ac:dyDescent="0.25">
      <c r="A6" s="29" t="s">
        <v>17</v>
      </c>
      <c r="B6" s="29"/>
      <c r="C6" s="29" t="s">
        <v>773</v>
      </c>
      <c r="D6" s="29" t="s">
        <v>298</v>
      </c>
      <c r="E6" s="29" t="s">
        <v>299</v>
      </c>
      <c r="F6" s="29"/>
      <c r="G6" s="29" t="s">
        <v>774</v>
      </c>
      <c r="H6" s="29" t="s">
        <v>298</v>
      </c>
      <c r="I6" s="29" t="s">
        <v>299</v>
      </c>
      <c r="J6" s="29" t="s">
        <v>775</v>
      </c>
      <c r="K6" s="29" t="s">
        <v>298</v>
      </c>
      <c r="L6" s="29" t="s">
        <v>299</v>
      </c>
    </row>
    <row r="7" spans="1:12" ht="15" customHeight="1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/>
      <c r="G7" s="33">
        <v>6</v>
      </c>
      <c r="H7" s="33">
        <v>7</v>
      </c>
      <c r="I7" s="33">
        <v>8</v>
      </c>
      <c r="J7" s="33">
        <v>9</v>
      </c>
      <c r="K7" s="33">
        <v>10</v>
      </c>
      <c r="L7" s="33">
        <v>11</v>
      </c>
    </row>
    <row r="8" spans="1:12" ht="25.5" customHeight="1" x14ac:dyDescent="0.25">
      <c r="A8" s="35">
        <v>7000</v>
      </c>
      <c r="B8" s="36" t="s">
        <v>776</v>
      </c>
      <c r="C8" s="38">
        <f>SUM(D8:E8)</f>
        <v>-405559648.20000005</v>
      </c>
      <c r="D8" s="38">
        <f>[2]Ekamutner!E21-[2]Gorcarnakan_caxs!G15</f>
        <v>0</v>
      </c>
      <c r="E8" s="38">
        <f>[2]Ekamutner!F21-[2]Gorcarnakan_caxs!H15</f>
        <v>-405559648.20000005</v>
      </c>
      <c r="F8" s="38">
        <f>[2]Ekamutner!F21-[2]Gorcarnakan_caxs!H15</f>
        <v>-405559648.20000005</v>
      </c>
      <c r="G8" s="38">
        <f>SUM(H8:I8)</f>
        <v>-405559648.20000005</v>
      </c>
      <c r="H8" s="38"/>
      <c r="I8" s="38">
        <f>[2]Ekamutner!I21-[2]Gorcarnakan_caxs!K15</f>
        <v>-405559648.20000005</v>
      </c>
      <c r="J8" s="38">
        <f>SUM(K8:L8)</f>
        <v>-98478117.500000298</v>
      </c>
      <c r="K8" s="38">
        <f>[2]Ekamutner!K21-[2]Gorcarnakan_caxs!M15</f>
        <v>266991246.09999979</v>
      </c>
      <c r="L8" s="38">
        <f>[2]Ekamutner!L21-[2]Gorcarnakan_caxs!N15</f>
        <v>-365469363.60000008</v>
      </c>
    </row>
    <row r="9" spans="1:12" ht="15" hidden="1" customHeight="1" x14ac:dyDescent="0.25"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15" hidden="1" customHeight="1" x14ac:dyDescent="0.25"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ht="18" hidden="1" customHeight="1" x14ac:dyDescent="0.25">
      <c r="A11" s="2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2" ht="18" hidden="1" customHeight="1" x14ac:dyDescent="0.25">
      <c r="A12" s="28"/>
      <c r="B12" s="36" t="s">
        <v>777</v>
      </c>
      <c r="C12" s="38">
        <f>C8+[2]Dificiti_caxs!D12</f>
        <v>0</v>
      </c>
      <c r="D12" s="38">
        <f>D8+[2]Dificiti_caxs!E12</f>
        <v>0</v>
      </c>
      <c r="E12" s="38">
        <f>E8+[2]Dificiti_caxs!F12</f>
        <v>0</v>
      </c>
      <c r="F12" s="38"/>
      <c r="G12" s="38">
        <f>G8+[2]Dificiti_caxs!G12</f>
        <v>0</v>
      </c>
      <c r="H12" s="38">
        <f>H8+[2]Dificiti_caxs!H12</f>
        <v>0</v>
      </c>
      <c r="I12" s="38">
        <f>I8+[2]Dificiti_caxs!I12</f>
        <v>0</v>
      </c>
      <c r="J12" s="38">
        <f>J8+[2]Dificiti_caxs!J12</f>
        <v>2127110.9999997616</v>
      </c>
      <c r="K12" s="38">
        <f>K8+[2]Dificiti_caxs!K12</f>
        <v>2127110.9999997914</v>
      </c>
      <c r="L12" s="38">
        <f>L8+[2]Dificiti_caxs!L12</f>
        <v>0</v>
      </c>
    </row>
    <row r="13" spans="1:12" ht="18" hidden="1" customHeight="1" x14ac:dyDescent="0.25">
      <c r="A13" s="28"/>
      <c r="B13" s="36" t="s">
        <v>778</v>
      </c>
      <c r="C13" s="38">
        <f>[2]Gorcarnakan_caxs!F15-[2]Tntesagitakan!D12</f>
        <v>0</v>
      </c>
      <c r="D13" s="38">
        <f>[2]Gorcarnakan_caxs!G15-[2]Tntesagitakan!E12</f>
        <v>0</v>
      </c>
      <c r="E13" s="38">
        <f>[2]Gorcarnakan_caxs!H15-[2]Tntesagitakan!F12</f>
        <v>0</v>
      </c>
      <c r="F13" s="38"/>
      <c r="G13" s="38">
        <f>[2]Gorcarnakan_caxs!I15-[2]Tntesagitakan!G12</f>
        <v>0</v>
      </c>
      <c r="H13" s="38">
        <f>[2]Gorcarnakan_caxs!J15-[2]Tntesagitakan!H12</f>
        <v>-20000000</v>
      </c>
      <c r="I13" s="38">
        <f>[2]Gorcarnakan_caxs!K15-[2]Tntesagitakan!I12</f>
        <v>0</v>
      </c>
      <c r="J13" s="38">
        <f>[2]Gorcarnakan_caxs!L15-[2]Tntesagitakan!J12</f>
        <v>0</v>
      </c>
      <c r="K13" s="38">
        <f>[2]Gorcarnakan_caxs!M15-[2]Tntesagitakan!K12</f>
        <v>0</v>
      </c>
      <c r="L13" s="38">
        <f>[2]Gorcarnakan_caxs!N15-[2]Tntesagitakan!L12</f>
        <v>0</v>
      </c>
    </row>
    <row r="14" spans="1:12" ht="18" hidden="1" customHeight="1" x14ac:dyDescent="0.25">
      <c r="A14" s="28"/>
      <c r="B14" s="36" t="s">
        <v>779</v>
      </c>
      <c r="C14" s="38">
        <f>[2]Gorcarnakan_caxs!F315-[2]Tntesagitakan!D165</f>
        <v>0</v>
      </c>
      <c r="D14" s="38">
        <f>[2]Gorcarnakan_caxs!G315-[2]Tntesagitakan!E165</f>
        <v>0</v>
      </c>
      <c r="E14" s="38">
        <f>[2]Gorcarnakan_caxs!H315-[2]Tntesagitakan!F165</f>
        <v>0</v>
      </c>
      <c r="F14" s="38"/>
      <c r="G14" s="38">
        <f>[2]Gorcarnakan_caxs!I315-[2]Tntesagitakan!G165</f>
        <v>0</v>
      </c>
      <c r="H14" s="38">
        <f>[2]Gorcarnakan_caxs!J315-[2]Tntesagitakan!H165</f>
        <v>-20000000</v>
      </c>
      <c r="I14" s="38">
        <f>[2]Gorcarnakan_caxs!K315-[2]Tntesagitakan!I165</f>
        <v>0</v>
      </c>
      <c r="J14" s="38">
        <f>[2]Gorcarnakan_caxs!L315-[2]Tntesagitakan!J165</f>
        <v>0</v>
      </c>
      <c r="K14" s="38">
        <f>[2]Gorcarnakan_caxs!M315-[2]Tntesagitakan!K165</f>
        <v>0</v>
      </c>
      <c r="L14" s="38">
        <f>[2]Gorcarnakan_caxs!N315-[2]Tntesagitakan!L165</f>
        <v>0</v>
      </c>
    </row>
    <row r="15" spans="1:12" ht="18" customHeight="1" x14ac:dyDescent="0.25">
      <c r="A15" s="185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</row>
    <row r="16" spans="1:12" ht="18" customHeight="1" x14ac:dyDescent="0.25">
      <c r="A16" s="235" t="s">
        <v>1511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</row>
    <row r="17" spans="1:12" ht="18" customHeight="1" x14ac:dyDescent="0.25">
      <c r="A17" s="236" t="s">
        <v>1502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42"/>
      <c r="L17" s="42"/>
    </row>
    <row r="18" spans="1:12" ht="15" customHeight="1" x14ac:dyDescent="0.25">
      <c r="A18" s="236" t="s">
        <v>1493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42"/>
      <c r="L18" s="42"/>
    </row>
    <row r="19" spans="1:12" ht="15" customHeight="1" x14ac:dyDescent="0.25">
      <c r="A19" s="31" t="s">
        <v>492</v>
      </c>
      <c r="B19" s="31"/>
      <c r="C19" s="31"/>
      <c r="D19" s="31" t="s">
        <v>781</v>
      </c>
      <c r="E19" s="31"/>
      <c r="F19" s="31"/>
      <c r="G19" s="31" t="s">
        <v>782</v>
      </c>
      <c r="H19" s="31"/>
      <c r="I19" s="31"/>
      <c r="J19" s="31" t="s">
        <v>783</v>
      </c>
      <c r="K19" s="31"/>
      <c r="L19" s="31"/>
    </row>
    <row r="20" spans="1:12" ht="15" customHeight="1" x14ac:dyDescent="0.25">
      <c r="A20" s="29" t="s">
        <v>784</v>
      </c>
      <c r="B20" s="30"/>
      <c r="C20" s="29"/>
      <c r="D20" s="29" t="s">
        <v>15</v>
      </c>
      <c r="E20" s="29" t="s">
        <v>785</v>
      </c>
      <c r="F20" s="29" t="s">
        <v>179</v>
      </c>
      <c r="G20" s="29" t="s">
        <v>786</v>
      </c>
      <c r="H20" s="221" t="s">
        <v>787</v>
      </c>
      <c r="I20" s="222"/>
      <c r="J20" s="29" t="s">
        <v>495</v>
      </c>
      <c r="K20" s="31" t="s">
        <v>785</v>
      </c>
      <c r="L20" s="31"/>
    </row>
    <row r="21" spans="1:12" ht="15" customHeight="1" x14ac:dyDescent="0.25">
      <c r="A21" s="29"/>
      <c r="B21" s="29" t="s">
        <v>497</v>
      </c>
      <c r="C21" s="29" t="s">
        <v>784</v>
      </c>
      <c r="D21" s="29"/>
      <c r="E21" s="29" t="s">
        <v>18</v>
      </c>
      <c r="F21" s="29"/>
      <c r="G21" s="29"/>
      <c r="H21" s="29" t="s">
        <v>18</v>
      </c>
      <c r="I21" s="29" t="s">
        <v>19</v>
      </c>
      <c r="J21" s="29"/>
      <c r="K21" s="31" t="s">
        <v>18</v>
      </c>
      <c r="L21" s="31" t="s">
        <v>19</v>
      </c>
    </row>
    <row r="22" spans="1:12" ht="15" customHeight="1" x14ac:dyDescent="0.25">
      <c r="A22" s="33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3">
        <v>7</v>
      </c>
      <c r="H22" s="33">
        <v>8</v>
      </c>
      <c r="I22" s="33">
        <v>9</v>
      </c>
      <c r="J22" s="33">
        <v>10</v>
      </c>
      <c r="K22" s="33">
        <v>11</v>
      </c>
      <c r="L22" s="33">
        <v>12</v>
      </c>
    </row>
    <row r="23" spans="1:12" ht="25.5" customHeight="1" x14ac:dyDescent="0.25">
      <c r="A23" s="35">
        <v>8000</v>
      </c>
      <c r="B23" s="36" t="s">
        <v>788</v>
      </c>
      <c r="C23" s="35"/>
      <c r="D23" s="38">
        <f t="shared" ref="D23:L23" si="0">SUM(D25,D85)</f>
        <v>405559648.20000005</v>
      </c>
      <c r="E23" s="38">
        <f t="shared" si="0"/>
        <v>0</v>
      </c>
      <c r="F23" s="38">
        <f t="shared" si="0"/>
        <v>405559648.20000005</v>
      </c>
      <c r="G23" s="38">
        <f t="shared" si="0"/>
        <v>405559648.20000005</v>
      </c>
      <c r="H23" s="38">
        <f t="shared" si="0"/>
        <v>0</v>
      </c>
      <c r="I23" s="38">
        <f t="shared" si="0"/>
        <v>405559648.20000005</v>
      </c>
      <c r="J23" s="38">
        <f t="shared" si="0"/>
        <v>100605228.50000006</v>
      </c>
      <c r="K23" s="38">
        <f t="shared" si="0"/>
        <v>-264864135.09999999</v>
      </c>
      <c r="L23" s="38">
        <f t="shared" si="0"/>
        <v>365469363.60000002</v>
      </c>
    </row>
    <row r="24" spans="1:12" ht="15" customHeight="1" x14ac:dyDescent="0.25">
      <c r="A24" s="35"/>
      <c r="B24" s="36" t="s">
        <v>16</v>
      </c>
      <c r="C24" s="35"/>
      <c r="D24" s="38"/>
      <c r="E24" s="38"/>
      <c r="F24" s="38"/>
      <c r="G24" s="38"/>
      <c r="H24" s="38"/>
      <c r="I24" s="38"/>
      <c r="J24" s="38"/>
      <c r="K24" s="38"/>
      <c r="L24" s="38"/>
    </row>
    <row r="25" spans="1:12" ht="25.5" customHeight="1" x14ac:dyDescent="0.25">
      <c r="A25" s="35">
        <v>8100</v>
      </c>
      <c r="B25" s="36" t="s">
        <v>789</v>
      </c>
      <c r="C25" s="35"/>
      <c r="D25" s="38">
        <f t="shared" ref="D25:L25" si="1">SUM(D27,D55)</f>
        <v>405559648.20000005</v>
      </c>
      <c r="E25" s="38">
        <f t="shared" si="1"/>
        <v>0</v>
      </c>
      <c r="F25" s="38">
        <f t="shared" si="1"/>
        <v>405559648.20000005</v>
      </c>
      <c r="G25" s="38">
        <f t="shared" si="1"/>
        <v>405559648.20000005</v>
      </c>
      <c r="H25" s="38">
        <f t="shared" si="1"/>
        <v>0</v>
      </c>
      <c r="I25" s="38">
        <f t="shared" si="1"/>
        <v>405559648.20000005</v>
      </c>
      <c r="J25" s="38">
        <f t="shared" si="1"/>
        <v>100605228.50000006</v>
      </c>
      <c r="K25" s="38">
        <f t="shared" si="1"/>
        <v>-264864135.09999999</v>
      </c>
      <c r="L25" s="38">
        <f t="shared" si="1"/>
        <v>365469363.60000002</v>
      </c>
    </row>
    <row r="26" spans="1:12" ht="15" customHeight="1" x14ac:dyDescent="0.25">
      <c r="A26" s="35"/>
      <c r="B26" s="36" t="s">
        <v>16</v>
      </c>
      <c r="C26" s="35"/>
      <c r="D26" s="38"/>
      <c r="E26" s="38"/>
      <c r="F26" s="38"/>
      <c r="G26" s="38"/>
      <c r="H26" s="38"/>
      <c r="I26" s="38"/>
      <c r="J26" s="38"/>
      <c r="K26" s="38"/>
      <c r="L26" s="38"/>
    </row>
    <row r="27" spans="1:12" ht="25.5" customHeight="1" x14ac:dyDescent="0.25">
      <c r="A27" s="35">
        <v>8110</v>
      </c>
      <c r="B27" s="36" t="s">
        <v>790</v>
      </c>
      <c r="C27" s="35"/>
      <c r="D27" s="38">
        <f t="shared" ref="D27:L27" si="2">SUM(D29,D33)</f>
        <v>0</v>
      </c>
      <c r="E27" s="38">
        <f t="shared" si="2"/>
        <v>0</v>
      </c>
      <c r="F27" s="38">
        <f t="shared" si="2"/>
        <v>0</v>
      </c>
      <c r="G27" s="38">
        <f t="shared" si="2"/>
        <v>0</v>
      </c>
      <c r="H27" s="38">
        <f t="shared" si="2"/>
        <v>0</v>
      </c>
      <c r="I27" s="38">
        <f t="shared" si="2"/>
        <v>0</v>
      </c>
      <c r="J27" s="38">
        <f t="shared" si="2"/>
        <v>0</v>
      </c>
      <c r="K27" s="38">
        <f t="shared" si="2"/>
        <v>0</v>
      </c>
      <c r="L27" s="38">
        <f t="shared" si="2"/>
        <v>0</v>
      </c>
    </row>
    <row r="28" spans="1:12" ht="15" customHeight="1" x14ac:dyDescent="0.25">
      <c r="A28" s="35"/>
      <c r="B28" s="36" t="s">
        <v>16</v>
      </c>
      <c r="C28" s="35"/>
      <c r="D28" s="38"/>
      <c r="E28" s="38"/>
      <c r="F28" s="38"/>
      <c r="G28" s="38"/>
      <c r="H28" s="38"/>
      <c r="I28" s="38"/>
      <c r="J28" s="38"/>
      <c r="K28" s="38"/>
      <c r="L28" s="38"/>
    </row>
    <row r="29" spans="1:12" ht="38.25" customHeight="1" x14ac:dyDescent="0.25">
      <c r="A29" s="35">
        <v>8111</v>
      </c>
      <c r="B29" s="36" t="s">
        <v>791</v>
      </c>
      <c r="C29" s="35"/>
      <c r="D29" s="38">
        <f>SUM(D31:D32)</f>
        <v>0</v>
      </c>
      <c r="E29" s="38" t="s">
        <v>24</v>
      </c>
      <c r="F29" s="38">
        <f>SUM(F31:F32)</f>
        <v>0</v>
      </c>
      <c r="G29" s="38">
        <f>SUM(G31:G32)</f>
        <v>0</v>
      </c>
      <c r="H29" s="38" t="s">
        <v>24</v>
      </c>
      <c r="I29" s="38">
        <f>SUM(I31:I32)</f>
        <v>0</v>
      </c>
      <c r="J29" s="38">
        <f>SUM(J31:J32)</f>
        <v>0</v>
      </c>
      <c r="K29" s="38" t="s">
        <v>24</v>
      </c>
      <c r="L29" s="38">
        <f>SUM(L31:L32)</f>
        <v>0</v>
      </c>
    </row>
    <row r="30" spans="1:12" ht="15" customHeight="1" x14ac:dyDescent="0.25">
      <c r="A30" s="35"/>
      <c r="B30" s="36" t="s">
        <v>64</v>
      </c>
      <c r="C30" s="35"/>
      <c r="D30" s="38"/>
      <c r="E30" s="38"/>
      <c r="F30" s="38"/>
      <c r="G30" s="38"/>
      <c r="H30" s="38"/>
      <c r="I30" s="38"/>
      <c r="J30" s="38"/>
      <c r="K30" s="38"/>
      <c r="L30" s="38"/>
    </row>
    <row r="31" spans="1:12" ht="25.5" customHeight="1" x14ac:dyDescent="0.25">
      <c r="A31" s="35">
        <v>8112</v>
      </c>
      <c r="B31" s="36" t="s">
        <v>792</v>
      </c>
      <c r="C31" s="35" t="s">
        <v>793</v>
      </c>
      <c r="D31" s="38">
        <f>SUM(E31,F31)</f>
        <v>0</v>
      </c>
      <c r="E31" s="38" t="s">
        <v>24</v>
      </c>
      <c r="F31" s="38">
        <v>0</v>
      </c>
      <c r="G31" s="38">
        <f>SUM(H31,I31)</f>
        <v>0</v>
      </c>
      <c r="H31" s="38" t="s">
        <v>24</v>
      </c>
      <c r="I31" s="38">
        <v>0</v>
      </c>
      <c r="J31" s="38">
        <f>SUM(K31,L31)</f>
        <v>0</v>
      </c>
      <c r="K31" s="38" t="s">
        <v>24</v>
      </c>
      <c r="L31" s="38">
        <v>0</v>
      </c>
    </row>
    <row r="32" spans="1:12" ht="15" customHeight="1" x14ac:dyDescent="0.25">
      <c r="A32" s="35">
        <v>8113</v>
      </c>
      <c r="B32" s="36" t="s">
        <v>794</v>
      </c>
      <c r="C32" s="35" t="s">
        <v>795</v>
      </c>
      <c r="D32" s="38">
        <f>SUM(E32,F32)</f>
        <v>0</v>
      </c>
      <c r="E32" s="38" t="s">
        <v>24</v>
      </c>
      <c r="F32" s="38">
        <v>0</v>
      </c>
      <c r="G32" s="38">
        <f>SUM(H32,I32)</f>
        <v>0</v>
      </c>
      <c r="H32" s="38" t="s">
        <v>24</v>
      </c>
      <c r="I32" s="38">
        <v>0</v>
      </c>
      <c r="J32" s="38">
        <f>SUM(K32,L32)</f>
        <v>0</v>
      </c>
      <c r="K32" s="38" t="s">
        <v>24</v>
      </c>
      <c r="L32" s="38">
        <v>0</v>
      </c>
    </row>
    <row r="33" spans="1:12" ht="38.25" customHeight="1" x14ac:dyDescent="0.25">
      <c r="A33" s="35">
        <v>8120</v>
      </c>
      <c r="B33" s="36" t="s">
        <v>796</v>
      </c>
      <c r="C33" s="35"/>
      <c r="D33" s="38">
        <f t="shared" ref="D33:L33" si="3">SUM(D35,D45)</f>
        <v>0</v>
      </c>
      <c r="E33" s="38">
        <f t="shared" si="3"/>
        <v>0</v>
      </c>
      <c r="F33" s="38">
        <f t="shared" si="3"/>
        <v>0</v>
      </c>
      <c r="G33" s="38">
        <f t="shared" si="3"/>
        <v>0</v>
      </c>
      <c r="H33" s="38">
        <f t="shared" si="3"/>
        <v>0</v>
      </c>
      <c r="I33" s="38">
        <f t="shared" si="3"/>
        <v>0</v>
      </c>
      <c r="J33" s="38">
        <f t="shared" si="3"/>
        <v>0</v>
      </c>
      <c r="K33" s="38">
        <f t="shared" si="3"/>
        <v>0</v>
      </c>
      <c r="L33" s="38">
        <f t="shared" si="3"/>
        <v>0</v>
      </c>
    </row>
    <row r="34" spans="1:12" ht="15" customHeight="1" x14ac:dyDescent="0.25">
      <c r="A34" s="35"/>
      <c r="B34" s="36" t="s">
        <v>16</v>
      </c>
      <c r="C34" s="35"/>
      <c r="D34" s="38"/>
      <c r="E34" s="38"/>
      <c r="F34" s="38"/>
      <c r="G34" s="38"/>
      <c r="H34" s="38"/>
      <c r="I34" s="38"/>
      <c r="J34" s="38"/>
      <c r="K34" s="38"/>
      <c r="L34" s="38"/>
    </row>
    <row r="35" spans="1:12" ht="15" customHeight="1" x14ac:dyDescent="0.25">
      <c r="A35" s="35">
        <v>8121</v>
      </c>
      <c r="B35" s="36" t="s">
        <v>797</v>
      </c>
      <c r="C35" s="35"/>
      <c r="D35" s="38">
        <f>SUM(D37,D41)</f>
        <v>0</v>
      </c>
      <c r="E35" s="38" t="s">
        <v>24</v>
      </c>
      <c r="F35" s="38">
        <f>SUM(F37,F41)</f>
        <v>0</v>
      </c>
      <c r="G35" s="38">
        <f>SUM(G37,G41)</f>
        <v>0</v>
      </c>
      <c r="H35" s="38" t="s">
        <v>24</v>
      </c>
      <c r="I35" s="38">
        <f>SUM(I37,I41)</f>
        <v>0</v>
      </c>
      <c r="J35" s="38">
        <f>SUM(J37,J41)</f>
        <v>0</v>
      </c>
      <c r="K35" s="38" t="s">
        <v>24</v>
      </c>
      <c r="L35" s="38">
        <f>SUM(L37,L41)</f>
        <v>0</v>
      </c>
    </row>
    <row r="36" spans="1:12" ht="15" customHeight="1" x14ac:dyDescent="0.25">
      <c r="A36" s="35"/>
      <c r="B36" s="36" t="s">
        <v>64</v>
      </c>
      <c r="C36" s="35"/>
      <c r="D36" s="38"/>
      <c r="E36" s="38"/>
      <c r="F36" s="38"/>
      <c r="G36" s="38"/>
      <c r="H36" s="38"/>
      <c r="I36" s="38"/>
      <c r="J36" s="38"/>
      <c r="K36" s="38"/>
      <c r="L36" s="38"/>
    </row>
    <row r="37" spans="1:12" ht="25.5" customHeight="1" x14ac:dyDescent="0.25">
      <c r="A37" s="35">
        <v>8122</v>
      </c>
      <c r="B37" s="36" t="s">
        <v>798</v>
      </c>
      <c r="C37" s="35" t="s">
        <v>799</v>
      </c>
      <c r="D37" s="38">
        <f>SUM(D39:D40)</f>
        <v>0</v>
      </c>
      <c r="E37" s="38" t="s">
        <v>24</v>
      </c>
      <c r="F37" s="38">
        <f>SUM(F39:F40)</f>
        <v>0</v>
      </c>
      <c r="G37" s="38">
        <f>SUM(G39:G40)</f>
        <v>0</v>
      </c>
      <c r="H37" s="38" t="s">
        <v>24</v>
      </c>
      <c r="I37" s="38">
        <f>SUM(I39:I40)</f>
        <v>0</v>
      </c>
      <c r="J37" s="38">
        <f>SUM(J39:J40)</f>
        <v>0</v>
      </c>
      <c r="K37" s="38" t="s">
        <v>24</v>
      </c>
      <c r="L37" s="38">
        <f>SUM(L39:L40)</f>
        <v>0</v>
      </c>
    </row>
    <row r="38" spans="1:12" ht="15" customHeight="1" x14ac:dyDescent="0.25">
      <c r="A38" s="35"/>
      <c r="B38" s="36" t="s">
        <v>64</v>
      </c>
      <c r="C38" s="35"/>
      <c r="D38" s="38"/>
      <c r="E38" s="38"/>
      <c r="F38" s="38"/>
      <c r="G38" s="38"/>
      <c r="H38" s="38"/>
      <c r="I38" s="38"/>
      <c r="J38" s="38"/>
      <c r="K38" s="38"/>
      <c r="L38" s="38"/>
    </row>
    <row r="39" spans="1:12" ht="15" customHeight="1" x14ac:dyDescent="0.25">
      <c r="A39" s="35">
        <v>8123</v>
      </c>
      <c r="B39" s="36" t="s">
        <v>800</v>
      </c>
      <c r="C39" s="35"/>
      <c r="D39" s="38">
        <f>SUM(E39,F39)</f>
        <v>0</v>
      </c>
      <c r="E39" s="38" t="s">
        <v>24</v>
      </c>
      <c r="F39" s="38">
        <v>0</v>
      </c>
      <c r="G39" s="38">
        <f>SUM(H39,I39)</f>
        <v>0</v>
      </c>
      <c r="H39" s="38" t="s">
        <v>24</v>
      </c>
      <c r="I39" s="38">
        <v>0</v>
      </c>
      <c r="J39" s="38">
        <f>SUM(K39,L39)</f>
        <v>0</v>
      </c>
      <c r="K39" s="38" t="s">
        <v>24</v>
      </c>
      <c r="L39" s="38">
        <v>0</v>
      </c>
    </row>
    <row r="40" spans="1:12" ht="15" customHeight="1" x14ac:dyDescent="0.25">
      <c r="A40" s="35">
        <v>8124</v>
      </c>
      <c r="B40" s="36" t="s">
        <v>801</v>
      </c>
      <c r="C40" s="35"/>
      <c r="D40" s="38">
        <f>SUM(E40,F40)</f>
        <v>0</v>
      </c>
      <c r="E40" s="38" t="s">
        <v>24</v>
      </c>
      <c r="F40" s="38">
        <v>0</v>
      </c>
      <c r="G40" s="38">
        <f>SUM(H40,I40)</f>
        <v>0</v>
      </c>
      <c r="H40" s="38" t="s">
        <v>24</v>
      </c>
      <c r="I40" s="38">
        <v>0</v>
      </c>
      <c r="J40" s="38">
        <f>SUM(K40,L40)</f>
        <v>0</v>
      </c>
      <c r="K40" s="38" t="s">
        <v>24</v>
      </c>
      <c r="L40" s="38">
        <v>0</v>
      </c>
    </row>
    <row r="41" spans="1:12" ht="25.5" customHeight="1" x14ac:dyDescent="0.25">
      <c r="A41" s="35">
        <v>8130</v>
      </c>
      <c r="B41" s="36" t="s">
        <v>802</v>
      </c>
      <c r="C41" s="35" t="s">
        <v>803</v>
      </c>
      <c r="D41" s="38">
        <f>SUM(D43:D44)</f>
        <v>0</v>
      </c>
      <c r="E41" s="38" t="s">
        <v>24</v>
      </c>
      <c r="F41" s="38">
        <f>SUM(F43:F44)</f>
        <v>0</v>
      </c>
      <c r="G41" s="38">
        <f>SUM(G43:G44)</f>
        <v>0</v>
      </c>
      <c r="H41" s="38" t="s">
        <v>24</v>
      </c>
      <c r="I41" s="38">
        <f>SUM(I43:I44)</f>
        <v>0</v>
      </c>
      <c r="J41" s="38">
        <f>SUM(J43:J44)</f>
        <v>0</v>
      </c>
      <c r="K41" s="38" t="s">
        <v>24</v>
      </c>
      <c r="L41" s="38">
        <f>SUM(L43:L44)</f>
        <v>0</v>
      </c>
    </row>
    <row r="42" spans="1:12" ht="15" customHeight="1" x14ac:dyDescent="0.25">
      <c r="A42" s="35"/>
      <c r="B42" s="36" t="s">
        <v>64</v>
      </c>
      <c r="C42" s="35"/>
      <c r="D42" s="38"/>
      <c r="E42" s="38"/>
      <c r="F42" s="38"/>
      <c r="G42" s="38"/>
      <c r="H42" s="38"/>
      <c r="I42" s="38"/>
      <c r="J42" s="38"/>
      <c r="K42" s="38"/>
      <c r="L42" s="38"/>
    </row>
    <row r="43" spans="1:12" ht="15" customHeight="1" x14ac:dyDescent="0.25">
      <c r="A43" s="35">
        <v>8131</v>
      </c>
      <c r="B43" s="36" t="s">
        <v>804</v>
      </c>
      <c r="C43" s="35"/>
      <c r="D43" s="38">
        <f>SUM(E43,F43)</f>
        <v>0</v>
      </c>
      <c r="E43" s="38" t="s">
        <v>24</v>
      </c>
      <c r="F43" s="38">
        <v>0</v>
      </c>
      <c r="G43" s="38">
        <f>SUM(H43,I43)</f>
        <v>0</v>
      </c>
      <c r="H43" s="38" t="s">
        <v>24</v>
      </c>
      <c r="I43" s="38">
        <v>0</v>
      </c>
      <c r="J43" s="38">
        <f>SUM(K43,L43)</f>
        <v>0</v>
      </c>
      <c r="K43" s="38" t="s">
        <v>24</v>
      </c>
      <c r="L43" s="38">
        <v>0</v>
      </c>
    </row>
    <row r="44" spans="1:12" ht="15" customHeight="1" x14ac:dyDescent="0.25">
      <c r="A44" s="35">
        <v>8132</v>
      </c>
      <c r="B44" s="36" t="s">
        <v>805</v>
      </c>
      <c r="C44" s="35"/>
      <c r="D44" s="38">
        <f>SUM(E44,F44)</f>
        <v>0</v>
      </c>
      <c r="E44" s="38" t="s">
        <v>24</v>
      </c>
      <c r="F44" s="38">
        <v>0</v>
      </c>
      <c r="G44" s="38">
        <f>SUM(H44,I44)</f>
        <v>0</v>
      </c>
      <c r="H44" s="38" t="s">
        <v>24</v>
      </c>
      <c r="I44" s="38">
        <v>0</v>
      </c>
      <c r="J44" s="38">
        <f>SUM(K44,L44)</f>
        <v>0</v>
      </c>
      <c r="K44" s="38" t="s">
        <v>24</v>
      </c>
      <c r="L44" s="38">
        <v>0</v>
      </c>
    </row>
    <row r="45" spans="1:12" ht="25.5" customHeight="1" x14ac:dyDescent="0.25">
      <c r="A45" s="35">
        <v>8140</v>
      </c>
      <c r="B45" s="36" t="s">
        <v>806</v>
      </c>
      <c r="C45" s="35"/>
      <c r="D45" s="38">
        <f t="shared" ref="D45:L45" si="4">SUM(D47,D51)</f>
        <v>0</v>
      </c>
      <c r="E45" s="38">
        <f t="shared" si="4"/>
        <v>0</v>
      </c>
      <c r="F45" s="38">
        <f t="shared" si="4"/>
        <v>0</v>
      </c>
      <c r="G45" s="38">
        <f t="shared" si="4"/>
        <v>0</v>
      </c>
      <c r="H45" s="38">
        <f t="shared" si="4"/>
        <v>0</v>
      </c>
      <c r="I45" s="38">
        <f t="shared" si="4"/>
        <v>0</v>
      </c>
      <c r="J45" s="38">
        <f t="shared" si="4"/>
        <v>0</v>
      </c>
      <c r="K45" s="38">
        <f t="shared" si="4"/>
        <v>0</v>
      </c>
      <c r="L45" s="38">
        <f t="shared" si="4"/>
        <v>0</v>
      </c>
    </row>
    <row r="46" spans="1:12" ht="15" customHeight="1" x14ac:dyDescent="0.25">
      <c r="A46" s="35"/>
      <c r="B46" s="36" t="s">
        <v>64</v>
      </c>
      <c r="C46" s="35"/>
      <c r="D46" s="38"/>
      <c r="E46" s="38"/>
      <c r="F46" s="38"/>
      <c r="G46" s="38"/>
      <c r="H46" s="38"/>
      <c r="I46" s="38"/>
      <c r="J46" s="38"/>
      <c r="K46" s="38"/>
      <c r="L46" s="38"/>
    </row>
    <row r="47" spans="1:12" ht="25.5" customHeight="1" x14ac:dyDescent="0.25">
      <c r="A47" s="35">
        <v>8141</v>
      </c>
      <c r="B47" s="36" t="s">
        <v>807</v>
      </c>
      <c r="C47" s="35" t="s">
        <v>799</v>
      </c>
      <c r="D47" s="38">
        <f t="shared" ref="D47:L47" si="5">SUM(D49:D50)</f>
        <v>0</v>
      </c>
      <c r="E47" s="38">
        <f t="shared" si="5"/>
        <v>0</v>
      </c>
      <c r="F47" s="38">
        <f t="shared" si="5"/>
        <v>0</v>
      </c>
      <c r="G47" s="38">
        <f t="shared" si="5"/>
        <v>0</v>
      </c>
      <c r="H47" s="38">
        <f t="shared" si="5"/>
        <v>0</v>
      </c>
      <c r="I47" s="38">
        <f t="shared" si="5"/>
        <v>0</v>
      </c>
      <c r="J47" s="38">
        <f t="shared" si="5"/>
        <v>0</v>
      </c>
      <c r="K47" s="38">
        <f t="shared" si="5"/>
        <v>0</v>
      </c>
      <c r="L47" s="38">
        <f t="shared" si="5"/>
        <v>0</v>
      </c>
    </row>
    <row r="48" spans="1:12" ht="15" customHeight="1" x14ac:dyDescent="0.25">
      <c r="A48" s="35"/>
      <c r="B48" s="36" t="s">
        <v>64</v>
      </c>
      <c r="C48" s="35"/>
      <c r="D48" s="38"/>
      <c r="E48" s="38"/>
      <c r="F48" s="38"/>
      <c r="G48" s="38"/>
      <c r="H48" s="38"/>
      <c r="I48" s="38"/>
      <c r="J48" s="38"/>
      <c r="K48" s="38"/>
      <c r="L48" s="38"/>
    </row>
    <row r="49" spans="1:12" ht="15" customHeight="1" x14ac:dyDescent="0.25">
      <c r="A49" s="35">
        <v>8142</v>
      </c>
      <c r="B49" s="36" t="s">
        <v>808</v>
      </c>
      <c r="C49" s="35"/>
      <c r="D49" s="38">
        <f>SUM(E49,F49)</f>
        <v>0</v>
      </c>
      <c r="E49" s="38">
        <v>0</v>
      </c>
      <c r="F49" s="38" t="s">
        <v>24</v>
      </c>
      <c r="G49" s="38">
        <f>SUM(H49,I49)</f>
        <v>0</v>
      </c>
      <c r="H49" s="38">
        <v>0</v>
      </c>
      <c r="I49" s="38" t="s">
        <v>24</v>
      </c>
      <c r="J49" s="38">
        <f>SUM(K49,L49)</f>
        <v>0</v>
      </c>
      <c r="K49" s="38">
        <v>0</v>
      </c>
      <c r="L49" s="38" t="s">
        <v>24</v>
      </c>
    </row>
    <row r="50" spans="1:12" ht="15" customHeight="1" x14ac:dyDescent="0.25">
      <c r="A50" s="35">
        <v>8143</v>
      </c>
      <c r="B50" s="36" t="s">
        <v>809</v>
      </c>
      <c r="C50" s="35"/>
      <c r="D50" s="38">
        <f>SUM(E50,F50)</f>
        <v>0</v>
      </c>
      <c r="E50" s="38">
        <v>0</v>
      </c>
      <c r="F50" s="38" t="s">
        <v>24</v>
      </c>
      <c r="G50" s="38">
        <f>SUM(H50,I50)</f>
        <v>0</v>
      </c>
      <c r="H50" s="38">
        <v>0</v>
      </c>
      <c r="I50" s="38" t="s">
        <v>24</v>
      </c>
      <c r="J50" s="38">
        <f>SUM(K50,L50)</f>
        <v>0</v>
      </c>
      <c r="K50" s="38">
        <v>0</v>
      </c>
      <c r="L50" s="38" t="s">
        <v>24</v>
      </c>
    </row>
    <row r="51" spans="1:12" ht="25.5" customHeight="1" x14ac:dyDescent="0.25">
      <c r="A51" s="35">
        <v>8150</v>
      </c>
      <c r="B51" s="36" t="s">
        <v>810</v>
      </c>
      <c r="C51" s="35" t="s">
        <v>803</v>
      </c>
      <c r="D51" s="38">
        <f t="shared" ref="D51:L51" si="6">SUM(D53:D54)</f>
        <v>0</v>
      </c>
      <c r="E51" s="38">
        <f t="shared" si="6"/>
        <v>0</v>
      </c>
      <c r="F51" s="38">
        <f t="shared" si="6"/>
        <v>0</v>
      </c>
      <c r="G51" s="38">
        <f t="shared" si="6"/>
        <v>0</v>
      </c>
      <c r="H51" s="38">
        <f t="shared" si="6"/>
        <v>0</v>
      </c>
      <c r="I51" s="38">
        <f t="shared" si="6"/>
        <v>0</v>
      </c>
      <c r="J51" s="38">
        <f t="shared" si="6"/>
        <v>0</v>
      </c>
      <c r="K51" s="38">
        <f t="shared" si="6"/>
        <v>0</v>
      </c>
      <c r="L51" s="38">
        <f t="shared" si="6"/>
        <v>0</v>
      </c>
    </row>
    <row r="52" spans="1:12" ht="15" customHeight="1" x14ac:dyDescent="0.25">
      <c r="A52" s="35"/>
      <c r="B52" s="36" t="s">
        <v>64</v>
      </c>
      <c r="C52" s="35"/>
      <c r="D52" s="38"/>
      <c r="E52" s="38"/>
      <c r="F52" s="38"/>
      <c r="G52" s="38"/>
      <c r="H52" s="38"/>
      <c r="I52" s="38"/>
      <c r="J52" s="38"/>
      <c r="K52" s="38"/>
      <c r="L52" s="38"/>
    </row>
    <row r="53" spans="1:12" ht="15" customHeight="1" x14ac:dyDescent="0.25">
      <c r="A53" s="35">
        <v>8151</v>
      </c>
      <c r="B53" s="36" t="s">
        <v>804</v>
      </c>
      <c r="C53" s="35"/>
      <c r="D53" s="38">
        <f>SUM(E53,F53)</f>
        <v>0</v>
      </c>
      <c r="E53" s="38">
        <v>0</v>
      </c>
      <c r="F53" s="38" t="s">
        <v>24</v>
      </c>
      <c r="G53" s="38">
        <f>SUM(H53,I53)</f>
        <v>0</v>
      </c>
      <c r="H53" s="38">
        <v>0</v>
      </c>
      <c r="I53" s="38" t="s">
        <v>24</v>
      </c>
      <c r="J53" s="38">
        <f>SUM(K53,L53)</f>
        <v>0</v>
      </c>
      <c r="K53" s="38">
        <v>0</v>
      </c>
      <c r="L53" s="38" t="s">
        <v>24</v>
      </c>
    </row>
    <row r="54" spans="1:12" ht="15" customHeight="1" x14ac:dyDescent="0.25">
      <c r="A54" s="35">
        <v>8152</v>
      </c>
      <c r="B54" s="36" t="s">
        <v>811</v>
      </c>
      <c r="C54" s="35"/>
      <c r="D54" s="38">
        <f>SUM(E54,F54)</f>
        <v>0</v>
      </c>
      <c r="E54" s="38">
        <v>0</v>
      </c>
      <c r="F54" s="38" t="s">
        <v>24</v>
      </c>
      <c r="G54" s="38">
        <f>SUM(H54,I54)</f>
        <v>0</v>
      </c>
      <c r="H54" s="38">
        <v>0</v>
      </c>
      <c r="I54" s="38" t="s">
        <v>24</v>
      </c>
      <c r="J54" s="38">
        <f>SUM(K54,L54)</f>
        <v>0</v>
      </c>
      <c r="K54" s="38">
        <v>0</v>
      </c>
      <c r="L54" s="38" t="s">
        <v>24</v>
      </c>
    </row>
    <row r="55" spans="1:12" ht="38.25" customHeight="1" x14ac:dyDescent="0.25">
      <c r="A55" s="35">
        <v>8160</v>
      </c>
      <c r="B55" s="36" t="s">
        <v>812</v>
      </c>
      <c r="C55" s="35"/>
      <c r="D55" s="38">
        <f t="shared" ref="D55:L55" si="7">SUM(D57,D62,D66,D81,D82,D83)</f>
        <v>405559648.20000005</v>
      </c>
      <c r="E55" s="38">
        <f t="shared" si="7"/>
        <v>0</v>
      </c>
      <c r="F55" s="38">
        <f t="shared" si="7"/>
        <v>405559648.20000005</v>
      </c>
      <c r="G55" s="38">
        <f t="shared" si="7"/>
        <v>405559648.20000005</v>
      </c>
      <c r="H55" s="38">
        <f t="shared" si="7"/>
        <v>0</v>
      </c>
      <c r="I55" s="38">
        <f t="shared" si="7"/>
        <v>405559648.20000005</v>
      </c>
      <c r="J55" s="38">
        <f t="shared" si="7"/>
        <v>100605228.50000006</v>
      </c>
      <c r="K55" s="38">
        <f t="shared" si="7"/>
        <v>-264864135.09999999</v>
      </c>
      <c r="L55" s="38">
        <f t="shared" si="7"/>
        <v>365469363.60000002</v>
      </c>
    </row>
    <row r="56" spans="1:12" ht="15" customHeight="1" x14ac:dyDescent="0.25">
      <c r="A56" s="35"/>
      <c r="B56" s="36" t="s">
        <v>16</v>
      </c>
      <c r="C56" s="35"/>
      <c r="D56" s="38"/>
      <c r="E56" s="38"/>
      <c r="F56" s="38"/>
      <c r="G56" s="38"/>
      <c r="H56" s="38"/>
      <c r="I56" s="38"/>
      <c r="J56" s="38"/>
      <c r="K56" s="38"/>
      <c r="L56" s="38"/>
    </row>
    <row r="57" spans="1:12" ht="38.25" customHeight="1" x14ac:dyDescent="0.25">
      <c r="A57" s="35">
        <v>8161</v>
      </c>
      <c r="B57" s="36" t="s">
        <v>813</v>
      </c>
      <c r="C57" s="35"/>
      <c r="D57" s="38">
        <f>SUM(D59:D61)</f>
        <v>0</v>
      </c>
      <c r="E57" s="38" t="s">
        <v>24</v>
      </c>
      <c r="F57" s="38">
        <f>SUM(F59:F61)</f>
        <v>0</v>
      </c>
      <c r="G57" s="38">
        <f>SUM(G59:G61)</f>
        <v>0</v>
      </c>
      <c r="H57" s="38" t="s">
        <v>24</v>
      </c>
      <c r="I57" s="38">
        <f>SUM(I60:I61)</f>
        <v>0</v>
      </c>
      <c r="J57" s="38">
        <f>SUM(J59:J61)</f>
        <v>0</v>
      </c>
      <c r="K57" s="38" t="s">
        <v>24</v>
      </c>
      <c r="L57" s="38">
        <f>SUM(L60:L61)</f>
        <v>0</v>
      </c>
    </row>
    <row r="58" spans="1:12" ht="15" customHeight="1" x14ac:dyDescent="0.25">
      <c r="A58" s="35"/>
      <c r="B58" s="36" t="s">
        <v>64</v>
      </c>
      <c r="C58" s="35"/>
      <c r="D58" s="38"/>
      <c r="E58" s="38"/>
      <c r="F58" s="38"/>
      <c r="G58" s="38"/>
      <c r="H58" s="38"/>
      <c r="I58" s="38"/>
      <c r="J58" s="38"/>
      <c r="K58" s="38"/>
      <c r="L58" s="38"/>
    </row>
    <row r="59" spans="1:12" ht="51" customHeight="1" x14ac:dyDescent="0.25">
      <c r="A59" s="35">
        <v>8162</v>
      </c>
      <c r="B59" s="36" t="s">
        <v>814</v>
      </c>
      <c r="C59" s="35" t="s">
        <v>815</v>
      </c>
      <c r="D59" s="38">
        <f>SUM(E59,F59)</f>
        <v>0</v>
      </c>
      <c r="E59" s="38" t="s">
        <v>24</v>
      </c>
      <c r="F59" s="38"/>
      <c r="G59" s="38">
        <f>SUM(H59,I59)</f>
        <v>0</v>
      </c>
      <c r="H59" s="38" t="s">
        <v>24</v>
      </c>
      <c r="I59" s="38"/>
      <c r="J59" s="38">
        <f>SUM(K59,L59)</f>
        <v>0</v>
      </c>
      <c r="K59" s="38" t="s">
        <v>24</v>
      </c>
      <c r="L59" s="38"/>
    </row>
    <row r="60" spans="1:12" ht="102" customHeight="1" x14ac:dyDescent="0.25">
      <c r="A60" s="35">
        <v>8163</v>
      </c>
      <c r="B60" s="36" t="s">
        <v>816</v>
      </c>
      <c r="C60" s="35" t="s">
        <v>815</v>
      </c>
      <c r="D60" s="38">
        <f>SUM(E60,F60)</f>
        <v>0</v>
      </c>
      <c r="E60" s="38" t="s">
        <v>24</v>
      </c>
      <c r="F60" s="38">
        <v>0</v>
      </c>
      <c r="G60" s="38">
        <f>SUM(H60,I60)</f>
        <v>0</v>
      </c>
      <c r="H60" s="38" t="s">
        <v>24</v>
      </c>
      <c r="I60" s="38">
        <v>0</v>
      </c>
      <c r="J60" s="38">
        <f>SUM(K60,L60)</f>
        <v>0</v>
      </c>
      <c r="K60" s="38" t="s">
        <v>24</v>
      </c>
      <c r="L60" s="38">
        <v>0</v>
      </c>
    </row>
    <row r="61" spans="1:12" ht="25.5" customHeight="1" x14ac:dyDescent="0.25">
      <c r="A61" s="35">
        <v>8164</v>
      </c>
      <c r="B61" s="36" t="s">
        <v>817</v>
      </c>
      <c r="C61" s="35" t="s">
        <v>818</v>
      </c>
      <c r="D61" s="38">
        <f>SUM(E61,F61)</f>
        <v>0</v>
      </c>
      <c r="E61" s="38" t="s">
        <v>24</v>
      </c>
      <c r="F61" s="38">
        <v>0</v>
      </c>
      <c r="G61" s="38">
        <f>SUM(H61,I61)</f>
        <v>0</v>
      </c>
      <c r="H61" s="38" t="s">
        <v>24</v>
      </c>
      <c r="I61" s="38">
        <v>0</v>
      </c>
      <c r="J61" s="38">
        <f>SUM(K61,L61)</f>
        <v>0</v>
      </c>
      <c r="K61" s="38" t="s">
        <v>24</v>
      </c>
      <c r="L61" s="38">
        <v>0</v>
      </c>
    </row>
    <row r="62" spans="1:12" ht="25.5" customHeight="1" x14ac:dyDescent="0.25">
      <c r="A62" s="35">
        <v>8170</v>
      </c>
      <c r="B62" s="36" t="s">
        <v>819</v>
      </c>
      <c r="C62" s="35"/>
      <c r="D62" s="38">
        <f t="shared" ref="D62:L62" si="8">SUM(D64:D65)</f>
        <v>0</v>
      </c>
      <c r="E62" s="38">
        <f t="shared" si="8"/>
        <v>0</v>
      </c>
      <c r="F62" s="38">
        <f t="shared" si="8"/>
        <v>0</v>
      </c>
      <c r="G62" s="38">
        <f t="shared" si="8"/>
        <v>0</v>
      </c>
      <c r="H62" s="38">
        <f t="shared" si="8"/>
        <v>0</v>
      </c>
      <c r="I62" s="38">
        <f t="shared" si="8"/>
        <v>0</v>
      </c>
      <c r="J62" s="38">
        <f t="shared" si="8"/>
        <v>0</v>
      </c>
      <c r="K62" s="38">
        <f t="shared" si="8"/>
        <v>0</v>
      </c>
      <c r="L62" s="38">
        <f t="shared" si="8"/>
        <v>0</v>
      </c>
    </row>
    <row r="63" spans="1:12" ht="15" customHeight="1" x14ac:dyDescent="0.25">
      <c r="A63" s="35"/>
      <c r="B63" s="36" t="s">
        <v>64</v>
      </c>
      <c r="C63" s="35"/>
      <c r="D63" s="38"/>
      <c r="E63" s="38"/>
      <c r="F63" s="38"/>
      <c r="G63" s="38"/>
      <c r="H63" s="38"/>
      <c r="I63" s="38"/>
      <c r="J63" s="38"/>
      <c r="K63" s="38"/>
      <c r="L63" s="38"/>
    </row>
    <row r="64" spans="1:12" ht="38.25" customHeight="1" x14ac:dyDescent="0.25">
      <c r="A64" s="35">
        <v>8171</v>
      </c>
      <c r="B64" s="36" t="s">
        <v>820</v>
      </c>
      <c r="C64" s="35" t="s">
        <v>821</v>
      </c>
      <c r="D64" s="38">
        <f>SUM(E64,F64)</f>
        <v>0</v>
      </c>
      <c r="E64" s="38">
        <v>0</v>
      </c>
      <c r="F64" s="38"/>
      <c r="G64" s="38">
        <f>SUM(H64,I64)</f>
        <v>0</v>
      </c>
      <c r="H64" s="38">
        <v>0</v>
      </c>
      <c r="I64" s="38"/>
      <c r="J64" s="38">
        <f>SUM(K64,L64)</f>
        <v>0</v>
      </c>
      <c r="K64" s="38">
        <v>0</v>
      </c>
      <c r="L64" s="38"/>
    </row>
    <row r="65" spans="1:12" ht="15" customHeight="1" x14ac:dyDescent="0.25">
      <c r="A65" s="35">
        <v>8172</v>
      </c>
      <c r="B65" s="36" t="s">
        <v>822</v>
      </c>
      <c r="C65" s="35" t="s">
        <v>823</v>
      </c>
      <c r="D65" s="38">
        <f>SUM(E65,F65)</f>
        <v>0</v>
      </c>
      <c r="E65" s="38">
        <v>0</v>
      </c>
      <c r="F65" s="38"/>
      <c r="G65" s="38">
        <f>SUM(H65,I65)</f>
        <v>0</v>
      </c>
      <c r="H65" s="38">
        <v>0</v>
      </c>
      <c r="I65" s="38"/>
      <c r="J65" s="38">
        <f>SUM(K65,L65)</f>
        <v>0</v>
      </c>
      <c r="K65" s="38">
        <v>0</v>
      </c>
      <c r="L65" s="38"/>
    </row>
    <row r="66" spans="1:12" ht="38.25" customHeight="1" x14ac:dyDescent="0.25">
      <c r="A66" s="35">
        <v>8190</v>
      </c>
      <c r="B66" s="36" t="s">
        <v>824</v>
      </c>
      <c r="C66" s="35"/>
      <c r="D66" s="38">
        <f>D68+D74-D71</f>
        <v>405559648.20000005</v>
      </c>
      <c r="E66" s="38">
        <f>E68+E74-E71</f>
        <v>0</v>
      </c>
      <c r="F66" s="38">
        <f>F74</f>
        <v>405559648.20000005</v>
      </c>
      <c r="G66" s="38">
        <f>G68+G74-G71</f>
        <v>405559648.20000005</v>
      </c>
      <c r="H66" s="38">
        <f>H68+H74-H71</f>
        <v>0</v>
      </c>
      <c r="I66" s="38">
        <f>I74</f>
        <v>405559648.20000005</v>
      </c>
      <c r="J66" s="38">
        <f>J68+J74-J71</f>
        <v>405559649.80000007</v>
      </c>
      <c r="K66" s="38">
        <f>K68+K74-K71</f>
        <v>0.80000001192092896</v>
      </c>
      <c r="L66" s="38">
        <f>L74</f>
        <v>405559649</v>
      </c>
    </row>
    <row r="67" spans="1:12" ht="15" customHeight="1" x14ac:dyDescent="0.25">
      <c r="A67" s="35"/>
      <c r="B67" s="36" t="s">
        <v>16</v>
      </c>
      <c r="C67" s="35"/>
      <c r="D67" s="38"/>
      <c r="E67" s="38"/>
      <c r="F67" s="38"/>
      <c r="G67" s="38"/>
      <c r="H67" s="38"/>
      <c r="I67" s="38"/>
      <c r="J67" s="38"/>
      <c r="K67" s="38"/>
      <c r="L67" s="38"/>
    </row>
    <row r="68" spans="1:12" ht="38.25" customHeight="1" x14ac:dyDescent="0.25">
      <c r="A68" s="35">
        <v>8191</v>
      </c>
      <c r="B68" s="36" t="s">
        <v>825</v>
      </c>
      <c r="C68" s="35" t="s">
        <v>826</v>
      </c>
      <c r="D68" s="38">
        <f>SUM(D72,D73)</f>
        <v>222361700.40000001</v>
      </c>
      <c r="E68" s="38">
        <f>SUM(E72,E73)</f>
        <v>222361700.40000001</v>
      </c>
      <c r="F68" s="38" t="s">
        <v>24</v>
      </c>
      <c r="G68" s="38">
        <f>SUM(G72,G73)</f>
        <v>222361700.40000001</v>
      </c>
      <c r="H68" s="38">
        <f>SUM(H72,H73)</f>
        <v>222361700.40000001</v>
      </c>
      <c r="I68" s="38" t="s">
        <v>24</v>
      </c>
      <c r="J68" s="38">
        <f>SUM(J72,J73)</f>
        <v>222361701.19999999</v>
      </c>
      <c r="K68" s="38">
        <f>SUM(K72,K73)</f>
        <v>222361701.19999999</v>
      </c>
      <c r="L68" s="38" t="s">
        <v>24</v>
      </c>
    </row>
    <row r="69" spans="1:12" ht="15" customHeight="1" x14ac:dyDescent="0.25">
      <c r="A69" s="35"/>
      <c r="B69" s="36" t="s">
        <v>64</v>
      </c>
      <c r="C69" s="35"/>
      <c r="D69" s="38"/>
      <c r="E69" s="38"/>
      <c r="F69" s="38"/>
      <c r="G69" s="38"/>
      <c r="H69" s="38"/>
      <c r="I69" s="38"/>
      <c r="J69" s="38"/>
      <c r="K69" s="38"/>
      <c r="L69" s="38"/>
    </row>
    <row r="70" spans="1:12" ht="63.75" customHeight="1" x14ac:dyDescent="0.25">
      <c r="A70" s="35">
        <v>8192</v>
      </c>
      <c r="B70" s="36" t="s">
        <v>827</v>
      </c>
      <c r="C70" s="35"/>
      <c r="D70" s="38">
        <f>SUM(E70,F70)</f>
        <v>0</v>
      </c>
      <c r="E70" s="38">
        <v>0</v>
      </c>
      <c r="F70" s="38" t="s">
        <v>24</v>
      </c>
      <c r="G70" s="38">
        <f>SUM(H70,I70)</f>
        <v>0</v>
      </c>
      <c r="H70" s="38">
        <v>0</v>
      </c>
      <c r="I70" s="38" t="s">
        <v>24</v>
      </c>
      <c r="J70" s="38">
        <f>SUM(K70,L70)</f>
        <v>0.8</v>
      </c>
      <c r="K70" s="38">
        <v>0.8</v>
      </c>
      <c r="L70" s="38" t="s">
        <v>24</v>
      </c>
    </row>
    <row r="71" spans="1:12" ht="25.5" customHeight="1" x14ac:dyDescent="0.25">
      <c r="A71" s="35">
        <v>8193</v>
      </c>
      <c r="B71" s="36" t="s">
        <v>828</v>
      </c>
      <c r="C71" s="35"/>
      <c r="D71" s="38">
        <f>D68-D70</f>
        <v>222361700.40000001</v>
      </c>
      <c r="E71" s="38">
        <f>E68-E70</f>
        <v>222361700.40000001</v>
      </c>
      <c r="F71" s="38" t="s">
        <v>24</v>
      </c>
      <c r="G71" s="38">
        <f>G68-G70</f>
        <v>222361700.40000001</v>
      </c>
      <c r="H71" s="38">
        <f>H68-H70</f>
        <v>222361700.40000001</v>
      </c>
      <c r="I71" s="38" t="s">
        <v>24</v>
      </c>
      <c r="J71" s="38">
        <f>J68-J70</f>
        <v>222361700.39999998</v>
      </c>
      <c r="K71" s="38">
        <f>K68-K70</f>
        <v>222361700.39999998</v>
      </c>
      <c r="L71" s="38" t="s">
        <v>24</v>
      </c>
    </row>
    <row r="72" spans="1:12" ht="51" customHeight="1" x14ac:dyDescent="0.25">
      <c r="A72" s="35">
        <v>8194</v>
      </c>
      <c r="B72" s="36" t="s">
        <v>829</v>
      </c>
      <c r="C72" s="35" t="s">
        <v>830</v>
      </c>
      <c r="D72" s="38">
        <f>SUM(E72,F72)</f>
        <v>222361700.40000001</v>
      </c>
      <c r="E72" s="38">
        <v>222361700.40000001</v>
      </c>
      <c r="F72" s="38" t="s">
        <v>24</v>
      </c>
      <c r="G72" s="38">
        <f>SUM(H72,I72)</f>
        <v>222361700.40000001</v>
      </c>
      <c r="H72" s="38">
        <v>222361700.40000001</v>
      </c>
      <c r="I72" s="38" t="s">
        <v>24</v>
      </c>
      <c r="J72" s="38">
        <f>SUM(K72,L72)</f>
        <v>222361701.19999999</v>
      </c>
      <c r="K72" s="38">
        <v>222361701.19999999</v>
      </c>
      <c r="L72" s="38" t="s">
        <v>24</v>
      </c>
    </row>
    <row r="73" spans="1:12" ht="114.75" customHeight="1" x14ac:dyDescent="0.25">
      <c r="A73" s="35">
        <v>8195</v>
      </c>
      <c r="B73" s="36" t="s">
        <v>831</v>
      </c>
      <c r="C73" s="35" t="s">
        <v>832</v>
      </c>
      <c r="D73" s="38">
        <f>SUM(E73,F73)</f>
        <v>0</v>
      </c>
      <c r="E73" s="38">
        <v>0</v>
      </c>
      <c r="F73" s="38" t="s">
        <v>24</v>
      </c>
      <c r="G73" s="38">
        <f>SUM(H73,I73)</f>
        <v>0</v>
      </c>
      <c r="H73" s="38">
        <v>0</v>
      </c>
      <c r="I73" s="38" t="s">
        <v>24</v>
      </c>
      <c r="J73" s="38">
        <f>SUM(K73,L73)</f>
        <v>0</v>
      </c>
      <c r="K73" s="38">
        <v>0</v>
      </c>
      <c r="L73" s="38" t="s">
        <v>24</v>
      </c>
    </row>
    <row r="74" spans="1:12" ht="38.25" customHeight="1" x14ac:dyDescent="0.25">
      <c r="A74" s="35">
        <v>8196</v>
      </c>
      <c r="B74" s="36" t="s">
        <v>833</v>
      </c>
      <c r="C74" s="35" t="s">
        <v>834</v>
      </c>
      <c r="D74" s="38">
        <f t="shared" ref="D74:L74" si="9">SUM(D76,D80)</f>
        <v>405559648.20000005</v>
      </c>
      <c r="E74" s="38">
        <f t="shared" si="9"/>
        <v>0</v>
      </c>
      <c r="F74" s="38">
        <f t="shared" si="9"/>
        <v>405559648.20000005</v>
      </c>
      <c r="G74" s="38">
        <f t="shared" si="9"/>
        <v>405559648.20000005</v>
      </c>
      <c r="H74" s="38">
        <f t="shared" si="9"/>
        <v>0</v>
      </c>
      <c r="I74" s="38">
        <f t="shared" si="9"/>
        <v>405559648.20000005</v>
      </c>
      <c r="J74" s="38">
        <f t="shared" si="9"/>
        <v>405559649</v>
      </c>
      <c r="K74" s="38">
        <f t="shared" si="9"/>
        <v>0</v>
      </c>
      <c r="L74" s="38">
        <f t="shared" si="9"/>
        <v>405559649</v>
      </c>
    </row>
    <row r="75" spans="1:12" ht="15" customHeight="1" x14ac:dyDescent="0.25">
      <c r="A75" s="35"/>
      <c r="B75" s="36" t="s">
        <v>64</v>
      </c>
      <c r="C75" s="35"/>
      <c r="D75" s="38"/>
      <c r="E75" s="38"/>
      <c r="F75" s="38"/>
      <c r="G75" s="38"/>
      <c r="H75" s="38"/>
      <c r="I75" s="38"/>
      <c r="J75" s="38"/>
      <c r="K75" s="38"/>
      <c r="L75" s="38"/>
    </row>
    <row r="76" spans="1:12" ht="51" customHeight="1" x14ac:dyDescent="0.25">
      <c r="A76" s="35">
        <v>8197</v>
      </c>
      <c r="B76" s="36" t="s">
        <v>835</v>
      </c>
      <c r="C76" s="35"/>
      <c r="D76" s="38">
        <f>SUM(D78,D79)</f>
        <v>183197947.80000001</v>
      </c>
      <c r="E76" s="38" t="s">
        <v>24</v>
      </c>
      <c r="F76" s="38">
        <f>SUM(F78,F79)</f>
        <v>183197947.80000001</v>
      </c>
      <c r="G76" s="38">
        <f>SUM(G78,G79)</f>
        <v>183197947.80000001</v>
      </c>
      <c r="H76" s="38" t="s">
        <v>24</v>
      </c>
      <c r="I76" s="38">
        <f>SUM(I78,I79)</f>
        <v>183197947.80000001</v>
      </c>
      <c r="J76" s="38">
        <f>SUM(J78,J79)</f>
        <v>183197948.59999999</v>
      </c>
      <c r="K76" s="38" t="s">
        <v>24</v>
      </c>
      <c r="L76" s="38">
        <f>SUM(L78,L79)</f>
        <v>183197948.59999999</v>
      </c>
    </row>
    <row r="77" spans="1:12" ht="15" customHeight="1" x14ac:dyDescent="0.25">
      <c r="A77" s="35"/>
      <c r="B77" s="36" t="s">
        <v>16</v>
      </c>
      <c r="C77" s="35"/>
      <c r="D77" s="38"/>
      <c r="E77" s="38"/>
      <c r="F77" s="38"/>
      <c r="G77" s="38"/>
      <c r="H77" s="38"/>
      <c r="I77" s="38"/>
      <c r="J77" s="38"/>
      <c r="K77" s="38"/>
      <c r="L77" s="38"/>
    </row>
    <row r="78" spans="1:12" ht="51" customHeight="1" x14ac:dyDescent="0.25">
      <c r="A78" s="35">
        <v>8198</v>
      </c>
      <c r="B78" s="36" t="s">
        <v>836</v>
      </c>
      <c r="C78" s="35" t="s">
        <v>837</v>
      </c>
      <c r="D78" s="38">
        <f>SUM(E78,F78)</f>
        <v>183197947.80000001</v>
      </c>
      <c r="E78" s="38" t="s">
        <v>24</v>
      </c>
      <c r="F78" s="38">
        <v>183197947.80000001</v>
      </c>
      <c r="G78" s="38">
        <f>SUM(H78,I78)</f>
        <v>183197947.80000001</v>
      </c>
      <c r="H78" s="38" t="s">
        <v>24</v>
      </c>
      <c r="I78" s="38">
        <v>183197947.80000001</v>
      </c>
      <c r="J78" s="38">
        <f t="shared" ref="J78:J84" si="10">SUM(K78,L78)</f>
        <v>183197948.59999999</v>
      </c>
      <c r="K78" s="38" t="s">
        <v>24</v>
      </c>
      <c r="L78" s="38">
        <v>183197948.59999999</v>
      </c>
    </row>
    <row r="79" spans="1:12" ht="114.75" customHeight="1" x14ac:dyDescent="0.25">
      <c r="A79" s="35">
        <v>8199</v>
      </c>
      <c r="B79" s="36" t="s">
        <v>838</v>
      </c>
      <c r="C79" s="35" t="s">
        <v>839</v>
      </c>
      <c r="D79" s="38">
        <f>SUM(E79,F79)</f>
        <v>0</v>
      </c>
      <c r="E79" s="38" t="s">
        <v>24</v>
      </c>
      <c r="F79" s="38">
        <v>0</v>
      </c>
      <c r="G79" s="38">
        <f>SUM(H79,I79)</f>
        <v>0</v>
      </c>
      <c r="H79" s="38" t="s">
        <v>24</v>
      </c>
      <c r="I79" s="38">
        <v>0</v>
      </c>
      <c r="J79" s="38">
        <f t="shared" si="10"/>
        <v>0</v>
      </c>
      <c r="K79" s="38" t="s">
        <v>24</v>
      </c>
      <c r="L79" s="38">
        <v>0</v>
      </c>
    </row>
    <row r="80" spans="1:12" ht="51" customHeight="1" x14ac:dyDescent="0.25">
      <c r="A80" s="35">
        <v>8200</v>
      </c>
      <c r="B80" s="36" t="s">
        <v>840</v>
      </c>
      <c r="C80" s="35"/>
      <c r="D80" s="38">
        <f>SUM(E80,F80)</f>
        <v>222361700.40000001</v>
      </c>
      <c r="E80" s="38" t="s">
        <v>24</v>
      </c>
      <c r="F80" s="38">
        <f>E68-E70</f>
        <v>222361700.40000001</v>
      </c>
      <c r="G80" s="38">
        <f>SUM(H80,I80)</f>
        <v>222361700.40000001</v>
      </c>
      <c r="H80" s="38" t="s">
        <v>24</v>
      </c>
      <c r="I80" s="38">
        <f>H68-H70</f>
        <v>222361700.40000001</v>
      </c>
      <c r="J80" s="38">
        <f t="shared" si="10"/>
        <v>222361700.39999998</v>
      </c>
      <c r="K80" s="38" t="s">
        <v>24</v>
      </c>
      <c r="L80" s="38">
        <f>K68-K70</f>
        <v>222361700.39999998</v>
      </c>
    </row>
    <row r="81" spans="1:12" ht="38.25" customHeight="1" x14ac:dyDescent="0.25">
      <c r="A81" s="35">
        <v>8201</v>
      </c>
      <c r="B81" s="36" t="s">
        <v>841</v>
      </c>
      <c r="C81" s="35"/>
      <c r="D81" s="38" t="s">
        <v>24</v>
      </c>
      <c r="E81" s="38" t="s">
        <v>24</v>
      </c>
      <c r="F81" s="38" t="s">
        <v>24</v>
      </c>
      <c r="G81" s="38" t="s">
        <v>24</v>
      </c>
      <c r="H81" s="38" t="s">
        <v>24</v>
      </c>
      <c r="I81" s="38" t="s">
        <v>24</v>
      </c>
      <c r="J81" s="38">
        <f t="shared" si="10"/>
        <v>0</v>
      </c>
      <c r="K81" s="38">
        <v>0</v>
      </c>
      <c r="L81" s="38">
        <v>0</v>
      </c>
    </row>
    <row r="82" spans="1:12" ht="51" customHeight="1" x14ac:dyDescent="0.25">
      <c r="A82" s="35">
        <v>8202</v>
      </c>
      <c r="B82" s="36" t="s">
        <v>842</v>
      </c>
      <c r="C82" s="35"/>
      <c r="D82" s="38">
        <f>SUM(E82,F82)</f>
        <v>0</v>
      </c>
      <c r="E82" s="38" t="s">
        <v>24</v>
      </c>
      <c r="F82" s="38" t="s">
        <v>304</v>
      </c>
      <c r="G82" s="38">
        <f>SUM(H82,I82)</f>
        <v>0</v>
      </c>
      <c r="H82" s="38" t="s">
        <v>24</v>
      </c>
      <c r="I82" s="38" t="s">
        <v>304</v>
      </c>
      <c r="J82" s="38">
        <f t="shared" si="10"/>
        <v>0</v>
      </c>
      <c r="K82" s="38">
        <v>0</v>
      </c>
      <c r="L82" s="38">
        <v>0</v>
      </c>
    </row>
    <row r="83" spans="1:12" ht="63.75" customHeight="1" x14ac:dyDescent="0.25">
      <c r="A83" s="35">
        <v>8203</v>
      </c>
      <c r="B83" s="36" t="s">
        <v>843</v>
      </c>
      <c r="C83" s="35"/>
      <c r="D83" s="38">
        <f>SUM(E83,F83)</f>
        <v>0</v>
      </c>
      <c r="E83" s="38">
        <v>0</v>
      </c>
      <c r="F83" s="38">
        <v>0</v>
      </c>
      <c r="G83" s="38">
        <f>SUM(H83,I83)</f>
        <v>0</v>
      </c>
      <c r="H83" s="38">
        <v>0</v>
      </c>
      <c r="I83" s="38">
        <v>0</v>
      </c>
      <c r="J83" s="38">
        <f t="shared" si="10"/>
        <v>-304954421.30000001</v>
      </c>
      <c r="K83" s="38">
        <v>-264864135.90000001</v>
      </c>
      <c r="L83" s="38">
        <v>-40090285.399999999</v>
      </c>
    </row>
    <row r="84" spans="1:12" ht="38.25" customHeight="1" x14ac:dyDescent="0.25">
      <c r="A84" s="35">
        <v>8204</v>
      </c>
      <c r="B84" s="36" t="s">
        <v>844</v>
      </c>
      <c r="C84" s="35"/>
      <c r="D84" s="38">
        <f>SUM(E84,F84)</f>
        <v>0</v>
      </c>
      <c r="E84" s="38">
        <v>0</v>
      </c>
      <c r="F84" s="38">
        <v>0</v>
      </c>
      <c r="G84" s="38">
        <f>SUM(H84,I84)</f>
        <v>0</v>
      </c>
      <c r="H84" s="38">
        <v>0</v>
      </c>
      <c r="I84" s="38">
        <v>0</v>
      </c>
      <c r="J84" s="38">
        <f t="shared" si="10"/>
        <v>0</v>
      </c>
      <c r="K84" s="38"/>
      <c r="L84" s="38"/>
    </row>
    <row r="85" spans="1:12" ht="15" customHeight="1" x14ac:dyDescent="0.25">
      <c r="A85" s="35">
        <v>8300</v>
      </c>
      <c r="B85" s="36" t="s">
        <v>845</v>
      </c>
      <c r="C85" s="35"/>
      <c r="D85" s="38">
        <f t="shared" ref="D85:L85" si="11">SUM(D87)</f>
        <v>0</v>
      </c>
      <c r="E85" s="38">
        <f t="shared" si="11"/>
        <v>0</v>
      </c>
      <c r="F85" s="38">
        <f t="shared" si="11"/>
        <v>0</v>
      </c>
      <c r="G85" s="38">
        <f t="shared" si="11"/>
        <v>0</v>
      </c>
      <c r="H85" s="38">
        <f t="shared" si="11"/>
        <v>0</v>
      </c>
      <c r="I85" s="38">
        <f t="shared" si="11"/>
        <v>0</v>
      </c>
      <c r="J85" s="38">
        <f t="shared" si="11"/>
        <v>0</v>
      </c>
      <c r="K85" s="38">
        <f t="shared" si="11"/>
        <v>0</v>
      </c>
      <c r="L85" s="38">
        <f t="shared" si="11"/>
        <v>0</v>
      </c>
    </row>
    <row r="86" spans="1:12" ht="15" customHeight="1" x14ac:dyDescent="0.25">
      <c r="A86" s="35"/>
      <c r="B86" s="36" t="s">
        <v>16</v>
      </c>
      <c r="C86" s="35"/>
      <c r="D86" s="38"/>
      <c r="E86" s="38"/>
      <c r="F86" s="38"/>
      <c r="G86" s="38"/>
      <c r="H86" s="38"/>
      <c r="I86" s="38"/>
      <c r="J86" s="38"/>
      <c r="K86" s="38"/>
      <c r="L86" s="38"/>
    </row>
    <row r="87" spans="1:12" ht="25.5" customHeight="1" x14ac:dyDescent="0.25">
      <c r="A87" s="35">
        <v>8310</v>
      </c>
      <c r="B87" s="36" t="s">
        <v>846</v>
      </c>
      <c r="C87" s="35"/>
      <c r="D87" s="38">
        <f t="shared" ref="D87:L87" si="12">SUM(D89,D93)</f>
        <v>0</v>
      </c>
      <c r="E87" s="38">
        <f t="shared" si="12"/>
        <v>0</v>
      </c>
      <c r="F87" s="38">
        <f t="shared" si="12"/>
        <v>0</v>
      </c>
      <c r="G87" s="38">
        <f t="shared" si="12"/>
        <v>0</v>
      </c>
      <c r="H87" s="38">
        <f t="shared" si="12"/>
        <v>0</v>
      </c>
      <c r="I87" s="38">
        <f t="shared" si="12"/>
        <v>0</v>
      </c>
      <c r="J87" s="38">
        <f t="shared" si="12"/>
        <v>0</v>
      </c>
      <c r="K87" s="38">
        <f t="shared" si="12"/>
        <v>0</v>
      </c>
      <c r="L87" s="38">
        <f t="shared" si="12"/>
        <v>0</v>
      </c>
    </row>
    <row r="88" spans="1:12" ht="15" customHeight="1" x14ac:dyDescent="0.25">
      <c r="A88" s="35"/>
      <c r="B88" s="36" t="s">
        <v>16</v>
      </c>
      <c r="C88" s="35"/>
      <c r="D88" s="38"/>
      <c r="E88" s="38"/>
      <c r="F88" s="38"/>
      <c r="G88" s="38"/>
      <c r="H88" s="38"/>
      <c r="I88" s="38"/>
      <c r="J88" s="38"/>
      <c r="K88" s="38"/>
      <c r="L88" s="38"/>
    </row>
    <row r="89" spans="1:12" ht="38.25" customHeight="1" x14ac:dyDescent="0.25">
      <c r="A89" s="35">
        <v>8311</v>
      </c>
      <c r="B89" s="36" t="s">
        <v>847</v>
      </c>
      <c r="C89" s="35"/>
      <c r="D89" s="38">
        <f>SUM(D91:D92)</f>
        <v>0</v>
      </c>
      <c r="E89" s="38" t="s">
        <v>24</v>
      </c>
      <c r="F89" s="38">
        <f>SUM(F91:F92)</f>
        <v>0</v>
      </c>
      <c r="G89" s="38">
        <f>SUM(G91:G92)</f>
        <v>0</v>
      </c>
      <c r="H89" s="38" t="s">
        <v>24</v>
      </c>
      <c r="I89" s="38">
        <f>SUM(I91:I92)</f>
        <v>0</v>
      </c>
      <c r="J89" s="38">
        <f>SUM(J91:J92)</f>
        <v>0</v>
      </c>
      <c r="K89" s="38" t="s">
        <v>24</v>
      </c>
      <c r="L89" s="38">
        <f>SUM(L91:L92)</f>
        <v>0</v>
      </c>
    </row>
    <row r="90" spans="1:12" ht="15" customHeight="1" x14ac:dyDescent="0.25">
      <c r="A90" s="35"/>
      <c r="B90" s="36" t="s">
        <v>64</v>
      </c>
      <c r="C90" s="35"/>
      <c r="D90" s="38"/>
      <c r="E90" s="38"/>
      <c r="F90" s="38"/>
      <c r="G90" s="38"/>
      <c r="H90" s="38"/>
      <c r="I90" s="38"/>
      <c r="J90" s="38"/>
      <c r="K90" s="38"/>
      <c r="L90" s="38"/>
    </row>
    <row r="91" spans="1:12" ht="25.5" customHeight="1" x14ac:dyDescent="0.25">
      <c r="A91" s="35">
        <v>8312</v>
      </c>
      <c r="B91" s="36" t="s">
        <v>792</v>
      </c>
      <c r="C91" s="35" t="s">
        <v>848</v>
      </c>
      <c r="D91" s="38">
        <f>SUM(E91,F91)</f>
        <v>0</v>
      </c>
      <c r="E91" s="38" t="s">
        <v>24</v>
      </c>
      <c r="F91" s="38">
        <v>0</v>
      </c>
      <c r="G91" s="38">
        <f>SUM(H91,I91)</f>
        <v>0</v>
      </c>
      <c r="H91" s="38" t="s">
        <v>24</v>
      </c>
      <c r="I91" s="38">
        <v>0</v>
      </c>
      <c r="J91" s="38">
        <f>SUM(K91,L91)</f>
        <v>0</v>
      </c>
      <c r="K91" s="38" t="s">
        <v>24</v>
      </c>
      <c r="L91" s="38">
        <v>0</v>
      </c>
    </row>
    <row r="92" spans="1:12" ht="15" customHeight="1" x14ac:dyDescent="0.25">
      <c r="A92" s="35">
        <v>8313</v>
      </c>
      <c r="B92" s="36" t="s">
        <v>794</v>
      </c>
      <c r="C92" s="35" t="s">
        <v>849</v>
      </c>
      <c r="D92" s="38">
        <f>SUM(E92,F92)</f>
        <v>0</v>
      </c>
      <c r="E92" s="38" t="s">
        <v>24</v>
      </c>
      <c r="F92" s="38"/>
      <c r="G92" s="38">
        <f>SUM(H92,I92)</f>
        <v>0</v>
      </c>
      <c r="H92" s="38" t="s">
        <v>24</v>
      </c>
      <c r="I92" s="38"/>
      <c r="J92" s="38">
        <f>SUM(K92,L92)</f>
        <v>0</v>
      </c>
      <c r="K92" s="38" t="s">
        <v>24</v>
      </c>
      <c r="L92" s="38"/>
    </row>
    <row r="93" spans="1:12" ht="38.25" customHeight="1" x14ac:dyDescent="0.25">
      <c r="A93" s="35">
        <v>8320</v>
      </c>
      <c r="B93" s="36" t="s">
        <v>850</v>
      </c>
      <c r="C93" s="35"/>
      <c r="D93" s="38">
        <f t="shared" ref="D93:L93" si="13">SUM(D95,D99)</f>
        <v>0</v>
      </c>
      <c r="E93" s="38">
        <f t="shared" si="13"/>
        <v>0</v>
      </c>
      <c r="F93" s="38">
        <f t="shared" si="13"/>
        <v>0</v>
      </c>
      <c r="G93" s="38">
        <f t="shared" si="13"/>
        <v>0</v>
      </c>
      <c r="H93" s="38">
        <f t="shared" si="13"/>
        <v>0</v>
      </c>
      <c r="I93" s="38">
        <f t="shared" si="13"/>
        <v>0</v>
      </c>
      <c r="J93" s="38">
        <f t="shared" si="13"/>
        <v>0</v>
      </c>
      <c r="K93" s="38">
        <f t="shared" si="13"/>
        <v>0</v>
      </c>
      <c r="L93" s="38">
        <f t="shared" si="13"/>
        <v>0</v>
      </c>
    </row>
    <row r="94" spans="1:12" ht="15" customHeight="1" x14ac:dyDescent="0.25">
      <c r="A94" s="35"/>
      <c r="B94" s="36" t="s">
        <v>16</v>
      </c>
      <c r="C94" s="35"/>
      <c r="D94" s="38"/>
      <c r="E94" s="38"/>
      <c r="F94" s="38"/>
      <c r="G94" s="38"/>
      <c r="H94" s="38"/>
      <c r="I94" s="38"/>
      <c r="J94" s="38"/>
      <c r="K94" s="38"/>
      <c r="L94" s="38"/>
    </row>
    <row r="95" spans="1:12" ht="15" customHeight="1" x14ac:dyDescent="0.25">
      <c r="A95" s="35">
        <v>8321</v>
      </c>
      <c r="B95" s="36" t="s">
        <v>851</v>
      </c>
      <c r="C95" s="35"/>
      <c r="D95" s="38">
        <f>SUM(D97:D98)</f>
        <v>0</v>
      </c>
      <c r="E95" s="38" t="s">
        <v>24</v>
      </c>
      <c r="F95" s="38">
        <f>SUM(F97:F98)</f>
        <v>0</v>
      </c>
      <c r="G95" s="38">
        <f>SUM(G97:G98)</f>
        <v>0</v>
      </c>
      <c r="H95" s="38" t="s">
        <v>24</v>
      </c>
      <c r="I95" s="38">
        <f>SUM(I97:I98)</f>
        <v>0</v>
      </c>
      <c r="J95" s="38">
        <f>SUM(J97:J98)</f>
        <v>0</v>
      </c>
      <c r="K95" s="38" t="s">
        <v>24</v>
      </c>
      <c r="L95" s="38">
        <f>SUM(L97:L98)</f>
        <v>0</v>
      </c>
    </row>
    <row r="96" spans="1:12" ht="15" customHeight="1" x14ac:dyDescent="0.25">
      <c r="A96" s="35"/>
      <c r="B96" s="36" t="s">
        <v>64</v>
      </c>
      <c r="C96" s="35"/>
      <c r="D96" s="38"/>
      <c r="E96" s="38"/>
      <c r="F96" s="38"/>
      <c r="G96" s="38"/>
      <c r="H96" s="38"/>
      <c r="I96" s="38"/>
      <c r="J96" s="38"/>
      <c r="K96" s="38"/>
      <c r="L96" s="38"/>
    </row>
    <row r="97" spans="1:12" ht="15" customHeight="1" x14ac:dyDescent="0.25">
      <c r="A97" s="35">
        <v>8322</v>
      </c>
      <c r="B97" s="36" t="s">
        <v>852</v>
      </c>
      <c r="C97" s="35" t="s">
        <v>853</v>
      </c>
      <c r="D97" s="38">
        <f>SUM(E97,F97)</f>
        <v>0</v>
      </c>
      <c r="E97" s="38" t="s">
        <v>24</v>
      </c>
      <c r="F97" s="38">
        <v>0</v>
      </c>
      <c r="G97" s="38">
        <f>SUM(H97,I97)</f>
        <v>0</v>
      </c>
      <c r="H97" s="38" t="s">
        <v>24</v>
      </c>
      <c r="I97" s="38">
        <v>0</v>
      </c>
      <c r="J97" s="38">
        <f>SUM(K97,L97)</f>
        <v>0</v>
      </c>
      <c r="K97" s="38" t="s">
        <v>24</v>
      </c>
      <c r="L97" s="38">
        <v>0</v>
      </c>
    </row>
    <row r="98" spans="1:12" ht="25.5" customHeight="1" x14ac:dyDescent="0.25">
      <c r="A98" s="35">
        <v>8330</v>
      </c>
      <c r="B98" s="36" t="s">
        <v>854</v>
      </c>
      <c r="C98" s="35" t="s">
        <v>855</v>
      </c>
      <c r="D98" s="38">
        <f>SUM(E98,F98)</f>
        <v>0</v>
      </c>
      <c r="E98" s="38" t="s">
        <v>24</v>
      </c>
      <c r="F98" s="38">
        <v>0</v>
      </c>
      <c r="G98" s="38">
        <f>SUM(H98,I98)</f>
        <v>0</v>
      </c>
      <c r="H98" s="38" t="s">
        <v>24</v>
      </c>
      <c r="I98" s="38">
        <v>0</v>
      </c>
      <c r="J98" s="38">
        <f>SUM(K98,L98)</f>
        <v>0</v>
      </c>
      <c r="K98" s="38" t="s">
        <v>24</v>
      </c>
      <c r="L98" s="38">
        <v>0</v>
      </c>
    </row>
    <row r="99" spans="1:12" ht="25.5" customHeight="1" x14ac:dyDescent="0.25">
      <c r="A99" s="35">
        <v>8340</v>
      </c>
      <c r="B99" s="36" t="s">
        <v>856</v>
      </c>
      <c r="C99" s="35"/>
      <c r="D99" s="38">
        <f t="shared" ref="D99:L99" si="14">SUM(D101:D102)</f>
        <v>0</v>
      </c>
      <c r="E99" s="38">
        <f t="shared" si="14"/>
        <v>0</v>
      </c>
      <c r="F99" s="38">
        <f t="shared" si="14"/>
        <v>0</v>
      </c>
      <c r="G99" s="38">
        <f t="shared" si="14"/>
        <v>0</v>
      </c>
      <c r="H99" s="38">
        <f t="shared" si="14"/>
        <v>0</v>
      </c>
      <c r="I99" s="38">
        <f t="shared" si="14"/>
        <v>0</v>
      </c>
      <c r="J99" s="38">
        <f t="shared" si="14"/>
        <v>0</v>
      </c>
      <c r="K99" s="38">
        <f t="shared" si="14"/>
        <v>0</v>
      </c>
      <c r="L99" s="38">
        <f t="shared" si="14"/>
        <v>0</v>
      </c>
    </row>
    <row r="100" spans="1:12" ht="15" customHeight="1" x14ac:dyDescent="0.25">
      <c r="A100" s="35"/>
      <c r="B100" s="36" t="s">
        <v>64</v>
      </c>
      <c r="C100" s="35"/>
      <c r="D100" s="38"/>
      <c r="E100" s="38"/>
      <c r="F100" s="38"/>
      <c r="G100" s="38"/>
      <c r="H100" s="38"/>
      <c r="I100" s="38"/>
      <c r="J100" s="38"/>
      <c r="K100" s="38"/>
      <c r="L100" s="38"/>
    </row>
    <row r="101" spans="1:12" ht="15" customHeight="1" x14ac:dyDescent="0.25">
      <c r="A101" s="35">
        <v>8341</v>
      </c>
      <c r="B101" s="36" t="s">
        <v>857</v>
      </c>
      <c r="C101" s="35" t="s">
        <v>853</v>
      </c>
      <c r="D101" s="38">
        <f>SUM(E101,F101)</f>
        <v>0</v>
      </c>
      <c r="E101" s="38">
        <v>0</v>
      </c>
      <c r="F101" s="38" t="s">
        <v>24</v>
      </c>
      <c r="G101" s="38">
        <f>SUM(H101,I101)</f>
        <v>0</v>
      </c>
      <c r="H101" s="38">
        <v>0</v>
      </c>
      <c r="I101" s="38" t="s">
        <v>24</v>
      </c>
      <c r="J101" s="38">
        <f>SUM(K101,L101)</f>
        <v>0</v>
      </c>
      <c r="K101" s="38">
        <v>0</v>
      </c>
      <c r="L101" s="38" t="s">
        <v>24</v>
      </c>
    </row>
    <row r="102" spans="1:12" ht="25.5" customHeight="1" x14ac:dyDescent="0.25">
      <c r="A102" s="35">
        <v>8350</v>
      </c>
      <c r="B102" s="36" t="s">
        <v>858</v>
      </c>
      <c r="C102" s="35" t="s">
        <v>855</v>
      </c>
      <c r="D102" s="38">
        <f>SUM(E102,F102)</f>
        <v>0</v>
      </c>
      <c r="E102" s="38">
        <v>0</v>
      </c>
      <c r="F102" s="38" t="s">
        <v>24</v>
      </c>
      <c r="G102" s="38">
        <f>SUM(H102,I102)</f>
        <v>0</v>
      </c>
      <c r="H102" s="38">
        <v>0</v>
      </c>
      <c r="I102" s="38" t="s">
        <v>24</v>
      </c>
      <c r="J102" s="38">
        <f>SUM(K102,L102)</f>
        <v>0</v>
      </c>
      <c r="K102" s="38">
        <v>0</v>
      </c>
      <c r="L102" s="38" t="s">
        <v>24</v>
      </c>
    </row>
  </sheetData>
  <mergeCells count="8">
    <mergeCell ref="A1:L1"/>
    <mergeCell ref="H5:I5"/>
    <mergeCell ref="H20:I20"/>
    <mergeCell ref="A2:J2"/>
    <mergeCell ref="A3:J3"/>
    <mergeCell ref="A16:L16"/>
    <mergeCell ref="A17:J17"/>
    <mergeCell ref="A18:J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Лист12</vt:lpstr>
      <vt:lpstr>ekam</vt:lpstr>
      <vt:lpstr>Лист6</vt:lpstr>
      <vt:lpstr>Ekamutner</vt:lpstr>
      <vt:lpstr>Gorcarnakan_caxs</vt:lpstr>
      <vt:lpstr>Tntesagitakan</vt:lpstr>
      <vt:lpstr>Dificit</vt:lpstr>
      <vt:lpstr>Dificiti_caxs</vt:lpstr>
      <vt:lpstr>def</vt:lpstr>
      <vt:lpstr>tnt gorc 6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Erik Ivanyan</cp:lastModifiedBy>
  <cp:lastPrinted>2022-12-30T13:01:28Z</cp:lastPrinted>
  <dcterms:created xsi:type="dcterms:W3CDTF">2022-12-20T12:37:13Z</dcterms:created>
  <dcterms:modified xsi:type="dcterms:W3CDTF">2023-01-03T11:22:54Z</dcterms:modified>
</cp:coreProperties>
</file>