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9600"/>
  </bookViews>
  <sheets>
    <sheet name="կապիտալ" sheetId="1" r:id="rId1"/>
  </sheets>
  <definedNames>
    <definedName name="_xlnm._FilterDatabase" localSheetId="0" hidden="1">կապիտալ!$H$1:$H$615</definedName>
    <definedName name="AgencyCode">#REF!</definedName>
    <definedName name="AgencyName">#REF!</definedName>
    <definedName name="davit">#REF!</definedName>
    <definedName name="Functional1">#REF!</definedName>
    <definedName name="ggg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0">կապիտալ!$A$2:$H$562</definedName>
    <definedName name="_xlnm.Print_Titles" localSheetId="0">կապիտալ!$6:$7</definedName>
    <definedName name="Z_0D053151_9290_469E_81BA_ED23BAADA7F2_.wvu.FilterData" localSheetId="0" hidden="1">կապիտալ!$H$1:$H$615</definedName>
    <definedName name="Z_12DAAD19_5FB5_49AC_9911_3B49AE81185F_.wvu.FilterData" localSheetId="0" hidden="1">կապիտալ!$H$1:$H$615</definedName>
    <definedName name="Z_12DAAD19_5FB5_49AC_9911_3B49AE81185F_.wvu.PrintTitles" localSheetId="0" hidden="1">կապիտալ!$6:$7</definedName>
    <definedName name="Z_155F7499_2150_4D1D_A33C_609506E2BE56_.wvu.PrintTitles" localSheetId="0" hidden="1">կապիտալ!$6:$7</definedName>
    <definedName name="Z_1E196B97_C3EA_4B2F_8DA4_0D00A0E8FDF0_.wvu.PrintArea" localSheetId="0" hidden="1">կապիտալ!$A$1:$H$562</definedName>
    <definedName name="Z_1E196B97_C3EA_4B2F_8DA4_0D00A0E8FDF0_.wvu.PrintTitles" localSheetId="0" hidden="1">կապիտալ!$6:$7</definedName>
    <definedName name="Z_63C31B10_F8A0_4762_9408_32273DEE98F0_.wvu.FilterData" localSheetId="0" hidden="1">կապիտալ!$H$1:$H$615</definedName>
    <definedName name="Z_6569EC42_5602_4591_A3B0_34B671BBD561_.wvu.PrintArea" localSheetId="0" hidden="1">կապիտալ!$A$1:$H$562</definedName>
    <definedName name="Z_6569EC42_5602_4591_A3B0_34B671BBD561_.wvu.PrintTitles" localSheetId="0" hidden="1">կապիտալ!$6:$7</definedName>
    <definedName name="Z_7B743627_E41D_470B_A1E2_E178855C2124_.wvu.PrintArea" localSheetId="0" hidden="1">կապիտալ!$A$1:$H$562</definedName>
    <definedName name="Z_7B743627_E41D_470B_A1E2_E178855C2124_.wvu.PrintTitles" localSheetId="0" hidden="1">կապիտալ!$6:$7</definedName>
    <definedName name="Z_807A9DB3_E8A2_4037_A3EC_44B1EBF12653_.wvu.FilterData" localSheetId="0" hidden="1">կապիտալ!$H$1:$H$615</definedName>
    <definedName name="Z_807A9DB3_E8A2_4037_A3EC_44B1EBF12653_.wvu.PrintArea" localSheetId="0" hidden="1">կապիտալ!$A$2:$H$562</definedName>
    <definedName name="Z_807A9DB3_E8A2_4037_A3EC_44B1EBF12653_.wvu.PrintTitles" localSheetId="0" hidden="1">կապիտալ!$6:$7</definedName>
    <definedName name="Z_875896BD_0E37_4BE3_AF12_5FB65F57808F_.wvu.PrintArea" localSheetId="0" hidden="1">կապիտալ!$A$2:$H$562</definedName>
    <definedName name="Z_875896BD_0E37_4BE3_AF12_5FB65F57808F_.wvu.PrintTitles" localSheetId="0" hidden="1">կապիտալ!$6:$7</definedName>
    <definedName name="Z_8A68503D_EAEE_49D7_B957_F867E305B493_.wvu.FilterData" localSheetId="0" hidden="1">կապիտալ!$H$1:$H$615</definedName>
    <definedName name="Z_8A68503D_EAEE_49D7_B957_F867E305B493_.wvu.PrintArea" localSheetId="0" hidden="1">կապիտալ!$A$2:$H$562</definedName>
    <definedName name="Z_8A68503D_EAEE_49D7_B957_F867E305B493_.wvu.PrintTitles" localSheetId="0" hidden="1">կապիտալ!$6:$7</definedName>
    <definedName name="Z_9871F7C6_683D_4315_B91C_FF1886177AB4_.wvu.PrintTitles" localSheetId="0" hidden="1">կապիտալ!$6:$7</definedName>
    <definedName name="Z_A9A0FFC7_BD84_451E_8B82_5ED9E3DE4DD1_.wvu.PrintArea" localSheetId="0" hidden="1">կապիտալ!$A$1:$H$562</definedName>
    <definedName name="Z_A9A0FFC7_BD84_451E_8B82_5ED9E3DE4DD1_.wvu.PrintTitles" localSheetId="0" hidden="1">կապիտալ!$6:$7</definedName>
    <definedName name="Z_B7797A7D_B43B_4BCE_9978_823BFE2C3964_.wvu.FilterData" localSheetId="0" hidden="1">կապիտալ!$H$1:$H$615</definedName>
    <definedName name="Z_B7797A7D_B43B_4BCE_9978_823BFE2C3964_.wvu.PrintTitles" localSheetId="0" hidden="1">կապիտալ!$6:$7</definedName>
    <definedName name="Z_BE11D70C_0A32_4A5B_9D2F_765F56149BBD_.wvu.FilterData" localSheetId="0" hidden="1">կապիտալ!$H$1:$H$615</definedName>
    <definedName name="Z_BE11D70C_0A32_4A5B_9D2F_765F56149BBD_.wvu.PrintArea" localSheetId="0" hidden="1">կապիտալ!$A$2:$H$562</definedName>
    <definedName name="Z_BE11D70C_0A32_4A5B_9D2F_765F56149BBD_.wvu.PrintTitles" localSheetId="0" hidden="1">կապիտալ!$6:$7</definedName>
    <definedName name="Z_C1CA0EED_2C54_4470_BEA3_7FC59665EB35_.wvu.PrintArea" localSheetId="0" hidden="1">կապիտալ!$A$1:$H$562</definedName>
    <definedName name="Z_C1CA0EED_2C54_4470_BEA3_7FC59665EB35_.wvu.PrintTitles" localSheetId="0" hidden="1">կապիտալ!$6:$7</definedName>
    <definedName name="Z_C2B771FF_7EA5_48FE_AC7B_8F46ADB6509C_.wvu.FilterData" localSheetId="0" hidden="1">կապիտալ!$H$1:$H$615</definedName>
    <definedName name="Z_C2B771FF_7EA5_48FE_AC7B_8F46ADB6509C_.wvu.PrintArea" localSheetId="0" hidden="1">կապիտալ!$A$2:$H$562</definedName>
    <definedName name="Z_C2B771FF_7EA5_48FE_AC7B_8F46ADB6509C_.wvu.PrintTitles" localSheetId="0" hidden="1">կապիտալ!$6:$7</definedName>
    <definedName name="Z_E0B44A5D_DF3C_4DF5_967F_EFE35FE263DD_.wvu.PrintArea" localSheetId="0" hidden="1">կապիտալ!$A$1:$H$562</definedName>
    <definedName name="Z_E0B44A5D_DF3C_4DF5_967F_EFE35FE263DD_.wvu.PrintTitles" localSheetId="0" hidden="1">կապիտալ!$6:$7</definedName>
    <definedName name="Z_E6FFFF8A_057D_4ED2_98F7_3B3A40E48F3D_.wvu.FilterData" localSheetId="0" hidden="1">կապիտալ!$H$1:$H$615</definedName>
    <definedName name="Z_E6FFFF8A_057D_4ED2_98F7_3B3A40E48F3D_.wvu.PrintArea" localSheetId="0" hidden="1">կապիտալ!$A$1:$H$615</definedName>
    <definedName name="Z_E6FFFF8A_057D_4ED2_98F7_3B3A40E48F3D_.wvu.PrintTitles" localSheetId="0" hidden="1">կապիտալ!$6:$7</definedName>
    <definedName name="Z_E7299FF9_9BFD_4228_A75B_920C4DDCA7D1_.wvu.FilterData" localSheetId="0" hidden="1">կապիտալ!$H$1:$H$615</definedName>
    <definedName name="Z_E7299FF9_9BFD_4228_A75B_920C4DDCA7D1_.wvu.PrintTitles" localSheetId="0" hidden="1">կապիտալ!$6:$7</definedName>
    <definedName name="Z_F4C891B9_3F43_46AF_8B03_0753DD6111E3_.wvu.FilterData" localSheetId="0" hidden="1">կապիտալ!$H$1:$H$615</definedName>
    <definedName name="Z_F4C891B9_3F43_46AF_8B03_0753DD6111E3_.wvu.PrintArea" localSheetId="0" hidden="1">կապիտալ!$A$2:$H$562</definedName>
    <definedName name="Z_F4C891B9_3F43_46AF_8B03_0753DD6111E3_.wvu.PrintTitles" localSheetId="0" hidden="1">կապիտալ!$6:$7</definedName>
    <definedName name="Հավելված">#REF!</definedName>
    <definedName name="Մաս">#REF!</definedName>
    <definedName name="շախմատիստ">#REF!</definedName>
  </definedNames>
  <calcPr calcId="162913"/>
  <customWorkbookViews>
    <customWorkbookView name="Vahe Asryan - Personal View" guid="{B7797A7D-B43B-4BCE-9978-823BFE2C3964}" mergeInterval="0" personalView="1" maximized="1" xWindow="-8" yWindow="-8" windowWidth="1936" windowHeight="1056" activeSheetId="1"/>
    <customWorkbookView name="Stella Melqonyan - Personal View" guid="{12DAAD19-5FB5-49AC-9911-3B49AE81185F}" mergeInterval="0" personalView="1" maximized="1" xWindow="-8" yWindow="-8" windowWidth="1936" windowHeight="1056" activeSheetId="1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user - Personal View" guid="{E0B44A5D-DF3C-4DF5-967F-EFE35FE263DD}" mergeInterval="0" personalView="1" xWindow="702" yWindow="13" windowWidth="1699" windowHeight="1030" activeSheetId="1"/>
    <customWorkbookView name="HelpComp - Личное представление" guid="{7B743627-E41D-470B-A1E2-E178855C2124}" mergeInterval="0" personalView="1" maximized="1" windowWidth="1596" windowHeight="655" activeSheetId="1"/>
    <customWorkbookView name="HOME - Personal View" guid="{1E196B97-C3EA-4B2F-8DA4-0D00A0E8FDF0}" mergeInterval="0" personalView="1" maximized="1" xWindow="1" yWindow="1" windowWidth="1916" windowHeight="941" activeSheetId="1"/>
    <customWorkbookView name="Marine Gochumyan - Personal View" guid="{9871F7C6-683D-4315-B91C-FF1886177AB4}" mergeInterval="0" personalView="1" maximized="1" windowWidth="1436" windowHeight="685" activeSheetId="1"/>
    <customWorkbookView name="Lamara Gozalyan - Personal View" guid="{875896BD-0E37-4BE3-AF12-5FB65F57808F}" mergeInterval="0" personalView="1" maximized="1" windowWidth="1916" windowHeight="803" activeSheetId="1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Anahit Badalyan - Personal View" guid="{C1CA0EED-2C54-4470-BEA3-7FC59665EB35}" mergeInterval="0" personalView="1" maximized="1" windowWidth="1916" windowHeight="836" activeSheetId="1"/>
    <customWorkbookView name="Admin - Personal View" guid="{A9A0FFC7-BD84-451E-8B82-5ED9E3DE4DD1}" mergeInterval="0" personalView="1" maximized="1" xWindow="-8" yWindow="-8" windowWidth="1936" windowHeight="1056" activeSheetId="1"/>
    <customWorkbookView name="ASHOT - Personal View" guid="{6569EC42-5602-4591-A3B0-34B671BBD561}" mergeInterval="0" personalView="1" maximized="1" xWindow="-8" yWindow="-8" windowWidth="1936" windowHeight="1066" activeSheetId="1"/>
    <customWorkbookView name="Arusyak Hovhannisyan - Personal View" guid="{E6FFFF8A-057D-4ED2-98F7-3B3A40E48F3D}" mergeInterval="0" personalView="1" windowWidth="1920" windowHeight="1040" activeSheetId="1"/>
    <customWorkbookView name="Vilson Kyatikyan - Personal View" guid="{BE11D70C-0A32-4A5B-9D2F-765F56149BBD}" mergeInterval="0" personalView="1" maximized="1" xWindow="-8" yWindow="-8" windowWidth="1936" windowHeight="1056" activeSheetId="1"/>
    <customWorkbookView name="Susanna Karapetyan - Personal View" guid="{F4C891B9-3F43-46AF-8B03-0753DD6111E3}" mergeInterval="0" personalView="1" maximized="1" xWindow="-8" yWindow="-8" windowWidth="1936" windowHeight="1056" activeSheetId="1"/>
    <customWorkbookView name="Artak Karapetyan - Personal View" guid="{807A9DB3-E8A2-4037-A3EC-44B1EBF12653}" mergeInterval="0" personalView="1" maximized="1" xWindow="-8" yWindow="-8" windowWidth="1936" windowHeight="1056" activeSheetId="1"/>
    <customWorkbookView name="Marine Shishyan - Личное представление" guid="{C2B771FF-7EA5-48FE-AC7B-8F46ADB6509C}" mergeInterval="0" personalView="1" maximized="1" windowWidth="1893" windowHeight="785" activeSheetId="1"/>
    <customWorkbookView name="Karine Khojabekyan - Personal View" guid="{E7299FF9-9BFD-4228-A75B-920C4DDCA7D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8" i="1" l="1"/>
  <c r="E8" i="1"/>
  <c r="D505" i="1" l="1"/>
  <c r="D503" i="1" s="1"/>
  <c r="H503" i="1"/>
  <c r="G503" i="1"/>
  <c r="F503" i="1"/>
  <c r="E503" i="1"/>
  <c r="E511" i="1"/>
  <c r="F511" i="1"/>
  <c r="G511" i="1"/>
  <c r="H511" i="1"/>
  <c r="D513" i="1"/>
  <c r="F468" i="1" l="1"/>
  <c r="D473" i="1" l="1"/>
  <c r="D472" i="1"/>
  <c r="D471" i="1"/>
  <c r="D470" i="1"/>
  <c r="E468" i="1"/>
  <c r="G468" i="1"/>
  <c r="H468" i="1" l="1"/>
  <c r="D468" i="1" s="1"/>
  <c r="D18" i="1" l="1"/>
  <c r="D17" i="1"/>
  <c r="D15" i="1" s="1"/>
  <c r="F15" i="1"/>
  <c r="H87" i="1" l="1"/>
  <c r="G87" i="1"/>
  <c r="F87" i="1"/>
  <c r="E87" i="1"/>
  <c r="D91" i="1"/>
  <c r="H437" i="1"/>
  <c r="G437" i="1"/>
  <c r="D439" i="1"/>
  <c r="D442" i="1"/>
  <c r="D443" i="1"/>
  <c r="D441" i="1"/>
  <c r="E316" i="1" l="1"/>
  <c r="E311" i="1"/>
  <c r="E294" i="1"/>
  <c r="E289" i="1"/>
  <c r="E285" i="1"/>
  <c r="E281" i="1"/>
  <c r="E276" i="1"/>
  <c r="E268" i="1"/>
  <c r="E266" i="1" s="1"/>
  <c r="F276" i="1"/>
  <c r="G276" i="1"/>
  <c r="H276" i="1"/>
  <c r="F268" i="1"/>
  <c r="G268" i="1"/>
  <c r="H268" i="1"/>
  <c r="F316" i="1"/>
  <c r="G316" i="1"/>
  <c r="H316" i="1"/>
  <c r="F311" i="1"/>
  <c r="G311" i="1"/>
  <c r="H311" i="1"/>
  <c r="H321" i="1"/>
  <c r="F321" i="1"/>
  <c r="D321" i="1"/>
  <c r="D320" i="1"/>
  <c r="D319" i="1"/>
  <c r="D315" i="1"/>
  <c r="D312" i="1"/>
  <c r="D288" i="1"/>
  <c r="D287" i="1"/>
  <c r="D286" i="1"/>
  <c r="H285" i="1"/>
  <c r="G285" i="1"/>
  <c r="F285" i="1"/>
  <c r="F289" i="1"/>
  <c r="G289" i="1"/>
  <c r="H289" i="1"/>
  <c r="D293" i="1"/>
  <c r="F281" i="1"/>
  <c r="G281" i="1"/>
  <c r="H281" i="1"/>
  <c r="D284" i="1"/>
  <c r="D283" i="1"/>
  <c r="D282" i="1"/>
  <c r="D280" i="1"/>
  <c r="D275" i="1"/>
  <c r="H274" i="1"/>
  <c r="G274" i="1"/>
  <c r="F274" i="1"/>
  <c r="E274" i="1"/>
  <c r="D273" i="1"/>
  <c r="H272" i="1"/>
  <c r="G272" i="1"/>
  <c r="D272" i="1" s="1"/>
  <c r="F272" i="1"/>
  <c r="E272" i="1"/>
  <c r="D271" i="1"/>
  <c r="H241" i="1"/>
  <c r="D241" i="1" s="1"/>
  <c r="G241" i="1"/>
  <c r="E241" i="1"/>
  <c r="D240" i="1"/>
  <c r="H239" i="1"/>
  <c r="G239" i="1"/>
  <c r="F239" i="1"/>
  <c r="E239" i="1"/>
  <c r="D238" i="1"/>
  <c r="H237" i="1"/>
  <c r="G237" i="1"/>
  <c r="G235" i="1" s="1"/>
  <c r="F237" i="1"/>
  <c r="E237" i="1"/>
  <c r="D177" i="1"/>
  <c r="D176" i="1"/>
  <c r="D175" i="1"/>
  <c r="E235" i="1" l="1"/>
  <c r="D237" i="1"/>
  <c r="H235" i="1"/>
  <c r="D285" i="1"/>
  <c r="F235" i="1"/>
  <c r="D239" i="1"/>
  <c r="D274" i="1"/>
  <c r="E15" i="1" l="1"/>
  <c r="G15" i="1"/>
  <c r="H15" i="1"/>
  <c r="E563" i="1"/>
  <c r="D567" i="1"/>
  <c r="D556" i="1" l="1"/>
  <c r="E554" i="1"/>
  <c r="G554" i="1"/>
  <c r="H554" i="1"/>
  <c r="F554" i="1"/>
  <c r="F480" i="1" l="1"/>
  <c r="G480" i="1"/>
  <c r="H480" i="1"/>
  <c r="E480" i="1"/>
  <c r="D482" i="1"/>
  <c r="D480" i="1" s="1"/>
  <c r="F229" i="1" l="1"/>
  <c r="G229" i="1"/>
  <c r="H229" i="1"/>
  <c r="E229" i="1"/>
  <c r="D229" i="1" l="1"/>
  <c r="D553" i="1" l="1"/>
  <c r="E534" i="1" l="1"/>
  <c r="E584" i="1"/>
  <c r="D101" i="1"/>
  <c r="D100" i="1"/>
  <c r="D99" i="1"/>
  <c r="E97" i="1"/>
  <c r="D499" i="1"/>
  <c r="D501" i="1"/>
  <c r="D484" i="1"/>
  <c r="D498" i="1"/>
  <c r="D483" i="1"/>
  <c r="D474" i="1"/>
  <c r="D464" i="1"/>
  <c r="D463" i="1"/>
  <c r="D455" i="1"/>
  <c r="D500" i="1"/>
  <c r="D487" i="1"/>
  <c r="D489" i="1"/>
  <c r="D488" i="1"/>
  <c r="D486" i="1"/>
  <c r="D485" i="1"/>
  <c r="D85" i="1"/>
  <c r="D84" i="1"/>
  <c r="D81" i="1"/>
  <c r="F82" i="1"/>
  <c r="F79" i="1" s="1"/>
  <c r="G82" i="1"/>
  <c r="G79" i="1" s="1"/>
  <c r="H82" i="1"/>
  <c r="H79" i="1" s="1"/>
  <c r="E82" i="1"/>
  <c r="E448" i="1"/>
  <c r="H432" i="1"/>
  <c r="H428" i="1"/>
  <c r="H424" i="1"/>
  <c r="H419" i="1"/>
  <c r="H410" i="1"/>
  <c r="H403" i="1"/>
  <c r="H393" i="1"/>
  <c r="H388" i="1"/>
  <c r="H379" i="1"/>
  <c r="F373" i="1"/>
  <c r="F370" i="1"/>
  <c r="F365" i="1"/>
  <c r="F360" i="1"/>
  <c r="E350" i="1"/>
  <c r="E348" i="1"/>
  <c r="E341" i="1"/>
  <c r="E337" i="1"/>
  <c r="E332" i="1"/>
  <c r="G294" i="1"/>
  <c r="G266" i="1" s="1"/>
  <c r="E259" i="1"/>
  <c r="E250" i="1"/>
  <c r="E253" i="1"/>
  <c r="F244" i="1"/>
  <c r="E198" i="1"/>
  <c r="E195" i="1"/>
  <c r="E190" i="1"/>
  <c r="E182" i="1"/>
  <c r="F437" i="1"/>
  <c r="E437" i="1"/>
  <c r="F41" i="1"/>
  <c r="G41" i="1"/>
  <c r="H41" i="1"/>
  <c r="E41" i="1"/>
  <c r="F36" i="1"/>
  <c r="G36" i="1"/>
  <c r="H36" i="1"/>
  <c r="E36" i="1"/>
  <c r="F20" i="1"/>
  <c r="G20" i="1"/>
  <c r="H20" i="1"/>
  <c r="E20" i="1"/>
  <c r="D82" i="1" l="1"/>
  <c r="H377" i="1"/>
  <c r="E79" i="1"/>
  <c r="D79" i="1" s="1"/>
  <c r="D528" i="1" l="1"/>
  <c r="D627" i="1"/>
  <c r="D625" i="1" s="1"/>
  <c r="H625" i="1"/>
  <c r="G625" i="1"/>
  <c r="F625" i="1"/>
  <c r="E625" i="1"/>
  <c r="H523" i="1"/>
  <c r="G523" i="1"/>
  <c r="F523" i="1"/>
  <c r="E523" i="1"/>
  <c r="G152" i="1"/>
  <c r="E93" i="1"/>
  <c r="E576" i="1"/>
  <c r="D540" i="1"/>
  <c r="D539" i="1"/>
  <c r="D538" i="1"/>
  <c r="D537" i="1"/>
  <c r="D536" i="1"/>
  <c r="H534" i="1"/>
  <c r="G534" i="1"/>
  <c r="F534" i="1"/>
  <c r="D586" i="1"/>
  <c r="D90" i="1"/>
  <c r="F97" i="1"/>
  <c r="G97" i="1"/>
  <c r="H97" i="1"/>
  <c r="G494" i="1"/>
  <c r="E494" i="1"/>
  <c r="E490" i="1"/>
  <c r="E475" i="1"/>
  <c r="G475" i="1"/>
  <c r="H475" i="1"/>
  <c r="F475" i="1"/>
  <c r="F465" i="1"/>
  <c r="D467" i="1"/>
  <c r="D459" i="1"/>
  <c r="D460" i="1"/>
  <c r="D461" i="1"/>
  <c r="D462" i="1"/>
  <c r="D458" i="1"/>
  <c r="D450" i="1"/>
  <c r="D25" i="1"/>
  <c r="D24" i="1"/>
  <c r="D23" i="1"/>
  <c r="D22" i="1"/>
  <c r="D13" i="1"/>
  <c r="D11" i="1" s="1"/>
  <c r="D475" i="1" l="1"/>
  <c r="D534" i="1"/>
  <c r="D34" i="1"/>
  <c r="D32" i="1" s="1"/>
  <c r="H32" i="1"/>
  <c r="G32" i="1"/>
  <c r="F32" i="1"/>
  <c r="E32" i="1"/>
  <c r="D578" i="1" l="1"/>
  <c r="D576" i="1" s="1"/>
  <c r="H576" i="1"/>
  <c r="G576" i="1"/>
  <c r="F576" i="1"/>
  <c r="D552" i="1" l="1"/>
  <c r="D591" i="1" l="1"/>
  <c r="D440" i="1"/>
  <c r="D611" i="1"/>
  <c r="D609" i="1" s="1"/>
  <c r="H609" i="1"/>
  <c r="G609" i="1"/>
  <c r="F609" i="1"/>
  <c r="E609" i="1"/>
  <c r="E107" i="1" l="1"/>
  <c r="F107" i="1"/>
  <c r="G107" i="1"/>
  <c r="H107" i="1"/>
  <c r="D108" i="1"/>
  <c r="E111" i="1"/>
  <c r="F111" i="1"/>
  <c r="G111" i="1"/>
  <c r="H111" i="1"/>
  <c r="D112" i="1"/>
  <c r="E113" i="1"/>
  <c r="F113" i="1"/>
  <c r="G113" i="1"/>
  <c r="H113" i="1"/>
  <c r="D114" i="1"/>
  <c r="E115" i="1"/>
  <c r="F115" i="1"/>
  <c r="G115" i="1"/>
  <c r="H115" i="1"/>
  <c r="D116" i="1"/>
  <c r="E117" i="1"/>
  <c r="F117" i="1"/>
  <c r="G117" i="1"/>
  <c r="H117" i="1"/>
  <c r="D118" i="1"/>
  <c r="E119" i="1"/>
  <c r="F119" i="1"/>
  <c r="G119" i="1"/>
  <c r="H119" i="1"/>
  <c r="D120" i="1"/>
  <c r="E123" i="1"/>
  <c r="F123" i="1"/>
  <c r="G123" i="1"/>
  <c r="H123" i="1"/>
  <c r="D124" i="1"/>
  <c r="E125" i="1"/>
  <c r="F125" i="1"/>
  <c r="G125" i="1"/>
  <c r="H125" i="1"/>
  <c r="D126" i="1"/>
  <c r="E127" i="1"/>
  <c r="F127" i="1"/>
  <c r="G127" i="1"/>
  <c r="H127" i="1"/>
  <c r="D128" i="1"/>
  <c r="E129" i="1"/>
  <c r="F129" i="1"/>
  <c r="G129" i="1"/>
  <c r="H129" i="1"/>
  <c r="D130" i="1"/>
  <c r="E131" i="1"/>
  <c r="F131" i="1"/>
  <c r="G131" i="1"/>
  <c r="H131" i="1"/>
  <c r="D132" i="1"/>
  <c r="G157" i="1"/>
  <c r="G150" i="1" s="1"/>
  <c r="H105" i="1" l="1"/>
  <c r="E121" i="1"/>
  <c r="G105" i="1"/>
  <c r="H121" i="1"/>
  <c r="F121" i="1"/>
  <c r="F105" i="1"/>
  <c r="G121" i="1"/>
  <c r="E105" i="1"/>
  <c r="D129" i="1"/>
  <c r="D115" i="1"/>
  <c r="D131" i="1"/>
  <c r="D127" i="1"/>
  <c r="D125" i="1"/>
  <c r="D119" i="1"/>
  <c r="D117" i="1"/>
  <c r="D111" i="1"/>
  <c r="D113" i="1"/>
  <c r="D123" i="1"/>
  <c r="D107" i="1"/>
  <c r="D89" i="1"/>
  <c r="D87" i="1" s="1"/>
  <c r="D121" i="1" l="1"/>
  <c r="D105" i="1"/>
  <c r="D76" i="1"/>
  <c r="H75" i="1"/>
  <c r="G75" i="1"/>
  <c r="F75" i="1"/>
  <c r="E75" i="1"/>
  <c r="D74" i="1"/>
  <c r="H73" i="1"/>
  <c r="G73" i="1"/>
  <c r="F73" i="1"/>
  <c r="E73" i="1"/>
  <c r="D72" i="1"/>
  <c r="H71" i="1"/>
  <c r="G71" i="1"/>
  <c r="F71" i="1"/>
  <c r="E71" i="1"/>
  <c r="D70" i="1"/>
  <c r="D69" i="1"/>
  <c r="H68" i="1"/>
  <c r="G68" i="1"/>
  <c r="F68" i="1"/>
  <c r="E68" i="1"/>
  <c r="D67" i="1"/>
  <c r="D66" i="1"/>
  <c r="D65" i="1"/>
  <c r="H64" i="1"/>
  <c r="G64" i="1"/>
  <c r="F64" i="1"/>
  <c r="E64" i="1"/>
  <c r="D63" i="1"/>
  <c r="H62" i="1"/>
  <c r="G62" i="1"/>
  <c r="F62" i="1"/>
  <c r="E62" i="1"/>
  <c r="D61" i="1"/>
  <c r="D60" i="1"/>
  <c r="H59" i="1"/>
  <c r="G59" i="1"/>
  <c r="F59" i="1"/>
  <c r="E59" i="1"/>
  <c r="D58" i="1"/>
  <c r="H77" i="1"/>
  <c r="G77" i="1"/>
  <c r="E137" i="1"/>
  <c r="F137" i="1"/>
  <c r="G137" i="1"/>
  <c r="H137" i="1"/>
  <c r="D138" i="1"/>
  <c r="E139" i="1"/>
  <c r="F139" i="1"/>
  <c r="G139" i="1"/>
  <c r="H139" i="1"/>
  <c r="D140" i="1"/>
  <c r="E141" i="1"/>
  <c r="F141" i="1"/>
  <c r="G141" i="1"/>
  <c r="H141" i="1"/>
  <c r="D142" i="1"/>
  <c r="E143" i="1"/>
  <c r="F143" i="1"/>
  <c r="G143" i="1"/>
  <c r="H143" i="1"/>
  <c r="D144" i="1"/>
  <c r="D145" i="1"/>
  <c r="E146" i="1"/>
  <c r="F146" i="1"/>
  <c r="G146" i="1"/>
  <c r="H146" i="1"/>
  <c r="D147" i="1"/>
  <c r="E148" i="1"/>
  <c r="F148" i="1"/>
  <c r="G148" i="1"/>
  <c r="H148" i="1"/>
  <c r="D149" i="1"/>
  <c r="E152" i="1"/>
  <c r="F152" i="1"/>
  <c r="H152" i="1"/>
  <c r="D153" i="1"/>
  <c r="D154" i="1"/>
  <c r="D155" i="1"/>
  <c r="D156" i="1"/>
  <c r="E157" i="1"/>
  <c r="F157" i="1"/>
  <c r="H157" i="1"/>
  <c r="D158" i="1"/>
  <c r="D159" i="1"/>
  <c r="E162" i="1"/>
  <c r="F162" i="1"/>
  <c r="G162" i="1"/>
  <c r="H162" i="1"/>
  <c r="D163" i="1"/>
  <c r="D164" i="1"/>
  <c r="E165" i="1"/>
  <c r="F165" i="1"/>
  <c r="G165" i="1"/>
  <c r="H165" i="1"/>
  <c r="D166" i="1"/>
  <c r="E169" i="1"/>
  <c r="E167" i="1" s="1"/>
  <c r="F169" i="1"/>
  <c r="F167" i="1" s="1"/>
  <c r="G169" i="1"/>
  <c r="G167" i="1" s="1"/>
  <c r="H169" i="1"/>
  <c r="H167" i="1" s="1"/>
  <c r="D170" i="1"/>
  <c r="D171" i="1"/>
  <c r="D172" i="1"/>
  <c r="E178" i="1"/>
  <c r="F178" i="1"/>
  <c r="G178" i="1"/>
  <c r="H178" i="1"/>
  <c r="D179" i="1"/>
  <c r="E180" i="1"/>
  <c r="F180" i="1"/>
  <c r="G180" i="1"/>
  <c r="H180" i="1"/>
  <c r="D181" i="1"/>
  <c r="F182" i="1"/>
  <c r="G182" i="1"/>
  <c r="H182" i="1"/>
  <c r="D183" i="1"/>
  <c r="D184" i="1"/>
  <c r="D185" i="1"/>
  <c r="D186" i="1"/>
  <c r="D187" i="1"/>
  <c r="E188" i="1"/>
  <c r="F188" i="1"/>
  <c r="G188" i="1"/>
  <c r="H188" i="1"/>
  <c r="D189" i="1"/>
  <c r="F190" i="1"/>
  <c r="G190" i="1"/>
  <c r="H190" i="1"/>
  <c r="D191" i="1"/>
  <c r="D192" i="1"/>
  <c r="D193" i="1"/>
  <c r="D194" i="1"/>
  <c r="F195" i="1"/>
  <c r="G195" i="1"/>
  <c r="H195" i="1"/>
  <c r="D196" i="1"/>
  <c r="D197" i="1"/>
  <c r="F198" i="1"/>
  <c r="G198" i="1"/>
  <c r="H198" i="1"/>
  <c r="D199" i="1"/>
  <c r="D200" i="1"/>
  <c r="E201" i="1"/>
  <c r="F201" i="1"/>
  <c r="G201" i="1"/>
  <c r="H201" i="1"/>
  <c r="D202" i="1"/>
  <c r="E203" i="1"/>
  <c r="F203" i="1"/>
  <c r="G203" i="1"/>
  <c r="H203" i="1"/>
  <c r="D204" i="1"/>
  <c r="E205" i="1"/>
  <c r="F205" i="1"/>
  <c r="G205" i="1"/>
  <c r="H205" i="1"/>
  <c r="D206" i="1"/>
  <c r="E210" i="1"/>
  <c r="E208" i="1" s="1"/>
  <c r="F210" i="1"/>
  <c r="F208" i="1" s="1"/>
  <c r="G210" i="1"/>
  <c r="G208" i="1" s="1"/>
  <c r="H210" i="1"/>
  <c r="D211" i="1"/>
  <c r="D212" i="1"/>
  <c r="D213" i="1"/>
  <c r="E216" i="1"/>
  <c r="F216" i="1"/>
  <c r="G216" i="1"/>
  <c r="H216" i="1"/>
  <c r="D217" i="1"/>
  <c r="E218" i="1"/>
  <c r="F218" i="1"/>
  <c r="G218" i="1"/>
  <c r="H218" i="1"/>
  <c r="D219" i="1"/>
  <c r="E222" i="1"/>
  <c r="F222" i="1"/>
  <c r="G222" i="1"/>
  <c r="H222" i="1"/>
  <c r="D223" i="1"/>
  <c r="D224" i="1"/>
  <c r="E225" i="1"/>
  <c r="F225" i="1"/>
  <c r="G225" i="1"/>
  <c r="H225" i="1"/>
  <c r="D226" i="1"/>
  <c r="D230" i="1"/>
  <c r="D231" i="1"/>
  <c r="D232" i="1"/>
  <c r="E233" i="1"/>
  <c r="F233" i="1"/>
  <c r="F227" i="1" s="1"/>
  <c r="G233" i="1"/>
  <c r="G227" i="1" s="1"/>
  <c r="H233" i="1"/>
  <c r="D234" i="1"/>
  <c r="E244" i="1"/>
  <c r="E242" i="1" s="1"/>
  <c r="G244" i="1"/>
  <c r="G242" i="1" s="1"/>
  <c r="H244" i="1"/>
  <c r="H242" i="1" s="1"/>
  <c r="D245" i="1"/>
  <c r="D246" i="1"/>
  <c r="D247" i="1"/>
  <c r="F250" i="1"/>
  <c r="G250" i="1"/>
  <c r="H250" i="1"/>
  <c r="D251" i="1"/>
  <c r="D252" i="1"/>
  <c r="F253" i="1"/>
  <c r="G253" i="1"/>
  <c r="H253" i="1"/>
  <c r="D254" i="1"/>
  <c r="D255" i="1"/>
  <c r="D256" i="1"/>
  <c r="E257" i="1"/>
  <c r="F257" i="1"/>
  <c r="G257" i="1"/>
  <c r="H257" i="1"/>
  <c r="D258" i="1"/>
  <c r="F259" i="1"/>
  <c r="G259" i="1"/>
  <c r="H259" i="1"/>
  <c r="D260" i="1"/>
  <c r="D261" i="1"/>
  <c r="E262" i="1"/>
  <c r="F262" i="1"/>
  <c r="G262" i="1"/>
  <c r="H262" i="1"/>
  <c r="D263" i="1"/>
  <c r="E264" i="1"/>
  <c r="F264" i="1"/>
  <c r="G264" i="1"/>
  <c r="H264" i="1"/>
  <c r="D265" i="1"/>
  <c r="D269" i="1"/>
  <c r="D270" i="1"/>
  <c r="D277" i="1"/>
  <c r="D278" i="1"/>
  <c r="D279" i="1"/>
  <c r="D290" i="1"/>
  <c r="D291" i="1"/>
  <c r="D292" i="1"/>
  <c r="F294" i="1"/>
  <c r="F266" i="1" s="1"/>
  <c r="H294" i="1"/>
  <c r="H266" i="1" s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3" i="1"/>
  <c r="D314" i="1"/>
  <c r="D317" i="1"/>
  <c r="D318" i="1"/>
  <c r="E324" i="1"/>
  <c r="F324" i="1"/>
  <c r="G324" i="1"/>
  <c r="H324" i="1"/>
  <c r="D325" i="1"/>
  <c r="E326" i="1"/>
  <c r="F326" i="1"/>
  <c r="G326" i="1"/>
  <c r="H326" i="1"/>
  <c r="D327" i="1"/>
  <c r="E328" i="1"/>
  <c r="F328" i="1"/>
  <c r="G328" i="1"/>
  <c r="H328" i="1"/>
  <c r="D329" i="1"/>
  <c r="F332" i="1"/>
  <c r="G332" i="1"/>
  <c r="H332" i="1"/>
  <c r="D333" i="1"/>
  <c r="D334" i="1"/>
  <c r="D335" i="1"/>
  <c r="D336" i="1"/>
  <c r="F337" i="1"/>
  <c r="G337" i="1"/>
  <c r="H337" i="1"/>
  <c r="D338" i="1"/>
  <c r="D339" i="1"/>
  <c r="F341" i="1"/>
  <c r="G341" i="1"/>
  <c r="H341" i="1"/>
  <c r="D342" i="1"/>
  <c r="D343" i="1"/>
  <c r="D344" i="1"/>
  <c r="D345" i="1"/>
  <c r="D346" i="1"/>
  <c r="D347" i="1"/>
  <c r="F348" i="1"/>
  <c r="G348" i="1"/>
  <c r="H348" i="1"/>
  <c r="D349" i="1"/>
  <c r="F350" i="1"/>
  <c r="G350" i="1"/>
  <c r="H350" i="1"/>
  <c r="D351" i="1"/>
  <c r="D352" i="1"/>
  <c r="D353" i="1"/>
  <c r="D354" i="1"/>
  <c r="D355" i="1"/>
  <c r="E356" i="1"/>
  <c r="E330" i="1" s="1"/>
  <c r="F356" i="1"/>
  <c r="G356" i="1"/>
  <c r="H356" i="1"/>
  <c r="D357" i="1"/>
  <c r="E360" i="1"/>
  <c r="G360" i="1"/>
  <c r="H360" i="1"/>
  <c r="D361" i="1"/>
  <c r="D362" i="1"/>
  <c r="D363" i="1"/>
  <c r="D364" i="1"/>
  <c r="E365" i="1"/>
  <c r="G365" i="1"/>
  <c r="H365" i="1"/>
  <c r="D366" i="1"/>
  <c r="D367" i="1"/>
  <c r="D368" i="1"/>
  <c r="D369" i="1"/>
  <c r="E370" i="1"/>
  <c r="G370" i="1"/>
  <c r="H370" i="1"/>
  <c r="D371" i="1"/>
  <c r="D372" i="1"/>
  <c r="E373" i="1"/>
  <c r="G373" i="1"/>
  <c r="H373" i="1"/>
  <c r="D374" i="1"/>
  <c r="E375" i="1"/>
  <c r="F375" i="1"/>
  <c r="F358" i="1" s="1"/>
  <c r="G375" i="1"/>
  <c r="H375" i="1"/>
  <c r="D376" i="1"/>
  <c r="E379" i="1"/>
  <c r="F379" i="1"/>
  <c r="G379" i="1"/>
  <c r="D380" i="1"/>
  <c r="D381" i="1"/>
  <c r="D382" i="1"/>
  <c r="D383" i="1"/>
  <c r="D384" i="1"/>
  <c r="D385" i="1"/>
  <c r="D386" i="1"/>
  <c r="D387" i="1"/>
  <c r="E388" i="1"/>
  <c r="F388" i="1"/>
  <c r="G388" i="1"/>
  <c r="E393" i="1"/>
  <c r="F393" i="1"/>
  <c r="G393" i="1"/>
  <c r="D394" i="1"/>
  <c r="D395" i="1"/>
  <c r="D396" i="1"/>
  <c r="D397" i="1"/>
  <c r="D398" i="1"/>
  <c r="D399" i="1"/>
  <c r="D400" i="1"/>
  <c r="D401" i="1"/>
  <c r="D402" i="1"/>
  <c r="E403" i="1"/>
  <c r="F403" i="1"/>
  <c r="G403" i="1"/>
  <c r="D404" i="1"/>
  <c r="D405" i="1"/>
  <c r="D406" i="1"/>
  <c r="D407" i="1"/>
  <c r="D408" i="1"/>
  <c r="D409" i="1"/>
  <c r="E410" i="1"/>
  <c r="F410" i="1"/>
  <c r="G410" i="1"/>
  <c r="D411" i="1"/>
  <c r="D412" i="1"/>
  <c r="D413" i="1"/>
  <c r="D414" i="1"/>
  <c r="D415" i="1"/>
  <c r="D416" i="1"/>
  <c r="D417" i="1"/>
  <c r="D418" i="1"/>
  <c r="E419" i="1"/>
  <c r="F419" i="1"/>
  <c r="G419" i="1"/>
  <c r="D420" i="1"/>
  <c r="D421" i="1"/>
  <c r="D422" i="1"/>
  <c r="D423" i="1"/>
  <c r="E424" i="1"/>
  <c r="F424" i="1"/>
  <c r="G424" i="1"/>
  <c r="D425" i="1"/>
  <c r="D426" i="1"/>
  <c r="D427" i="1"/>
  <c r="E428" i="1"/>
  <c r="F428" i="1"/>
  <c r="G428" i="1"/>
  <c r="D429" i="1"/>
  <c r="D430" i="1"/>
  <c r="D431" i="1"/>
  <c r="E432" i="1"/>
  <c r="F432" i="1"/>
  <c r="G432" i="1"/>
  <c r="D433" i="1"/>
  <c r="D434" i="1"/>
  <c r="D435" i="1"/>
  <c r="G173" i="1" l="1"/>
  <c r="F173" i="1"/>
  <c r="E173" i="1"/>
  <c r="F57" i="1"/>
  <c r="F55" i="1" s="1"/>
  <c r="G57" i="1"/>
  <c r="G55" i="1" s="1"/>
  <c r="H57" i="1"/>
  <c r="H55" i="1" s="1"/>
  <c r="E57" i="1"/>
  <c r="D235" i="1"/>
  <c r="D195" i="1"/>
  <c r="G220" i="1"/>
  <c r="D348" i="1"/>
  <c r="E220" i="1"/>
  <c r="F135" i="1"/>
  <c r="G322" i="1"/>
  <c r="E248" i="1"/>
  <c r="E377" i="1"/>
  <c r="D341" i="1"/>
  <c r="E322" i="1"/>
  <c r="D324" i="1"/>
  <c r="E150" i="1"/>
  <c r="D59" i="1"/>
  <c r="D71" i="1"/>
  <c r="D73" i="1"/>
  <c r="D77" i="1"/>
  <c r="D68" i="1"/>
  <c r="D62" i="1"/>
  <c r="D64" i="1"/>
  <c r="D75" i="1"/>
  <c r="H214" i="1"/>
  <c r="H207" i="1" s="1"/>
  <c r="D428" i="1"/>
  <c r="D403" i="1"/>
  <c r="D350" i="1"/>
  <c r="D328" i="1"/>
  <c r="F214" i="1"/>
  <c r="G214" i="1"/>
  <c r="D205" i="1"/>
  <c r="D188" i="1"/>
  <c r="D180" i="1"/>
  <c r="D316" i="1"/>
  <c r="D281" i="1"/>
  <c r="D257" i="1"/>
  <c r="D244" i="1"/>
  <c r="H220" i="1"/>
  <c r="E160" i="1"/>
  <c r="E227" i="1"/>
  <c r="D225" i="1"/>
  <c r="E214" i="1"/>
  <c r="D165" i="1"/>
  <c r="D152" i="1"/>
  <c r="D146" i="1"/>
  <c r="D141" i="1"/>
  <c r="D432" i="1"/>
  <c r="F377" i="1"/>
  <c r="E358" i="1"/>
  <c r="D365" i="1"/>
  <c r="D337" i="1"/>
  <c r="H330" i="1"/>
  <c r="H322" i="1"/>
  <c r="D311" i="1"/>
  <c r="D289" i="1"/>
  <c r="D264" i="1"/>
  <c r="D259" i="1"/>
  <c r="H248" i="1"/>
  <c r="D222" i="1"/>
  <c r="D203" i="1"/>
  <c r="D190" i="1"/>
  <c r="G160" i="1"/>
  <c r="D143" i="1"/>
  <c r="D410" i="1"/>
  <c r="D356" i="1"/>
  <c r="G330" i="1"/>
  <c r="D294" i="1"/>
  <c r="D262" i="1"/>
  <c r="D210" i="1"/>
  <c r="D201" i="1"/>
  <c r="D178" i="1"/>
  <c r="H160" i="1"/>
  <c r="H150" i="1"/>
  <c r="G135" i="1"/>
  <c r="G133" i="1" s="1"/>
  <c r="D137" i="1"/>
  <c r="G248" i="1"/>
  <c r="D419" i="1"/>
  <c r="D388" i="1"/>
  <c r="D424" i="1"/>
  <c r="G377" i="1"/>
  <c r="D375" i="1"/>
  <c r="D373" i="1"/>
  <c r="D360" i="1"/>
  <c r="F330" i="1"/>
  <c r="D326" i="1"/>
  <c r="F322" i="1"/>
  <c r="D276" i="1"/>
  <c r="D253" i="1"/>
  <c r="D233" i="1"/>
  <c r="D218" i="1"/>
  <c r="D198" i="1"/>
  <c r="D182" i="1"/>
  <c r="D148" i="1"/>
  <c r="D139" i="1"/>
  <c r="D167" i="1"/>
  <c r="H358" i="1"/>
  <c r="E135" i="1"/>
  <c r="D379" i="1"/>
  <c r="D332" i="1"/>
  <c r="D268" i="1"/>
  <c r="D250" i="1"/>
  <c r="F242" i="1"/>
  <c r="D242" i="1" s="1"/>
  <c r="H227" i="1"/>
  <c r="F220" i="1"/>
  <c r="H208" i="1"/>
  <c r="D208" i="1" s="1"/>
  <c r="D162" i="1"/>
  <c r="D157" i="1"/>
  <c r="F150" i="1"/>
  <c r="H135" i="1"/>
  <c r="F248" i="1"/>
  <c r="F160" i="1"/>
  <c r="D370" i="1"/>
  <c r="G358" i="1"/>
  <c r="D393" i="1"/>
  <c r="D216" i="1"/>
  <c r="D169" i="1"/>
  <c r="G103" i="1" l="1"/>
  <c r="D207" i="1"/>
  <c r="H173" i="1"/>
  <c r="D173" i="1" s="1"/>
  <c r="D227" i="1"/>
  <c r="D57" i="1"/>
  <c r="D55" i="1" s="1"/>
  <c r="D322" i="1"/>
  <c r="F133" i="1"/>
  <c r="F103" i="1" s="1"/>
  <c r="E133" i="1"/>
  <c r="E103" i="1" s="1"/>
  <c r="D135" i="1"/>
  <c r="E55" i="1"/>
  <c r="D220" i="1"/>
  <c r="D150" i="1"/>
  <c r="D358" i="1"/>
  <c r="D377" i="1"/>
  <c r="D330" i="1"/>
  <c r="D214" i="1"/>
  <c r="D248" i="1"/>
  <c r="H133" i="1"/>
  <c r="D160" i="1"/>
  <c r="D266" i="1"/>
  <c r="F456" i="1"/>
  <c r="E456" i="1"/>
  <c r="F494" i="1"/>
  <c r="H494" i="1"/>
  <c r="F550" i="1"/>
  <c r="F563" i="1"/>
  <c r="G563" i="1"/>
  <c r="G559" i="1" s="1"/>
  <c r="H563" i="1"/>
  <c r="H559" i="1" s="1"/>
  <c r="E559" i="1"/>
  <c r="D568" i="1"/>
  <c r="D565" i="1"/>
  <c r="D566" i="1"/>
  <c r="D569" i="1"/>
  <c r="D521" i="1"/>
  <c r="H519" i="1"/>
  <c r="H516" i="1" s="1"/>
  <c r="G519" i="1"/>
  <c r="G516" i="1" s="1"/>
  <c r="F519" i="1"/>
  <c r="F516" i="1" s="1"/>
  <c r="E519" i="1"/>
  <c r="E516" i="1" s="1"/>
  <c r="D494" i="1" l="1"/>
  <c r="H103" i="1"/>
  <c r="F559" i="1"/>
  <c r="D563" i="1"/>
  <c r="D133" i="1"/>
  <c r="D103" i="1" s="1"/>
  <c r="D519" i="1"/>
  <c r="D557" i="1" l="1"/>
  <c r="D554" i="1" s="1"/>
  <c r="D550" i="1" s="1"/>
  <c r="G550" i="1"/>
  <c r="H550" i="1"/>
  <c r="E550" i="1"/>
  <c r="D514" i="1"/>
  <c r="D511" i="1" s="1"/>
  <c r="F545" i="1"/>
  <c r="F542" i="1" s="1"/>
  <c r="G545" i="1"/>
  <c r="G542" i="1" s="1"/>
  <c r="H545" i="1"/>
  <c r="H542" i="1" s="1"/>
  <c r="D548" i="1"/>
  <c r="E547" i="1"/>
  <c r="E545" i="1" s="1"/>
  <c r="E542" i="1" s="1"/>
  <c r="D496" i="1"/>
  <c r="D497" i="1"/>
  <c r="F490" i="1"/>
  <c r="F453" i="1" s="1"/>
  <c r="F8" i="1" s="1"/>
  <c r="G490" i="1"/>
  <c r="H490" i="1"/>
  <c r="D492" i="1"/>
  <c r="D493" i="1"/>
  <c r="D477" i="1"/>
  <c r="D478" i="1"/>
  <c r="D479" i="1"/>
  <c r="E465" i="1"/>
  <c r="E453" i="1" s="1"/>
  <c r="G465" i="1"/>
  <c r="H465" i="1"/>
  <c r="G456" i="1"/>
  <c r="H456" i="1"/>
  <c r="H453" i="1" l="1"/>
  <c r="G453" i="1"/>
  <c r="D456" i="1"/>
  <c r="D465" i="1"/>
  <c r="D490" i="1"/>
  <c r="D547" i="1"/>
  <c r="D545" i="1"/>
  <c r="D453" i="1" l="1"/>
  <c r="D30" i="1"/>
  <c r="D570" i="1" l="1"/>
  <c r="D562" i="1"/>
  <c r="D561" i="1"/>
  <c r="D527" i="1"/>
  <c r="D526" i="1"/>
  <c r="D525" i="1"/>
  <c r="D544" i="1"/>
  <c r="D542" i="1" s="1"/>
  <c r="D587" i="1"/>
  <c r="D584" i="1" s="1"/>
  <c r="F584" i="1"/>
  <c r="G584" i="1"/>
  <c r="H584" i="1"/>
  <c r="D451" i="1"/>
  <c r="D448" i="1" s="1"/>
  <c r="F448" i="1"/>
  <c r="G448" i="1"/>
  <c r="H448" i="1"/>
  <c r="F93" i="1"/>
  <c r="G93" i="1"/>
  <c r="H93" i="1"/>
  <c r="D43" i="1"/>
  <c r="D44" i="1"/>
  <c r="D45" i="1"/>
  <c r="D46" i="1"/>
  <c r="D47" i="1"/>
  <c r="D48" i="1"/>
  <c r="D49" i="1"/>
  <c r="D39" i="1"/>
  <c r="D38" i="1"/>
  <c r="D559" i="1" l="1"/>
  <c r="D523" i="1"/>
  <c r="D41" i="1"/>
  <c r="D36" i="1"/>
  <c r="D444" i="1"/>
  <c r="D29" i="1" l="1"/>
  <c r="D28" i="1"/>
  <c r="D599" i="1" l="1"/>
  <c r="D597" i="1" s="1"/>
  <c r="H597" i="1"/>
  <c r="G597" i="1"/>
  <c r="F597" i="1"/>
  <c r="E597" i="1"/>
  <c r="D574" i="1"/>
  <c r="D572" i="1" s="1"/>
  <c r="D8" i="1" s="1"/>
  <c r="H572" i="1"/>
  <c r="H8" i="1" s="1"/>
  <c r="G572" i="1"/>
  <c r="F572" i="1"/>
  <c r="E572" i="1"/>
  <c r="D595" i="1"/>
  <c r="D593" i="1" s="1"/>
  <c r="H593" i="1"/>
  <c r="G593" i="1"/>
  <c r="F593" i="1"/>
  <c r="E593" i="1"/>
  <c r="D603" i="1"/>
  <c r="D601" i="1" s="1"/>
  <c r="H601" i="1"/>
  <c r="G601" i="1"/>
  <c r="F601" i="1"/>
  <c r="E601" i="1"/>
  <c r="D623" i="1"/>
  <c r="H621" i="1"/>
  <c r="G621" i="1"/>
  <c r="F621" i="1"/>
  <c r="E621" i="1"/>
  <c r="D619" i="1"/>
  <c r="D617" i="1" s="1"/>
  <c r="H617" i="1"/>
  <c r="G617" i="1"/>
  <c r="F617" i="1"/>
  <c r="E617" i="1"/>
  <c r="D621" i="1" l="1"/>
  <c r="E51" i="1"/>
  <c r="F51" i="1"/>
  <c r="G51" i="1"/>
  <c r="H51" i="1"/>
  <c r="D53" i="1"/>
  <c r="D51" i="1" s="1"/>
  <c r="E530" i="1" l="1"/>
  <c r="F530" i="1"/>
  <c r="G530" i="1"/>
  <c r="H530" i="1"/>
  <c r="D530" i="1" l="1"/>
  <c r="D589" i="1" l="1"/>
  <c r="H589" i="1"/>
  <c r="G589" i="1"/>
  <c r="F589" i="1"/>
  <c r="E589" i="1"/>
  <c r="D615" i="1"/>
  <c r="H613" i="1"/>
  <c r="G613" i="1"/>
  <c r="F613" i="1"/>
  <c r="E613" i="1"/>
  <c r="D607" i="1"/>
  <c r="D605" i="1" s="1"/>
  <c r="H605" i="1"/>
  <c r="G605" i="1"/>
  <c r="F605" i="1"/>
  <c r="E605" i="1"/>
  <c r="D582" i="1"/>
  <c r="D580" i="1" s="1"/>
  <c r="H580" i="1"/>
  <c r="G580" i="1"/>
  <c r="F580" i="1"/>
  <c r="E580" i="1"/>
  <c r="D97" i="1"/>
  <c r="D509" i="1"/>
  <c r="D507" i="1" s="1"/>
  <c r="H507" i="1"/>
  <c r="G507" i="1"/>
  <c r="F507" i="1"/>
  <c r="E507" i="1"/>
  <c r="D613" i="1" l="1"/>
  <c r="D26" i="1"/>
  <c r="D27" i="1"/>
  <c r="D20" i="1" l="1"/>
  <c r="D95" i="1"/>
  <c r="D93" i="1" s="1"/>
  <c r="D518" i="1" l="1"/>
  <c r="D516" i="1" s="1"/>
  <c r="H11" i="1" l="1"/>
  <c r="G11" i="1"/>
  <c r="F11" i="1"/>
  <c r="E11" i="1"/>
  <c r="D445" i="1" l="1"/>
  <c r="D532" i="1" l="1"/>
  <c r="D446" i="1" l="1"/>
  <c r="D437" i="1" l="1"/>
</calcChain>
</file>

<file path=xl/sharedStrings.xml><?xml version="1.0" encoding="utf-8"?>
<sst xmlns="http://schemas.openxmlformats.org/spreadsheetml/2006/main" count="594" uniqueCount="411">
  <si>
    <t>Հավելված N 1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</si>
  <si>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</si>
  <si>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</si>
  <si>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</si>
  <si>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</si>
  <si>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</si>
  <si>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</si>
  <si>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</si>
  <si>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</si>
  <si>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</si>
  <si>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</si>
  <si>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</si>
  <si>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ԱԶԳԱՅԻՆ ԺՈՂՈՎ</t>
  </si>
  <si>
    <t>ՀՀ ՎԱՐՉԱՊԵՏԻ ԱՇԽԱՏԱԿԱԶՄ</t>
  </si>
  <si>
    <t>Անտառվերականգնման և անտառապատման աշխատանքներ</t>
  </si>
  <si>
    <t>ՀՀ ՊԱՇՏՊԱՆՈՒԹՅԱՆ ՆԱԽԱՐԱՐՈՒԹՅՈՒՆ</t>
  </si>
  <si>
    <t>Պետական նշանակության ավտոճանապարհների հիմնանորոգում</t>
  </si>
  <si>
    <t>Տրանսպորտային օբյեկտների հիմնանորոգում</t>
  </si>
  <si>
    <t>ՀՀ ՀԱՆՐԱՅԻՆ ԾԱՌԱՅՈՒԹՅՈՒՆՆԵՐԸ ԿԱՐԳԱՎՈՐՈՂ ՀԱՆՁՆԱԺՈՂՈՎ</t>
  </si>
  <si>
    <t>ՀՀ ՊԵՏԱԿԱՆ ԵԿԱՄՈՒՏՆԵՐԻ ԿՈՄԻՏԵ</t>
  </si>
  <si>
    <t>ՀՀ պետական եկամուտների կոմիտեի  շենքային ապահովվածության բարելավում</t>
  </si>
  <si>
    <t>ՀՀ ԱԶԳԱՅԻՆ ԱՆՎՏԱՆԳՈՒԹՅԱՆ ԾԱՌԱՅՈՒԹՅՈՒՆ</t>
  </si>
  <si>
    <t>Ազգային անվտանգության համակարգի տեխնիկական հագեցվածության բարելավում</t>
  </si>
  <si>
    <t>ՀՀ ՈՍՏԻԿԱՆՈՒԹՅՈՒՆ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</si>
  <si>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</si>
  <si>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</si>
  <si>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</si>
  <si>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Աղյուսակ N 3</t>
  </si>
  <si>
    <t>ՀՀ ՏԱՐԱԾՔԱՅԻՆ ԿԱՌԱՎԱՐՄԱՆ ԵՎ ԵՆԹԱԿԱՌՈՒՑՎԱԾՔՆԵՐԻ ՆԱԽԱՐԱՐՈՒԹՅՈՒՆ</t>
  </si>
  <si>
    <t>Բնակարանային շինարարություն</t>
  </si>
  <si>
    <t>Հոսպիտալների և բուժկետերի բժշկական սարքավորումներով համալրում</t>
  </si>
  <si>
    <t>ՀՀ  ՇՐՋԱԿԱ ՄԻՋԱՎԱՅՐԻ  ՆԱԽԱՐԱՐՈՒԹՅՈՒՆ</t>
  </si>
  <si>
    <t>ՀՀ ԿՐԹՈՒԹՅԱՆ, ԳԻՏՈՒԹՅԱՆ, ՄՇԱԿՈՒՅԹԻ ԵՎ ՍՊՈՐՏԻ ՆԱԽԱՐԱՐՈՒԹՅՈՒՆ</t>
  </si>
  <si>
    <t xml:space="preserve"> Անտառկառավարման պլանների կազմում</t>
  </si>
  <si>
    <t>Ջրային տնտեսության հիդրոտեխնիկական սարքավորումների տեղադրման աշխատանքներ</t>
  </si>
  <si>
    <t>ՀՀ ԱՇԽԱՏԱՆՔԻ ԵՎ ՍՈՑԻԱԼԱԿԱՆ ՀԱՐՑԵՐԻ ՆԱԽԱՐԱՐՈՒԹՅՈՒՆ</t>
  </si>
  <si>
    <t xml:space="preserve"> ՀՀ կադաստրի կոմիտեի տեխնիկական հագեցվածության բարելավում</t>
  </si>
  <si>
    <t>ՀՀ ԿԱԴԱՍՏՐԻ ԿՈՄԻՏԵ</t>
  </si>
  <si>
    <t>ՀՀ պաշտպանության նախարարության շենքային պայմանների բարելավում</t>
  </si>
  <si>
    <t>ՀՀ ԱՐԴԱՐԱԴԱՏՈՒԹՅԱՆ ՆԱԽԱՐԱՐՈՒԹՅՈՒՆ</t>
  </si>
  <si>
    <t>Հակակոռուպցիոն կոմիտեի շենքային պայմանների ապահովում</t>
  </si>
  <si>
    <t>Ընդամենը</t>
  </si>
  <si>
    <t>այդ թվում</t>
  </si>
  <si>
    <t>Հակակոռուպցիոն դատարանի շենքային պայմանների ապահովում</t>
  </si>
  <si>
    <t>ՀԱՆՐԱՊԵՏՈՒԹՅԱՆ ՆԱԽԱԳԱՀԻ ԱՇԽԱՏԱԿԱԶՄ</t>
  </si>
  <si>
    <t>Քաղաքաշինության  կոմիտեի կարողությունների զարգացում և տեխնիկական հագեցվածության ապահովում</t>
  </si>
  <si>
    <t>ՀՀ ՊԵՏԱԿԱՆ ՎԵՐԱՀՍԿՈՂԱԿԱՆ ԾԱՌԱՅՈՒԹՅՈՒՆ</t>
  </si>
  <si>
    <t>ՄԱՐԴՈՒ ԻՐԱՎՈՒՆՔՆԵՐԻ ՊԱՇՏՊԱՆԻ ԱՇԽԱՏԱԿԱԶՄ</t>
  </si>
  <si>
    <t>ՀՀ թվային տեղագրական քարտեզների երկրատեղեկատվական համակարգի միջավայրում ստեղծման աշխատանքներ</t>
  </si>
  <si>
    <t xml:space="preserve"> ՀՀ ԲԱՐՁՐ ՏԵԽՆՈԼՈԳԻԱԿԱՆ ԱՐԴՅՈՒՆԱԲԵՐՈՒԹՅԱՆ ՆԱԽԱՐԱՐՈՒԹՅՈՒՆ</t>
  </si>
  <si>
    <t xml:space="preserve">ՀՀ տարածքում բազային և շարժական ռադիոմոնիթորինգի համակարգի ներդրում  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</si>
  <si>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</si>
  <si>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Հարկադիր կատարման ծառայության տեխնիկական հագեցվածության բարելավում</t>
  </si>
  <si>
    <t xml:space="preserve"> Հանրապետության նախագահի աշխատակազմի տեխնիկական հագեցվածության բարելավում</t>
  </si>
  <si>
    <t xml:space="preserve"> Ազգային ժողովի տեխնիկական հագեցվածության բարելավում</t>
  </si>
  <si>
    <t xml:space="preserve"> ՀՀ վարչապետի աշխատակազմի տեխնիկական հագեցվածության բարելավում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</si>
  <si>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</si>
  <si>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Սննդամթերքի անվտանգության տեսչական մարմնի տեխնիկական հագեցվածության բարելավում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</si>
  <si>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</si>
  <si>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</si>
  <si>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 xml:space="preserve"> Շուկայի վերահսկողության տեսչական մարմնի կարողությունների զարգացում և տեխնիկական հագեցվածության ապահովում</t>
  </si>
  <si>
    <t xml:space="preserve">  Կրթության տեսչական մարմնի կարողությունների զարգացում և տեխնիկական հագեցվածության ապահովում</t>
  </si>
  <si>
    <t xml:space="preserve"> ՀՀ պետական եկամուտների կոմիտեի տեխնիկական հագեցվածության բարելավում</t>
  </si>
  <si>
    <t>ԲԱՐՁՐԱԳՈՒՅՆ ԴԱՏԱԿԱՆ ԽՈՐՀՈՒՐԴ</t>
  </si>
  <si>
    <t>Բարձրագույն դատական խորհրդի տեխնիկական հագեցվածության բարելավում</t>
  </si>
  <si>
    <t>ՀՀ ՖԻՆԱՆՍՆԵՐԻ ՆԱԽԱՐԱՐՈՒԹՅՈՒՆ</t>
  </si>
  <si>
    <t>ՀՀ ֆինանսների նախարարության տեխնիկական հագեցվածության բարելավում</t>
  </si>
  <si>
    <t>ՀՀ ԷԿՈՆՈՄԻԿԱՅԻ ՆԱԽԱՐԱՐՈՒԹՅՈՒՆ</t>
  </si>
  <si>
    <t xml:space="preserve"> ՀՀ էկոնոմիկայի նախարարության տեխնիկական հագեցվածության բարելավում</t>
  </si>
  <si>
    <t xml:space="preserve"> ՀՀ շրջակա միջավայրի նախարարության տեխնիկական կարողությունների ընդլայնում</t>
  </si>
  <si>
    <t xml:space="preserve"> Սոցիալական ապահովության ծառայության կարողությունների զարգացում և տեխնիկական հագեցվածության ապահովում</t>
  </si>
  <si>
    <t>ԿՈՌՈՒՊՑԻԱՅԻ ԿԱՆԽԱՐԳԵԼՄԱՆ ՀԱՆՁՆԱԺՈՂՈՎ</t>
  </si>
  <si>
    <t xml:space="preserve">  Կոռուպցիայի կանխարգելման հանձնաժողովի կարողությունների զարգացում և տեխնիկական հագեցվածության ապահովում</t>
  </si>
  <si>
    <t xml:space="preserve"> ՀՀ մարդու իրավունքների պաշտպանի աշխատակազմի  տեխնիկական հագեցվածության բարելավում</t>
  </si>
  <si>
    <t xml:space="preserve"> ՀՀ պետական վերահսկողական ծառայության տեխնիկական հագեցվածության բարելավում</t>
  </si>
  <si>
    <t>ՀՀ ԼՈՌՈՒ ՄԱՐԶՊԵՏԱՐԱՆ</t>
  </si>
  <si>
    <t xml:space="preserve"> ՀՀ Լոռու մարզպետարանի տեխնիկական հագեցվածության բարելավում</t>
  </si>
  <si>
    <t xml:space="preserve"> Հանրային ծառայությունները կարգավորող հանձնաժողովի տեխնիկական հագեցվածության բարելավում</t>
  </si>
  <si>
    <t>ՀԵՌՈՒՍՏԱՏԵՍՈՒԹՅԱՆ և ՌԱԴԻՈՅԻ ՀԱՆՁՆԱԺՈՂՈՎ</t>
  </si>
  <si>
    <t xml:space="preserve"> Հեռուստատեսության և ռադիոյի  հանձնաժողովի տեխնիկական հագեցվածության  բարելավում</t>
  </si>
  <si>
    <t>Ազգային անվտանգության համակարգի շենքային ապահովվածության բարելավում</t>
  </si>
  <si>
    <t>ՀՀ ոստիկանության ստորաբաժանումների կարիքի բավարարում</t>
  </si>
  <si>
    <t>ՀՀ արդարադատության նախարարության քրեակատարողական  ծառայության կարողությունների զարգացում և տեխնիկական հագեցվածության ապահովում</t>
  </si>
  <si>
    <t>Քրեակատարողական հիմնարկների շենքային պայմանների բարելավում</t>
  </si>
  <si>
    <t xml:space="preserve">Ոռոգման համակարգերի հիմնանորոգում </t>
  </si>
  <si>
    <t xml:space="preserve">Խորքային հորերի վերականգնում </t>
  </si>
  <si>
    <t>Գետերի և հեղեղատարների տեղամասերի ամրացման և մաքրման աշխատանքներ</t>
  </si>
  <si>
    <t>Փոքր և միջին ջրամբարների կառուցում</t>
  </si>
  <si>
    <t>Ջրամբարների վերականգնման և վերազինման աշխատանքներ</t>
  </si>
  <si>
    <t>Օրվա կարգավորման ջրավազանների կառուցում և վերակառուցում</t>
  </si>
  <si>
    <t xml:space="preserve">Արփա-Սևան ջրային համակարգի տեխնիկական վիճակի բարելավում  </t>
  </si>
  <si>
    <t>Քաղաքաշինության բնագավառում պետական ծրագրերի իրականացման ապահովում</t>
  </si>
  <si>
    <t xml:space="preserve"> ՊՊԾ տրանսպորտային միջոցներով ապահովվածության բարելավում</t>
  </si>
  <si>
    <t>ՊՊԾ տեխնիկական հագեցվածության բարելավում</t>
  </si>
  <si>
    <t>ՀՀ ԱՐՏԱՔԻՆ ԳՈՐԾԵՐԻ ՆԱԽԱՐԱՐՈՒԹՅՈՒՆ</t>
  </si>
  <si>
    <t xml:space="preserve"> Արտաքին գործերի նախարարության կարողությունների զարգացում և տեխնիկական հագեցվածության ապահովում</t>
  </si>
  <si>
    <t>Հայաստանի Հանրապետության 2023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</si>
  <si>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Վթարային իրավիճակներում արտակարգ օպերատիվ ծառայությունների կանչի ավտոմատացված համակարգերի ներդրում</t>
  </si>
  <si>
    <t>ՀՀ օրթոֆոտոհատակագծերով ծածկված համայնքների կադաստրային թաղամասերի ճշգրտման աշխատանքներ</t>
  </si>
  <si>
    <t>Կադաստրային քարտեզներում  համայնքների վարչական սահմանների, կադաստրային թաղամասերի տեղադիրքի և սահմանների ուղղման նպատակով լրացուցիչ կետերի դիտարկման աշխատանքներ</t>
  </si>
  <si>
    <t>Տրանսպորտային միջոցների տեխնիկական զննության գործընթացի ավտոմատացված համակարգի ներդրում</t>
  </si>
  <si>
    <t>ՀՀ ՇԻՐԱԿԻ ՄԱՐԶՊԵՏԱՐԱՆ</t>
  </si>
  <si>
    <t xml:space="preserve"> ՀՀ Շիրակի մարզպետարանի տեխնիկական հագեցվածության բարելավում</t>
  </si>
  <si>
    <t>ՀՀ ՎԱՅՈՑ ՁՈՐԻ ՄԱՐԶՊԵՏԱՐԱՆ</t>
  </si>
  <si>
    <t xml:space="preserve"> ՀՀ Վայոց Ձորի մարզպետարանի տեխնիկական հագեցվածության բարելավում</t>
  </si>
  <si>
    <t>ՀՀ ՏԱՎՈՒՇԻ ՄԱՐԶՊԵՏԱՐԱՆ</t>
  </si>
  <si>
    <t xml:space="preserve"> ՀՀ Տավուշի մարզպետարանի տեխնիկական հագեցվածության բարելավում</t>
  </si>
  <si>
    <t xml:space="preserve"> ՀՀ Արագածոտնի մարզպետարանի տեխնիկական հագեցվածության բարելավում</t>
  </si>
  <si>
    <t>ՀՀ ԱՐԱԳԱԾՈՏՆԻ ՄԱՐԶՊԵՏԱՐԱՆ</t>
  </si>
  <si>
    <t>ՀՀ կադաստրի կոմիտեի ծառայությունների մատուցման համար ոչ նյութական հիմնական միջոցների ձեռքբերում</t>
  </si>
  <si>
    <t>ՀՀ ՀԱՇՎԵՔՆՆԻՉ ՊԱԼԱՏ</t>
  </si>
  <si>
    <t>Հաշվեքննիչ պալատի տեխնիկական հագեցվածության բարելավում</t>
  </si>
  <si>
    <t>ՀՀ արդարադատության նախարարության կարողությունների զարգացում և տեխնիկական հագեցվածության ապահովում</t>
  </si>
  <si>
    <t>ՀՀ ՍԱՀՄԱՆԱԴՐԱԿԱՆ ԴԱՏԱՐԱՆ</t>
  </si>
  <si>
    <t>ՀՀ սահմանադրական դատարանի տեխնիկական հագեցվածության բարելավում</t>
  </si>
  <si>
    <t>ՀՀ ԱՐՏԱԿԱՐԳ ԻՐԱՎԻՃԱԿՆԵՐԻ ՆԱԽԱՐԱՐՈՒԹՅՈՒՆ</t>
  </si>
  <si>
    <t>Արտակարգ իրավիճակների նախարարության տեխնիկական հագեցվածության բարելավումլավում</t>
  </si>
  <si>
    <t>ՀՀ ՀԱՆՐԱՅԻՆ ՀԵՌԱՐՁԱԿՈՂԻ ԽՈՐՀՈՒՐԴ</t>
  </si>
  <si>
    <t>Հանրային հեռուստախորհրդի կարողություների զարգացում և տեխնիկական հագեցվածության ապահովում</t>
  </si>
  <si>
    <t>Պետական գույքի կառավարման կոմիտեի տեխնիկական հագեցվածության բարելավում</t>
  </si>
  <si>
    <t xml:space="preserve"> Ջրային կոմիտեի տեխնիկական հագեցվածության բարելավում</t>
  </si>
  <si>
    <t xml:space="preserve"> Հանրային ծառայությունները կարգավորող հանձնաժողովի տրանսպորտային միջոցներով ապահովվածության բարելավում</t>
  </si>
  <si>
    <t xml:space="preserve"> Քաղաքաշինության, տեխնիկական և հրդեհային անվտանգության տեսչական մարմնի վարչական շենքի պայմանների բարելավում </t>
  </si>
  <si>
    <t>Տարեց և (կամ) հաշմանդամություն ունեցող անձանց շուրջօրյա խնամք մատուցող պետական ոչ առևտրային կազմակերպությունների շենքային պայմանների բարելավում</t>
  </si>
  <si>
    <t>Արարատյան ջրավազանի ձկնաբուծական տնտեսությունների ելքային ջրերի վերաօգտագործման ծրագիր</t>
  </si>
  <si>
    <t xml:space="preserve"> Բարձրագույն դատական խորհրդի և դատարանների շենքային պայմանների  բարելավում</t>
  </si>
  <si>
    <t xml:space="preserve"> Նախնական մասնագիտական (արհեստագործական) և միջին մասնագիտական ուսումնական հաստատությունների շենքերի կառուցում</t>
  </si>
  <si>
    <t xml:space="preserve"> Հանրային գրադարանների նյութատեխնիկական բազայի զարգացում</t>
  </si>
  <si>
    <t xml:space="preserve"> Հուշարձանների ամրակայում, նորոգում և վերականգնում</t>
  </si>
  <si>
    <t>Ներդրումներ թանգարանների և պատկերասրահների հիմնանորոգման համար</t>
  </si>
  <si>
    <t>«Մոդուլային» տիպի մանկապարտեզների շենքային ապահովում</t>
  </si>
  <si>
    <t>Գիտական կենտրոնների վերանորոգում</t>
  </si>
  <si>
    <t>Աջակցություն համայնքներին մարզական հաստատությունների շենքային պայմանների բարելավման համար</t>
  </si>
  <si>
    <t>Մարզական օբյեկտների շինարարություն</t>
  </si>
  <si>
    <t>Մարզական օբյեկտների հիմնանորոգում</t>
  </si>
  <si>
    <t>Կրթական օբյեկտների շենքային պայմանների բարելավում</t>
  </si>
  <si>
    <t>Կրթական օբյեկտների շենքային ապահովվածության բարելավում</t>
  </si>
  <si>
    <t>Ավագ մակարդակի կրթություն իրականացնող ուսումնական հաստատությունների շենքային պայմանների բարելավում</t>
  </si>
  <si>
    <t>Հանրակրթական կրթություն իրականացնող ուսումնական հաստատությունների նոր մարզադահլիճների կառուցում</t>
  </si>
  <si>
    <t>Հանրակրթական կրթություն իրականացնող ուսումնական հաստատությունների մարզադահլիճների վերակառուցում</t>
  </si>
  <si>
    <t>Հանրակրթական դպրոցների գույքով և տեխնիկայով ապահովում</t>
  </si>
  <si>
    <t>ՀՀ ԱՌՈՂՋԱՊԱՀՈՒԹՅԱՆ ՆԱԽԱՐԱՐՈՒԹՅՈՒՆ</t>
  </si>
  <si>
    <t>Առողջապահական կազմակերպությունների կառուցում, վերակառուցում</t>
  </si>
  <si>
    <t>Հանրապետության տարածքում փակման ենթակա աղբավայրերի փակում և շահագործվող աղբավայրերի բարեկարգում</t>
  </si>
  <si>
    <t xml:space="preserve"> ՀՀ կրթության, գիտության, մշակույթի և սպորտի նախարարության կարողությունների զարգացում և տեխնիկական հագեցվածության ապահովում</t>
  </si>
  <si>
    <t>ՀՀ շրջակա միջավայրի նախարարության անտառային կոմիտեի տեխնիկական կարողությունների ընդլայնում</t>
  </si>
  <si>
    <t>Շրջակա միջավայրի նախարարության հատուկ սարքավորումներով և համակարգչային ծրագրերով հագեցվածության բարելավում</t>
  </si>
  <si>
    <t>ՀՀ առողջապահական և աշխատանքի տեսչական մարմնի շենքային պայմանների բարելավում</t>
  </si>
  <si>
    <t>Պարտադիր կապիտալ աշխատանքների ծրագրի շրջանակներում ջրամատակարարման և ջրահեռացման ենթակառուցվածքների հիմնանորոգում</t>
  </si>
  <si>
    <t>«Արմաշ» պոմպակայանի IV գոտու հեռացնող ջրատարի վերականգնման աշխատանքներ</t>
  </si>
  <si>
    <t>Սուրենավան III գոտու ջրագծի հիմնանորոգման աշխատանքներ</t>
  </si>
  <si>
    <t>Արազափ-1 պոմպակայանի 3-րդ գոտու հեռացնոց ջրատարի վերականգնում</t>
  </si>
  <si>
    <t>Արմավիրի մարզի Մրգաշատ համայնքի Բաժանարար N2 կիսախողովակային ջրանցքի վերակառուցում</t>
  </si>
  <si>
    <t xml:space="preserve">Քաղցրաշեն-1 պ/կ 2-րդ հերթի մղման ավազանից </t>
  </si>
  <si>
    <t>Արմավիր ՋՕԸ-ի Ոռոգման համակարգի 2018թ. հիմնանորոգում ծրագրով նախատեսված խորքային հորերի վերականգնում</t>
  </si>
  <si>
    <t>ՀՀ Տավուշի մարզի Այրում համայնքի տարածքում Դեբեդ գետի ափի ամրացում և սահմանային ճանապարհի ստեղծում</t>
  </si>
  <si>
    <t>ՀՀ Լոռու մարզի Մեծավանի ջրամբարի վերականգնման աշխատանքներ</t>
  </si>
  <si>
    <t xml:space="preserve">Ապարանի ջրամբարի վերանորոգում </t>
  </si>
  <si>
    <t xml:space="preserve">Սառնակունք գյուղի մոտ Մուխութուրյանի ջրատարի ջրաքանակի համար քլորակայանի կառուցում </t>
  </si>
  <si>
    <t xml:space="preserve">Ղազանչի ջրաղբյուրների սանիտարական գոտում նոր, հեղուկ քլորով շահագործվող քլորակայանի կառուցում </t>
  </si>
  <si>
    <t xml:space="preserve">ՀՀ-ի տարածքում Վարձակալի կողմից չսպասարկվող բնակավայրերում ջրամատակարարման և ջրահեռացման համակարգերի կառուցում  </t>
  </si>
  <si>
    <t>ՀՀ Արագածոտնի մարզի որոշ բնակավայրերի ջրամատակարարման և ջրահեռացման համակարգերի բարելավման աշխատանքներ</t>
  </si>
  <si>
    <t>ՀՀ Տավուշի մարզի որոշ բնակավայրերի ջրամատակարարման և ջրահեռացման համակարգերի բարելավման աշխատանքներ</t>
  </si>
  <si>
    <t>ՀՀ էկոնոմիկայի նախարարության շենքային պայմանների բարելավում</t>
  </si>
  <si>
    <t>Ջրամատակարարման և ջրահեռացման համակարգերի հիմնանորոգում</t>
  </si>
  <si>
    <t>Ոռոգման համակարգերի կառուցում</t>
  </si>
  <si>
    <t>ՀՀ ՊԵԿ Երևան քաղաքի արտաքին տնտեսական գործունեության կենտրոնի կառուցման աշխատանքներ։</t>
  </si>
  <si>
    <t xml:space="preserve">Արևելյան մաքսատան-վարչության Բագրատաշենի մաքսային կետ-բաժնի ենթակառուցվածքների վերակառուցում </t>
  </si>
  <si>
    <t>ՀՀ մարդու իրավունքների պաշտպանի աշխատակազմի շենքային պայմանների բարելավում</t>
  </si>
  <si>
    <t>ՀՀ ՔՆՆՉԱԿԱՆ ԿՈՄԻՏԵ</t>
  </si>
  <si>
    <t>ՀՀ քննչական կոմիտեի շենքային պայմանների բարելավում</t>
  </si>
  <si>
    <t>ՀՀ քննչական կոմիտեի Ստեփանավան քաղաքի Արևելյան 4 հասցեի վարչական շենքի կապիտալ վերանորոգում</t>
  </si>
  <si>
    <t>Շենքերի և շինությունների մատչելիություն և անձնագրավորում</t>
  </si>
  <si>
    <t>ՀՀ Լոռու մարզի Ստեփանավան համայնքի Աշոտաբերդ թաղամասի կառուցապատման աշխատանքներ</t>
  </si>
  <si>
    <t>ՀՀ Շիրակի մարզի Աշոցք համայնքում նոր բնակելի թաղամասի կառուցում</t>
  </si>
  <si>
    <t>Անբավարար տեխնիկական վիճակում գտնվող բնակֆոնդի հիմնախնդրի լուծմանն ուղղված ծրագրերի իրականացման համար մշակվող նախագծանախահաշվային փաստաթղթեր</t>
  </si>
  <si>
    <t>Միջպետական և հանրապետական նշանակության ավտոճանապարհների միջին նորոգում</t>
  </si>
  <si>
    <t>Երևանի մետրոպոլիտենի ենթակառուցվածքների կառուցում</t>
  </si>
  <si>
    <t xml:space="preserve"> Նախնական մասնագիտական (արհեստագործական) և միջին մասնագիտական ուսումնական հաստատությունների շենքային պայմանների բարելավում</t>
  </si>
  <si>
    <t xml:space="preserve"> այդ թվում`</t>
  </si>
  <si>
    <t>Երևան քաղաք</t>
  </si>
  <si>
    <t>«Երևանի թեթև արդյունաբերության պետական քոլեջ» ՊՈԱԿ</t>
  </si>
  <si>
    <t>«Երևանի հ․8 արհեստագործական պետական ուսումնարան» ՊՈԱԿ</t>
  </si>
  <si>
    <t>«Երևանի հ․9 արհեստագործական պետական ուսումնարան» ՊՈԱԿ</t>
  </si>
  <si>
    <t>ՀՀ Արարատի մարզ</t>
  </si>
  <si>
    <t>«Մասիսի պետական գյուղատնտեսական քոլեջ» ՊՈԱԿ</t>
  </si>
  <si>
    <t>ՀՀ Գեղարքունիքի մարզ</t>
  </si>
  <si>
    <t>«Գավառի պետական բժշկական քոլեջ» ՊՈԱԿ</t>
  </si>
  <si>
    <t>ՀՀ Լոռու մարզ</t>
  </si>
  <si>
    <t xml:space="preserve">«Վանաձորի Կ. Ղարաքեշիշյանի անվան N 1 արհեստագործական պետական ուսումնարան» ՊՈԱԿ </t>
  </si>
  <si>
    <t>ՀՀ Կոտայքի մարզ</t>
  </si>
  <si>
    <t>«Նոր Գեղիի ակադեմիկոս Գ. Աղաջանյանի անվան պետական գյուղատնտեսական քոլեջ» ՊՈԱԿ</t>
  </si>
  <si>
    <t>ՀՀ Շիրակի մարզ</t>
  </si>
  <si>
    <t xml:space="preserve">«Արթիկի պետական քոլեջ» ՊՈԱԿ </t>
  </si>
  <si>
    <t xml:space="preserve">«Երևանի զարդակիրառական արվեստի արհեստագործական պետական ուսումնարան» ՊՈԱԿ </t>
  </si>
  <si>
    <t>ՀՀ Արագածոտնի մարզ</t>
  </si>
  <si>
    <t>Հայաստանի ազգային ագրարային համալսարան հիմնադրամի Ապարանի մասնաճյուղ</t>
  </si>
  <si>
    <t>«Գավառի ակադեմիկոս Ա. Թամամշևի անվան պետական գյուղատնտեսական քոլեջ» ՊՈԱԿ</t>
  </si>
  <si>
    <t>«Ստեփանավանի պրոֆ. Քալանթարի անվան պետական գյուղատնտեսական քոլեջ» ՊՈԱԿ</t>
  </si>
  <si>
    <t>ՀՀ Սյունիքի մարզ</t>
  </si>
  <si>
    <t>«Գորիսի պրոֆեսոր Խ. Երիցյանի անվան պետական գյուղատնտեսական քոլեջ» ՊՈԱԿ</t>
  </si>
  <si>
    <t>1. Վերականգնողական աշխատանքներ</t>
  </si>
  <si>
    <t>որից`</t>
  </si>
  <si>
    <t>Հայոց ցեղասպանության հուշահամալիրի և թանգարանի հիմնանորոգում և բարեկարգում</t>
  </si>
  <si>
    <t>ՀՀ Արագածոնի մարզ</t>
  </si>
  <si>
    <t>Փարպի համայնքի 5-րդ դարի Ծիրանավոր եկեղեցու ամրակայում, վերականգնում և տարածքի բարեկարգում</t>
  </si>
  <si>
    <t>ՀՀ Արմավիրի մարզ</t>
  </si>
  <si>
    <t xml:space="preserve"> Այգեշատ համայնքի Թարգմանչաց եկեղեցու վերականգնում </t>
  </si>
  <si>
    <t>Ալավերդի համայնքի  Սանահինի վանական համալիրի Սբ Ամենափրկիչ եկեղեցու տանիքների նորոգում</t>
  </si>
  <si>
    <t>Քոբայր ե/գ կայարանի Քոբայրավանքի սեղանատան վերականգնում</t>
  </si>
  <si>
    <t xml:space="preserve">Տեղ համայնքի Սբ Գևորգ եկեղեցու վերականգնում </t>
  </si>
  <si>
    <t>ՀՀ Տավուշի մարզ</t>
  </si>
  <si>
    <t>Դիլիջան համայնքի Հ.Շարամբեյանի անվան ժողովրդական արհեստների թանգարանի նորոգում, ամրակայում</t>
  </si>
  <si>
    <t>2. Վավերագրման և ուսումնասիրման աշխատանքներ, (այդ թվում՝ հետախուզումև պեղում), գիտանախագծային փաստաթղթերի կազմում և փորձաքննում</t>
  </si>
  <si>
    <t>Լոռու մարզի Քաղաքատեղի Լոռի Բերդի միջնաբերդի պարիսպների ամրակայման և վերականգնման գիտանախագծային փաստաթղթեր</t>
  </si>
  <si>
    <t>Լոռու մարզի Քաղաքատեղի Լոռի Բերդի միջնաբերդի եկեղեցու ամրակայման, նորոգման և վերականգնման գիտանախագծային փաստաթղթեր</t>
  </si>
  <si>
    <t>Լոռու մարզի Քաղաքատեղի Լոռի Բերդի միջնաբերդի բաղնիքների ամրակայման և մասնակի վերականգնման գիտանախագծային փաստաթղթեր</t>
  </si>
  <si>
    <t>Լոռու մարզի Ամրակից գյուղի Ռուսական եկեղեցու ամրակայման, վերականգնման և տարածքի բարեկարգման գիտանախագծային փաստաթղթեր</t>
  </si>
  <si>
    <t>«Սրվեղ» վանական համալիրի ամրակայման, վերականգնման և տարածքի բարեկարգման գիտանախագծային փաստաթղթեր</t>
  </si>
  <si>
    <t>«Տավուշ» ամրոցի պարիսպների, կից կառույցների, եկեղեցու ամրակայման, վերականգնման և տարածքի բարեկարգման գիտանախագծային փաստաթղթեր</t>
  </si>
  <si>
    <t>Հայաստանի ազգային պատկերասրահ  ՊՈԱԿ-ի Արա Սարգսյանի և Հակոբ Կոջոյանի տուն-թանգարան մասնաճյուղ</t>
  </si>
  <si>
    <t>«Հ. Թումանյանի թանգարան» ՊՈԱԿ</t>
  </si>
  <si>
    <t>«Շիրակի երկրագիտական թանգարան» ՊՈԱԿ</t>
  </si>
  <si>
    <t>Բարձրագույն ուսումնական հաստատությունների և ««Զեյթուն» ուսանողական ավան» հիմնադրամի շենքային պայմանների բարելավում</t>
  </si>
  <si>
    <t>«Երևանի Կոմիտասի անվան պետական կոնսերվատորիա» ՊՈԱԿ</t>
  </si>
  <si>
    <t xml:space="preserve">ՀՀ Արագածոտնի մարզի  Ալագյազ համայնքում «Մոդուլային» տիպի 144 տեղ հզորությամբ մսուր-մանկապարտեզ </t>
  </si>
  <si>
    <t>ՀՀ Արարտի մարզ</t>
  </si>
  <si>
    <t xml:space="preserve">ՀՀ Արարատի մարզի Արալեզ համայնքում «Մոդուլային» տիպի 144 տեղ հզորությամբ մսուր-մանկապարտեզ </t>
  </si>
  <si>
    <t>ՀՀ Արմավիրի մարզի Այգեվան համայնքում «Մոդուլային» տիպի 144 տեղ հզորությամբ մսուր-մանկապարտեզ</t>
  </si>
  <si>
    <t>ՀՀ Արմավիրի մարզի Գետաշեն համայնքում «Մոդուլային» տիպի 144 տեղ հզորությամբ մսուր-մանկապարտեզ</t>
  </si>
  <si>
    <t>ՀՀ Արմավիրի մարզի Նորավան համայնքում «Մոդուլային» տիպի 144 տեղ հզորությամբ մսուր-մանկապարտեզ</t>
  </si>
  <si>
    <t>ՀՀ Արմավիրի մարզի Փշատավան համայնքում «Մոդուլային» տիպի 144 տեղ հզորությամբ մսուր-մանկապարտեզ</t>
  </si>
  <si>
    <t>ՀՀ Արմավիրի մարզի Լենուղի համայնքում «Մոդուլային» տիպի 144 տեղ հզորությամբ մսուր-մանկապարտեզ</t>
  </si>
  <si>
    <t xml:space="preserve">ՀՀ Գեղարքունիքի մարզի Աստղաձոր համայնքում «Մոդուլային» տիպի 144 տեղ հզորությամբ մսուր-մանկապարտեզ </t>
  </si>
  <si>
    <t xml:space="preserve">ՀՀ Լոռու մարզի Սպիտակ համայնքում «Մոդուլային» տիպի 144 տեղ հզորությամբ մսուր-մանկապարտեզ </t>
  </si>
  <si>
    <t>ՀՀ Լոռու մարզի Գոգարան համայնքում «Մոդուլային» տիպի 144 տեղ հզորությամբ մսուր-մանկապարտեզ</t>
  </si>
  <si>
    <t>ՀՀ Լոռու մարզի Լեռնավան համայնքում «Մոդուլային» տիպի 144 տեղ հզորությամբ մսուր-մանկապարտեզ</t>
  </si>
  <si>
    <t>ՀՀ Լոռու մարզի Լուսաղբյուր համայնքում «Մոդուլային» տիպի 144 տեղ հզորությամբ մսուր-մանկապարտեզ</t>
  </si>
  <si>
    <t xml:space="preserve">ՀՀ Կոտայքի մարզի Հրազդան համայնքում «Մոդուլային» տիպի 144 տեղ հզորությամբ մսուր-մանկապարտեզ </t>
  </si>
  <si>
    <t>ՀՀ Կոտայքի մարզի Չարենցավան համայնքի Ֆանտան բնակավայրում «Մոդուլային» տիպի 144 տեղ հզորությամբ մսուր-մանկապարտեզ</t>
  </si>
  <si>
    <t>ՀՀ Շիրակի մարզի Արթիկ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</si>
  <si>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</si>
  <si>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ՀՀ Սյունիքի մարզի Սիսիան համայնքում «Մոդուլային» տիպի 144 տեղ հզորությամբ մսուր-մանկապարտեզ</t>
  </si>
  <si>
    <t>ՀՀ Վայոց Ձորի մարզ</t>
  </si>
  <si>
    <t>ՀՀ Վայոց ձորի մարզի Եղեգիս համայնքի Շատին բնակավայրում «Մոդուլային» տիպի 144 տեղ հզորությամբ մսուր-մանկապարտեզ</t>
  </si>
  <si>
    <t>ՀՀ Տավուշի մարզի Այրում համայնքի Բագրատաշեն բնակավայրում «Մոդուլային» տիպի 144 տեղ հզորությամբ մսուր-մանկապարտեզ</t>
  </si>
  <si>
    <t>«Արամ Մանուկյանի անվան մարզառազմական մասնագիտացված դպրոց» ՊՈԱԿ-ի մարզադահլիճի կառուցում</t>
  </si>
  <si>
    <t>«Արամ Մանուկյանի անվան մարզառազմական մասնագիտացված դպրոց» ՊՈԱԿ</t>
  </si>
  <si>
    <t>Գիտական կենտրոնները ժամանակակից սարքավորումներով վերազինում ու համատեղ օգտագործման գիտական սարքավորումների կենտրոնների ստեղծում</t>
  </si>
  <si>
    <t>«Երևանի թենիսի և բադմինթոնի մանկապատանեկան մարզադպրոց» ՀՈԱԿ</t>
  </si>
  <si>
    <t>«Արթուր Ալեքսանյանի անվան հունա-հռոմեական ըմբշամարտի մանկապատանեկան դպրոց» ՀՈԱԿ</t>
  </si>
  <si>
    <t>«Հեծանվային սպորտի օլիմպիական մանկապատանեկան մարզադպրոց» ՊՈԱԿ</t>
  </si>
  <si>
    <t>Արթուր Աբրահամի անվան մարզահամալիր</t>
  </si>
  <si>
    <t>Արմավիրի մարզի Ջրառատ համայնքի Սիմոն Մարտիրոսյանի անվան ծանրամարտի մարզադպրոց</t>
  </si>
  <si>
    <t>«Երևանի օլիմպիական հերթափոխի պետական մարզական քոլեջ» ՊՈԱԿ</t>
  </si>
  <si>
    <t>«Խաղային մարզաձևերի օլիմպիական մանկապատանեկան մարզադպրոց» ՊՈԱԿ</t>
  </si>
  <si>
    <t>«Թիավարության մարզաձևերի օլիմպիական մանկապատանեական մարզադպրոց» ՊՈԱԿ</t>
  </si>
  <si>
    <t>«Գյումրու մանկապատանեկան համալիր մարզադպրոց» ՊՈԱԿ</t>
  </si>
  <si>
    <t>«Վանաձորի Հ. Աբելյանի անվան պետական դրամատիկական թատրոն» ՊՈԱԿ</t>
  </si>
  <si>
    <t>«Երևանի թիվ 22 հիմնական դպրոց» ՊՈԱԿ</t>
  </si>
  <si>
    <t>«Երևանի Հ. Խաչատրյանի անվան N 199 հիմնական դպրոց» ՊՈԱԿ</t>
  </si>
  <si>
    <t>«Երևանի Գր. Բաղյանի անվան հ. 141 հիմնական դպրոց» ՊՈԱԿ</t>
  </si>
  <si>
    <t>«Երևանի թիվ 109 ավագ դպրոց» ՊՈԱԿ</t>
  </si>
  <si>
    <t>«Երևանի Վ. Տերյանի անվան հ. 60 դպրոց» ՊՈԱԿ</t>
  </si>
  <si>
    <t>«Մասիսի թիվ 5 ավագ դպրոց» ՊՈԱԿ</t>
  </si>
  <si>
    <t>«Վեդիի ավագ դպրոց» ՊՈԱԿ</t>
  </si>
  <si>
    <t>«Բարձրաշենի միջնակարգ դպրոց»ՊՈԱԿ</t>
  </si>
  <si>
    <t>«Վաղարշապատի Մովսես Խորենացու անվան N 10 ավագ դպրոց» ՊՈԱԿ</t>
  </si>
  <si>
    <t>Ն.Գետաշենի թիվ 1 հիմնական դպրոց ՊՈԱԿ</t>
  </si>
  <si>
    <t>«Վարդենիսի Հ. Համբարձումյանի անվան ավագ դպրոց» ՊՈԱԿ</t>
  </si>
  <si>
    <t>«Ալավերդու Սայաթ Նովայի անվան թիվ 8 ավագ դպրոց» ՊՈԱԿ</t>
  </si>
  <si>
    <t>«Հրազդանի Լևոն Խեչոյանի անվան թիվ 10 ավագ դպրոց» ՊՈԱԿ</t>
  </si>
  <si>
    <t>«Լուսակնի միջնակարգ դպրոց» ՀՈԱԿ</t>
  </si>
  <si>
    <t>«Գառնահովիտի  միջնակարգ դպրոց» ՊՈԱԿ</t>
  </si>
  <si>
    <t>«Լեռնահովիտ գյուղի Վ. Բարեղամյանի անվան հիմնական դպրոց» ՊՈԱԿ</t>
  </si>
  <si>
    <t>«Շատջրեք գյուղի միջնակարգ դպրոց» ՊՈԱԿ</t>
  </si>
  <si>
    <t>«Ջիլի միջնակարգ դպրոց» ՊՈԱԿ</t>
  </si>
  <si>
    <t>«Մեդովկայի միջնակարգ դպրոց» ՊՈԱԿ</t>
  </si>
  <si>
    <t>«Բերդաշենի միջնակարգ դպրոց» ՊՈԱԿ</t>
  </si>
  <si>
    <t>«Արեգնադեմի միջնակարգ դպրոց» ՊՈԱԿ</t>
  </si>
  <si>
    <t>«Կապսի միջնակարգ դպրոց» ՊՈԱԿ</t>
  </si>
  <si>
    <t>«Հարժիսի Համլետ Մինասյանի անվան միջնակարգ դպրոց» ՊՈԱԿ</t>
  </si>
  <si>
    <t>«Վաղատինի միջնակարգ դպրոց» ՊՈԱԿ</t>
  </si>
  <si>
    <t>«Դարբասի միջնակարգ դպրոց» ՊՈԱԿ</t>
  </si>
  <si>
    <t>«Վերին Խոտանանի միջնակարգ դպրոց» ՊՈԱԿ</t>
  </si>
  <si>
    <t>«Դավիթ Բեկի միջնակարգ դպրոց» ՊՈԱԿ</t>
  </si>
  <si>
    <t>«Եղվարդի միջնակարգ դպրոց» ՊՈԱԿ</t>
  </si>
  <si>
    <t>«Աճանանի միջնակարգ դպրոց» ՊՈԱԿ</t>
  </si>
  <si>
    <t>«Օխտարի միջնակարգ դպրոց» ՊՈԱԿ</t>
  </si>
  <si>
    <t>«Արծվանիկի միջնակարգ դպրոց» ՊՈԱԿ</t>
  </si>
  <si>
    <t>«Գեղանուշի միջնակարգ դպրոց» ՊՈԱԿ</t>
  </si>
  <si>
    <t>«Սյունիքի միջնակարգ դպրոց» ՊՈԱԿ</t>
  </si>
  <si>
    <t>«Եղեգի միջնակարգ դպրոց» ՊՈԱԿ</t>
  </si>
  <si>
    <t>«Ծավի միջնակարգ դպրոց» ՊՈԱԿ</t>
  </si>
  <si>
    <t>«Ճակատենի հիմնական դպրոց» ՊՈԱԿ</t>
  </si>
  <si>
    <t>«Ներքին Հանդի հիմնական դպրոց» ՊՈԱԿ</t>
  </si>
  <si>
    <t>«Շիկահողի միջնակարգ դպրոց» ՊՈԱԿ</t>
  </si>
  <si>
    <t>«Չիվայի միջնակարգ դպրոց» ՊՈԱԿ</t>
  </si>
  <si>
    <t>«Գոմքի միջնակարգ դպրոց» ՊՈԱԿ</t>
  </si>
  <si>
    <t>«Կիրանցի Գ.Վարդանյանի անվ. հիմնական դպրոց» ՊՈԱԿ</t>
  </si>
  <si>
    <t>«գ. Դովեղի միջնակարգ դպրոց» ՊՈԱԿ</t>
  </si>
  <si>
    <t>«Գյումրու «Ֆոտոն» վարժարան» ՊՈԱԿ</t>
  </si>
  <si>
    <t>«Կապանի N 9 ավագ դպրոց» ՊՈԱԿ</t>
  </si>
  <si>
    <t>«Եղեգնաձորի ավագ դպրոցի» ՊՈԱԿ</t>
  </si>
  <si>
    <t>«Երևանի Միքայել Նալբանդյանի անվան հ.33 հիմնական դպրոց» ՊՈԱԿ</t>
  </si>
  <si>
    <t>«Երևանի Ս. Խանզադյանի անվան հ. 184 ավագ դպրոց» ՊՈԱԿ</t>
  </si>
  <si>
    <t>«Երևանի Ա. Երզնկյանի անվան հ. 118 ավագ դպրոց» ՊՈԱԿ</t>
  </si>
  <si>
    <t>«Երևանի Սիլվա Կապուտիկյանի անվան հ. 145 հիմնական դպրոց» ՊՈԱԿ</t>
  </si>
  <si>
    <t>Ալագյազի միջնակարգ դպրոց ՊՈԱԿ</t>
  </si>
  <si>
    <t>«Թալինի ավագ դպրոց» ՊՈԱԿ</t>
  </si>
  <si>
    <t>«Սիփանի Ֆ. Ուսըվի անվան միջնակարգ դպրոց» ՊՈԱԿ</t>
  </si>
  <si>
    <t>«Արտիմետի միջնակարգ դպրոց» ՊՈԱԿ</t>
  </si>
  <si>
    <t>«Արագածի Մ. Մեխակյանի անվան միջնակարգ դպրոց» ՊՈԱԿ</t>
  </si>
  <si>
    <t>«Վաղարշապատի Երվանդ Օտյանի անվան N 7 հիմնական դպրոց » ՊՈԱԿ</t>
  </si>
  <si>
    <t>«Ջանֆիդայի Է. Դաշտոյանի անվան միջնակարգ դպրոց» ՊՈԱԿ</t>
  </si>
  <si>
    <t>«Արմավիրի N 6 հիմնական դպրոց» ՊՈԱԿ</t>
  </si>
  <si>
    <t>«Մրգաստանի միջնակարգ դպրոց» ՊՈԱԿ</t>
  </si>
  <si>
    <t>ՀՀ Գեղարքունիքի մարզի Գագարինի միջնակարգ դպրոց ՊՈԱԿ</t>
  </si>
  <si>
    <t>«Վանաձորի Խ. Աբովյանի անվան թիվ 9 հիմնական դպրոց» ՊՈԱԿ</t>
  </si>
  <si>
    <t>«Վանաձորի Ծովակալ Իսակովի  անվան թիվ 23 հիմնական դպրոց ՊՈԱԿ</t>
  </si>
  <si>
    <t>Ստեփանավանի N1 վարժարան ՊՈԱԿ</t>
  </si>
  <si>
    <t>«Ագարակի միջնակարգ դպրոց» ՊՈԱԿ</t>
  </si>
  <si>
    <t>«Վարդաբլուրի միջնակարգ դպրոց» ՊՈԱԿ</t>
  </si>
  <si>
    <t>«Ախուրյանի Նիկոլ Աղբալյանի անվան ավագ դպրոց»ՊՈԱԿ</t>
  </si>
  <si>
    <t>«Երևանի Մ. Սարյանի անվան հ. 86 հիմնական դպրոց» ՊՈԱԿ</t>
  </si>
  <si>
    <t>«Երևանի Վ. Թեքեյանի անվան թիվ 92 հիմնական դպրոց» ՊՈԱԿ</t>
  </si>
  <si>
    <t>«Երևանի հ. 37 հիմնական դպրոց» ՊՈԱԿ</t>
  </si>
  <si>
    <t>«Երևանի հ. 136 հիմնական դպրոց» ՊՈԱԿ</t>
  </si>
  <si>
    <t>Շահումյանի միջնակարգ դպրոց ՊՈԱԿ</t>
  </si>
  <si>
    <t>«Փշատավանի միջնակարգ դպրոց» ՊՈԱԿ</t>
  </si>
  <si>
    <t>«Սարդարապատի միջնակարգ դպրոց» ՊՈԱԿ</t>
  </si>
  <si>
    <t>«Արմավիրի հ. 8 հիմնական դպրոց» ՊՈԱԿ</t>
  </si>
  <si>
    <t>«Հայաստանի Հանրապետության Գեղարքունիքի մարզի Ակունք գյուղի միջնակարգ դպրոց» ՊՈԱԿ</t>
  </si>
  <si>
    <t>«Վ․ Գետաշենի թիվ 2 միջնակարգ դպրոց» ՊՈԱԿ</t>
  </si>
  <si>
    <t>«Ալավերդու թիվ 12 հիմնական դպրոց» ՊՈԱԿ-ի մարզադահլիճի վերակառուցում</t>
  </si>
  <si>
    <t>«ՀՀ Վայոց Ձորի մարզի Շատինի միջնակարգ դպրոց» ՊՈԱԿ</t>
  </si>
  <si>
    <t>«Երևանի Վ. Թեքեյանի անվան թիվ 92 հիմնական դպրոց» ՊՈԱԿ-ի մարզադահլիճի վերակառուցում</t>
  </si>
  <si>
    <t>«Երևանի հ. 37 հիմնական դպրոց» ՊՈԱԿ-ի մարզադահլիճի վերակառուցում</t>
  </si>
  <si>
    <t>«Երևանի հ. 136 հիմնական դպրոց» ՊՈԱԿ-ի մարզադահլիճի վերակառուցում</t>
  </si>
  <si>
    <t>«Փշատավանի միջնակարգ դպրոց » ՊՈԱԿ-ի մարզադահլիճի վերակառուցում</t>
  </si>
  <si>
    <t>«Սարդարապատի միջնակարգ դպրոց» ՊՈԱԿ-ի մարզադահլիճի վերակառուցում</t>
  </si>
  <si>
    <t>«Արմավիրի հ. 8 հիմնական դպրոց» ՊՈԱԿ-ի մարզադահլիճի վերակառուցում</t>
  </si>
  <si>
    <t>«Գեղարքունիքի մարզի Ակունք գյուղի միջնակարգ դպրոց» ՊՈԱԿ</t>
  </si>
  <si>
    <t>Գագարինի միջնակարգ դպրոց ՊՈԱԿ</t>
  </si>
  <si>
    <t>«Վ․ Գետաշենի թիվ 2 միջնակարգ դպրոց» ՊՈԱԿ-ի մարզադահլիճի վերակառուցում</t>
  </si>
  <si>
    <t>«Վանաձորի Ղևոնդ Ալիշանի անվան N 27 հիմնական դպրոց» ՊՈԱԿ</t>
  </si>
  <si>
    <t>«Վանաձորի Ծովակալ Իսակովի անվան թիվ 23 հիմնական դպրոց ՊՈԱԿ</t>
  </si>
  <si>
    <t>«Շատինի միջնակարգ դպրոց» ՊՈԱԿ</t>
  </si>
  <si>
    <t>«Մոնթե Մելքոնյանի անվան ռազմամարզական վարժարան» ՊՈԱԿ</t>
  </si>
  <si>
    <t>Երաժշտական և արվեստի դպրոցների համար երաժշտական գործիքների ձեռքբերում</t>
  </si>
  <si>
    <t>«Հոգեկան առողջության պահպանման ազգային կենտրոն» ՓԲԸ</t>
  </si>
  <si>
    <t xml:space="preserve"> «Ինֆեկցիոն հիվանդությունների ազգային կենտրոն» ՓԲԸ</t>
  </si>
  <si>
    <t>«Վաղարշապատի բժշկական կենտրոն» ՓԲԸ</t>
  </si>
  <si>
    <t>«Թալինի բժշկական կենտրոն» ՓԲԸ</t>
  </si>
  <si>
    <t>«Ծաղկահովիտի առողջության կենտրոն» ՓԲԸ</t>
  </si>
  <si>
    <t>«Աշտարակի բժշկական կենտրոն» ՓԲԸ</t>
  </si>
  <si>
    <t>«Մասիսի բժշկական կենտրոն» ՓԲԸ</t>
  </si>
  <si>
    <t>«Արտաշատի բժշկական կենտրոն» ՓԲԸ</t>
  </si>
  <si>
    <t>«Նաիրի բժշկական կենտրոն» ՓԲԸ</t>
  </si>
  <si>
    <t xml:space="preserve">«Սիսիանի բժշկական կենտրոն» ՓԲԸ </t>
  </si>
  <si>
    <t>«Տաշիր բժշկական կենտրոն» ՓԲԸ</t>
  </si>
  <si>
    <t xml:space="preserve"> ԵՄ-ի կողմից Հարավային Կովկասի խոցելի տարածքներում երկրաշարժի համակողմանի կառավարման աջակցության ծրագրի շրջանակներում տեխնիկական հագեցվածության բարելավում</t>
  </si>
  <si>
    <t>ՀՀ ԿՈՏԱՅՔԻ ՄԱՐԶՊԵՏԱՐԱՆ</t>
  </si>
  <si>
    <t xml:space="preserve"> ՀՀ Կոտայքի մարզպետարանի տեխնիկական հագեցվածության բարելավում</t>
  </si>
  <si>
    <t>ՀՀ քննչական կոմիտեի տեխնիկական հագեցվածության բարելավում</t>
  </si>
  <si>
    <t>ՀՀ ՎԻՃԱԿԱԳՐԱԿԱՆ ԿՈՄԻՏԵ</t>
  </si>
  <si>
    <t>ՀՀ վիճակագրական կոմիտեի տեխնիկական հագեցվածության բարելավում</t>
  </si>
  <si>
    <t>ՀՀ ՀԱԿԱԿՈՌՈՒՊՑԻՈՆ ԿՈՄԻՏԵ</t>
  </si>
  <si>
    <t>Հակակոռուպցիոն կոմիտեի տեխնիկական հագեցվածության բարելավում</t>
  </si>
  <si>
    <t>ՀՀ ԿԱՌԱՎԱՐՈՒԹՅՈՒՆ</t>
  </si>
  <si>
    <t>Սպիտակ քաղաքում նոր բնակելի շենքի կառուցման աշխատանքներ</t>
  </si>
  <si>
    <t>Ծրագիր</t>
  </si>
  <si>
    <t>ՀՀ քննչական կոմիտեի տրանսպորտային միջոցներով ապահովվածության բարելավում</t>
  </si>
  <si>
    <t>Բուսաբանական այգու ոռոգման ցանցի կառուցում՝ Սարկավագի փողոցի ջրանցքից մինչ Բուսաբանական այգու պարսպի հատված</t>
  </si>
  <si>
    <t>Ենթակառուցվածքներ ներդրումների դիմաց</t>
  </si>
  <si>
    <t>Երևան քաղաքի Գ.Նժդեհ փողոցի N 20 հասցեի շենքի վերակառուցման աշխատանքներ</t>
  </si>
  <si>
    <t xml:space="preserve">ՀՀ Սյունիքի մարզի սահմանամերձ Գորիս համայնքի Շուռնուխ բնակավայրում բնակելի թաղամասի կառուցում </t>
  </si>
  <si>
    <t>Ներդրումներ թատրոնների և համերգային կազմակերպությունների շենքերի կապիտալ վերանորոգման համար</t>
  </si>
  <si>
    <t>Փոքրաքանակ երեխաներով համալրված հանրակրթական դպրոցների և կրթահամալիրների մոդուլային շենքերի կառուցում</t>
  </si>
  <si>
    <t xml:space="preserve"> «Մոդուլային» տիպի 50 տեղ հզորությամբ մսուր-մանկապարտեզի բազմակի օգտագործման օրինակելի նախագծանախահաշվային փաստաթղթեր</t>
  </si>
  <si>
    <t xml:space="preserve"> «Մոդուլային» տիպի 100 տեղ հզորությամբ մսուր-մանկապարտեզի բազմակի օգտագործման օրինակելի նախագծանախահաշվային փաստաթղթեր</t>
  </si>
  <si>
    <t xml:space="preserve"> «Մոդուլային» տիպի 200 տեղ հզորությամբ մսուր-մանկապարտեզի բազմակի օգտագործման օրինակելի նախագծանախահաշվային փաստաթղթեր</t>
  </si>
  <si>
    <t xml:space="preserve">Երևանի մնջախաղի պետական թատրոնի շենքի վերակառուցում </t>
  </si>
  <si>
    <t>«Հացաշենի հիմնական դպրոց» ՊՈԱԿ</t>
  </si>
  <si>
    <t>«Նիզամիի միջնակարգ դպրոց» ՊՈԱԿ</t>
  </si>
  <si>
    <t>«Հայկաշենի Գ. Կիրակոսյանի անվան միջնակարգ դպրոց» ՊՈԱԿ</t>
  </si>
  <si>
    <t>«Արփունք գյուղի միջնակարգ դպրոց» ՊՈԱԿ</t>
  </si>
  <si>
    <t>«Հագվու հիմնական դպրոց» ՊՈԱԿ</t>
  </si>
  <si>
    <t>«Բլագոդարնոյեի հիմնական դպրոց» ՊՈԱԿ</t>
  </si>
  <si>
    <t>«Հովունիի միջնակարգ դպրոց» ՊՈԱԿ</t>
  </si>
  <si>
    <t xml:space="preserve"> «Ջրառատի միջնակարգ դպրոց» ՊՈԱԿ</t>
  </si>
  <si>
    <t xml:space="preserve"> «Կաթնաղբյուրի հիմնական դպրոց» ՊՈԱԿ</t>
  </si>
  <si>
    <t>«Նուռնուսի միջնակարգ դպրոց» ՊՈԱԿ</t>
  </si>
  <si>
    <t>«Եղեգիսի միջնակարգ դպրոց» ՊՈԱԿ</t>
  </si>
  <si>
    <t>«Գողթանիկի հիմնական դպրոց» ՊՈԱԿ</t>
  </si>
  <si>
    <t>«Գոշի միջնակարգ դպրոց» ՊՈԱԿ</t>
  </si>
  <si>
    <t>«Նավուրի միջնակարգ դպրոց» ՊՈԱԿ</t>
  </si>
  <si>
    <t xml:space="preserve"> «Հիդրոօդերևութաբանության և մոնիթորինգի կենտրոն» ՊՈԱԿ-ի տեխնիկական միջոցների արդիականացում և նոր սարքավորումների ձեռք բերում</t>
  </si>
  <si>
    <t>Սևանա լիճ թափվող գետերի մաքրման աշխատանքների կատարման նախագծանախահաշվային փաթեթի ձեռք բերում</t>
  </si>
  <si>
    <t>Ընդերքօգտագործման թափոնների լքված/տիրոզուրկ տեղամասերի և օբյեկտների ռեկուլտիվացիայի համար նախագծային փաթեթների մշակում</t>
  </si>
  <si>
    <t>ՀՀ արտակարգ իրավիճակների նախարարության Կոտայքի մարզի Գետարգել գյուղի տարածքում անգարի կառուցում</t>
  </si>
  <si>
    <t xml:space="preserve">ՀՀ քննչական կոմիտեի Երևան քաղաքի Աջափնյակ, Մ.Մազմանյան փողոցի 3 հասցեի  վարչական շենքի կապիտալ վերանորոգում  </t>
  </si>
  <si>
    <t>ՀՀ Ազգային ժողովի շենքային պայմանների բարելավում</t>
  </si>
  <si>
    <t>Նարեկի սելավատարի հունի մաքրում 2945 մ և ափերի ամրացում 380 մ</t>
  </si>
  <si>
    <t xml:space="preserve">ք.Ապարանի «ՔՅԱՆԴԱԼ» կոչվող սելավատարի մաքրում մոտ 2000 մ հատվածում </t>
  </si>
  <si>
    <t>ՀՀ Արարատի մարզի Արաքսավան և Բուրաստան համայնքների Արաքս գետի N 16-ից մինչև N 14 սահմանների միջակայքում Արաքս գետի նախկին հունի վերականգնման և N 16 սահմանանշանի մոտակայքում Արաքս գետի
հայկական կողմի մոտ 130 մ երկարությամբ և 8 մ խորությամբ ողողված պատնեշի վերականգնման աշխատանքների նախագծանախահաշվային
փաստաթղթերի փորձաքննություն</t>
  </si>
  <si>
    <t>ՀՀ Տավուշի մարզի Տավուշ ջրամբարի պատվարի վերականգնման նախագծանախահաշվային փաստաթղթերի ձեռքբերում և փորձաքննություն</t>
  </si>
  <si>
    <t>ՀՀ պետական վերահկողական ծառայության շենքային պայմանների բարելավում</t>
  </si>
  <si>
    <t>Պահուստային ֆոնդ</t>
  </si>
  <si>
    <t>ՀՀ ԿԵՆՏՐՈՆԱԿԱՆ ԸՆՏՐԱԿԱՆ ՀԱՆՁՆԱԺՈՂՈՎ</t>
  </si>
  <si>
    <t xml:space="preserve">ՀՀ կենտրոնական ընտրական հանձնաժողովի կարողությունների զարգացում և տեխնիկական հագեցվածության ապահովում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</si>
</sst>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_);\(#,##0.0\)"/>
    <numFmt numFmtId="165" formatCode="#,##0.0"/>
    <numFmt numFmtId="166" formatCode="##,##0.0;\(##,##0.0\);\-"/>
    <numFmt numFmtId="167" formatCode="_(* #,##0.0_);_(* \(#,##0.0\);_(* &quot;-&quot;??_);_(@_)"/>
  </numFmts>
  <fonts count="51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u/>
      <sz val="12"/>
      <name val="GHEA Grapalat"/>
      <family val="3"/>
    </font>
    <font>
      <b/>
      <sz val="12"/>
      <color theme="1"/>
      <name val="GHEA Grapalat"/>
      <family val="3"/>
    </font>
    <font>
      <b/>
      <u/>
      <sz val="12"/>
      <color theme="1"/>
      <name val="GHEA Grapalat"/>
      <family val="3"/>
    </font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b/>
      <i/>
      <sz val="12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i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i/>
      <sz val="11"/>
      <name val="GHEA Grapalat"/>
      <family val="3"/>
    </font>
    <font>
      <i/>
      <sz val="11"/>
      <name val="Calibri"/>
      <family val="2"/>
      <charset val="1"/>
      <scheme val="minor"/>
    </font>
    <font>
      <i/>
      <sz val="11"/>
      <name val="GHEA Grapalat"/>
      <family val="3"/>
    </font>
    <font>
      <sz val="11"/>
      <name val="GHEA Grapalat"/>
      <family val="3"/>
    </font>
    <font>
      <b/>
      <sz val="11"/>
      <color theme="1"/>
      <name val="Calibri"/>
      <family val="2"/>
      <charset val="1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7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1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5" fillId="0" borderId="0"/>
    <xf numFmtId="0" fontId="5" fillId="0" borderId="0"/>
    <xf numFmtId="0" fontId="16" fillId="2" borderId="0" applyNumberFormat="0" applyBorder="0" applyAlignment="0" applyProtection="0"/>
    <xf numFmtId="0" fontId="14" fillId="0" borderId="0"/>
    <xf numFmtId="0" fontId="1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3" applyNumberFormat="0" applyAlignment="0" applyProtection="0"/>
    <xf numFmtId="0" fontId="20" fillId="22" borderId="4" applyNumberFormat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3" applyNumberFormat="0" applyAlignment="0" applyProtection="0"/>
    <xf numFmtId="0" fontId="27" fillId="0" borderId="8" applyNumberFormat="0" applyFill="0" applyAlignment="0" applyProtection="0"/>
    <xf numFmtId="0" fontId="28" fillId="23" borderId="0" applyNumberFormat="0" applyBorder="0" applyAlignment="0" applyProtection="0"/>
    <xf numFmtId="1" fontId="34" fillId="0" borderId="0"/>
    <xf numFmtId="1" fontId="34" fillId="0" borderId="0"/>
    <xf numFmtId="1" fontId="34" fillId="0" borderId="0"/>
    <xf numFmtId="0" fontId="4" fillId="0" borderId="0"/>
    <xf numFmtId="0" fontId="12" fillId="0" borderId="0"/>
    <xf numFmtId="0" fontId="12" fillId="0" borderId="0"/>
    <xf numFmtId="0" fontId="5" fillId="24" borderId="9" applyNumberFormat="0" applyFont="0" applyAlignment="0" applyProtection="0"/>
    <xf numFmtId="0" fontId="29" fillId="21" borderId="10" applyNumberFormat="0" applyAlignment="0" applyProtection="0"/>
    <xf numFmtId="0" fontId="33" fillId="0" borderId="0"/>
    <xf numFmtId="0" fontId="33" fillId="0" borderId="0"/>
    <xf numFmtId="0" fontId="33" fillId="0" borderId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15" fillId="0" borderId="0"/>
    <xf numFmtId="1" fontId="34" fillId="0" borderId="0"/>
    <xf numFmtId="0" fontId="33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6" fontId="38" fillId="0" borderId="0" applyFill="0" applyBorder="0" applyProtection="0">
      <alignment horizontal="right" vertical="top"/>
    </xf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>
      <alignment horizontal="left" vertical="top" wrapText="1"/>
    </xf>
    <xf numFmtId="0" fontId="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165" fontId="7" fillId="25" borderId="2" xfId="0" applyNumberFormat="1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left" vertical="center" wrapText="1"/>
    </xf>
    <xf numFmtId="0" fontId="10" fillId="25" borderId="0" xfId="0" applyFont="1" applyFill="1" applyAlignment="1">
      <alignment vertical="center" wrapText="1"/>
    </xf>
    <xf numFmtId="165" fontId="10" fillId="25" borderId="2" xfId="1" applyNumberFormat="1" applyFont="1" applyFill="1" applyBorder="1" applyAlignment="1">
      <alignment horizontal="center" vertical="center" wrapText="1"/>
    </xf>
    <xf numFmtId="164" fontId="10" fillId="25" borderId="2" xfId="0" applyNumberFormat="1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center" vertical="center" wrapText="1"/>
    </xf>
    <xf numFmtId="164" fontId="7" fillId="25" borderId="2" xfId="0" applyNumberFormat="1" applyFont="1" applyFill="1" applyBorder="1" applyAlignment="1">
      <alignment horizontal="center" vertical="center" wrapText="1"/>
    </xf>
    <xf numFmtId="0" fontId="7" fillId="25" borderId="0" xfId="0" applyFont="1" applyFill="1" applyAlignment="1">
      <alignment vertical="center" wrapText="1"/>
    </xf>
    <xf numFmtId="0" fontId="7" fillId="25" borderId="0" xfId="0" applyFont="1" applyFill="1" applyAlignment="1">
      <alignment horizontal="center" vertical="center" wrapText="1"/>
    </xf>
    <xf numFmtId="165" fontId="7" fillId="25" borderId="0" xfId="0" applyNumberFormat="1" applyFont="1" applyFill="1" applyAlignment="1">
      <alignment vertical="center" wrapText="1"/>
    </xf>
    <xf numFmtId="165" fontId="7" fillId="25" borderId="0" xfId="0" applyNumberFormat="1" applyFont="1" applyFill="1" applyAlignment="1">
      <alignment vertical="center"/>
    </xf>
    <xf numFmtId="49" fontId="6" fillId="25" borderId="0" xfId="0" applyNumberFormat="1" applyFont="1" applyFill="1" applyAlignment="1">
      <alignment horizontal="center" vertical="center" wrapText="1"/>
    </xf>
    <xf numFmtId="165" fontId="6" fillId="25" borderId="0" xfId="0" applyNumberFormat="1" applyFont="1" applyFill="1" applyAlignment="1">
      <alignment horizontal="center" vertical="center" wrapText="1"/>
    </xf>
    <xf numFmtId="0" fontId="9" fillId="25" borderId="0" xfId="0" applyFont="1" applyFill="1" applyAlignment="1">
      <alignment horizontal="center" vertical="center" wrapText="1"/>
    </xf>
    <xf numFmtId="49" fontId="6" fillId="25" borderId="2" xfId="0" applyNumberFormat="1" applyFont="1" applyFill="1" applyBorder="1" applyAlignment="1">
      <alignment horizontal="center" vertical="center" textRotation="90" wrapText="1"/>
    </xf>
    <xf numFmtId="165" fontId="6" fillId="25" borderId="2" xfId="0" applyNumberFormat="1" applyFont="1" applyFill="1" applyBorder="1" applyAlignment="1">
      <alignment horizontal="center" vertical="center" wrapText="1"/>
    </xf>
    <xf numFmtId="49" fontId="10" fillId="25" borderId="2" xfId="0" applyNumberFormat="1" applyFont="1" applyFill="1" applyBorder="1" applyAlignment="1">
      <alignment horizontal="center" vertical="center" textRotation="90" wrapText="1"/>
    </xf>
    <xf numFmtId="0" fontId="10" fillId="25" borderId="2" xfId="0" applyNumberFormat="1" applyFont="1" applyFill="1" applyBorder="1" applyAlignment="1">
      <alignment horizontal="center" vertical="center" wrapText="1"/>
    </xf>
    <xf numFmtId="0" fontId="35" fillId="25" borderId="2" xfId="0" applyFont="1" applyFill="1" applyBorder="1" applyAlignment="1">
      <alignment horizontal="center" vertical="center" wrapText="1"/>
    </xf>
    <xf numFmtId="0" fontId="36" fillId="25" borderId="2" xfId="0" applyFont="1" applyFill="1" applyBorder="1" applyAlignment="1">
      <alignment horizontal="left" vertical="center" wrapText="1"/>
    </xf>
    <xf numFmtId="164" fontId="36" fillId="25" borderId="2" xfId="0" applyNumberFormat="1" applyFont="1" applyFill="1" applyBorder="1" applyAlignment="1">
      <alignment horizontal="center" vertical="center" wrapText="1"/>
    </xf>
    <xf numFmtId="0" fontId="37" fillId="25" borderId="2" xfId="0" applyFont="1" applyFill="1" applyBorder="1" applyAlignment="1">
      <alignment horizontal="center" vertical="center" wrapText="1"/>
    </xf>
    <xf numFmtId="164" fontId="7" fillId="25" borderId="2" xfId="2" applyNumberFormat="1" applyFont="1" applyFill="1" applyBorder="1" applyAlignment="1">
      <alignment horizontal="center" vertical="center" wrapText="1"/>
    </xf>
    <xf numFmtId="165" fontId="10" fillId="25" borderId="0" xfId="0" applyNumberFormat="1" applyFont="1" applyFill="1" applyAlignment="1">
      <alignment vertical="center" wrapText="1"/>
    </xf>
    <xf numFmtId="0" fontId="10" fillId="25" borderId="2" xfId="75" applyFont="1" applyFill="1" applyBorder="1" applyAlignment="1">
      <alignment horizontal="center" vertical="center" wrapText="1"/>
    </xf>
    <xf numFmtId="165" fontId="10" fillId="25" borderId="2" xfId="82" applyNumberFormat="1" applyFont="1" applyFill="1" applyBorder="1" applyAlignment="1">
      <alignment horizontal="center" vertical="center" wrapText="1"/>
    </xf>
    <xf numFmtId="165" fontId="10" fillId="25" borderId="2" xfId="75" applyNumberFormat="1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left" vertical="center" wrapText="1"/>
    </xf>
    <xf numFmtId="165" fontId="10" fillId="25" borderId="2" xfId="0" applyNumberFormat="1" applyFont="1" applyFill="1" applyBorder="1" applyAlignment="1">
      <alignment horizontal="center" vertical="center" wrapText="1"/>
    </xf>
    <xf numFmtId="0" fontId="39" fillId="25" borderId="0" xfId="93" applyFill="1"/>
    <xf numFmtId="164" fontId="10" fillId="25" borderId="2" xfId="81" applyNumberFormat="1" applyFont="1" applyFill="1" applyBorder="1" applyAlignment="1">
      <alignment horizontal="center" vertical="center" wrapText="1"/>
    </xf>
    <xf numFmtId="0" fontId="10" fillId="25" borderId="2" xfId="81" applyFont="1" applyFill="1" applyBorder="1" applyAlignment="1">
      <alignment horizontal="center" vertical="center" wrapText="1"/>
    </xf>
    <xf numFmtId="0" fontId="8" fillId="25" borderId="2" xfId="81" applyFont="1" applyFill="1" applyBorder="1" applyAlignment="1">
      <alignment horizontal="left" vertical="center" wrapText="1"/>
    </xf>
    <xf numFmtId="0" fontId="8" fillId="25" borderId="0" xfId="0" applyNumberFormat="1" applyFont="1" applyFill="1" applyAlignment="1">
      <alignment horizontal="center" vertical="center" wrapText="1"/>
    </xf>
    <xf numFmtId="165" fontId="7" fillId="25" borderId="0" xfId="0" applyNumberFormat="1" applyFont="1" applyFill="1" applyAlignment="1">
      <alignment horizontal="center" vertical="center" wrapText="1"/>
    </xf>
    <xf numFmtId="0" fontId="10" fillId="25" borderId="2" xfId="96" applyFont="1" applyFill="1" applyBorder="1" applyAlignment="1">
      <alignment horizontal="left" vertical="center" wrapText="1"/>
    </xf>
    <xf numFmtId="167" fontId="8" fillId="25" borderId="2" xfId="94" applyNumberFormat="1" applyFont="1" applyFill="1" applyBorder="1" applyAlignment="1">
      <alignment vertical="center"/>
    </xf>
    <xf numFmtId="0" fontId="50" fillId="25" borderId="0" xfId="93" applyFont="1" applyFill="1"/>
    <xf numFmtId="0" fontId="7" fillId="25" borderId="2" xfId="81" applyFont="1" applyFill="1" applyBorder="1" applyAlignment="1">
      <alignment horizontal="center" vertical="center" wrapText="1"/>
    </xf>
    <xf numFmtId="167" fontId="48" fillId="25" borderId="2" xfId="94" applyNumberFormat="1" applyFont="1" applyFill="1" applyBorder="1" applyAlignment="1">
      <alignment vertical="center"/>
    </xf>
    <xf numFmtId="0" fontId="41" fillId="25" borderId="2" xfId="81" applyFont="1" applyFill="1" applyBorder="1" applyAlignment="1">
      <alignment horizontal="left" vertical="center" wrapText="1"/>
    </xf>
    <xf numFmtId="167" fontId="46" fillId="25" borderId="2" xfId="94" applyNumberFormat="1" applyFont="1" applyFill="1" applyBorder="1" applyAlignment="1">
      <alignment vertical="center"/>
    </xf>
    <xf numFmtId="0" fontId="39" fillId="25" borderId="2" xfId="93" applyFill="1" applyBorder="1"/>
    <xf numFmtId="0" fontId="48" fillId="25" borderId="2" xfId="93" applyFont="1" applyFill="1" applyBorder="1" applyAlignment="1">
      <alignment vertical="center" wrapText="1"/>
    </xf>
    <xf numFmtId="0" fontId="50" fillId="25" borderId="2" xfId="93" applyFont="1" applyFill="1" applyBorder="1"/>
    <xf numFmtId="0" fontId="35" fillId="25" borderId="2" xfId="81" applyFont="1" applyFill="1" applyBorder="1" applyAlignment="1">
      <alignment horizontal="center" vertical="center" wrapText="1"/>
    </xf>
    <xf numFmtId="166" fontId="10" fillId="25" borderId="2" xfId="79" applyNumberFormat="1" applyFont="1" applyFill="1" applyBorder="1" applyAlignment="1">
      <alignment horizontal="center" vertical="center"/>
    </xf>
    <xf numFmtId="165" fontId="7" fillId="25" borderId="2" xfId="81" applyNumberFormat="1" applyFont="1" applyFill="1" applyBorder="1" applyAlignment="1">
      <alignment horizontal="center" vertical="center" wrapText="1"/>
    </xf>
    <xf numFmtId="0" fontId="10" fillId="25" borderId="2" xfId="81" applyFont="1" applyFill="1" applyBorder="1" applyAlignment="1">
      <alignment horizontal="left" vertical="center" wrapText="1"/>
    </xf>
    <xf numFmtId="0" fontId="40" fillId="25" borderId="2" xfId="93" applyFont="1" applyFill="1" applyBorder="1"/>
    <xf numFmtId="167" fontId="42" fillId="25" borderId="2" xfId="94" applyNumberFormat="1" applyFont="1" applyFill="1" applyBorder="1"/>
    <xf numFmtId="0" fontId="11" fillId="25" borderId="2" xfId="93" applyFont="1" applyFill="1" applyBorder="1" applyAlignment="1">
      <alignment vertical="center" wrapText="1"/>
    </xf>
    <xf numFmtId="167" fontId="43" fillId="25" borderId="2" xfId="94" applyNumberFormat="1" applyFont="1" applyFill="1" applyBorder="1" applyAlignment="1">
      <alignment vertical="center"/>
    </xf>
    <xf numFmtId="0" fontId="43" fillId="25" borderId="2" xfId="93" applyFont="1" applyFill="1" applyBorder="1" applyAlignment="1">
      <alignment vertical="center"/>
    </xf>
    <xf numFmtId="0" fontId="43" fillId="25" borderId="2" xfId="93" applyFont="1" applyFill="1" applyBorder="1" applyAlignment="1">
      <alignment vertical="center" wrapText="1"/>
    </xf>
    <xf numFmtId="0" fontId="44" fillId="25" borderId="0" xfId="93" applyFont="1" applyFill="1"/>
    <xf numFmtId="0" fontId="45" fillId="25" borderId="0" xfId="93" applyFont="1" applyFill="1"/>
    <xf numFmtId="0" fontId="41" fillId="25" borderId="2" xfId="81" applyFont="1" applyFill="1" applyBorder="1" applyAlignment="1">
      <alignment horizontal="center" vertical="center" wrapText="1"/>
    </xf>
    <xf numFmtId="0" fontId="46" fillId="25" borderId="2" xfId="81" applyFont="1" applyFill="1" applyBorder="1" applyAlignment="1">
      <alignment horizontal="center" vertical="center" wrapText="1"/>
    </xf>
    <xf numFmtId="164" fontId="41" fillId="25" borderId="2" xfId="81" applyNumberFormat="1" applyFont="1" applyFill="1" applyBorder="1" applyAlignment="1">
      <alignment horizontal="center" vertical="center" wrapText="1"/>
    </xf>
    <xf numFmtId="0" fontId="47" fillId="25" borderId="0" xfId="93" applyFont="1" applyFill="1"/>
    <xf numFmtId="167" fontId="46" fillId="25" borderId="2" xfId="94" applyNumberFormat="1" applyFont="1" applyFill="1" applyBorder="1"/>
    <xf numFmtId="0" fontId="47" fillId="25" borderId="0" xfId="93" applyFont="1" applyFill="1" applyAlignment="1">
      <alignment vertical="center"/>
    </xf>
    <xf numFmtId="0" fontId="44" fillId="25" borderId="0" xfId="93" applyFont="1" applyFill="1" applyAlignment="1">
      <alignment vertical="center"/>
    </xf>
    <xf numFmtId="167" fontId="40" fillId="25" borderId="2" xfId="94" applyNumberFormat="1" applyFont="1" applyFill="1" applyBorder="1"/>
    <xf numFmtId="167" fontId="42" fillId="25" borderId="2" xfId="94" applyNumberFormat="1" applyFont="1" applyFill="1" applyBorder="1" applyAlignment="1">
      <alignment vertical="center"/>
    </xf>
    <xf numFmtId="0" fontId="48" fillId="25" borderId="2" xfId="93" applyFont="1" applyFill="1" applyBorder="1" applyAlignment="1">
      <alignment vertical="center"/>
    </xf>
    <xf numFmtId="167" fontId="49" fillId="25" borderId="2" xfId="94" applyNumberFormat="1" applyFont="1" applyFill="1" applyBorder="1"/>
    <xf numFmtId="0" fontId="49" fillId="25" borderId="2" xfId="93" applyFont="1" applyFill="1" applyBorder="1"/>
    <xf numFmtId="0" fontId="7" fillId="25" borderId="2" xfId="0" applyFont="1" applyFill="1" applyBorder="1" applyAlignment="1">
      <alignment horizontal="justify" vertical="center"/>
    </xf>
    <xf numFmtId="0" fontId="7" fillId="25" borderId="2" xfId="0" applyFont="1" applyFill="1" applyBorder="1" applyAlignment="1">
      <alignment vertical="center" wrapText="1"/>
    </xf>
    <xf numFmtId="0" fontId="10" fillId="25" borderId="2" xfId="0" applyFont="1" applyFill="1" applyBorder="1" applyAlignment="1">
      <alignment vertical="center" wrapText="1"/>
    </xf>
    <xf numFmtId="164" fontId="10" fillId="25" borderId="2" xfId="2" applyNumberFormat="1" applyFont="1" applyFill="1" applyBorder="1" applyAlignment="1">
      <alignment horizontal="center" vertical="center" wrapText="1"/>
    </xf>
    <xf numFmtId="167" fontId="7" fillId="25" borderId="0" xfId="1" applyNumberFormat="1" applyFont="1" applyFill="1" applyAlignment="1">
      <alignment vertical="center" wrapText="1"/>
    </xf>
    <xf numFmtId="43" fontId="7" fillId="25" borderId="0" xfId="0" applyNumberFormat="1" applyFont="1" applyFill="1" applyAlignment="1">
      <alignment vertical="center" wrapText="1"/>
    </xf>
    <xf numFmtId="43" fontId="7" fillId="25" borderId="0" xfId="0" applyNumberFormat="1" applyFont="1" applyFill="1" applyAlignment="1">
      <alignment horizontal="center" vertical="center" wrapText="1"/>
    </xf>
    <xf numFmtId="165" fontId="9" fillId="25" borderId="0" xfId="0" applyNumberFormat="1" applyFont="1" applyFill="1" applyAlignment="1">
      <alignment horizontal="center" vertical="center" wrapText="1"/>
    </xf>
    <xf numFmtId="43" fontId="9" fillId="25" borderId="0" xfId="0" applyNumberFormat="1" applyFont="1" applyFill="1" applyAlignment="1">
      <alignment horizontal="center" vertical="center" wrapText="1"/>
    </xf>
    <xf numFmtId="43" fontId="10" fillId="25" borderId="0" xfId="1" applyFont="1" applyFill="1" applyAlignment="1">
      <alignment vertical="center" wrapText="1"/>
    </xf>
    <xf numFmtId="2" fontId="7" fillId="25" borderId="0" xfId="0" applyNumberFormat="1" applyFont="1" applyFill="1" applyAlignment="1">
      <alignment vertical="center" wrapText="1"/>
    </xf>
    <xf numFmtId="167" fontId="7" fillId="25" borderId="0" xfId="0" applyNumberFormat="1" applyFont="1" applyFill="1" applyAlignment="1">
      <alignment vertical="center" wrapText="1"/>
    </xf>
    <xf numFmtId="0" fontId="10" fillId="25" borderId="2" xfId="75" applyFont="1" applyFill="1" applyBorder="1" applyAlignment="1">
      <alignment horizontal="left" vertical="center" wrapText="1"/>
    </xf>
    <xf numFmtId="0" fontId="7" fillId="25" borderId="2" xfId="0" applyNumberFormat="1" applyFont="1" applyFill="1" applyBorder="1" applyAlignment="1">
      <alignment horizontal="left" vertical="center" wrapText="1"/>
    </xf>
    <xf numFmtId="0" fontId="40" fillId="25" borderId="2" xfId="93" applyFont="1" applyFill="1" applyBorder="1" applyAlignment="1">
      <alignment horizontal="left"/>
    </xf>
    <xf numFmtId="0" fontId="49" fillId="25" borderId="2" xfId="93" applyFont="1" applyFill="1" applyBorder="1" applyAlignment="1">
      <alignment horizontal="left"/>
    </xf>
    <xf numFmtId="0" fontId="49" fillId="25" borderId="2" xfId="81" applyFont="1" applyFill="1" applyBorder="1" applyAlignment="1">
      <alignment horizontal="center" vertical="center" wrapText="1"/>
    </xf>
    <xf numFmtId="0" fontId="49" fillId="25" borderId="2" xfId="81" applyFont="1" applyFill="1" applyBorder="1" applyAlignment="1">
      <alignment horizontal="left" vertical="center" wrapText="1"/>
    </xf>
    <xf numFmtId="0" fontId="7" fillId="25" borderId="2" xfId="81" applyFont="1" applyFill="1" applyBorder="1" applyAlignment="1">
      <alignment horizontal="left" vertical="center" wrapText="1"/>
    </xf>
    <xf numFmtId="0" fontId="40" fillId="25" borderId="2" xfId="93" applyFont="1" applyFill="1" applyBorder="1" applyAlignment="1">
      <alignment horizontal="left" vertical="center"/>
    </xf>
    <xf numFmtId="0" fontId="40" fillId="25" borderId="2" xfId="93" applyFont="1" applyFill="1" applyBorder="1" applyAlignment="1">
      <alignment horizontal="center"/>
    </xf>
    <xf numFmtId="0" fontId="49" fillId="25" borderId="2" xfId="93" applyFont="1" applyFill="1" applyBorder="1" applyAlignment="1">
      <alignment horizontal="center"/>
    </xf>
    <xf numFmtId="0" fontId="40" fillId="25" borderId="2" xfId="93" applyFont="1" applyFill="1" applyBorder="1" applyAlignment="1"/>
    <xf numFmtId="0" fontId="47" fillId="25" borderId="2" xfId="93" applyFont="1" applyFill="1" applyBorder="1" applyAlignment="1">
      <alignment vertical="center"/>
    </xf>
    <xf numFmtId="0" fontId="10" fillId="25" borderId="2" xfId="0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 wrapText="1"/>
    </xf>
    <xf numFmtId="165" fontId="7" fillId="25" borderId="2" xfId="0" applyNumberFormat="1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left" vertical="center" wrapText="1"/>
    </xf>
    <xf numFmtId="165" fontId="10" fillId="25" borderId="2" xfId="0" applyNumberFormat="1" applyFont="1" applyFill="1" applyBorder="1" applyAlignment="1">
      <alignment horizontal="center" vertical="center" wrapText="1"/>
    </xf>
    <xf numFmtId="0" fontId="40" fillId="25" borderId="2" xfId="93" applyFont="1" applyFill="1" applyBorder="1" applyAlignment="1">
      <alignment horizontal="center"/>
    </xf>
    <xf numFmtId="0" fontId="41" fillId="0" borderId="2" xfId="81" applyFont="1" applyFill="1" applyBorder="1" applyAlignment="1">
      <alignment horizontal="left" vertical="center" wrapText="1"/>
    </xf>
    <xf numFmtId="165" fontId="46" fillId="25" borderId="2" xfId="94" applyNumberFormat="1" applyFont="1" applyFill="1" applyBorder="1" applyAlignment="1">
      <alignment vertical="center"/>
    </xf>
    <xf numFmtId="165" fontId="10" fillId="25" borderId="2" xfId="81" applyNumberFormat="1" applyFont="1" applyFill="1" applyBorder="1" applyAlignment="1">
      <alignment horizontal="center" vertical="center" wrapText="1"/>
    </xf>
    <xf numFmtId="165" fontId="42" fillId="25" borderId="2" xfId="94" applyNumberFormat="1" applyFont="1" applyFill="1" applyBorder="1"/>
    <xf numFmtId="165" fontId="43" fillId="25" borderId="2" xfId="94" applyNumberFormat="1" applyFont="1" applyFill="1" applyBorder="1" applyAlignment="1">
      <alignment vertical="center"/>
    </xf>
    <xf numFmtId="165" fontId="43" fillId="25" borderId="2" xfId="93" applyNumberFormat="1" applyFont="1" applyFill="1" applyBorder="1" applyAlignment="1">
      <alignment vertical="center"/>
    </xf>
    <xf numFmtId="165" fontId="42" fillId="25" borderId="2" xfId="94" applyNumberFormat="1" applyFont="1" applyFill="1" applyBorder="1" applyAlignment="1">
      <alignment vertical="center"/>
    </xf>
    <xf numFmtId="0" fontId="10" fillId="25" borderId="2" xfId="0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 wrapText="1"/>
    </xf>
    <xf numFmtId="43" fontId="10" fillId="25" borderId="0" xfId="0" applyNumberFormat="1" applyFont="1" applyFill="1" applyAlignment="1">
      <alignment horizontal="center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10" fillId="25" borderId="2" xfId="0" applyFont="1" applyFill="1" applyBorder="1" applyAlignment="1">
      <alignment horizontal="center" vertical="center" wrapText="1"/>
    </xf>
    <xf numFmtId="0" fontId="10" fillId="25" borderId="2" xfId="81" applyFont="1" applyFill="1" applyBorder="1" applyAlignment="1">
      <alignment horizontal="center" vertical="center" wrapText="1"/>
    </xf>
    <xf numFmtId="164" fontId="6" fillId="25" borderId="0" xfId="0" applyNumberFormat="1" applyFont="1" applyFill="1" applyAlignment="1">
      <alignment horizontal="right" vertical="center" wrapText="1"/>
    </xf>
    <xf numFmtId="0" fontId="8" fillId="25" borderId="0" xfId="0" applyNumberFormat="1" applyFont="1" applyFill="1" applyAlignment="1">
      <alignment horizontal="center" vertical="center" wrapText="1"/>
    </xf>
    <xf numFmtId="165" fontId="9" fillId="25" borderId="1" xfId="0" applyNumberFormat="1" applyFont="1" applyFill="1" applyBorder="1" applyAlignment="1">
      <alignment horizontal="right" vertical="center" wrapText="1"/>
    </xf>
    <xf numFmtId="49" fontId="6" fillId="25" borderId="2" xfId="0" applyNumberFormat="1" applyFont="1" applyFill="1" applyBorder="1" applyAlignment="1">
      <alignment horizontal="center" vertical="center" wrapText="1"/>
    </xf>
    <xf numFmtId="0" fontId="6" fillId="25" borderId="2" xfId="0" applyNumberFormat="1" applyFont="1" applyFill="1" applyBorder="1" applyAlignment="1">
      <alignment horizontal="center" vertical="center" wrapText="1"/>
    </xf>
    <xf numFmtId="165" fontId="6" fillId="25" borderId="2" xfId="0" applyNumberFormat="1" applyFont="1" applyFill="1" applyBorder="1" applyAlignment="1">
      <alignment horizontal="center" vertical="center" wrapText="1"/>
    </xf>
    <xf numFmtId="0" fontId="49" fillId="25" borderId="2" xfId="93" applyFont="1" applyFill="1" applyBorder="1" applyAlignment="1">
      <alignment horizontal="center"/>
    </xf>
    <xf numFmtId="0" fontId="40" fillId="25" borderId="2" xfId="93" applyFont="1" applyFill="1" applyBorder="1" applyAlignment="1">
      <alignment horizontal="center"/>
    </xf>
    <xf numFmtId="164" fontId="40" fillId="25" borderId="2" xfId="93" applyNumberFormat="1" applyFont="1" applyFill="1" applyBorder="1" applyAlignment="1">
      <alignment horizontal="center"/>
    </xf>
  </cellXfs>
  <cellStyles count="117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" xfId="1" builtinId="3"/>
    <cellStyle name="Comma 13 2" xfId="82"/>
    <cellStyle name="Comma 19" xfId="94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3 2 2 2" xfId="91"/>
    <cellStyle name="Comma 3 2 2 2 2" xfId="115"/>
    <cellStyle name="Comma 3 2 2 3" xfId="105"/>
    <cellStyle name="Comma 3 2 3" xfId="85"/>
    <cellStyle name="Comma 3 2 3 2" xfId="109"/>
    <cellStyle name="Comma 3 2 4" xfId="99"/>
    <cellStyle name="Comma 4" xfId="12"/>
    <cellStyle name="Comma 5" xfId="5"/>
    <cellStyle name="Comma 5 2" xfId="84"/>
    <cellStyle name="Comma 5 2 2" xfId="108"/>
    <cellStyle name="Comma 5 3" xfId="98"/>
    <cellStyle name="Comma 6" xfId="76"/>
    <cellStyle name="Comma 6 2" xfId="90"/>
    <cellStyle name="Comma 6 2 2" xfId="114"/>
    <cellStyle name="Comma 6 3" xfId="104"/>
    <cellStyle name="Explanatory Text 2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15"/>
    <cellStyle name="Neutral 3" xfId="55"/>
    <cellStyle name="Normal" xfId="0" builtinId="0"/>
    <cellStyle name="Normal 10" xfId="74"/>
    <cellStyle name="Normal 10 2" xfId="88"/>
    <cellStyle name="Normal 10 2 2" xfId="112"/>
    <cellStyle name="Normal 10 3" xfId="93"/>
    <cellStyle name="Normal 10 4" xfId="102"/>
    <cellStyle name="Normal 11" xfId="75"/>
    <cellStyle name="Normal 11 2" xfId="89"/>
    <cellStyle name="Normal 11 2 2" xfId="113"/>
    <cellStyle name="Normal 11 3" xfId="96"/>
    <cellStyle name="Normal 11 4" xfId="103"/>
    <cellStyle name="Normal 12" xfId="80"/>
    <cellStyle name="Normal 13" xfId="95"/>
    <cellStyle name="Normal 2" xfId="2"/>
    <cellStyle name="Normal 2 2" xfId="56"/>
    <cellStyle name="Normal 2 3" xfId="57"/>
    <cellStyle name="Normal 2 4" xfId="81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5 2 2 2" xfId="92"/>
    <cellStyle name="Normal 5 2 2 2 2" xfId="116"/>
    <cellStyle name="Normal 5 2 2 3" xfId="106"/>
    <cellStyle name="Normal 5 2 3" xfId="86"/>
    <cellStyle name="Normal 5 2 3 2" xfId="110"/>
    <cellStyle name="Normal 5 2 4" xfId="100"/>
    <cellStyle name="Normal 6" xfId="60"/>
    <cellStyle name="Normal 7" xfId="61"/>
    <cellStyle name="Normal 8" xfId="4"/>
    <cellStyle name="Normal 8 2" xfId="83"/>
    <cellStyle name="Normal 8 2 2" xfId="107"/>
    <cellStyle name="Normal 8 3" xfId="97"/>
    <cellStyle name="Normal 9" xfId="73"/>
    <cellStyle name="Normal 9 2" xfId="87"/>
    <cellStyle name="Normal 9 2 2" xfId="111"/>
    <cellStyle name="Normal 9 3" xfId="101"/>
    <cellStyle name="Note 2" xfId="62"/>
    <cellStyle name="Output 2" xfId="63"/>
    <cellStyle name="Percent 2" xfId="7"/>
    <cellStyle name="SN_241" xfId="79"/>
    <cellStyle name="Style 1" xfId="64"/>
    <cellStyle name="Style 1 2" xfId="65"/>
    <cellStyle name="Style 1 2 2" xfId="72"/>
    <cellStyle name="Style 1_verchnakan_ax21-25_2018" xfId="66"/>
    <cellStyle name="Title 2" xfId="67"/>
    <cellStyle name="Total 2" xfId="68"/>
    <cellStyle name="Warning Text 2" xfId="69"/>
    <cellStyle name="Обычный 2" xfId="70"/>
    <cellStyle name="Обычный 2 2" xfId="71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7"/>
  <sheetViews>
    <sheetView tabSelected="1" view="pageBreakPreview" zoomScale="80" zoomScaleNormal="80" zoomScaleSheetLayoutView="80" workbookViewId="0">
      <selection activeCell="J16" sqref="J16"/>
    </sheetView>
  </sheetViews>
  <sheetFormatPr defaultRowHeight="17.25" x14ac:dyDescent="0.2"/>
  <cols>
    <col min="1" max="1" width="9.7109375" style="9" customWidth="1"/>
    <col min="2" max="2" width="14.7109375" style="9" customWidth="1"/>
    <col min="3" max="3" width="53" style="8" customWidth="1"/>
    <col min="4" max="8" width="21.140625" style="10" customWidth="1"/>
    <col min="9" max="9" width="29.5703125" style="8" customWidth="1"/>
    <col min="10" max="10" width="26.85546875" style="8" customWidth="1"/>
    <col min="11" max="11" width="22" style="8" customWidth="1"/>
    <col min="12" max="12" width="16.42578125" style="8" customWidth="1"/>
    <col min="13" max="13" width="15.85546875" style="8" customWidth="1"/>
    <col min="14" max="16384" width="9.140625" style="8"/>
  </cols>
  <sheetData>
    <row r="1" spans="1:20" x14ac:dyDescent="0.2">
      <c r="F1" s="11"/>
      <c r="G1" s="8"/>
      <c r="H1" s="11"/>
    </row>
    <row r="2" spans="1:20" ht="17.25" customHeight="1" x14ac:dyDescent="0.2">
      <c r="A2" s="122" t="s">
        <v>0</v>
      </c>
      <c r="B2" s="122"/>
      <c r="C2" s="122"/>
      <c r="D2" s="122"/>
      <c r="E2" s="122"/>
      <c r="F2" s="122"/>
      <c r="G2" s="122"/>
      <c r="H2" s="122"/>
      <c r="K2" s="75"/>
      <c r="L2" s="82"/>
      <c r="M2" s="76"/>
    </row>
    <row r="3" spans="1:20" ht="17.25" customHeight="1" x14ac:dyDescent="0.2">
      <c r="A3" s="122" t="s">
        <v>27</v>
      </c>
      <c r="B3" s="122"/>
      <c r="C3" s="122"/>
      <c r="D3" s="122"/>
      <c r="E3" s="122"/>
      <c r="F3" s="122"/>
      <c r="G3" s="122"/>
      <c r="H3" s="122"/>
    </row>
    <row r="4" spans="1:20" ht="72.75" customHeight="1" x14ac:dyDescent="0.2">
      <c r="A4" s="123" t="s">
        <v>96</v>
      </c>
      <c r="B4" s="123"/>
      <c r="C4" s="123"/>
      <c r="D4" s="123"/>
      <c r="E4" s="123"/>
      <c r="F4" s="123"/>
      <c r="G4" s="123"/>
      <c r="H4" s="123"/>
      <c r="J4" s="81"/>
    </row>
    <row r="5" spans="1:20" ht="24.75" customHeight="1" x14ac:dyDescent="0.2">
      <c r="A5" s="12"/>
      <c r="B5" s="12"/>
      <c r="C5" s="35"/>
      <c r="D5" s="13"/>
      <c r="E5" s="13"/>
      <c r="F5" s="13"/>
      <c r="G5" s="124" t="s">
        <v>1</v>
      </c>
      <c r="H5" s="124"/>
    </row>
    <row r="6" spans="1:20" s="14" customFormat="1" ht="24.75" customHeight="1" x14ac:dyDescent="0.2">
      <c r="A6" s="125" t="s">
        <v>2</v>
      </c>
      <c r="B6" s="125"/>
      <c r="C6" s="126" t="s">
        <v>3</v>
      </c>
      <c r="D6" s="127" t="s">
        <v>41</v>
      </c>
      <c r="E6" s="127" t="s">
        <v>42</v>
      </c>
      <c r="F6" s="127"/>
      <c r="G6" s="127"/>
      <c r="H6" s="127"/>
      <c r="I6" s="78"/>
      <c r="J6" s="79"/>
    </row>
    <row r="7" spans="1:20" s="14" customFormat="1" ht="96" customHeight="1" x14ac:dyDescent="0.2">
      <c r="A7" s="15" t="s">
        <v>371</v>
      </c>
      <c r="B7" s="15" t="s">
        <v>4</v>
      </c>
      <c r="C7" s="126"/>
      <c r="D7" s="127"/>
      <c r="E7" s="16" t="s">
        <v>5</v>
      </c>
      <c r="F7" s="16" t="s">
        <v>6</v>
      </c>
      <c r="G7" s="16" t="s">
        <v>7</v>
      </c>
      <c r="H7" s="16" t="s">
        <v>8</v>
      </c>
    </row>
    <row r="8" spans="1:20" s="9" customFormat="1" ht="30.75" customHeight="1" x14ac:dyDescent="0.2">
      <c r="A8" s="17"/>
      <c r="B8" s="17"/>
      <c r="C8" s="18" t="s">
        <v>9</v>
      </c>
      <c r="D8" s="30">
        <f>D11+D15+D20+D32+D36+D41+D51+D55+D79+D87+D93+D97+D103+D437+D448+D453+D505+D507+D511+D516+D523+D530+D534+D542+D550+D559+D572+D576+D580+D584+D589+D593+D597+D601+D605+D609+D613+D617+D621+D625</f>
        <v>435757840.37</v>
      </c>
      <c r="E8" s="30">
        <f>E11+E15+E20+E32+E36+E41+E51+E55+E79+E87+E93+E97+E103+E437+E448+E453+E505+E507+E511+E516+E523+E530+E534+E542+E550+E559+E572+E576+E580+E584+E589+E593+E597+E601+E605+E609+E613+E617+E621+E625</f>
        <v>323346997.60000002</v>
      </c>
      <c r="F8" s="30">
        <f>F11+F15+F20+F32+F36+F41+F51+F55+F79+F87+F93+F97+F103+F437+F448+F453+F505+F507+F511+F516+F523+F530+F534+F542+F550+F559+F572+F576+F580+F584+F589+F593+F597+F601+F605+F609+F613+F617+F621+F625</f>
        <v>85538766.399999991</v>
      </c>
      <c r="G8" s="30">
        <f>G11+G15+G20+G32+G36+G41+G51+G55+G79+G87+G93+G97+G103+G437+G448+G453+G505+G507+G511+G516+G523+G530+G534+G542+G550+G559+G572+G576+G580+G584+G589+G593+G597+G601+G605+G609+G613+G617+G621+G625</f>
        <v>5187086.3000000007</v>
      </c>
      <c r="H8" s="30">
        <f>H11+H15+H20+H32+H36+H41+H51+H55+H79+H87+H93+H97+H103+H437+H448+H453+H505+H507+H511+H516+H523+H530+H534+H542+H550+H559+H572+H576+H580+H584+H589+H593+H597+H601+H605+H609+H613+H617+H621+H625</f>
        <v>21684990.07</v>
      </c>
      <c r="I8" s="36"/>
    </row>
    <row r="9" spans="1:20" ht="17.25" customHeight="1" x14ac:dyDescent="0.2">
      <c r="A9" s="17"/>
      <c r="B9" s="17"/>
      <c r="C9" s="84" t="s">
        <v>10</v>
      </c>
      <c r="D9" s="30"/>
      <c r="E9" s="30"/>
      <c r="F9" s="30"/>
      <c r="G9" s="30"/>
      <c r="H9" s="30"/>
      <c r="I9" s="9"/>
      <c r="J9" s="9"/>
      <c r="K9" s="9"/>
      <c r="L9" s="9"/>
      <c r="M9" s="9"/>
    </row>
    <row r="10" spans="1:20" ht="17.25" customHeight="1" x14ac:dyDescent="0.2">
      <c r="A10" s="119"/>
      <c r="B10" s="119"/>
      <c r="C10" s="119"/>
      <c r="D10" s="119"/>
      <c r="E10" s="119"/>
      <c r="F10" s="119"/>
      <c r="G10" s="119"/>
      <c r="H10" s="119"/>
      <c r="I10" s="76"/>
    </row>
    <row r="11" spans="1:20" s="9" customFormat="1" ht="45" customHeight="1" x14ac:dyDescent="0.2">
      <c r="A11" s="6"/>
      <c r="B11" s="19"/>
      <c r="C11" s="19" t="s">
        <v>44</v>
      </c>
      <c r="D11" s="30">
        <f>D13</f>
        <v>3762.5</v>
      </c>
      <c r="E11" s="30">
        <f t="shared" ref="E11:H11" si="0">E13</f>
        <v>0</v>
      </c>
      <c r="F11" s="30">
        <f t="shared" si="0"/>
        <v>0</v>
      </c>
      <c r="G11" s="30">
        <f t="shared" si="0"/>
        <v>0</v>
      </c>
      <c r="H11" s="30">
        <f t="shared" si="0"/>
        <v>3762.5</v>
      </c>
      <c r="I11" s="77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s="9" customFormat="1" ht="17.25" customHeight="1" x14ac:dyDescent="0.2">
      <c r="A12" s="6"/>
      <c r="B12" s="6"/>
      <c r="C12" s="2" t="s">
        <v>11</v>
      </c>
      <c r="D12" s="1"/>
      <c r="E12" s="1"/>
      <c r="F12" s="1"/>
      <c r="G12" s="1"/>
      <c r="H12" s="1"/>
    </row>
    <row r="13" spans="1:20" s="3" customFormat="1" ht="59.25" customHeight="1" x14ac:dyDescent="0.2">
      <c r="A13" s="118">
        <v>1154</v>
      </c>
      <c r="B13" s="118">
        <v>31001</v>
      </c>
      <c r="C13" s="29" t="s">
        <v>53</v>
      </c>
      <c r="D13" s="30">
        <f>SUM(E13:H13)</f>
        <v>3762.5</v>
      </c>
      <c r="E13" s="30"/>
      <c r="F13" s="30"/>
      <c r="G13" s="30"/>
      <c r="H13" s="30">
        <v>3762.5</v>
      </c>
      <c r="J13" s="24"/>
      <c r="K13" s="24"/>
    </row>
    <row r="14" spans="1:20" ht="24" customHeight="1" x14ac:dyDescent="0.2">
      <c r="A14" s="119"/>
      <c r="B14" s="119"/>
      <c r="C14" s="119"/>
      <c r="D14" s="119"/>
      <c r="E14" s="119"/>
      <c r="F14" s="119"/>
      <c r="G14" s="119"/>
      <c r="H14" s="119"/>
      <c r="J14" s="10"/>
      <c r="K14" s="10"/>
    </row>
    <row r="15" spans="1:20" s="9" customFormat="1" ht="22.5" customHeight="1" x14ac:dyDescent="0.2">
      <c r="A15" s="6"/>
      <c r="B15" s="19"/>
      <c r="C15" s="19" t="s">
        <v>12</v>
      </c>
      <c r="D15" s="30">
        <f>D17+D18</f>
        <v>220388.4</v>
      </c>
      <c r="E15" s="101">
        <f t="shared" ref="E15:H15" si="1">E17+E18</f>
        <v>0</v>
      </c>
      <c r="F15" s="101">
        <f>F17+F18</f>
        <v>47583.4</v>
      </c>
      <c r="G15" s="101">
        <f t="shared" si="1"/>
        <v>800</v>
      </c>
      <c r="H15" s="101">
        <f t="shared" si="1"/>
        <v>172005</v>
      </c>
    </row>
    <row r="16" spans="1:20" s="9" customFormat="1" ht="17.25" customHeight="1" x14ac:dyDescent="0.2">
      <c r="A16" s="6"/>
      <c r="B16" s="6"/>
      <c r="C16" s="2" t="s">
        <v>11</v>
      </c>
      <c r="D16" s="1"/>
      <c r="E16" s="1"/>
      <c r="F16" s="1"/>
      <c r="G16" s="1"/>
      <c r="H16" s="1"/>
    </row>
    <row r="17" spans="1:10" s="3" customFormat="1" ht="42" customHeight="1" x14ac:dyDescent="0.2">
      <c r="A17" s="114">
        <v>1024</v>
      </c>
      <c r="B17" s="114">
        <v>31001</v>
      </c>
      <c r="C17" s="29" t="s">
        <v>54</v>
      </c>
      <c r="D17" s="101">
        <f>SUM(E17:H17)</f>
        <v>127375</v>
      </c>
      <c r="E17" s="101"/>
      <c r="F17" s="101"/>
      <c r="G17" s="101"/>
      <c r="H17" s="101">
        <v>127375</v>
      </c>
    </row>
    <row r="18" spans="1:10" s="3" customFormat="1" ht="42" customHeight="1" x14ac:dyDescent="0.2">
      <c r="A18" s="114">
        <v>1024</v>
      </c>
      <c r="B18" s="114">
        <v>31003</v>
      </c>
      <c r="C18" s="29" t="s">
        <v>402</v>
      </c>
      <c r="D18" s="101">
        <f>SUM(E18:H18)</f>
        <v>93013.4</v>
      </c>
      <c r="E18" s="101"/>
      <c r="F18" s="101">
        <v>47583.4</v>
      </c>
      <c r="G18" s="101">
        <v>800</v>
      </c>
      <c r="H18" s="101">
        <v>44630</v>
      </c>
    </row>
    <row r="19" spans="1:10" ht="21" customHeight="1" x14ac:dyDescent="0.2">
      <c r="A19" s="119"/>
      <c r="B19" s="119"/>
      <c r="C19" s="119"/>
      <c r="D19" s="119"/>
      <c r="E19" s="119"/>
      <c r="F19" s="119"/>
      <c r="G19" s="119"/>
      <c r="H19" s="119"/>
      <c r="J19" s="75"/>
    </row>
    <row r="20" spans="1:10" s="9" customFormat="1" ht="24.75" customHeight="1" x14ac:dyDescent="0.2">
      <c r="A20" s="113"/>
      <c r="B20" s="19"/>
      <c r="C20" s="19" t="s">
        <v>13</v>
      </c>
      <c r="D20" s="101">
        <f>SUM(D22:D30)</f>
        <v>397352.9</v>
      </c>
      <c r="E20" s="101">
        <f>SUM(E22:E30)</f>
        <v>0</v>
      </c>
      <c r="F20" s="101">
        <f t="shared" ref="F20:H20" si="2">SUM(F22:F30)</f>
        <v>105850</v>
      </c>
      <c r="G20" s="101">
        <f t="shared" si="2"/>
        <v>8300</v>
      </c>
      <c r="H20" s="101">
        <f t="shared" si="2"/>
        <v>283202.90000000002</v>
      </c>
      <c r="J20" s="112"/>
    </row>
    <row r="21" spans="1:10" s="9" customFormat="1" ht="21.75" customHeight="1" x14ac:dyDescent="0.2">
      <c r="A21" s="113"/>
      <c r="B21" s="113"/>
      <c r="C21" s="100" t="s">
        <v>11</v>
      </c>
      <c r="D21" s="99"/>
      <c r="E21" s="99"/>
      <c r="F21" s="99"/>
      <c r="G21" s="99"/>
      <c r="H21" s="99"/>
    </row>
    <row r="22" spans="1:10" s="9" customFormat="1" ht="65.25" customHeight="1" x14ac:dyDescent="0.2">
      <c r="A22" s="114">
        <v>1136</v>
      </c>
      <c r="B22" s="114">
        <v>31002</v>
      </c>
      <c r="C22" s="29" t="s">
        <v>55</v>
      </c>
      <c r="D22" s="101">
        <f>SUM(E22:H22)</f>
        <v>25000</v>
      </c>
      <c r="E22" s="101"/>
      <c r="F22" s="101"/>
      <c r="G22" s="101"/>
      <c r="H22" s="101">
        <v>25000</v>
      </c>
    </row>
    <row r="23" spans="1:10" s="9" customFormat="1" ht="80.25" customHeight="1" x14ac:dyDescent="0.2">
      <c r="A23" s="114">
        <v>1213</v>
      </c>
      <c r="B23" s="114">
        <v>31001</v>
      </c>
      <c r="C23" s="29" t="s">
        <v>56</v>
      </c>
      <c r="D23" s="101">
        <f>SUM(E23:H23)</f>
        <v>58130</v>
      </c>
      <c r="E23" s="101"/>
      <c r="F23" s="101"/>
      <c r="G23" s="101"/>
      <c r="H23" s="101">
        <v>58130</v>
      </c>
    </row>
    <row r="24" spans="1:10" s="9" customFormat="1" ht="80.25" customHeight="1" x14ac:dyDescent="0.2">
      <c r="A24" s="114">
        <v>1213</v>
      </c>
      <c r="B24" s="114">
        <v>31002</v>
      </c>
      <c r="C24" s="29" t="s">
        <v>61</v>
      </c>
      <c r="D24" s="101">
        <f>SUM(E24:H24)</f>
        <v>4716.7</v>
      </c>
      <c r="E24" s="101"/>
      <c r="F24" s="101"/>
      <c r="G24" s="101"/>
      <c r="H24" s="101">
        <v>4716.7</v>
      </c>
    </row>
    <row r="25" spans="1:10" s="9" customFormat="1" ht="80.25" customHeight="1" x14ac:dyDescent="0.2">
      <c r="A25" s="114">
        <v>1213</v>
      </c>
      <c r="B25" s="114">
        <v>31003</v>
      </c>
      <c r="C25" s="29" t="s">
        <v>60</v>
      </c>
      <c r="D25" s="101">
        <f>SUM(E25:H25)</f>
        <v>46705</v>
      </c>
      <c r="E25" s="101"/>
      <c r="F25" s="101"/>
      <c r="G25" s="101"/>
      <c r="H25" s="101">
        <v>46705</v>
      </c>
    </row>
    <row r="26" spans="1:10" s="9" customFormat="1" ht="87" customHeight="1" x14ac:dyDescent="0.2">
      <c r="A26" s="114">
        <v>1213</v>
      </c>
      <c r="B26" s="114">
        <v>31004</v>
      </c>
      <c r="C26" s="29" t="s">
        <v>59</v>
      </c>
      <c r="D26" s="101">
        <f t="shared" ref="D26:D27" si="3">SUM(E26:H26)</f>
        <v>23430</v>
      </c>
      <c r="E26" s="101"/>
      <c r="F26" s="101"/>
      <c r="G26" s="101"/>
      <c r="H26" s="101">
        <v>23430</v>
      </c>
    </row>
    <row r="27" spans="1:10" s="9" customFormat="1" ht="80.25" customHeight="1" x14ac:dyDescent="0.2">
      <c r="A27" s="114">
        <v>1213</v>
      </c>
      <c r="B27" s="114">
        <v>31005</v>
      </c>
      <c r="C27" s="29" t="s">
        <v>58</v>
      </c>
      <c r="D27" s="101">
        <f t="shared" si="3"/>
        <v>60763.199999999997</v>
      </c>
      <c r="E27" s="101"/>
      <c r="F27" s="101"/>
      <c r="G27" s="101"/>
      <c r="H27" s="101">
        <v>60763.199999999997</v>
      </c>
    </row>
    <row r="28" spans="1:10" s="9" customFormat="1" ht="72.75" customHeight="1" x14ac:dyDescent="0.2">
      <c r="A28" s="28">
        <v>1213</v>
      </c>
      <c r="B28" s="28">
        <v>31006</v>
      </c>
      <c r="C28" s="29" t="s">
        <v>57</v>
      </c>
      <c r="D28" s="30">
        <f>SUM(E28:H28)</f>
        <v>64458</v>
      </c>
      <c r="E28" s="30"/>
      <c r="F28" s="30"/>
      <c r="G28" s="30"/>
      <c r="H28" s="30">
        <v>64458</v>
      </c>
    </row>
    <row r="29" spans="1:10" s="9" customFormat="1" ht="80.25" customHeight="1" x14ac:dyDescent="0.2">
      <c r="A29" s="28">
        <v>1213</v>
      </c>
      <c r="B29" s="28">
        <v>31008</v>
      </c>
      <c r="C29" s="29" t="s">
        <v>122</v>
      </c>
      <c r="D29" s="30">
        <f>SUM(E29:H29)</f>
        <v>8300</v>
      </c>
      <c r="E29" s="30"/>
      <c r="F29" s="30"/>
      <c r="G29" s="30">
        <v>8300</v>
      </c>
      <c r="H29" s="30"/>
    </row>
    <row r="30" spans="1:10" s="9" customFormat="1" ht="61.5" customHeight="1" x14ac:dyDescent="0.2">
      <c r="A30" s="28">
        <v>1213</v>
      </c>
      <c r="B30" s="28">
        <v>31009</v>
      </c>
      <c r="C30" s="29" t="s">
        <v>147</v>
      </c>
      <c r="D30" s="30">
        <f>SUM(E30:H30)</f>
        <v>105850</v>
      </c>
      <c r="E30" s="30"/>
      <c r="F30" s="30">
        <v>105850</v>
      </c>
      <c r="G30" s="30"/>
      <c r="H30" s="30"/>
    </row>
    <row r="31" spans="1:10" s="3" customFormat="1" ht="22.5" customHeight="1" x14ac:dyDescent="0.2">
      <c r="A31" s="120"/>
      <c r="B31" s="120"/>
      <c r="C31" s="120"/>
      <c r="D31" s="120"/>
      <c r="E31" s="120"/>
      <c r="F31" s="120"/>
      <c r="G31" s="120"/>
      <c r="H31" s="120"/>
    </row>
    <row r="32" spans="1:10" s="9" customFormat="1" ht="31.5" customHeight="1" x14ac:dyDescent="0.2">
      <c r="A32" s="6"/>
      <c r="B32" s="19"/>
      <c r="C32" s="19" t="s">
        <v>113</v>
      </c>
      <c r="D32" s="30">
        <f>D34</f>
        <v>13067.4</v>
      </c>
      <c r="E32" s="30">
        <f t="shared" ref="E32:H32" si="4">E34</f>
        <v>0</v>
      </c>
      <c r="F32" s="30">
        <f t="shared" si="4"/>
        <v>0</v>
      </c>
      <c r="G32" s="30">
        <f t="shared" si="4"/>
        <v>0</v>
      </c>
      <c r="H32" s="30">
        <f t="shared" si="4"/>
        <v>13067.4</v>
      </c>
    </row>
    <row r="33" spans="1:9" s="9" customFormat="1" ht="17.25" customHeight="1" x14ac:dyDescent="0.2">
      <c r="A33" s="6"/>
      <c r="B33" s="6"/>
      <c r="C33" s="2" t="s">
        <v>11</v>
      </c>
      <c r="D33" s="1"/>
      <c r="E33" s="1"/>
      <c r="F33" s="1"/>
      <c r="G33" s="1"/>
      <c r="H33" s="1"/>
    </row>
    <row r="34" spans="1:9" s="3" customFormat="1" ht="76.5" customHeight="1" x14ac:dyDescent="0.2">
      <c r="A34" s="28">
        <v>1092</v>
      </c>
      <c r="B34" s="28">
        <v>31001</v>
      </c>
      <c r="C34" s="29" t="s">
        <v>114</v>
      </c>
      <c r="D34" s="30">
        <f>SUM(E34:H34)</f>
        <v>13067.4</v>
      </c>
      <c r="E34" s="30"/>
      <c r="F34" s="30"/>
      <c r="G34" s="30"/>
      <c r="H34" s="30">
        <v>13067.4</v>
      </c>
    </row>
    <row r="35" spans="1:9" ht="17.25" customHeight="1" x14ac:dyDescent="0.2">
      <c r="A35" s="119"/>
      <c r="B35" s="119"/>
      <c r="C35" s="119"/>
      <c r="D35" s="119"/>
      <c r="E35" s="119"/>
      <c r="F35" s="119"/>
      <c r="G35" s="119"/>
      <c r="H35" s="119"/>
    </row>
    <row r="36" spans="1:9" s="9" customFormat="1" ht="27.75" customHeight="1" x14ac:dyDescent="0.2">
      <c r="A36" s="6"/>
      <c r="B36" s="19"/>
      <c r="C36" s="19" t="s">
        <v>63</v>
      </c>
      <c r="D36" s="30">
        <f>SUM(D38:D39)</f>
        <v>571282</v>
      </c>
      <c r="E36" s="30">
        <f>SUM(E38:E39)</f>
        <v>0</v>
      </c>
      <c r="F36" s="30">
        <f t="shared" ref="F36:H36" si="5">SUM(F38:F39)</f>
        <v>0</v>
      </c>
      <c r="G36" s="30">
        <f t="shared" si="5"/>
        <v>131692</v>
      </c>
      <c r="H36" s="30">
        <f t="shared" si="5"/>
        <v>439590</v>
      </c>
    </row>
    <row r="37" spans="1:9" s="9" customFormat="1" ht="17.25" customHeight="1" x14ac:dyDescent="0.2">
      <c r="A37" s="6"/>
      <c r="B37" s="6"/>
      <c r="C37" s="2" t="s">
        <v>11</v>
      </c>
      <c r="D37" s="1"/>
      <c r="E37" s="1"/>
      <c r="F37" s="1"/>
      <c r="G37" s="1"/>
      <c r="H37" s="1"/>
    </row>
    <row r="38" spans="1:9" s="3" customFormat="1" ht="60" customHeight="1" x14ac:dyDescent="0.2">
      <c r="A38" s="28">
        <v>1080</v>
      </c>
      <c r="B38" s="28">
        <v>31001</v>
      </c>
      <c r="C38" s="29" t="s">
        <v>64</v>
      </c>
      <c r="D38" s="30">
        <f>SUM(E38:H38)</f>
        <v>439590</v>
      </c>
      <c r="E38" s="30"/>
      <c r="F38" s="30"/>
      <c r="G38" s="30"/>
      <c r="H38" s="30">
        <v>439590</v>
      </c>
    </row>
    <row r="39" spans="1:9" s="3" customFormat="1" ht="60" customHeight="1" x14ac:dyDescent="0.2">
      <c r="A39" s="28">
        <v>1080</v>
      </c>
      <c r="B39" s="28">
        <v>31002</v>
      </c>
      <c r="C39" s="29" t="s">
        <v>125</v>
      </c>
      <c r="D39" s="30">
        <f>SUM(E39:H39)</f>
        <v>131692</v>
      </c>
      <c r="E39" s="30"/>
      <c r="F39" s="30"/>
      <c r="G39" s="30">
        <v>131692</v>
      </c>
      <c r="H39" s="30"/>
    </row>
    <row r="40" spans="1:9" s="3" customFormat="1" ht="17.25" customHeight="1" x14ac:dyDescent="0.2">
      <c r="A40" s="120"/>
      <c r="B40" s="120"/>
      <c r="C40" s="120"/>
      <c r="D40" s="120"/>
      <c r="E40" s="120"/>
      <c r="F40" s="120"/>
      <c r="G40" s="120"/>
      <c r="H40" s="120"/>
    </row>
    <row r="41" spans="1:9" s="3" customFormat="1" ht="44.25" customHeight="1" x14ac:dyDescent="0.2">
      <c r="A41" s="28"/>
      <c r="B41" s="28"/>
      <c r="C41" s="19" t="s">
        <v>39</v>
      </c>
      <c r="D41" s="30">
        <f>SUM(D43:D49)</f>
        <v>3576606.1</v>
      </c>
      <c r="E41" s="30">
        <f>SUM(E43:E49)</f>
        <v>2700000</v>
      </c>
      <c r="F41" s="30">
        <f t="shared" ref="F41:H41" si="6">SUM(F43:F49)</f>
        <v>0</v>
      </c>
      <c r="G41" s="30">
        <f t="shared" si="6"/>
        <v>642098.6</v>
      </c>
      <c r="H41" s="30">
        <f t="shared" si="6"/>
        <v>234507.5</v>
      </c>
    </row>
    <row r="42" spans="1:9" s="3" customFormat="1" ht="18.75" customHeight="1" x14ac:dyDescent="0.2">
      <c r="A42" s="28"/>
      <c r="B42" s="28"/>
      <c r="C42" s="2" t="s">
        <v>11</v>
      </c>
      <c r="D42" s="30"/>
      <c r="E42" s="30"/>
      <c r="F42" s="30"/>
      <c r="G42" s="30"/>
      <c r="H42" s="30"/>
    </row>
    <row r="43" spans="1:9" s="3" customFormat="1" ht="76.5" customHeight="1" x14ac:dyDescent="0.2">
      <c r="A43" s="28">
        <v>1057</v>
      </c>
      <c r="B43" s="28">
        <v>31001</v>
      </c>
      <c r="C43" s="29" t="s">
        <v>112</v>
      </c>
      <c r="D43" s="30">
        <f t="shared" ref="D43:D46" si="7">SUM(E43:H43)</f>
        <v>18517.5</v>
      </c>
      <c r="E43" s="30"/>
      <c r="F43" s="30"/>
      <c r="G43" s="30"/>
      <c r="H43" s="30">
        <v>18517.5</v>
      </c>
    </row>
    <row r="44" spans="1:9" s="3" customFormat="1" ht="99.75" customHeight="1" x14ac:dyDescent="0.2">
      <c r="A44" s="28">
        <v>1120</v>
      </c>
      <c r="B44" s="28">
        <v>31001</v>
      </c>
      <c r="C44" s="20" t="s">
        <v>51</v>
      </c>
      <c r="D44" s="30">
        <f t="shared" si="7"/>
        <v>110000</v>
      </c>
      <c r="E44" s="30"/>
      <c r="F44" s="30"/>
      <c r="G44" s="30"/>
      <c r="H44" s="30">
        <v>110000</v>
      </c>
    </row>
    <row r="45" spans="1:9" s="3" customFormat="1" ht="90.75" customHeight="1" x14ac:dyDescent="0.2">
      <c r="A45" s="28">
        <v>1120</v>
      </c>
      <c r="B45" s="28">
        <v>31002</v>
      </c>
      <c r="C45" s="20" t="s">
        <v>82</v>
      </c>
      <c r="D45" s="30">
        <f t="shared" si="7"/>
        <v>28990</v>
      </c>
      <c r="E45" s="30"/>
      <c r="F45" s="30"/>
      <c r="G45" s="30"/>
      <c r="H45" s="30">
        <v>28990</v>
      </c>
      <c r="I45" s="24"/>
    </row>
    <row r="46" spans="1:9" s="3" customFormat="1" ht="60.75" customHeight="1" x14ac:dyDescent="0.2">
      <c r="A46" s="28">
        <v>1120</v>
      </c>
      <c r="B46" s="28">
        <v>31003</v>
      </c>
      <c r="C46" s="20" t="s">
        <v>83</v>
      </c>
      <c r="D46" s="30">
        <f t="shared" si="7"/>
        <v>642098.6</v>
      </c>
      <c r="E46" s="30"/>
      <c r="F46" s="30"/>
      <c r="G46" s="30">
        <v>642098.6</v>
      </c>
      <c r="H46" s="30"/>
    </row>
    <row r="47" spans="1:9" s="3" customFormat="1" ht="60.75" customHeight="1" x14ac:dyDescent="0.2">
      <c r="A47" s="28">
        <v>1182</v>
      </c>
      <c r="B47" s="28">
        <v>31001</v>
      </c>
      <c r="C47" s="20" t="s">
        <v>52</v>
      </c>
      <c r="D47" s="30">
        <f>SUM(E47:H47)</f>
        <v>77000</v>
      </c>
      <c r="E47" s="30"/>
      <c r="F47" s="30"/>
      <c r="G47" s="30"/>
      <c r="H47" s="30">
        <v>77000</v>
      </c>
    </row>
    <row r="48" spans="1:9" s="3" customFormat="1" ht="39.75" customHeight="1" x14ac:dyDescent="0.2">
      <c r="A48" s="28">
        <v>1228</v>
      </c>
      <c r="B48" s="28">
        <v>31001</v>
      </c>
      <c r="C48" s="20" t="s">
        <v>40</v>
      </c>
      <c r="D48" s="30">
        <f>SUM(E48:H48)</f>
        <v>1500000</v>
      </c>
      <c r="E48" s="30">
        <v>1500000</v>
      </c>
      <c r="F48" s="30"/>
      <c r="G48" s="30"/>
      <c r="H48" s="30"/>
    </row>
    <row r="49" spans="1:8" s="3" customFormat="1" ht="39.75" customHeight="1" x14ac:dyDescent="0.2">
      <c r="A49" s="28">
        <v>1228</v>
      </c>
      <c r="B49" s="28">
        <v>31002</v>
      </c>
      <c r="C49" s="20" t="s">
        <v>43</v>
      </c>
      <c r="D49" s="30">
        <f>SUM(E49:H49)</f>
        <v>1200000</v>
      </c>
      <c r="E49" s="30">
        <v>1200000</v>
      </c>
      <c r="F49" s="30"/>
      <c r="G49" s="30"/>
      <c r="H49" s="30"/>
    </row>
    <row r="50" spans="1:8" s="3" customFormat="1" ht="16.5" customHeight="1" x14ac:dyDescent="0.2">
      <c r="A50" s="120"/>
      <c r="B50" s="120"/>
      <c r="C50" s="120"/>
      <c r="D50" s="120"/>
      <c r="E50" s="120"/>
      <c r="F50" s="120"/>
      <c r="G50" s="120"/>
      <c r="H50" s="120"/>
    </row>
    <row r="51" spans="1:8" s="9" customFormat="1" ht="45.75" customHeight="1" x14ac:dyDescent="0.2">
      <c r="A51" s="6"/>
      <c r="B51" s="19"/>
      <c r="C51" s="19" t="s">
        <v>94</v>
      </c>
      <c r="D51" s="30">
        <f>D53</f>
        <v>38900</v>
      </c>
      <c r="E51" s="30">
        <f t="shared" ref="E51:H51" si="8">E53</f>
        <v>0</v>
      </c>
      <c r="F51" s="30">
        <f t="shared" si="8"/>
        <v>0</v>
      </c>
      <c r="G51" s="30">
        <f t="shared" si="8"/>
        <v>0</v>
      </c>
      <c r="H51" s="30">
        <f t="shared" si="8"/>
        <v>38900</v>
      </c>
    </row>
    <row r="52" spans="1:8" s="9" customFormat="1" ht="17.25" customHeight="1" x14ac:dyDescent="0.2">
      <c r="A52" s="6"/>
      <c r="B52" s="6"/>
      <c r="C52" s="6" t="s">
        <v>11</v>
      </c>
      <c r="D52" s="1"/>
      <c r="E52" s="1"/>
      <c r="F52" s="1"/>
      <c r="G52" s="1"/>
      <c r="H52" s="1"/>
    </row>
    <row r="53" spans="1:8" s="9" customFormat="1" ht="74.25" customHeight="1" x14ac:dyDescent="0.2">
      <c r="A53" s="28">
        <v>1061</v>
      </c>
      <c r="B53" s="28">
        <v>31001</v>
      </c>
      <c r="C53" s="20" t="s">
        <v>95</v>
      </c>
      <c r="D53" s="30">
        <f t="shared" ref="D53" si="9">SUM(E53:H53)</f>
        <v>38900</v>
      </c>
      <c r="E53" s="30"/>
      <c r="F53" s="30"/>
      <c r="G53" s="30"/>
      <c r="H53" s="30">
        <v>38900</v>
      </c>
    </row>
    <row r="54" spans="1:8" s="3" customFormat="1" x14ac:dyDescent="0.2">
      <c r="A54" s="120"/>
      <c r="B54" s="120"/>
      <c r="C54" s="120"/>
      <c r="D54" s="120"/>
      <c r="E54" s="120"/>
      <c r="F54" s="120"/>
      <c r="G54" s="120"/>
      <c r="H54" s="120"/>
    </row>
    <row r="55" spans="1:8" s="9" customFormat="1" ht="48.75" customHeight="1" x14ac:dyDescent="0.2">
      <c r="A55" s="6"/>
      <c r="B55" s="19"/>
      <c r="C55" s="19" t="s">
        <v>141</v>
      </c>
      <c r="D55" s="30">
        <f>D77+D57</f>
        <v>8799575.1999999993</v>
      </c>
      <c r="E55" s="30">
        <f>E77+E57</f>
        <v>2599396.5</v>
      </c>
      <c r="F55" s="30">
        <f>F77+F57</f>
        <v>6200178.6999999993</v>
      </c>
      <c r="G55" s="30">
        <f>G77+G57</f>
        <v>0</v>
      </c>
      <c r="H55" s="30">
        <f>H77+H57</f>
        <v>0</v>
      </c>
    </row>
    <row r="56" spans="1:8" s="9" customFormat="1" ht="17.25" customHeight="1" x14ac:dyDescent="0.2">
      <c r="A56" s="6"/>
      <c r="B56" s="6"/>
      <c r="C56" s="6" t="s">
        <v>11</v>
      </c>
      <c r="D56" s="1"/>
      <c r="E56" s="1"/>
      <c r="F56" s="1"/>
      <c r="G56" s="1"/>
      <c r="H56" s="1"/>
    </row>
    <row r="57" spans="1:8" s="39" customFormat="1" ht="41.25" customHeight="1" x14ac:dyDescent="0.25">
      <c r="A57" s="33">
        <v>1126</v>
      </c>
      <c r="B57" s="33">
        <v>31003</v>
      </c>
      <c r="C57" s="37" t="s">
        <v>142</v>
      </c>
      <c r="D57" s="38">
        <f>D59+D62+D64+D68+D71+D73+D75</f>
        <v>7157575.1999999993</v>
      </c>
      <c r="E57" s="38">
        <f>E59+E62+E64+E68+E71+E73+E75</f>
        <v>2599396.5</v>
      </c>
      <c r="F57" s="38">
        <f t="shared" ref="F57:H57" si="10">F59+F62+F64+F68+F71+F73+F75</f>
        <v>4558178.6999999993</v>
      </c>
      <c r="G57" s="38">
        <f t="shared" si="10"/>
        <v>0</v>
      </c>
      <c r="H57" s="38">
        <f t="shared" si="10"/>
        <v>0</v>
      </c>
    </row>
    <row r="58" spans="1:8" s="31" customFormat="1" x14ac:dyDescent="0.25">
      <c r="A58" s="33"/>
      <c r="B58" s="33"/>
      <c r="C58" s="40" t="s">
        <v>11</v>
      </c>
      <c r="D58" s="41">
        <f>E58+F58+G58+H58</f>
        <v>0</v>
      </c>
      <c r="E58" s="41"/>
      <c r="F58" s="41"/>
      <c r="G58" s="41"/>
      <c r="H58" s="41"/>
    </row>
    <row r="59" spans="1:8" s="39" customFormat="1" ht="27.75" customHeight="1" x14ac:dyDescent="0.25">
      <c r="A59" s="33"/>
      <c r="B59" s="33"/>
      <c r="C59" s="42" t="s">
        <v>180</v>
      </c>
      <c r="D59" s="43">
        <f t="shared" ref="D59:D76" si="11">SUM(E59:H59)</f>
        <v>2059982.2</v>
      </c>
      <c r="E59" s="43">
        <f>E60+E61</f>
        <v>0</v>
      </c>
      <c r="F59" s="43">
        <f>F60+F61</f>
        <v>2059982.2</v>
      </c>
      <c r="G59" s="43">
        <f>G60+G61</f>
        <v>0</v>
      </c>
      <c r="H59" s="43">
        <f>H60+H61</f>
        <v>0</v>
      </c>
    </row>
    <row r="60" spans="1:8" s="31" customFormat="1" ht="33" x14ac:dyDescent="0.25">
      <c r="A60" s="44"/>
      <c r="B60" s="44"/>
      <c r="C60" s="45" t="s">
        <v>350</v>
      </c>
      <c r="D60" s="41">
        <f t="shared" si="11"/>
        <v>1117953.8999999999</v>
      </c>
      <c r="E60" s="41"/>
      <c r="F60" s="41">
        <v>1117953.8999999999</v>
      </c>
      <c r="G60" s="41"/>
      <c r="H60" s="41"/>
    </row>
    <row r="61" spans="1:8" s="31" customFormat="1" ht="37.5" customHeight="1" x14ac:dyDescent="0.25">
      <c r="A61" s="44"/>
      <c r="B61" s="44"/>
      <c r="C61" s="45" t="s">
        <v>351</v>
      </c>
      <c r="D61" s="41">
        <f t="shared" si="11"/>
        <v>942028.3</v>
      </c>
      <c r="E61" s="41"/>
      <c r="F61" s="41">
        <v>942028.3</v>
      </c>
      <c r="G61" s="41"/>
      <c r="H61" s="41"/>
    </row>
    <row r="62" spans="1:8" s="39" customFormat="1" ht="22.5" customHeight="1" x14ac:dyDescent="0.25">
      <c r="A62" s="33"/>
      <c r="B62" s="33"/>
      <c r="C62" s="42" t="s">
        <v>206</v>
      </c>
      <c r="D62" s="43">
        <f t="shared" si="11"/>
        <v>610614.1</v>
      </c>
      <c r="E62" s="43">
        <f>E63</f>
        <v>0</v>
      </c>
      <c r="F62" s="43">
        <f>F63</f>
        <v>610614.1</v>
      </c>
      <c r="G62" s="43">
        <f>G63</f>
        <v>0</v>
      </c>
      <c r="H62" s="43">
        <f>H63</f>
        <v>0</v>
      </c>
    </row>
    <row r="63" spans="1:8" s="31" customFormat="1" ht="21" customHeight="1" x14ac:dyDescent="0.25">
      <c r="A63" s="44"/>
      <c r="B63" s="44"/>
      <c r="C63" s="45" t="s">
        <v>352</v>
      </c>
      <c r="D63" s="41">
        <f t="shared" si="11"/>
        <v>610614.1</v>
      </c>
      <c r="E63" s="41"/>
      <c r="F63" s="41">
        <v>610614.1</v>
      </c>
      <c r="G63" s="41"/>
      <c r="H63" s="41"/>
    </row>
    <row r="64" spans="1:8" s="39" customFormat="1" ht="23.25" customHeight="1" x14ac:dyDescent="0.25">
      <c r="A64" s="46"/>
      <c r="B64" s="46"/>
      <c r="C64" s="42" t="s">
        <v>195</v>
      </c>
      <c r="D64" s="43">
        <f t="shared" si="11"/>
        <v>1309080.2</v>
      </c>
      <c r="E64" s="43">
        <f>E65+E66+E67</f>
        <v>237686.9</v>
      </c>
      <c r="F64" s="43">
        <f>F65+F66+F67</f>
        <v>1071393.3</v>
      </c>
      <c r="G64" s="43">
        <f>G65+G66+G67</f>
        <v>0</v>
      </c>
      <c r="H64" s="43">
        <f>H65+H66+H67</f>
        <v>0</v>
      </c>
    </row>
    <row r="65" spans="1:8" s="31" customFormat="1" ht="18.75" customHeight="1" x14ac:dyDescent="0.25">
      <c r="A65" s="44"/>
      <c r="B65" s="44"/>
      <c r="C65" s="45" t="s">
        <v>353</v>
      </c>
      <c r="D65" s="41">
        <f t="shared" si="11"/>
        <v>486527.5</v>
      </c>
      <c r="E65" s="41"/>
      <c r="F65" s="41">
        <v>486527.5</v>
      </c>
      <c r="G65" s="41"/>
      <c r="H65" s="41"/>
    </row>
    <row r="66" spans="1:8" s="31" customFormat="1" ht="19.5" customHeight="1" x14ac:dyDescent="0.25">
      <c r="A66" s="44"/>
      <c r="B66" s="44"/>
      <c r="C66" s="45" t="s">
        <v>354</v>
      </c>
      <c r="D66" s="41">
        <f t="shared" si="11"/>
        <v>237686.9</v>
      </c>
      <c r="E66" s="41">
        <v>237686.9</v>
      </c>
      <c r="F66" s="41"/>
      <c r="G66" s="41"/>
      <c r="H66" s="41"/>
    </row>
    <row r="67" spans="1:8" s="31" customFormat="1" ht="23.25" customHeight="1" x14ac:dyDescent="0.25">
      <c r="A67" s="44"/>
      <c r="B67" s="44"/>
      <c r="C67" s="45" t="s">
        <v>355</v>
      </c>
      <c r="D67" s="41">
        <f t="shared" si="11"/>
        <v>584865.80000000005</v>
      </c>
      <c r="E67" s="41"/>
      <c r="F67" s="41">
        <v>584865.80000000005</v>
      </c>
      <c r="G67" s="41"/>
      <c r="H67" s="41"/>
    </row>
    <row r="68" spans="1:8" s="39" customFormat="1" ht="24" customHeight="1" x14ac:dyDescent="0.25">
      <c r="A68" s="46"/>
      <c r="B68" s="46"/>
      <c r="C68" s="42" t="s">
        <v>184</v>
      </c>
      <c r="D68" s="43">
        <f t="shared" si="11"/>
        <v>815505</v>
      </c>
      <c r="E68" s="43">
        <f>E69+E70</f>
        <v>700000</v>
      </c>
      <c r="F68" s="43">
        <f>F69+F70</f>
        <v>115505</v>
      </c>
      <c r="G68" s="43">
        <f>G69+G70</f>
        <v>0</v>
      </c>
      <c r="H68" s="43">
        <f>H69+H70</f>
        <v>0</v>
      </c>
    </row>
    <row r="69" spans="1:8" s="31" customFormat="1" ht="21" customHeight="1" x14ac:dyDescent="0.25">
      <c r="A69" s="44"/>
      <c r="B69" s="44"/>
      <c r="C69" s="45" t="s">
        <v>356</v>
      </c>
      <c r="D69" s="41">
        <f t="shared" si="11"/>
        <v>700000</v>
      </c>
      <c r="E69" s="41">
        <v>700000</v>
      </c>
      <c r="F69" s="41"/>
      <c r="G69" s="41"/>
      <c r="H69" s="41"/>
    </row>
    <row r="70" spans="1:8" s="31" customFormat="1" ht="21.75" customHeight="1" x14ac:dyDescent="0.25">
      <c r="A70" s="44"/>
      <c r="B70" s="44"/>
      <c r="C70" s="45" t="s">
        <v>357</v>
      </c>
      <c r="D70" s="41">
        <f t="shared" si="11"/>
        <v>115505</v>
      </c>
      <c r="E70" s="41"/>
      <c r="F70" s="41">
        <v>115505</v>
      </c>
      <c r="G70" s="41"/>
      <c r="H70" s="41"/>
    </row>
    <row r="71" spans="1:8" s="39" customFormat="1" ht="26.25" customHeight="1" x14ac:dyDescent="0.25">
      <c r="A71" s="46"/>
      <c r="B71" s="46"/>
      <c r="C71" s="42" t="s">
        <v>190</v>
      </c>
      <c r="D71" s="43">
        <f t="shared" si="11"/>
        <v>1000000</v>
      </c>
      <c r="E71" s="43">
        <f>E72</f>
        <v>1000000</v>
      </c>
      <c r="F71" s="43">
        <f>F72</f>
        <v>0</v>
      </c>
      <c r="G71" s="43">
        <f>G72</f>
        <v>0</v>
      </c>
      <c r="H71" s="43">
        <f>H72</f>
        <v>0</v>
      </c>
    </row>
    <row r="72" spans="1:8" s="31" customFormat="1" ht="22.5" customHeight="1" x14ac:dyDescent="0.25">
      <c r="A72" s="44"/>
      <c r="B72" s="44"/>
      <c r="C72" s="45" t="s">
        <v>358</v>
      </c>
      <c r="D72" s="41">
        <f t="shared" si="11"/>
        <v>1000000</v>
      </c>
      <c r="E72" s="41">
        <v>1000000</v>
      </c>
      <c r="F72" s="41"/>
      <c r="G72" s="41"/>
      <c r="H72" s="41"/>
    </row>
    <row r="73" spans="1:8" s="39" customFormat="1" ht="24" customHeight="1" x14ac:dyDescent="0.25">
      <c r="A73" s="46"/>
      <c r="B73" s="46"/>
      <c r="C73" s="42" t="s">
        <v>199</v>
      </c>
      <c r="D73" s="43">
        <f t="shared" si="11"/>
        <v>700684.1</v>
      </c>
      <c r="E73" s="43">
        <f>E74</f>
        <v>0</v>
      </c>
      <c r="F73" s="43">
        <f>F74</f>
        <v>700684.1</v>
      </c>
      <c r="G73" s="43">
        <f>G74</f>
        <v>0</v>
      </c>
      <c r="H73" s="43">
        <f>H74</f>
        <v>0</v>
      </c>
    </row>
    <row r="74" spans="1:8" s="31" customFormat="1" ht="23.25" customHeight="1" x14ac:dyDescent="0.25">
      <c r="A74" s="44"/>
      <c r="B74" s="44"/>
      <c r="C74" s="45" t="s">
        <v>359</v>
      </c>
      <c r="D74" s="41">
        <f t="shared" si="11"/>
        <v>700684.1</v>
      </c>
      <c r="E74" s="41"/>
      <c r="F74" s="41">
        <v>700684.1</v>
      </c>
      <c r="G74" s="41"/>
      <c r="H74" s="41"/>
    </row>
    <row r="75" spans="1:8" s="39" customFormat="1" ht="21.75" customHeight="1" x14ac:dyDescent="0.25">
      <c r="A75" s="46"/>
      <c r="B75" s="46"/>
      <c r="C75" s="42" t="s">
        <v>188</v>
      </c>
      <c r="D75" s="43">
        <f t="shared" si="11"/>
        <v>661709.6</v>
      </c>
      <c r="E75" s="43">
        <f>E76</f>
        <v>661709.6</v>
      </c>
      <c r="F75" s="43">
        <f>F76</f>
        <v>0</v>
      </c>
      <c r="G75" s="43">
        <f>G76</f>
        <v>0</v>
      </c>
      <c r="H75" s="43">
        <f>H76</f>
        <v>0</v>
      </c>
    </row>
    <row r="76" spans="1:8" s="31" customFormat="1" ht="21.75" customHeight="1" x14ac:dyDescent="0.25">
      <c r="A76" s="44"/>
      <c r="B76" s="44"/>
      <c r="C76" s="45" t="s">
        <v>360</v>
      </c>
      <c r="D76" s="41">
        <f t="shared" si="11"/>
        <v>661709.6</v>
      </c>
      <c r="E76" s="41">
        <v>661709.6</v>
      </c>
      <c r="F76" s="41"/>
      <c r="G76" s="41"/>
      <c r="H76" s="41"/>
    </row>
    <row r="77" spans="1:8" s="39" customFormat="1" ht="41.25" customHeight="1" x14ac:dyDescent="0.25">
      <c r="A77" s="33"/>
      <c r="B77" s="33"/>
      <c r="C77" s="37" t="s">
        <v>142</v>
      </c>
      <c r="D77" s="38">
        <f>SUM(E77:H77)</f>
        <v>1642000</v>
      </c>
      <c r="E77" s="38"/>
      <c r="F77" s="38">
        <v>1642000</v>
      </c>
      <c r="G77" s="38">
        <f>G58+G61+G63+G67+G70+G72+G74</f>
        <v>0</v>
      </c>
      <c r="H77" s="38">
        <f>H58+H61+H63+H67+H70+H72+H74</f>
        <v>0</v>
      </c>
    </row>
    <row r="78" spans="1:8" s="39" customFormat="1" x14ac:dyDescent="0.25">
      <c r="A78" s="121"/>
      <c r="B78" s="121"/>
      <c r="C78" s="121"/>
      <c r="D78" s="121"/>
      <c r="E78" s="121"/>
      <c r="F78" s="121"/>
      <c r="G78" s="121"/>
      <c r="H78" s="121"/>
    </row>
    <row r="79" spans="1:8" s="9" customFormat="1" ht="50.25" customHeight="1" x14ac:dyDescent="0.2">
      <c r="A79" s="6"/>
      <c r="B79" s="19"/>
      <c r="C79" s="19" t="s">
        <v>35</v>
      </c>
      <c r="D79" s="30">
        <f>SUM(E79:H79)</f>
        <v>495388.1</v>
      </c>
      <c r="E79" s="30">
        <f>E81+E82+E85</f>
        <v>320086.59999999998</v>
      </c>
      <c r="F79" s="30">
        <f t="shared" ref="F79:H79" si="12">F81+F82+F85</f>
        <v>0</v>
      </c>
      <c r="G79" s="30">
        <f t="shared" si="12"/>
        <v>118241.5</v>
      </c>
      <c r="H79" s="30">
        <f t="shared" si="12"/>
        <v>57060</v>
      </c>
    </row>
    <row r="80" spans="1:8" s="9" customFormat="1" ht="17.25" customHeight="1" x14ac:dyDescent="0.2">
      <c r="A80" s="6"/>
      <c r="B80" s="6"/>
      <c r="C80" s="2" t="s">
        <v>11</v>
      </c>
      <c r="D80" s="1"/>
      <c r="E80" s="1"/>
      <c r="F80" s="1"/>
      <c r="G80" s="1"/>
      <c r="H80" s="1"/>
    </row>
    <row r="81" spans="1:9" s="9" customFormat="1" ht="99.75" customHeight="1" x14ac:dyDescent="0.2">
      <c r="A81" s="28">
        <v>1032</v>
      </c>
      <c r="B81" s="28">
        <v>32007</v>
      </c>
      <c r="C81" s="29" t="s">
        <v>123</v>
      </c>
      <c r="D81" s="30">
        <f>SUM(E81:H81)</f>
        <v>118241.5</v>
      </c>
      <c r="E81" s="1"/>
      <c r="F81" s="1"/>
      <c r="G81" s="30">
        <v>118241.5</v>
      </c>
      <c r="H81" s="1"/>
    </row>
    <row r="82" spans="1:9" s="3" customFormat="1" ht="36.75" customHeight="1" x14ac:dyDescent="0.2">
      <c r="A82" s="28">
        <v>1098</v>
      </c>
      <c r="B82" s="28">
        <v>21001</v>
      </c>
      <c r="C82" s="29" t="s">
        <v>29</v>
      </c>
      <c r="D82" s="30">
        <f>SUM(E82:H82)</f>
        <v>320086.59999999998</v>
      </c>
      <c r="E82" s="30">
        <f>E84</f>
        <v>320086.59999999998</v>
      </c>
      <c r="F82" s="30">
        <f t="shared" ref="F82:H82" si="13">F84</f>
        <v>0</v>
      </c>
      <c r="G82" s="30">
        <f t="shared" si="13"/>
        <v>0</v>
      </c>
      <c r="H82" s="30">
        <f t="shared" si="13"/>
        <v>0</v>
      </c>
    </row>
    <row r="83" spans="1:9" s="3" customFormat="1" x14ac:dyDescent="0.2">
      <c r="A83" s="28"/>
      <c r="B83" s="28"/>
      <c r="C83" s="2" t="s">
        <v>11</v>
      </c>
      <c r="D83" s="30"/>
      <c r="E83" s="30"/>
      <c r="F83" s="30"/>
      <c r="G83" s="30"/>
      <c r="H83" s="30"/>
    </row>
    <row r="84" spans="1:9" s="3" customFormat="1" ht="57.75" customHeight="1" x14ac:dyDescent="0.2">
      <c r="A84" s="28"/>
      <c r="B84" s="28"/>
      <c r="C84" s="2" t="s">
        <v>370</v>
      </c>
      <c r="D84" s="30">
        <f>SUM(E84:H84)</f>
        <v>320086.59999999998</v>
      </c>
      <c r="E84" s="30">
        <v>320086.59999999998</v>
      </c>
      <c r="F84" s="30"/>
      <c r="G84" s="30"/>
      <c r="H84" s="30"/>
    </row>
    <row r="85" spans="1:9" s="3" customFormat="1" ht="81" customHeight="1" x14ac:dyDescent="0.2">
      <c r="A85" s="28">
        <v>1117</v>
      </c>
      <c r="B85" s="28">
        <v>31001</v>
      </c>
      <c r="C85" s="29" t="s">
        <v>70</v>
      </c>
      <c r="D85" s="30">
        <f>SUM(E85:H85)</f>
        <v>57060</v>
      </c>
      <c r="E85" s="30"/>
      <c r="F85" s="30"/>
      <c r="G85" s="30"/>
      <c r="H85" s="30">
        <v>57060</v>
      </c>
    </row>
    <row r="86" spans="1:9" ht="17.25" customHeight="1" x14ac:dyDescent="0.2">
      <c r="A86" s="119"/>
      <c r="B86" s="119"/>
      <c r="C86" s="119"/>
      <c r="D86" s="119"/>
      <c r="E86" s="119"/>
      <c r="F86" s="119"/>
      <c r="G86" s="119"/>
      <c r="H86" s="119"/>
    </row>
    <row r="87" spans="1:9" s="9" customFormat="1" ht="47.25" customHeight="1" x14ac:dyDescent="0.2">
      <c r="A87" s="6"/>
      <c r="B87" s="6"/>
      <c r="C87" s="19" t="s">
        <v>115</v>
      </c>
      <c r="D87" s="30">
        <f>D89+D90+D91</f>
        <v>530999.16999999993</v>
      </c>
      <c r="E87" s="101">
        <f>E89+E90+E91</f>
        <v>513166.1</v>
      </c>
      <c r="F87" s="101">
        <f>F89+F90+F91</f>
        <v>0</v>
      </c>
      <c r="G87" s="101">
        <f>G89+G90+G91</f>
        <v>0</v>
      </c>
      <c r="H87" s="101">
        <f>H89+H90+H91</f>
        <v>17833.07</v>
      </c>
    </row>
    <row r="88" spans="1:9" s="9" customFormat="1" ht="17.25" customHeight="1" x14ac:dyDescent="0.2">
      <c r="A88" s="6"/>
      <c r="B88" s="6"/>
      <c r="C88" s="2" t="s">
        <v>11</v>
      </c>
      <c r="D88" s="1"/>
      <c r="E88" s="1"/>
      <c r="F88" s="1"/>
      <c r="G88" s="1"/>
      <c r="H88" s="1"/>
    </row>
    <row r="89" spans="1:9" s="3" customFormat="1" ht="95.25" customHeight="1" x14ac:dyDescent="0.2">
      <c r="A89" s="28">
        <v>1090</v>
      </c>
      <c r="B89" s="28">
        <v>31009</v>
      </c>
      <c r="C89" s="29" t="s">
        <v>361</v>
      </c>
      <c r="D89" s="30">
        <f>SUM(E89:H89)</f>
        <v>5463.07</v>
      </c>
      <c r="E89" s="30"/>
      <c r="F89" s="30"/>
      <c r="G89" s="30"/>
      <c r="H89" s="30">
        <v>5463.07</v>
      </c>
    </row>
    <row r="90" spans="1:9" s="3" customFormat="1" ht="76.5" customHeight="1" x14ac:dyDescent="0.2">
      <c r="A90" s="28">
        <v>1112</v>
      </c>
      <c r="B90" s="28">
        <v>31001</v>
      </c>
      <c r="C90" s="29" t="s">
        <v>116</v>
      </c>
      <c r="D90" s="30">
        <f>SUM(E90:H90)</f>
        <v>12370</v>
      </c>
      <c r="E90" s="30"/>
      <c r="F90" s="30"/>
      <c r="G90" s="30"/>
      <c r="H90" s="30">
        <v>12370</v>
      </c>
      <c r="I90" s="80"/>
    </row>
    <row r="91" spans="1:9" s="3" customFormat="1" ht="76.5" customHeight="1" x14ac:dyDescent="0.2">
      <c r="A91" s="110">
        <v>1112</v>
      </c>
      <c r="B91" s="110">
        <v>31003</v>
      </c>
      <c r="C91" s="29" t="s">
        <v>400</v>
      </c>
      <c r="D91" s="101">
        <f>SUM(E91:G91)</f>
        <v>513166.1</v>
      </c>
      <c r="E91" s="101">
        <v>513166.1</v>
      </c>
      <c r="F91" s="101"/>
      <c r="G91" s="101"/>
      <c r="H91" s="73"/>
      <c r="I91" s="80"/>
    </row>
    <row r="92" spans="1:9" s="3" customFormat="1" x14ac:dyDescent="0.2">
      <c r="A92" s="120"/>
      <c r="B92" s="120"/>
      <c r="C92" s="120"/>
      <c r="D92" s="120"/>
      <c r="E92" s="120"/>
      <c r="F92" s="120"/>
      <c r="G92" s="120"/>
      <c r="H92" s="120"/>
      <c r="I92" s="80"/>
    </row>
    <row r="93" spans="1:9" s="3" customFormat="1" ht="62.25" customHeight="1" x14ac:dyDescent="0.2">
      <c r="A93" s="28"/>
      <c r="B93" s="28"/>
      <c r="C93" s="19" t="s">
        <v>49</v>
      </c>
      <c r="D93" s="4">
        <f>D95</f>
        <v>1751281</v>
      </c>
      <c r="E93" s="4">
        <f>E95</f>
        <v>0</v>
      </c>
      <c r="F93" s="4">
        <f t="shared" ref="F93:G93" si="14">F95</f>
        <v>0</v>
      </c>
      <c r="G93" s="4">
        <f t="shared" si="14"/>
        <v>0</v>
      </c>
      <c r="H93" s="4">
        <f>H95</f>
        <v>1751281</v>
      </c>
    </row>
    <row r="94" spans="1:9" s="9" customFormat="1" ht="17.25" customHeight="1" x14ac:dyDescent="0.2">
      <c r="A94" s="6"/>
      <c r="B94" s="6"/>
      <c r="C94" s="2" t="s">
        <v>11</v>
      </c>
      <c r="D94" s="1"/>
      <c r="E94" s="1"/>
      <c r="F94" s="1"/>
      <c r="G94" s="1"/>
      <c r="H94" s="1"/>
    </row>
    <row r="95" spans="1:9" s="9" customFormat="1" ht="50.25" customHeight="1" x14ac:dyDescent="0.2">
      <c r="A95" s="28">
        <v>1164</v>
      </c>
      <c r="B95" s="28">
        <v>32001</v>
      </c>
      <c r="C95" s="29" t="s">
        <v>50</v>
      </c>
      <c r="D95" s="30">
        <f>SUM(E95:H95)</f>
        <v>1751281</v>
      </c>
      <c r="E95" s="1"/>
      <c r="F95" s="1"/>
      <c r="G95" s="1"/>
      <c r="H95" s="4">
        <v>1751281</v>
      </c>
    </row>
    <row r="96" spans="1:9" s="3" customFormat="1" ht="20.25" customHeight="1" x14ac:dyDescent="0.2">
      <c r="A96" s="120"/>
      <c r="B96" s="120"/>
      <c r="C96" s="120"/>
      <c r="D96" s="120"/>
      <c r="E96" s="120"/>
      <c r="F96" s="120"/>
      <c r="G96" s="120"/>
      <c r="H96" s="120"/>
    </row>
    <row r="97" spans="1:13" s="9" customFormat="1" ht="30.75" customHeight="1" x14ac:dyDescent="0.2">
      <c r="A97" s="6"/>
      <c r="B97" s="19"/>
      <c r="C97" s="19" t="s">
        <v>67</v>
      </c>
      <c r="D97" s="30">
        <f>SUM(D99:D101)</f>
        <v>4321818.7</v>
      </c>
      <c r="E97" s="30">
        <f>SUM(E99:E101)</f>
        <v>4000000</v>
      </c>
      <c r="F97" s="30">
        <f t="shared" ref="F97:H97" si="15">SUM(F99:F101)</f>
        <v>244000</v>
      </c>
      <c r="G97" s="30">
        <f t="shared" si="15"/>
        <v>56000</v>
      </c>
      <c r="H97" s="30">
        <f t="shared" si="15"/>
        <v>21818.7</v>
      </c>
    </row>
    <row r="98" spans="1:13" s="9" customFormat="1" ht="17.25" customHeight="1" x14ac:dyDescent="0.2">
      <c r="A98" s="6"/>
      <c r="B98" s="6"/>
      <c r="C98" s="2" t="s">
        <v>11</v>
      </c>
      <c r="D98" s="1"/>
      <c r="E98" s="1"/>
      <c r="F98" s="1"/>
      <c r="G98" s="1"/>
      <c r="H98" s="1"/>
    </row>
    <row r="99" spans="1:13" s="3" customFormat="1" ht="57.75" customHeight="1" x14ac:dyDescent="0.2">
      <c r="A99" s="28">
        <v>1058</v>
      </c>
      <c r="B99" s="28">
        <v>31001</v>
      </c>
      <c r="C99" s="29" t="s">
        <v>68</v>
      </c>
      <c r="D99" s="30">
        <f>SUM(E99:H99)</f>
        <v>21818.7</v>
      </c>
      <c r="E99" s="30"/>
      <c r="F99" s="30"/>
      <c r="G99" s="30"/>
      <c r="H99" s="30">
        <v>21818.7</v>
      </c>
    </row>
    <row r="100" spans="1:13" s="3" customFormat="1" ht="57.75" customHeight="1" x14ac:dyDescent="0.2">
      <c r="A100" s="28">
        <v>1058</v>
      </c>
      <c r="B100" s="28">
        <v>31002</v>
      </c>
      <c r="C100" s="29" t="s">
        <v>163</v>
      </c>
      <c r="D100" s="30">
        <f>SUM(E100:H100)</f>
        <v>300000</v>
      </c>
      <c r="E100" s="30"/>
      <c r="F100" s="30">
        <v>244000</v>
      </c>
      <c r="G100" s="30">
        <v>56000</v>
      </c>
      <c r="H100" s="30"/>
    </row>
    <row r="101" spans="1:13" s="3" customFormat="1" ht="57.75" customHeight="1" x14ac:dyDescent="0.2">
      <c r="A101" s="28">
        <v>1165</v>
      </c>
      <c r="B101" s="28">
        <v>31003</v>
      </c>
      <c r="C101" s="29" t="s">
        <v>374</v>
      </c>
      <c r="D101" s="30">
        <f>SUM(E101:H101)</f>
        <v>4000000</v>
      </c>
      <c r="E101" s="30">
        <v>4000000</v>
      </c>
      <c r="F101" s="30"/>
      <c r="G101" s="30"/>
      <c r="H101" s="30"/>
    </row>
    <row r="102" spans="1:13" s="3" customFormat="1" ht="21" customHeight="1" x14ac:dyDescent="0.2">
      <c r="A102" s="120"/>
      <c r="B102" s="120"/>
      <c r="C102" s="120"/>
      <c r="D102" s="120"/>
      <c r="E102" s="120"/>
      <c r="F102" s="120"/>
      <c r="G102" s="120"/>
      <c r="H102" s="120"/>
    </row>
    <row r="103" spans="1:13" s="31" customFormat="1" ht="66.75" customHeight="1" x14ac:dyDescent="0.25">
      <c r="A103" s="40"/>
      <c r="B103" s="47"/>
      <c r="C103" s="47" t="s">
        <v>32</v>
      </c>
      <c r="D103" s="48">
        <f>+D105+D121+D133+D160+D167+D171+D172+D173+D208+D212+D213+D214+D220+D227+D235+D242+D248+D266+D322+D330+D358+D377+D435</f>
        <v>38723715.899999991</v>
      </c>
      <c r="E103" s="48">
        <f>+E105+E121+E133+E160+E167+E171+E172+E173+E208+E212+E213+E214+E220+E227+E235+E242+E248+E266+E322+E330+E358+E377+E435</f>
        <v>25808236.399999999</v>
      </c>
      <c r="F103" s="48">
        <f t="shared" ref="F103:H103" si="16">+F105+F121+F133+F160+F167+F171+F172+F173+F208+F212+F213+F214+F220+F227+F235+F242+F248+F266+F322+F330+F358+F377+F435</f>
        <v>6981096.5999999996</v>
      </c>
      <c r="G103" s="48">
        <f t="shared" si="16"/>
        <v>535044.60000000009</v>
      </c>
      <c r="H103" s="48">
        <f t="shared" si="16"/>
        <v>5399338.2999999998</v>
      </c>
      <c r="I103" s="3"/>
      <c r="J103" s="3"/>
      <c r="K103" s="3"/>
      <c r="L103" s="3"/>
      <c r="M103" s="3"/>
    </row>
    <row r="104" spans="1:13" s="31" customFormat="1" ht="22.5" customHeight="1" x14ac:dyDescent="0.25">
      <c r="A104" s="40"/>
      <c r="B104" s="40"/>
      <c r="C104" s="89" t="s">
        <v>11</v>
      </c>
      <c r="D104" s="49"/>
      <c r="E104" s="49"/>
      <c r="F104" s="49"/>
      <c r="G104" s="49"/>
      <c r="H104" s="49"/>
      <c r="I104" s="3"/>
      <c r="J104" s="3"/>
      <c r="K104" s="3"/>
      <c r="L104" s="3"/>
      <c r="M104" s="3"/>
    </row>
    <row r="105" spans="1:13" s="31" customFormat="1" ht="100.5" customHeight="1" x14ac:dyDescent="0.25">
      <c r="A105" s="33">
        <v>1045</v>
      </c>
      <c r="B105" s="33">
        <v>32001</v>
      </c>
      <c r="C105" s="50" t="s">
        <v>178</v>
      </c>
      <c r="D105" s="32">
        <f>+E105+F105+G105+H105</f>
        <v>1447658.5</v>
      </c>
      <c r="E105" s="32">
        <f>+E107+E111+E113+E115+E117+E119</f>
        <v>0</v>
      </c>
      <c r="F105" s="32">
        <f t="shared" ref="F105:H105" si="17">+F107+F111+F113+F115+F117+F119</f>
        <v>1379965.9</v>
      </c>
      <c r="G105" s="32">
        <f t="shared" si="17"/>
        <v>67692.600000000006</v>
      </c>
      <c r="H105" s="32">
        <f t="shared" si="17"/>
        <v>0</v>
      </c>
    </row>
    <row r="106" spans="1:13" s="31" customFormat="1" ht="20.25" customHeight="1" x14ac:dyDescent="0.3">
      <c r="A106" s="93"/>
      <c r="B106" s="93"/>
      <c r="C106" s="90" t="s">
        <v>179</v>
      </c>
      <c r="D106" s="51"/>
      <c r="E106" s="51"/>
      <c r="F106" s="51"/>
      <c r="G106" s="51"/>
      <c r="H106" s="51"/>
    </row>
    <row r="107" spans="1:13" s="31" customFormat="1" x14ac:dyDescent="0.3">
      <c r="A107" s="129"/>
      <c r="B107" s="129"/>
      <c r="C107" s="42" t="s">
        <v>180</v>
      </c>
      <c r="D107" s="52">
        <f>SUM(E107:H107)</f>
        <v>548504.1</v>
      </c>
      <c r="E107" s="52">
        <f>+E108+E109+E110</f>
        <v>0</v>
      </c>
      <c r="F107" s="52">
        <f>+F108+F109+F110</f>
        <v>521315.7</v>
      </c>
      <c r="G107" s="52">
        <f>+G108+G109+G110</f>
        <v>27188.400000000001</v>
      </c>
      <c r="H107" s="52">
        <f>+H108+H109+H110</f>
        <v>0</v>
      </c>
    </row>
    <row r="108" spans="1:13" s="31" customFormat="1" ht="45.75" customHeight="1" x14ac:dyDescent="0.25">
      <c r="A108" s="129"/>
      <c r="B108" s="129"/>
      <c r="C108" s="53" t="s">
        <v>181</v>
      </c>
      <c r="D108" s="54">
        <f>+E108+F108+G108+H108</f>
        <v>27188.400000000001</v>
      </c>
      <c r="E108" s="54"/>
      <c r="F108" s="54"/>
      <c r="G108" s="54">
        <v>27188.400000000001</v>
      </c>
      <c r="H108" s="55"/>
    </row>
    <row r="109" spans="1:13" s="31" customFormat="1" ht="43.5" customHeight="1" x14ac:dyDescent="0.25">
      <c r="A109" s="129"/>
      <c r="B109" s="129"/>
      <c r="C109" s="53" t="s">
        <v>182</v>
      </c>
      <c r="D109" s="54"/>
      <c r="E109" s="54"/>
      <c r="F109" s="54">
        <v>463207.7</v>
      </c>
      <c r="G109" s="54"/>
      <c r="H109" s="55"/>
    </row>
    <row r="110" spans="1:13" s="31" customFormat="1" ht="53.25" customHeight="1" x14ac:dyDescent="0.25">
      <c r="A110" s="129"/>
      <c r="B110" s="129"/>
      <c r="C110" s="53" t="s">
        <v>183</v>
      </c>
      <c r="D110" s="54"/>
      <c r="E110" s="54"/>
      <c r="F110" s="54">
        <v>58108</v>
      </c>
      <c r="G110" s="54"/>
      <c r="H110" s="55"/>
    </row>
    <row r="111" spans="1:13" s="31" customFormat="1" x14ac:dyDescent="0.3">
      <c r="A111" s="129"/>
      <c r="B111" s="129"/>
      <c r="C111" s="42" t="s">
        <v>184</v>
      </c>
      <c r="D111" s="52">
        <f>SUM(E111:H111)</f>
        <v>473650.3</v>
      </c>
      <c r="E111" s="52">
        <f>+E112</f>
        <v>0</v>
      </c>
      <c r="F111" s="52">
        <f>+F112</f>
        <v>473650.3</v>
      </c>
      <c r="G111" s="52">
        <f>+G112</f>
        <v>0</v>
      </c>
      <c r="H111" s="52">
        <f>+H112</f>
        <v>0</v>
      </c>
    </row>
    <row r="112" spans="1:13" s="31" customFormat="1" ht="42.75" customHeight="1" x14ac:dyDescent="0.25">
      <c r="A112" s="129"/>
      <c r="B112" s="129"/>
      <c r="C112" s="53" t="s">
        <v>185</v>
      </c>
      <c r="D112" s="54">
        <f>+E112+F112+G112+H112</f>
        <v>473650.3</v>
      </c>
      <c r="E112" s="54"/>
      <c r="F112" s="54">
        <v>473650.3</v>
      </c>
      <c r="G112" s="54"/>
      <c r="H112" s="55"/>
    </row>
    <row r="113" spans="1:8" s="31" customFormat="1" x14ac:dyDescent="0.3">
      <c r="A113" s="129"/>
      <c r="B113" s="129"/>
      <c r="C113" s="42" t="s">
        <v>186</v>
      </c>
      <c r="D113" s="52">
        <f>SUM(E113:H113)</f>
        <v>21856.400000000001</v>
      </c>
      <c r="E113" s="52">
        <f>+E114</f>
        <v>0</v>
      </c>
      <c r="F113" s="52">
        <f>+F114</f>
        <v>0</v>
      </c>
      <c r="G113" s="52">
        <f>+G114</f>
        <v>21856.400000000001</v>
      </c>
      <c r="H113" s="52">
        <f>+H114</f>
        <v>0</v>
      </c>
    </row>
    <row r="114" spans="1:8" s="31" customFormat="1" ht="37.5" customHeight="1" x14ac:dyDescent="0.25">
      <c r="A114" s="129"/>
      <c r="B114" s="129"/>
      <c r="C114" s="56" t="s">
        <v>187</v>
      </c>
      <c r="D114" s="54">
        <f>+E114+F114+G114+H114</f>
        <v>21856.400000000001</v>
      </c>
      <c r="E114" s="54"/>
      <c r="F114" s="54"/>
      <c r="G114" s="54">
        <v>21856.400000000001</v>
      </c>
      <c r="H114" s="55"/>
    </row>
    <row r="115" spans="1:8" s="31" customFormat="1" x14ac:dyDescent="0.3">
      <c r="A115" s="129"/>
      <c r="B115" s="129"/>
      <c r="C115" s="42" t="s">
        <v>188</v>
      </c>
      <c r="D115" s="52">
        <f>SUM(E115:H115)</f>
        <v>14833.4</v>
      </c>
      <c r="E115" s="52">
        <f>+E116</f>
        <v>0</v>
      </c>
      <c r="F115" s="52">
        <f>+F116</f>
        <v>0</v>
      </c>
      <c r="G115" s="52">
        <f>+G116</f>
        <v>14833.4</v>
      </c>
      <c r="H115" s="52">
        <f>+H116</f>
        <v>0</v>
      </c>
    </row>
    <row r="116" spans="1:8" s="31" customFormat="1" ht="53.25" customHeight="1" x14ac:dyDescent="0.25">
      <c r="A116" s="129"/>
      <c r="B116" s="129"/>
      <c r="C116" s="56" t="s">
        <v>189</v>
      </c>
      <c r="D116" s="54">
        <f>+E116+F116+G116+H116</f>
        <v>14833.4</v>
      </c>
      <c r="E116" s="54"/>
      <c r="F116" s="54"/>
      <c r="G116" s="54">
        <v>14833.4</v>
      </c>
      <c r="H116" s="55"/>
    </row>
    <row r="117" spans="1:8" s="31" customFormat="1" x14ac:dyDescent="0.3">
      <c r="A117" s="129"/>
      <c r="B117" s="129"/>
      <c r="C117" s="42" t="s">
        <v>190</v>
      </c>
      <c r="D117" s="52">
        <f>SUM(E117:H117)</f>
        <v>384999.9</v>
      </c>
      <c r="E117" s="52">
        <f>+E118</f>
        <v>0</v>
      </c>
      <c r="F117" s="52">
        <f>+F118</f>
        <v>384999.9</v>
      </c>
      <c r="G117" s="52">
        <f>+G118</f>
        <v>0</v>
      </c>
      <c r="H117" s="52">
        <f>+H118</f>
        <v>0</v>
      </c>
    </row>
    <row r="118" spans="1:8" s="31" customFormat="1" ht="53.25" customHeight="1" x14ac:dyDescent="0.25">
      <c r="A118" s="129"/>
      <c r="B118" s="129"/>
      <c r="C118" s="56" t="s">
        <v>191</v>
      </c>
      <c r="D118" s="54">
        <f>+E118+F118+G118+H118</f>
        <v>384999.9</v>
      </c>
      <c r="E118" s="54"/>
      <c r="F118" s="54">
        <v>384999.9</v>
      </c>
      <c r="G118" s="54"/>
      <c r="H118" s="55"/>
    </row>
    <row r="119" spans="1:8" s="31" customFormat="1" x14ac:dyDescent="0.3">
      <c r="A119" s="129"/>
      <c r="B119" s="129"/>
      <c r="C119" s="42" t="s">
        <v>192</v>
      </c>
      <c r="D119" s="52">
        <f>SUM(E119:H119)</f>
        <v>3814.4</v>
      </c>
      <c r="E119" s="52">
        <f>+E120</f>
        <v>0</v>
      </c>
      <c r="F119" s="52">
        <f>+F120</f>
        <v>0</v>
      </c>
      <c r="G119" s="52">
        <f>+G120</f>
        <v>3814.4</v>
      </c>
      <c r="H119" s="52">
        <f>+H120</f>
        <v>0</v>
      </c>
    </row>
    <row r="120" spans="1:8" s="31" customFormat="1" ht="46.5" customHeight="1" x14ac:dyDescent="0.25">
      <c r="A120" s="129"/>
      <c r="B120" s="129"/>
      <c r="C120" s="56" t="s">
        <v>193</v>
      </c>
      <c r="D120" s="54">
        <f>+E120+F120+G120+H120</f>
        <v>3814.4</v>
      </c>
      <c r="E120" s="54"/>
      <c r="F120" s="54"/>
      <c r="G120" s="54">
        <v>3814.4</v>
      </c>
      <c r="H120" s="55"/>
    </row>
    <row r="121" spans="1:8" s="31" customFormat="1" ht="82.5" customHeight="1" x14ac:dyDescent="0.25">
      <c r="A121" s="33">
        <v>1045</v>
      </c>
      <c r="B121" s="33">
        <v>32005</v>
      </c>
      <c r="C121" s="50" t="s">
        <v>126</v>
      </c>
      <c r="D121" s="32">
        <f>+E121+F121+G121+H121</f>
        <v>1862117.7</v>
      </c>
      <c r="E121" s="32">
        <f>+E123+E125+E127+E129+E131</f>
        <v>1856999.9</v>
      </c>
      <c r="F121" s="32">
        <f t="shared" ref="F121:H121" si="18">+F123+F125+F127+F129+F131</f>
        <v>0</v>
      </c>
      <c r="G121" s="32">
        <f t="shared" si="18"/>
        <v>5117.8</v>
      </c>
      <c r="H121" s="32">
        <f t="shared" si="18"/>
        <v>0</v>
      </c>
    </row>
    <row r="122" spans="1:8" s="31" customFormat="1" ht="22.5" customHeight="1" x14ac:dyDescent="0.3">
      <c r="A122" s="91"/>
      <c r="B122" s="91"/>
      <c r="C122" s="85" t="s">
        <v>179</v>
      </c>
      <c r="D122" s="51"/>
      <c r="E122" s="51"/>
      <c r="F122" s="51"/>
      <c r="G122" s="51"/>
      <c r="H122" s="51"/>
    </row>
    <row r="123" spans="1:8" s="57" customFormat="1" x14ac:dyDescent="0.3">
      <c r="A123" s="129"/>
      <c r="B123" s="129"/>
      <c r="C123" s="42" t="s">
        <v>180</v>
      </c>
      <c r="D123" s="52">
        <f>SUM(E123:H123)</f>
        <v>5117.8</v>
      </c>
      <c r="E123" s="52">
        <f>+E124</f>
        <v>0</v>
      </c>
      <c r="F123" s="52">
        <f>+F124</f>
        <v>0</v>
      </c>
      <c r="G123" s="52">
        <f>+G124</f>
        <v>5117.8</v>
      </c>
      <c r="H123" s="52">
        <f>+H124</f>
        <v>0</v>
      </c>
    </row>
    <row r="124" spans="1:8" s="31" customFormat="1" ht="68.25" customHeight="1" x14ac:dyDescent="0.25">
      <c r="A124" s="129"/>
      <c r="B124" s="129"/>
      <c r="C124" s="56" t="s">
        <v>194</v>
      </c>
      <c r="D124" s="54">
        <f>+E124+F124+G124+H124</f>
        <v>5117.8</v>
      </c>
      <c r="E124" s="54"/>
      <c r="F124" s="54"/>
      <c r="G124" s="54">
        <v>5117.8</v>
      </c>
      <c r="H124" s="55"/>
    </row>
    <row r="125" spans="1:8" s="57" customFormat="1" x14ac:dyDescent="0.3">
      <c r="A125" s="129"/>
      <c r="B125" s="129"/>
      <c r="C125" s="42" t="s">
        <v>195</v>
      </c>
      <c r="D125" s="52">
        <f>SUM(E125:H125)</f>
        <v>453627.9</v>
      </c>
      <c r="E125" s="52">
        <f>+E126</f>
        <v>453627.9</v>
      </c>
      <c r="F125" s="52">
        <f>+F126</f>
        <v>0</v>
      </c>
      <c r="G125" s="52">
        <f>+G126</f>
        <v>0</v>
      </c>
      <c r="H125" s="52">
        <f>+H126</f>
        <v>0</v>
      </c>
    </row>
    <row r="126" spans="1:8" s="31" customFormat="1" ht="66.75" customHeight="1" x14ac:dyDescent="0.25">
      <c r="A126" s="129"/>
      <c r="B126" s="129"/>
      <c r="C126" s="56" t="s">
        <v>196</v>
      </c>
      <c r="D126" s="54">
        <f>+E126+F126+G126+H126</f>
        <v>453627.9</v>
      </c>
      <c r="E126" s="54">
        <v>453627.9</v>
      </c>
      <c r="F126" s="54"/>
      <c r="G126" s="54"/>
      <c r="H126" s="55"/>
    </row>
    <row r="127" spans="1:8" s="57" customFormat="1" x14ac:dyDescent="0.3">
      <c r="A127" s="129"/>
      <c r="B127" s="129"/>
      <c r="C127" s="42" t="s">
        <v>186</v>
      </c>
      <c r="D127" s="52">
        <f>SUM(E127:H127)</f>
        <v>324249.2</v>
      </c>
      <c r="E127" s="52">
        <f>+E128</f>
        <v>324249.2</v>
      </c>
      <c r="F127" s="52">
        <f>+F128</f>
        <v>0</v>
      </c>
      <c r="G127" s="52">
        <f>+G128</f>
        <v>0</v>
      </c>
      <c r="H127" s="52">
        <f>+H128</f>
        <v>0</v>
      </c>
    </row>
    <row r="128" spans="1:8" s="31" customFormat="1" ht="62.25" customHeight="1" x14ac:dyDescent="0.25">
      <c r="A128" s="129"/>
      <c r="B128" s="129"/>
      <c r="C128" s="56" t="s">
        <v>197</v>
      </c>
      <c r="D128" s="54">
        <f>+E128+F128+G128+H128</f>
        <v>324249.2</v>
      </c>
      <c r="E128" s="54">
        <v>324249.2</v>
      </c>
      <c r="F128" s="54"/>
      <c r="G128" s="54"/>
      <c r="H128" s="55"/>
    </row>
    <row r="129" spans="1:8" s="57" customFormat="1" x14ac:dyDescent="0.3">
      <c r="A129" s="129"/>
      <c r="B129" s="129"/>
      <c r="C129" s="42" t="s">
        <v>188</v>
      </c>
      <c r="D129" s="52">
        <f>SUM(E129:H129)</f>
        <v>454616.4</v>
      </c>
      <c r="E129" s="52">
        <f>+E130</f>
        <v>454616.4</v>
      </c>
      <c r="F129" s="52">
        <f>+F130</f>
        <v>0</v>
      </c>
      <c r="G129" s="52">
        <f>+G130</f>
        <v>0</v>
      </c>
      <c r="H129" s="52">
        <f>+H130</f>
        <v>0</v>
      </c>
    </row>
    <row r="130" spans="1:8" s="31" customFormat="1" ht="51.75" customHeight="1" x14ac:dyDescent="0.25">
      <c r="A130" s="129"/>
      <c r="B130" s="129"/>
      <c r="C130" s="56" t="s">
        <v>198</v>
      </c>
      <c r="D130" s="54">
        <f>+E130+F130+G130+H130</f>
        <v>454616.4</v>
      </c>
      <c r="E130" s="54">
        <v>454616.4</v>
      </c>
      <c r="F130" s="54"/>
      <c r="G130" s="54"/>
      <c r="H130" s="55"/>
    </row>
    <row r="131" spans="1:8" s="57" customFormat="1" x14ac:dyDescent="0.3">
      <c r="A131" s="129"/>
      <c r="B131" s="129"/>
      <c r="C131" s="42" t="s">
        <v>199</v>
      </c>
      <c r="D131" s="52">
        <f>SUM(E131:H131)</f>
        <v>624506.4</v>
      </c>
      <c r="E131" s="52">
        <f>+E132</f>
        <v>624506.4</v>
      </c>
      <c r="F131" s="52">
        <f>+F132</f>
        <v>0</v>
      </c>
      <c r="G131" s="52">
        <f>+G132</f>
        <v>0</v>
      </c>
      <c r="H131" s="52">
        <f>+H132</f>
        <v>0</v>
      </c>
    </row>
    <row r="132" spans="1:8" s="31" customFormat="1" ht="62.25" customHeight="1" x14ac:dyDescent="0.25">
      <c r="A132" s="129"/>
      <c r="B132" s="129"/>
      <c r="C132" s="56" t="s">
        <v>200</v>
      </c>
      <c r="D132" s="54">
        <f>+E132+F132+G132+H132</f>
        <v>624506.4</v>
      </c>
      <c r="E132" s="54">
        <v>624506.4</v>
      </c>
      <c r="F132" s="54"/>
      <c r="G132" s="54"/>
      <c r="H132" s="55"/>
    </row>
    <row r="133" spans="1:8" s="58" customFormat="1" ht="42.75" customHeight="1" x14ac:dyDescent="0.25">
      <c r="A133" s="33">
        <v>1075</v>
      </c>
      <c r="B133" s="33">
        <v>21001</v>
      </c>
      <c r="C133" s="34" t="s">
        <v>128</v>
      </c>
      <c r="D133" s="32">
        <f>SUM(E133:H133)</f>
        <v>660352.9</v>
      </c>
      <c r="E133" s="32">
        <f>+E135+E150</f>
        <v>0</v>
      </c>
      <c r="F133" s="32">
        <f>+F135+F150</f>
        <v>654340.9</v>
      </c>
      <c r="G133" s="32">
        <f>+G135+G150</f>
        <v>6012</v>
      </c>
      <c r="H133" s="32">
        <f>+H135+H150</f>
        <v>0</v>
      </c>
    </row>
    <row r="134" spans="1:8" s="58" customFormat="1" x14ac:dyDescent="0.25">
      <c r="A134" s="33"/>
      <c r="B134" s="33"/>
      <c r="C134" s="88" t="s">
        <v>179</v>
      </c>
      <c r="D134" s="32"/>
      <c r="E134" s="32"/>
      <c r="F134" s="32"/>
      <c r="G134" s="32"/>
      <c r="H134" s="32"/>
    </row>
    <row r="135" spans="1:8" s="62" customFormat="1" ht="21" customHeight="1" x14ac:dyDescent="0.25">
      <c r="A135" s="59"/>
      <c r="B135" s="59"/>
      <c r="C135" s="60" t="s">
        <v>201</v>
      </c>
      <c r="D135" s="61">
        <f>SUM(E135:H135)</f>
        <v>654340.9</v>
      </c>
      <c r="E135" s="61">
        <f>+E137+E139+E141+E143+E146+E148</f>
        <v>0</v>
      </c>
      <c r="F135" s="61">
        <f>+F137+F139+F141+F143+F146+F148</f>
        <v>654340.9</v>
      </c>
      <c r="G135" s="61">
        <f>+G137+G139+G141+G143+G146+G148</f>
        <v>0</v>
      </c>
      <c r="H135" s="61">
        <f>+H137+H139+H141+H143+H146+H148</f>
        <v>0</v>
      </c>
    </row>
    <row r="136" spans="1:8" s="58" customFormat="1" x14ac:dyDescent="0.25">
      <c r="A136" s="33"/>
      <c r="B136" s="33"/>
      <c r="C136" s="87" t="s">
        <v>202</v>
      </c>
      <c r="D136" s="32"/>
      <c r="E136" s="32"/>
      <c r="F136" s="32"/>
      <c r="G136" s="32"/>
      <c r="H136" s="32"/>
    </row>
    <row r="137" spans="1:8" s="62" customFormat="1" x14ac:dyDescent="0.3">
      <c r="A137" s="121"/>
      <c r="B137" s="121"/>
      <c r="C137" s="42" t="s">
        <v>180</v>
      </c>
      <c r="D137" s="63">
        <f t="shared" ref="D137:D149" si="19">SUM(E137:H137)</f>
        <v>262840.09999999998</v>
      </c>
      <c r="E137" s="63">
        <f>+E138</f>
        <v>0</v>
      </c>
      <c r="F137" s="63">
        <f>+F138</f>
        <v>262840.09999999998</v>
      </c>
      <c r="G137" s="63">
        <f>+G138</f>
        <v>0</v>
      </c>
      <c r="H137" s="63">
        <f>+H138</f>
        <v>0</v>
      </c>
    </row>
    <row r="138" spans="1:8" s="64" customFormat="1" ht="46.5" customHeight="1" x14ac:dyDescent="0.2">
      <c r="A138" s="121"/>
      <c r="B138" s="121"/>
      <c r="C138" s="45" t="s">
        <v>203</v>
      </c>
      <c r="D138" s="41">
        <f t="shared" si="19"/>
        <v>262840.09999999998</v>
      </c>
      <c r="E138" s="41"/>
      <c r="F138" s="41">
        <v>262840.09999999998</v>
      </c>
      <c r="G138" s="41"/>
      <c r="H138" s="41"/>
    </row>
    <row r="139" spans="1:8" s="62" customFormat="1" x14ac:dyDescent="0.3">
      <c r="A139" s="121"/>
      <c r="B139" s="121"/>
      <c r="C139" s="42" t="s">
        <v>204</v>
      </c>
      <c r="D139" s="63">
        <f t="shared" si="19"/>
        <v>51350</v>
      </c>
      <c r="E139" s="63">
        <f>+E140</f>
        <v>0</v>
      </c>
      <c r="F139" s="63">
        <f>+F140</f>
        <v>51350</v>
      </c>
      <c r="G139" s="63">
        <f>+G140</f>
        <v>0</v>
      </c>
      <c r="H139" s="63">
        <f>+H140</f>
        <v>0</v>
      </c>
    </row>
    <row r="140" spans="1:8" s="64" customFormat="1" ht="60" customHeight="1" x14ac:dyDescent="0.2">
      <c r="A140" s="121"/>
      <c r="B140" s="121"/>
      <c r="C140" s="45" t="s">
        <v>205</v>
      </c>
      <c r="D140" s="41">
        <f t="shared" si="19"/>
        <v>51350</v>
      </c>
      <c r="E140" s="41"/>
      <c r="F140" s="41">
        <v>51350</v>
      </c>
      <c r="G140" s="41"/>
      <c r="H140" s="41"/>
    </row>
    <row r="141" spans="1:8" s="62" customFormat="1" x14ac:dyDescent="0.3">
      <c r="A141" s="121"/>
      <c r="B141" s="121"/>
      <c r="C141" s="42" t="s">
        <v>206</v>
      </c>
      <c r="D141" s="63">
        <f t="shared" si="19"/>
        <v>72724</v>
      </c>
      <c r="E141" s="63">
        <f>+E142</f>
        <v>0</v>
      </c>
      <c r="F141" s="63">
        <f>+F142</f>
        <v>72724</v>
      </c>
      <c r="G141" s="63">
        <f>+G142</f>
        <v>0</v>
      </c>
      <c r="H141" s="63">
        <f>+H142</f>
        <v>0</v>
      </c>
    </row>
    <row r="142" spans="1:8" s="64" customFormat="1" ht="51" customHeight="1" x14ac:dyDescent="0.2">
      <c r="A142" s="121"/>
      <c r="B142" s="121"/>
      <c r="C142" s="45" t="s">
        <v>207</v>
      </c>
      <c r="D142" s="41">
        <f t="shared" si="19"/>
        <v>72724</v>
      </c>
      <c r="E142" s="41"/>
      <c r="F142" s="41">
        <v>72724</v>
      </c>
      <c r="G142" s="41"/>
      <c r="H142" s="41"/>
    </row>
    <row r="143" spans="1:8" s="62" customFormat="1" x14ac:dyDescent="0.3">
      <c r="A143" s="121"/>
      <c r="B143" s="121"/>
      <c r="C143" s="42" t="s">
        <v>188</v>
      </c>
      <c r="D143" s="63">
        <f t="shared" si="19"/>
        <v>175521.5</v>
      </c>
      <c r="E143" s="63">
        <f>SUM(E144:E145)</f>
        <v>0</v>
      </c>
      <c r="F143" s="63">
        <f>SUM(F144:F145)</f>
        <v>175521.5</v>
      </c>
      <c r="G143" s="63">
        <f>SUM(G144:G145)</f>
        <v>0</v>
      </c>
      <c r="H143" s="63">
        <f>SUM(H144:H145)</f>
        <v>0</v>
      </c>
    </row>
    <row r="144" spans="1:8" s="64" customFormat="1" ht="57.75" customHeight="1" x14ac:dyDescent="0.2">
      <c r="A144" s="121"/>
      <c r="B144" s="121"/>
      <c r="C144" s="45" t="s">
        <v>208</v>
      </c>
      <c r="D144" s="41">
        <f t="shared" si="19"/>
        <v>58279.5</v>
      </c>
      <c r="E144" s="41"/>
      <c r="F144" s="41">
        <v>58279.5</v>
      </c>
      <c r="G144" s="41"/>
      <c r="H144" s="41"/>
    </row>
    <row r="145" spans="1:8" s="64" customFormat="1" ht="55.5" customHeight="1" x14ac:dyDescent="0.2">
      <c r="A145" s="121"/>
      <c r="B145" s="121"/>
      <c r="C145" s="45" t="s">
        <v>209</v>
      </c>
      <c r="D145" s="41">
        <f t="shared" si="19"/>
        <v>117242</v>
      </c>
      <c r="E145" s="41"/>
      <c r="F145" s="41">
        <v>117242</v>
      </c>
      <c r="G145" s="41"/>
      <c r="H145" s="41"/>
    </row>
    <row r="146" spans="1:8" s="62" customFormat="1" x14ac:dyDescent="0.3">
      <c r="A146" s="121"/>
      <c r="B146" s="121"/>
      <c r="C146" s="42" t="s">
        <v>199</v>
      </c>
      <c r="D146" s="63">
        <f t="shared" si="19"/>
        <v>30009.399999999998</v>
      </c>
      <c r="E146" s="63">
        <f>+E147</f>
        <v>0</v>
      </c>
      <c r="F146" s="63">
        <f>+F147</f>
        <v>30009.399999999998</v>
      </c>
      <c r="G146" s="63">
        <f>+G147</f>
        <v>0</v>
      </c>
      <c r="H146" s="63">
        <f>+H147</f>
        <v>0</v>
      </c>
    </row>
    <row r="147" spans="1:8" s="64" customFormat="1" ht="45.75" customHeight="1" x14ac:dyDescent="0.2">
      <c r="A147" s="121"/>
      <c r="B147" s="121"/>
      <c r="C147" s="45" t="s">
        <v>210</v>
      </c>
      <c r="D147" s="41">
        <f t="shared" si="19"/>
        <v>30009.399999999998</v>
      </c>
      <c r="E147" s="41"/>
      <c r="F147" s="41">
        <v>30009.399999999998</v>
      </c>
      <c r="G147" s="41"/>
      <c r="H147" s="41"/>
    </row>
    <row r="148" spans="1:8" s="62" customFormat="1" x14ac:dyDescent="0.3">
      <c r="A148" s="121"/>
      <c r="B148" s="121"/>
      <c r="C148" s="42" t="s">
        <v>211</v>
      </c>
      <c r="D148" s="63">
        <f t="shared" si="19"/>
        <v>61895.9</v>
      </c>
      <c r="E148" s="63">
        <f>SUM(E149:E149)</f>
        <v>0</v>
      </c>
      <c r="F148" s="63">
        <f>SUM(F149:F149)</f>
        <v>61895.9</v>
      </c>
      <c r="G148" s="63">
        <f>SUM(G149:G149)</f>
        <v>0</v>
      </c>
      <c r="H148" s="63">
        <f>SUM(H149:H149)</f>
        <v>0</v>
      </c>
    </row>
    <row r="149" spans="1:8" s="64" customFormat="1" ht="57.75" customHeight="1" x14ac:dyDescent="0.2">
      <c r="A149" s="121"/>
      <c r="B149" s="121"/>
      <c r="C149" s="45" t="s">
        <v>212</v>
      </c>
      <c r="D149" s="41">
        <f t="shared" si="19"/>
        <v>61895.9</v>
      </c>
      <c r="E149" s="41"/>
      <c r="F149" s="41">
        <v>61895.9</v>
      </c>
      <c r="G149" s="41"/>
      <c r="H149" s="41"/>
    </row>
    <row r="150" spans="1:8" s="62" customFormat="1" ht="76.5" customHeight="1" x14ac:dyDescent="0.25">
      <c r="A150" s="59"/>
      <c r="B150" s="59"/>
      <c r="C150" s="60" t="s">
        <v>213</v>
      </c>
      <c r="D150" s="61">
        <f>SUM(E150:H150)</f>
        <v>6012</v>
      </c>
      <c r="E150" s="61">
        <f>+E152+E157</f>
        <v>0</v>
      </c>
      <c r="F150" s="61">
        <f>+F152+F157</f>
        <v>0</v>
      </c>
      <c r="G150" s="61">
        <f>+G152+G157</f>
        <v>6012</v>
      </c>
      <c r="H150" s="61">
        <f>+H152+H157</f>
        <v>0</v>
      </c>
    </row>
    <row r="151" spans="1:8" s="58" customFormat="1" ht="24.75" customHeight="1" x14ac:dyDescent="0.25">
      <c r="A151" s="33"/>
      <c r="B151" s="33"/>
      <c r="C151" s="87" t="s">
        <v>202</v>
      </c>
      <c r="D151" s="32"/>
      <c r="E151" s="32"/>
      <c r="F151" s="32"/>
      <c r="G151" s="32"/>
      <c r="H151" s="32"/>
    </row>
    <row r="152" spans="1:8" s="62" customFormat="1" ht="21" customHeight="1" x14ac:dyDescent="0.3">
      <c r="A152" s="128"/>
      <c r="B152" s="128"/>
      <c r="C152" s="42" t="s">
        <v>188</v>
      </c>
      <c r="D152" s="63">
        <f t="shared" ref="D152:D159" si="20">SUM(E152:H152)</f>
        <v>3420</v>
      </c>
      <c r="E152" s="63">
        <f>SUM(E153:E156)</f>
        <v>0</v>
      </c>
      <c r="F152" s="63">
        <f>SUM(F153:F156)</f>
        <v>0</v>
      </c>
      <c r="G152" s="63">
        <f>SUM(G153:G156)</f>
        <v>3420</v>
      </c>
      <c r="H152" s="63">
        <f>SUM(H153:H156)</f>
        <v>0</v>
      </c>
    </row>
    <row r="153" spans="1:8" s="64" customFormat="1" ht="77.25" customHeight="1" x14ac:dyDescent="0.2">
      <c r="A153" s="128"/>
      <c r="B153" s="128"/>
      <c r="C153" s="45" t="s">
        <v>214</v>
      </c>
      <c r="D153" s="41">
        <f t="shared" si="20"/>
        <v>960</v>
      </c>
      <c r="E153" s="41"/>
      <c r="F153" s="41"/>
      <c r="G153" s="41">
        <v>960</v>
      </c>
      <c r="H153" s="41"/>
    </row>
    <row r="154" spans="1:8" s="64" customFormat="1" ht="77.25" customHeight="1" x14ac:dyDescent="0.2">
      <c r="A154" s="128"/>
      <c r="B154" s="128"/>
      <c r="C154" s="45" t="s">
        <v>215</v>
      </c>
      <c r="D154" s="41">
        <f t="shared" si="20"/>
        <v>540</v>
      </c>
      <c r="E154" s="41"/>
      <c r="F154" s="41"/>
      <c r="G154" s="41">
        <v>540</v>
      </c>
      <c r="H154" s="41"/>
    </row>
    <row r="155" spans="1:8" s="64" customFormat="1" ht="76.5" customHeight="1" x14ac:dyDescent="0.2">
      <c r="A155" s="128"/>
      <c r="B155" s="128"/>
      <c r="C155" s="45" t="s">
        <v>216</v>
      </c>
      <c r="D155" s="41">
        <f t="shared" si="20"/>
        <v>960</v>
      </c>
      <c r="E155" s="41"/>
      <c r="F155" s="41"/>
      <c r="G155" s="41">
        <v>960</v>
      </c>
      <c r="H155" s="41"/>
    </row>
    <row r="156" spans="1:8" s="64" customFormat="1" ht="76.5" customHeight="1" x14ac:dyDescent="0.2">
      <c r="A156" s="128"/>
      <c r="B156" s="128"/>
      <c r="C156" s="45" t="s">
        <v>217</v>
      </c>
      <c r="D156" s="41">
        <f t="shared" si="20"/>
        <v>960</v>
      </c>
      <c r="E156" s="41"/>
      <c r="F156" s="41"/>
      <c r="G156" s="41">
        <v>960</v>
      </c>
      <c r="H156" s="41"/>
    </row>
    <row r="157" spans="1:8" s="62" customFormat="1" x14ac:dyDescent="0.3">
      <c r="A157" s="128"/>
      <c r="B157" s="128"/>
      <c r="C157" s="42" t="s">
        <v>211</v>
      </c>
      <c r="D157" s="63">
        <f t="shared" si="20"/>
        <v>2592</v>
      </c>
      <c r="E157" s="63">
        <f>SUM(E158:E159)</f>
        <v>0</v>
      </c>
      <c r="F157" s="63">
        <f>SUM(F158:F159)</f>
        <v>0</v>
      </c>
      <c r="G157" s="63">
        <f>SUM(G158:G159)</f>
        <v>2592</v>
      </c>
      <c r="H157" s="63">
        <f>SUM(H158:H159)</f>
        <v>0</v>
      </c>
    </row>
    <row r="158" spans="1:8" s="64" customFormat="1" ht="67.5" customHeight="1" x14ac:dyDescent="0.2">
      <c r="A158" s="128"/>
      <c r="B158" s="128"/>
      <c r="C158" s="45" t="s">
        <v>218</v>
      </c>
      <c r="D158" s="41">
        <f t="shared" si="20"/>
        <v>1152</v>
      </c>
      <c r="E158" s="41"/>
      <c r="F158" s="41"/>
      <c r="G158" s="41">
        <v>1152</v>
      </c>
      <c r="H158" s="41"/>
    </row>
    <row r="159" spans="1:8" s="64" customFormat="1" ht="84" customHeight="1" x14ac:dyDescent="0.2">
      <c r="A159" s="128"/>
      <c r="B159" s="128"/>
      <c r="C159" s="45" t="s">
        <v>219</v>
      </c>
      <c r="D159" s="41">
        <f t="shared" si="20"/>
        <v>1440</v>
      </c>
      <c r="E159" s="41"/>
      <c r="F159" s="41"/>
      <c r="G159" s="41">
        <v>1440</v>
      </c>
      <c r="H159" s="41"/>
    </row>
    <row r="160" spans="1:8" s="31" customFormat="1" ht="58.5" customHeight="1" x14ac:dyDescent="0.25">
      <c r="A160" s="33">
        <v>1075</v>
      </c>
      <c r="B160" s="33">
        <v>32001</v>
      </c>
      <c r="C160" s="50" t="s">
        <v>129</v>
      </c>
      <c r="D160" s="32">
        <f>+E160+F160+G160+H160</f>
        <v>400171.10000000003</v>
      </c>
      <c r="E160" s="32">
        <f>+E162+E165</f>
        <v>0</v>
      </c>
      <c r="F160" s="32">
        <f>+F162+F165</f>
        <v>364893.30000000005</v>
      </c>
      <c r="G160" s="32">
        <f>+G162+G165</f>
        <v>35277.800000000003</v>
      </c>
      <c r="H160" s="32">
        <f>+H162+H165</f>
        <v>0</v>
      </c>
    </row>
    <row r="161" spans="1:8" s="31" customFormat="1" ht="16.5" x14ac:dyDescent="0.3">
      <c r="A161" s="91"/>
      <c r="B161" s="91"/>
      <c r="C161" s="85" t="s">
        <v>179</v>
      </c>
      <c r="D161" s="51"/>
      <c r="E161" s="51"/>
      <c r="F161" s="51"/>
      <c r="G161" s="51"/>
      <c r="H161" s="51"/>
    </row>
    <row r="162" spans="1:8" s="57" customFormat="1" ht="25.5" customHeight="1" x14ac:dyDescent="0.3">
      <c r="A162" s="129"/>
      <c r="B162" s="129"/>
      <c r="C162" s="42" t="s">
        <v>180</v>
      </c>
      <c r="D162" s="52">
        <f>SUM(E162:H162)</f>
        <v>364893.30000000005</v>
      </c>
      <c r="E162" s="52">
        <f>+E163+E164</f>
        <v>0</v>
      </c>
      <c r="F162" s="52">
        <f>+F163+F164</f>
        <v>364893.30000000005</v>
      </c>
      <c r="G162" s="52">
        <f>+G163+G164</f>
        <v>0</v>
      </c>
      <c r="H162" s="52">
        <f>+H163+H164</f>
        <v>0</v>
      </c>
    </row>
    <row r="163" spans="1:8" s="65" customFormat="1" ht="56.25" customHeight="1" x14ac:dyDescent="0.2">
      <c r="A163" s="129"/>
      <c r="B163" s="129"/>
      <c r="C163" s="56" t="s">
        <v>220</v>
      </c>
      <c r="D163" s="54">
        <f>+E163+F163+G163+H163</f>
        <v>164204.20000000001</v>
      </c>
      <c r="E163" s="54"/>
      <c r="F163" s="54">
        <v>164204.20000000001</v>
      </c>
      <c r="G163" s="54"/>
      <c r="H163" s="54"/>
    </row>
    <row r="164" spans="1:8" s="65" customFormat="1" ht="28.5" customHeight="1" x14ac:dyDescent="0.2">
      <c r="A164" s="129"/>
      <c r="B164" s="129"/>
      <c r="C164" s="56" t="s">
        <v>221</v>
      </c>
      <c r="D164" s="54">
        <f>+E164+F164+G164+H164</f>
        <v>200689.1</v>
      </c>
      <c r="E164" s="54"/>
      <c r="F164" s="54">
        <v>200689.1</v>
      </c>
      <c r="G164" s="54"/>
      <c r="H164" s="54"/>
    </row>
    <row r="165" spans="1:8" s="57" customFormat="1" ht="24" customHeight="1" x14ac:dyDescent="0.3">
      <c r="A165" s="129"/>
      <c r="B165" s="129"/>
      <c r="C165" s="42" t="s">
        <v>192</v>
      </c>
      <c r="D165" s="52">
        <f>SUM(E165:H165)</f>
        <v>35277.800000000003</v>
      </c>
      <c r="E165" s="52">
        <f>+E166</f>
        <v>0</v>
      </c>
      <c r="F165" s="52">
        <f>+F166</f>
        <v>0</v>
      </c>
      <c r="G165" s="52">
        <f>+G166</f>
        <v>35277.800000000003</v>
      </c>
      <c r="H165" s="52">
        <f>+H166</f>
        <v>0</v>
      </c>
    </row>
    <row r="166" spans="1:8" s="65" customFormat="1" ht="33.75" customHeight="1" x14ac:dyDescent="0.2">
      <c r="A166" s="129"/>
      <c r="B166" s="129"/>
      <c r="C166" s="56" t="s">
        <v>222</v>
      </c>
      <c r="D166" s="54">
        <f>+E166+F166+G166+H166</f>
        <v>35277.800000000003</v>
      </c>
      <c r="E166" s="54"/>
      <c r="F166" s="54"/>
      <c r="G166" s="54">
        <v>35277.800000000003</v>
      </c>
      <c r="H166" s="54"/>
    </row>
    <row r="167" spans="1:8" s="31" customFormat="1" ht="78.75" customHeight="1" x14ac:dyDescent="0.25">
      <c r="A167" s="33">
        <v>1111</v>
      </c>
      <c r="B167" s="33">
        <v>32001</v>
      </c>
      <c r="C167" s="50" t="s">
        <v>223</v>
      </c>
      <c r="D167" s="32">
        <f>+E167+F167+G167+H167</f>
        <v>780750.1</v>
      </c>
      <c r="E167" s="32">
        <f>+E169</f>
        <v>0</v>
      </c>
      <c r="F167" s="32">
        <f>+F169</f>
        <v>780750.1</v>
      </c>
      <c r="G167" s="32">
        <f>+G169</f>
        <v>0</v>
      </c>
      <c r="H167" s="32">
        <f>+H169</f>
        <v>0</v>
      </c>
    </row>
    <row r="168" spans="1:8" s="31" customFormat="1" ht="16.5" x14ac:dyDescent="0.3">
      <c r="A168" s="91"/>
      <c r="B168" s="91"/>
      <c r="C168" s="85" t="s">
        <v>179</v>
      </c>
      <c r="D168" s="51"/>
      <c r="E168" s="51"/>
      <c r="F168" s="51"/>
      <c r="G168" s="51"/>
      <c r="H168" s="51"/>
    </row>
    <row r="169" spans="1:8" s="57" customFormat="1" ht="27" customHeight="1" x14ac:dyDescent="0.3">
      <c r="A169" s="91"/>
      <c r="B169" s="91"/>
      <c r="C169" s="42" t="s">
        <v>180</v>
      </c>
      <c r="D169" s="52">
        <f>SUM(E169:H169)</f>
        <v>780750.1</v>
      </c>
      <c r="E169" s="52">
        <f>+E170</f>
        <v>0</v>
      </c>
      <c r="F169" s="52">
        <f>+F170</f>
        <v>780750.1</v>
      </c>
      <c r="G169" s="52">
        <f>+G170</f>
        <v>0</v>
      </c>
      <c r="H169" s="52">
        <f>+H170</f>
        <v>0</v>
      </c>
    </row>
    <row r="170" spans="1:8" s="65" customFormat="1" ht="46.5" customHeight="1" x14ac:dyDescent="0.3">
      <c r="A170" s="91"/>
      <c r="B170" s="91"/>
      <c r="C170" s="56" t="s">
        <v>224</v>
      </c>
      <c r="D170" s="54">
        <f>+E170+F170+G170+H170</f>
        <v>780750.1</v>
      </c>
      <c r="E170" s="54"/>
      <c r="F170" s="54">
        <v>780750.1</v>
      </c>
      <c r="G170" s="54"/>
      <c r="H170" s="54"/>
    </row>
    <row r="171" spans="1:8" s="31" customFormat="1" ht="46.5" customHeight="1" x14ac:dyDescent="0.25">
      <c r="A171" s="33">
        <v>1124</v>
      </c>
      <c r="B171" s="33">
        <v>32001</v>
      </c>
      <c r="C171" s="34" t="s">
        <v>127</v>
      </c>
      <c r="D171" s="32">
        <f>SUM(E171:H171)</f>
        <v>8400</v>
      </c>
      <c r="E171" s="32">
        <v>0</v>
      </c>
      <c r="F171" s="32">
        <v>0</v>
      </c>
      <c r="G171" s="32">
        <v>0</v>
      </c>
      <c r="H171" s="32">
        <v>8400</v>
      </c>
    </row>
    <row r="172" spans="1:8" s="31" customFormat="1" ht="66" x14ac:dyDescent="0.25">
      <c r="A172" s="33">
        <v>1130</v>
      </c>
      <c r="B172" s="33">
        <v>31001</v>
      </c>
      <c r="C172" s="34" t="s">
        <v>144</v>
      </c>
      <c r="D172" s="32">
        <f>SUM(E172:H172)</f>
        <v>14788.3</v>
      </c>
      <c r="E172" s="32">
        <v>0</v>
      </c>
      <c r="F172" s="32">
        <v>0</v>
      </c>
      <c r="G172" s="32">
        <v>0</v>
      </c>
      <c r="H172" s="32">
        <v>14788.3</v>
      </c>
    </row>
    <row r="173" spans="1:8" s="31" customFormat="1" ht="46.5" customHeight="1" x14ac:dyDescent="0.25">
      <c r="A173" s="33">
        <v>1146</v>
      </c>
      <c r="B173" s="33">
        <v>12010</v>
      </c>
      <c r="C173" s="34" t="s">
        <v>130</v>
      </c>
      <c r="D173" s="32">
        <f>SUM(E173:H173)</f>
        <v>9940477.7999999989</v>
      </c>
      <c r="E173" s="32">
        <f>+E178+E180+E182+E188+E190+E195+E198+E201+E203+E205+E207</f>
        <v>9856087.7999999989</v>
      </c>
      <c r="F173" s="32">
        <f t="shared" ref="F173:H173" si="21">+F178+F180+F182+F188+F190+F195+F198+F201+F203+F205+F207</f>
        <v>0</v>
      </c>
      <c r="G173" s="32">
        <f>+G175+G176+G177+G178+G180+G182+G188+G190+G195+G198+G201+G203+G205+G207</f>
        <v>84390</v>
      </c>
      <c r="H173" s="32">
        <f t="shared" si="21"/>
        <v>0</v>
      </c>
    </row>
    <row r="174" spans="1:8" s="31" customFormat="1" ht="16.5" x14ac:dyDescent="0.3">
      <c r="A174" s="91"/>
      <c r="B174" s="91"/>
      <c r="C174" s="85" t="s">
        <v>179</v>
      </c>
      <c r="D174" s="51"/>
      <c r="E174" s="51"/>
      <c r="F174" s="51"/>
      <c r="G174" s="51"/>
      <c r="H174" s="51"/>
    </row>
    <row r="175" spans="1:8" s="31" customFormat="1" ht="69" x14ac:dyDescent="0.3">
      <c r="A175" s="93"/>
      <c r="B175" s="93"/>
      <c r="C175" s="103" t="s">
        <v>379</v>
      </c>
      <c r="D175" s="104">
        <f>SUM(E175:H175)</f>
        <v>9990</v>
      </c>
      <c r="E175" s="104"/>
      <c r="F175" s="104"/>
      <c r="G175" s="104">
        <v>9990</v>
      </c>
      <c r="H175" s="104"/>
    </row>
    <row r="176" spans="1:8" s="31" customFormat="1" ht="69" x14ac:dyDescent="0.3">
      <c r="A176" s="93"/>
      <c r="B176" s="93"/>
      <c r="C176" s="103" t="s">
        <v>380</v>
      </c>
      <c r="D176" s="104">
        <f>SUM(E176:H176)</f>
        <v>28500</v>
      </c>
      <c r="E176" s="104"/>
      <c r="F176" s="104"/>
      <c r="G176" s="104">
        <v>28500</v>
      </c>
      <c r="H176" s="104"/>
    </row>
    <row r="177" spans="1:8" s="31" customFormat="1" ht="69" x14ac:dyDescent="0.3">
      <c r="A177" s="93"/>
      <c r="B177" s="93"/>
      <c r="C177" s="103" t="s">
        <v>381</v>
      </c>
      <c r="D177" s="104">
        <f>SUM(E177:H177)</f>
        <v>36020</v>
      </c>
      <c r="E177" s="104"/>
      <c r="F177" s="104"/>
      <c r="G177" s="104">
        <v>36020</v>
      </c>
      <c r="H177" s="104"/>
    </row>
    <row r="178" spans="1:8" s="57" customFormat="1" ht="29.25" customHeight="1" x14ac:dyDescent="0.3">
      <c r="A178" s="129"/>
      <c r="B178" s="129"/>
      <c r="C178" s="42" t="s">
        <v>195</v>
      </c>
      <c r="D178" s="52">
        <f>SUM(E178:H178)</f>
        <v>743043.7</v>
      </c>
      <c r="E178" s="52">
        <f>+E179</f>
        <v>743043.7</v>
      </c>
      <c r="F178" s="52">
        <f>+F179</f>
        <v>0</v>
      </c>
      <c r="G178" s="52">
        <f>+G179</f>
        <v>0</v>
      </c>
      <c r="H178" s="52">
        <f>+H179</f>
        <v>0</v>
      </c>
    </row>
    <row r="179" spans="1:8" s="65" customFormat="1" ht="57" customHeight="1" x14ac:dyDescent="0.2">
      <c r="A179" s="129"/>
      <c r="B179" s="129"/>
      <c r="C179" s="56" t="s">
        <v>225</v>
      </c>
      <c r="D179" s="54">
        <f>+E179+F179+G179+H179</f>
        <v>743043.7</v>
      </c>
      <c r="E179" s="54">
        <v>743043.7</v>
      </c>
      <c r="F179" s="54"/>
      <c r="G179" s="54"/>
      <c r="H179" s="54"/>
    </row>
    <row r="180" spans="1:8" s="57" customFormat="1" ht="28.5" customHeight="1" x14ac:dyDescent="0.3">
      <c r="A180" s="129"/>
      <c r="B180" s="129"/>
      <c r="C180" s="42" t="s">
        <v>226</v>
      </c>
      <c r="D180" s="52">
        <f>SUM(E180:H180)</f>
        <v>777666.4</v>
      </c>
      <c r="E180" s="52">
        <f>+E181</f>
        <v>777666.4</v>
      </c>
      <c r="F180" s="52">
        <f>+F181</f>
        <v>0</v>
      </c>
      <c r="G180" s="52">
        <f>+G181</f>
        <v>0</v>
      </c>
      <c r="H180" s="52">
        <f>+H181</f>
        <v>0</v>
      </c>
    </row>
    <row r="181" spans="1:8" s="65" customFormat="1" ht="60.75" customHeight="1" x14ac:dyDescent="0.2">
      <c r="A181" s="129"/>
      <c r="B181" s="129"/>
      <c r="C181" s="56" t="s">
        <v>227</v>
      </c>
      <c r="D181" s="54">
        <f>+E181+F181+G181+H181</f>
        <v>777666.4</v>
      </c>
      <c r="E181" s="54">
        <v>777666.4</v>
      </c>
      <c r="F181" s="54"/>
      <c r="G181" s="54"/>
      <c r="H181" s="54"/>
    </row>
    <row r="182" spans="1:8" s="57" customFormat="1" ht="27" customHeight="1" x14ac:dyDescent="0.3">
      <c r="A182" s="129"/>
      <c r="B182" s="129"/>
      <c r="C182" s="42" t="s">
        <v>206</v>
      </c>
      <c r="D182" s="52">
        <f>SUM(E182:H182)</f>
        <v>2891570.8</v>
      </c>
      <c r="E182" s="52">
        <f>SUM(E183:E187)</f>
        <v>2891570.8</v>
      </c>
      <c r="F182" s="52">
        <f>SUM(F183:F187)</f>
        <v>0</v>
      </c>
      <c r="G182" s="52">
        <f>SUM(G183:G187)</f>
        <v>0</v>
      </c>
      <c r="H182" s="52">
        <f>SUM(H183:H187)</f>
        <v>0</v>
      </c>
    </row>
    <row r="183" spans="1:8" s="65" customFormat="1" ht="59.25" customHeight="1" x14ac:dyDescent="0.2">
      <c r="A183" s="129"/>
      <c r="B183" s="129"/>
      <c r="C183" s="56" t="s">
        <v>228</v>
      </c>
      <c r="D183" s="54">
        <f>+E183+F183+G183+H183</f>
        <v>737412.00000000012</v>
      </c>
      <c r="E183" s="54">
        <v>737412.00000000012</v>
      </c>
      <c r="F183" s="54"/>
      <c r="G183" s="54"/>
      <c r="H183" s="54"/>
    </row>
    <row r="184" spans="1:8" s="65" customFormat="1" ht="59.25" customHeight="1" x14ac:dyDescent="0.2">
      <c r="A184" s="129"/>
      <c r="B184" s="129"/>
      <c r="C184" s="56" t="s">
        <v>229</v>
      </c>
      <c r="D184" s="54">
        <f>+E184+F184+G184+H184</f>
        <v>758175.2</v>
      </c>
      <c r="E184" s="54">
        <v>758175.2</v>
      </c>
      <c r="F184" s="54"/>
      <c r="G184" s="54"/>
      <c r="H184" s="54"/>
    </row>
    <row r="185" spans="1:8" s="65" customFormat="1" ht="59.25" customHeight="1" x14ac:dyDescent="0.2">
      <c r="A185" s="129"/>
      <c r="B185" s="129"/>
      <c r="C185" s="56" t="s">
        <v>230</v>
      </c>
      <c r="D185" s="54">
        <f>+E185+F185+G185+H185</f>
        <v>335739.7</v>
      </c>
      <c r="E185" s="54">
        <v>335739.7</v>
      </c>
      <c r="F185" s="54"/>
      <c r="G185" s="54"/>
      <c r="H185" s="54"/>
    </row>
    <row r="186" spans="1:8" s="65" customFormat="1" ht="59.25" customHeight="1" x14ac:dyDescent="0.2">
      <c r="A186" s="129"/>
      <c r="B186" s="129"/>
      <c r="C186" s="56" t="s">
        <v>231</v>
      </c>
      <c r="D186" s="54">
        <f>+E186+F186+G186+H186</f>
        <v>335739.7</v>
      </c>
      <c r="E186" s="54">
        <v>335739.7</v>
      </c>
      <c r="F186" s="54"/>
      <c r="G186" s="54"/>
      <c r="H186" s="54"/>
    </row>
    <row r="187" spans="1:8" s="65" customFormat="1" ht="59.25" customHeight="1" x14ac:dyDescent="0.2">
      <c r="A187" s="129"/>
      <c r="B187" s="129"/>
      <c r="C187" s="56" t="s">
        <v>232</v>
      </c>
      <c r="D187" s="54">
        <f>+E187+F187+G187+H187</f>
        <v>724504.2</v>
      </c>
      <c r="E187" s="54">
        <v>724504.2</v>
      </c>
      <c r="F187" s="54"/>
      <c r="G187" s="54"/>
      <c r="H187" s="54"/>
    </row>
    <row r="188" spans="1:8" s="57" customFormat="1" ht="27.75" customHeight="1" x14ac:dyDescent="0.3">
      <c r="A188" s="129"/>
      <c r="B188" s="129"/>
      <c r="C188" s="42" t="s">
        <v>186</v>
      </c>
      <c r="D188" s="52">
        <f>SUM(E188:H188)</f>
        <v>809026.2</v>
      </c>
      <c r="E188" s="52">
        <f>+E189</f>
        <v>809026.2</v>
      </c>
      <c r="F188" s="52">
        <f>+F189</f>
        <v>0</v>
      </c>
      <c r="G188" s="52">
        <f>+G189</f>
        <v>0</v>
      </c>
      <c r="H188" s="52">
        <f>+H189</f>
        <v>0</v>
      </c>
    </row>
    <row r="189" spans="1:8" s="65" customFormat="1" ht="65.25" customHeight="1" x14ac:dyDescent="0.2">
      <c r="A189" s="129"/>
      <c r="B189" s="129"/>
      <c r="C189" s="56" t="s">
        <v>233</v>
      </c>
      <c r="D189" s="54">
        <f>+E189+F189+G189+H189</f>
        <v>809026.2</v>
      </c>
      <c r="E189" s="54">
        <v>809026.2</v>
      </c>
      <c r="F189" s="54"/>
      <c r="G189" s="54"/>
      <c r="H189" s="54"/>
    </row>
    <row r="190" spans="1:8" s="57" customFormat="1" ht="27" customHeight="1" x14ac:dyDescent="0.3">
      <c r="A190" s="129"/>
      <c r="B190" s="129"/>
      <c r="C190" s="42" t="s">
        <v>188</v>
      </c>
      <c r="D190" s="52">
        <f>SUM(E190:H190)</f>
        <v>1728153.7</v>
      </c>
      <c r="E190" s="52">
        <f>SUM(E191:E194)</f>
        <v>1728153.7</v>
      </c>
      <c r="F190" s="52">
        <f>SUM(F191:F194)</f>
        <v>0</v>
      </c>
      <c r="G190" s="52">
        <f>SUM(G191:G194)</f>
        <v>0</v>
      </c>
      <c r="H190" s="52">
        <f>SUM(H191:H194)</f>
        <v>0</v>
      </c>
    </row>
    <row r="191" spans="1:8" s="65" customFormat="1" ht="56.25" customHeight="1" x14ac:dyDescent="0.2">
      <c r="A191" s="129"/>
      <c r="B191" s="129"/>
      <c r="C191" s="56" t="s">
        <v>234</v>
      </c>
      <c r="D191" s="54">
        <f>+E191+F191+G191+H191</f>
        <v>745442</v>
      </c>
      <c r="E191" s="54">
        <v>745442</v>
      </c>
      <c r="F191" s="54"/>
      <c r="G191" s="54"/>
      <c r="H191" s="54"/>
    </row>
    <row r="192" spans="1:8" s="65" customFormat="1" ht="56.25" customHeight="1" x14ac:dyDescent="0.2">
      <c r="A192" s="129"/>
      <c r="B192" s="129"/>
      <c r="C192" s="56" t="s">
        <v>235</v>
      </c>
      <c r="D192" s="54">
        <f>+E192+F192+G192+H192</f>
        <v>293899.7</v>
      </c>
      <c r="E192" s="54">
        <v>293899.7</v>
      </c>
      <c r="F192" s="54"/>
      <c r="G192" s="54"/>
      <c r="H192" s="54"/>
    </row>
    <row r="193" spans="1:8" s="65" customFormat="1" ht="56.25" customHeight="1" x14ac:dyDescent="0.2">
      <c r="A193" s="129"/>
      <c r="B193" s="129"/>
      <c r="C193" s="56" t="s">
        <v>236</v>
      </c>
      <c r="D193" s="54">
        <f>+E193+F193+G193+H193</f>
        <v>353072.3</v>
      </c>
      <c r="E193" s="54">
        <v>353072.3</v>
      </c>
      <c r="F193" s="54"/>
      <c r="G193" s="54"/>
      <c r="H193" s="54"/>
    </row>
    <row r="194" spans="1:8" s="65" customFormat="1" ht="56.25" customHeight="1" x14ac:dyDescent="0.2">
      <c r="A194" s="129"/>
      <c r="B194" s="129"/>
      <c r="C194" s="56" t="s">
        <v>237</v>
      </c>
      <c r="D194" s="54">
        <f>+E194+F194+G194+H194</f>
        <v>335739.7</v>
      </c>
      <c r="E194" s="54">
        <v>335739.7</v>
      </c>
      <c r="F194" s="54"/>
      <c r="G194" s="54"/>
      <c r="H194" s="54"/>
    </row>
    <row r="195" spans="1:8" s="57" customFormat="1" ht="28.5" customHeight="1" x14ac:dyDescent="0.3">
      <c r="A195" s="129"/>
      <c r="B195" s="129"/>
      <c r="C195" s="42" t="s">
        <v>190</v>
      </c>
      <c r="D195" s="52">
        <f>SUM(E195:H195)</f>
        <v>798296.8</v>
      </c>
      <c r="E195" s="52">
        <f>SUM(E196:E197)</f>
        <v>793356.80000000005</v>
      </c>
      <c r="F195" s="52">
        <f>SUM(F196:F197)</f>
        <v>0</v>
      </c>
      <c r="G195" s="52">
        <f>SUM(G196:G197)</f>
        <v>4940</v>
      </c>
      <c r="H195" s="52">
        <f>SUM(H196:H197)</f>
        <v>0</v>
      </c>
    </row>
    <row r="196" spans="1:8" s="65" customFormat="1" ht="66.75" customHeight="1" x14ac:dyDescent="0.2">
      <c r="A196" s="129"/>
      <c r="B196" s="129"/>
      <c r="C196" s="56" t="s">
        <v>238</v>
      </c>
      <c r="D196" s="54">
        <f>+E196+F196+G196+H196</f>
        <v>793356.80000000005</v>
      </c>
      <c r="E196" s="54">
        <v>793356.80000000005</v>
      </c>
      <c r="F196" s="54"/>
      <c r="G196" s="54"/>
      <c r="H196" s="54"/>
    </row>
    <row r="197" spans="1:8" s="65" customFormat="1" ht="64.5" customHeight="1" x14ac:dyDescent="0.2">
      <c r="A197" s="129"/>
      <c r="B197" s="129"/>
      <c r="C197" s="56" t="s">
        <v>239</v>
      </c>
      <c r="D197" s="54">
        <f>+E197+F197+G197+H197</f>
        <v>4940</v>
      </c>
      <c r="E197" s="54"/>
      <c r="F197" s="54"/>
      <c r="G197" s="54">
        <v>4940</v>
      </c>
      <c r="H197" s="54"/>
    </row>
    <row r="198" spans="1:8" s="57" customFormat="1" ht="25.5" customHeight="1" x14ac:dyDescent="0.3">
      <c r="A198" s="129"/>
      <c r="B198" s="129"/>
      <c r="C198" s="42" t="s">
        <v>192</v>
      </c>
      <c r="D198" s="52">
        <f>SUM(E198:H198)</f>
        <v>680427.9</v>
      </c>
      <c r="E198" s="52">
        <f>SUM(E199:E200)</f>
        <v>680427.9</v>
      </c>
      <c r="F198" s="52">
        <f>SUM(F199:F200)</f>
        <v>0</v>
      </c>
      <c r="G198" s="52">
        <f>SUM(G199:G200)</f>
        <v>0</v>
      </c>
      <c r="H198" s="52">
        <f>SUM(H199:H200)</f>
        <v>0</v>
      </c>
    </row>
    <row r="199" spans="1:8" s="65" customFormat="1" ht="59.25" customHeight="1" x14ac:dyDescent="0.2">
      <c r="A199" s="129"/>
      <c r="B199" s="129"/>
      <c r="C199" s="56" t="s">
        <v>240</v>
      </c>
      <c r="D199" s="54">
        <f>+E199+F199+G199+H199</f>
        <v>344688.2</v>
      </c>
      <c r="E199" s="54">
        <v>344688.2</v>
      </c>
      <c r="F199" s="54"/>
      <c r="G199" s="54"/>
      <c r="H199" s="54"/>
    </row>
    <row r="200" spans="1:8" s="65" customFormat="1" ht="59.25" customHeight="1" x14ac:dyDescent="0.2">
      <c r="A200" s="129"/>
      <c r="B200" s="129"/>
      <c r="C200" s="56" t="s">
        <v>241</v>
      </c>
      <c r="D200" s="54">
        <f>+E200+F200+G200+H200</f>
        <v>335739.7</v>
      </c>
      <c r="E200" s="54">
        <v>335739.7</v>
      </c>
      <c r="F200" s="54"/>
      <c r="G200" s="54"/>
      <c r="H200" s="54"/>
    </row>
    <row r="201" spans="1:8" s="57" customFormat="1" ht="27.75" customHeight="1" x14ac:dyDescent="0.3">
      <c r="A201" s="129"/>
      <c r="B201" s="129"/>
      <c r="C201" s="42" t="s">
        <v>199</v>
      </c>
      <c r="D201" s="52">
        <f>SUM(E201:H201)</f>
        <v>4940</v>
      </c>
      <c r="E201" s="52">
        <f>+E202</f>
        <v>0</v>
      </c>
      <c r="F201" s="52">
        <f>+F202</f>
        <v>0</v>
      </c>
      <c r="G201" s="52">
        <f>+G202</f>
        <v>4940</v>
      </c>
      <c r="H201" s="52">
        <f>+H202</f>
        <v>0</v>
      </c>
    </row>
    <row r="202" spans="1:8" s="65" customFormat="1" ht="66.75" customHeight="1" x14ac:dyDescent="0.2">
      <c r="A202" s="129"/>
      <c r="B202" s="129"/>
      <c r="C202" s="56" t="s">
        <v>242</v>
      </c>
      <c r="D202" s="54">
        <f>+E202+F202+G202+H202</f>
        <v>4940</v>
      </c>
      <c r="E202" s="54"/>
      <c r="F202" s="54"/>
      <c r="G202" s="54">
        <v>4940</v>
      </c>
      <c r="H202" s="54"/>
    </row>
    <row r="203" spans="1:8" s="57" customFormat="1" ht="28.5" customHeight="1" x14ac:dyDescent="0.3">
      <c r="A203" s="129"/>
      <c r="B203" s="129"/>
      <c r="C203" s="42" t="s">
        <v>243</v>
      </c>
      <c r="D203" s="52">
        <f>SUM(E203:H203)</f>
        <v>381500</v>
      </c>
      <c r="E203" s="52">
        <f>+E204</f>
        <v>381500</v>
      </c>
      <c r="F203" s="52">
        <f>+F204</f>
        <v>0</v>
      </c>
      <c r="G203" s="52">
        <f>+G204</f>
        <v>0</v>
      </c>
      <c r="H203" s="52">
        <f>+H204</f>
        <v>0</v>
      </c>
    </row>
    <row r="204" spans="1:8" s="65" customFormat="1" ht="63.75" customHeight="1" x14ac:dyDescent="0.2">
      <c r="A204" s="129"/>
      <c r="B204" s="129"/>
      <c r="C204" s="56" t="s">
        <v>244</v>
      </c>
      <c r="D204" s="54">
        <f>+E204+F204+G204+H204</f>
        <v>381500</v>
      </c>
      <c r="E204" s="54">
        <v>381500</v>
      </c>
      <c r="F204" s="54"/>
      <c r="G204" s="54"/>
      <c r="H204" s="54"/>
    </row>
    <row r="205" spans="1:8" s="57" customFormat="1" ht="27.75" customHeight="1" x14ac:dyDescent="0.3">
      <c r="A205" s="129"/>
      <c r="B205" s="129"/>
      <c r="C205" s="42" t="s">
        <v>211</v>
      </c>
      <c r="D205" s="52">
        <f>SUM(E205:H205)</f>
        <v>795052.7</v>
      </c>
      <c r="E205" s="52">
        <f>+E206</f>
        <v>795052.7</v>
      </c>
      <c r="F205" s="52">
        <f>+F206</f>
        <v>0</v>
      </c>
      <c r="G205" s="52">
        <f>+G206</f>
        <v>0</v>
      </c>
      <c r="H205" s="52">
        <f>+H206</f>
        <v>0</v>
      </c>
    </row>
    <row r="206" spans="1:8" s="65" customFormat="1" ht="67.5" customHeight="1" x14ac:dyDescent="0.2">
      <c r="A206" s="129"/>
      <c r="B206" s="129"/>
      <c r="C206" s="56" t="s">
        <v>245</v>
      </c>
      <c r="D206" s="54">
        <f>+E206+F206+G206+H206</f>
        <v>795052.7</v>
      </c>
      <c r="E206" s="54">
        <v>795052.7</v>
      </c>
      <c r="F206" s="54"/>
      <c r="G206" s="54"/>
      <c r="H206" s="54"/>
    </row>
    <row r="207" spans="1:8" s="65" customFormat="1" ht="48" customHeight="1" x14ac:dyDescent="0.3">
      <c r="A207" s="102"/>
      <c r="B207" s="102"/>
      <c r="C207" s="34" t="s">
        <v>130</v>
      </c>
      <c r="D207" s="105">
        <f>SUM(E207:H207)</f>
        <v>256289.59999999963</v>
      </c>
      <c r="E207" s="105">
        <v>256289.59999999963</v>
      </c>
      <c r="F207" s="105">
        <v>0</v>
      </c>
      <c r="G207" s="105">
        <v>0</v>
      </c>
      <c r="H207" s="105">
        <f t="shared" ref="H207" si="22">+H209+H210+H211+H212+H214+H216+H222+H224+H229+H232+H235+H239+H241</f>
        <v>0</v>
      </c>
    </row>
    <row r="208" spans="1:8" s="31" customFormat="1" ht="59.25" customHeight="1" x14ac:dyDescent="0.25">
      <c r="A208" s="33">
        <v>1148</v>
      </c>
      <c r="B208" s="33">
        <v>32003</v>
      </c>
      <c r="C208" s="34" t="s">
        <v>246</v>
      </c>
      <c r="D208" s="32">
        <f>SUM(E208:H208)</f>
        <v>113596.4</v>
      </c>
      <c r="E208" s="32">
        <f>+E210</f>
        <v>113596.4</v>
      </c>
      <c r="F208" s="32">
        <f>+F210</f>
        <v>0</v>
      </c>
      <c r="G208" s="32">
        <f>+G210</f>
        <v>0</v>
      </c>
      <c r="H208" s="32">
        <f>+H210</f>
        <v>0</v>
      </c>
    </row>
    <row r="209" spans="1:8" s="31" customFormat="1" ht="16.5" x14ac:dyDescent="0.3">
      <c r="A209" s="91"/>
      <c r="B209" s="91"/>
      <c r="C209" s="85" t="s">
        <v>179</v>
      </c>
      <c r="D209" s="51"/>
      <c r="E209" s="51"/>
      <c r="F209" s="51"/>
      <c r="G209" s="51"/>
      <c r="H209" s="51"/>
    </row>
    <row r="210" spans="1:8" s="57" customFormat="1" ht="27" customHeight="1" x14ac:dyDescent="0.3">
      <c r="A210" s="91"/>
      <c r="B210" s="91"/>
      <c r="C210" s="42" t="s">
        <v>190</v>
      </c>
      <c r="D210" s="52">
        <f>SUM(E210:H210)</f>
        <v>113596.4</v>
      </c>
      <c r="E210" s="52">
        <f>+E211</f>
        <v>113596.4</v>
      </c>
      <c r="F210" s="52">
        <f>+F211</f>
        <v>0</v>
      </c>
      <c r="G210" s="52">
        <f>+G211</f>
        <v>0</v>
      </c>
      <c r="H210" s="52">
        <f>+H211</f>
        <v>0</v>
      </c>
    </row>
    <row r="211" spans="1:8" s="65" customFormat="1" ht="52.5" customHeight="1" x14ac:dyDescent="0.3">
      <c r="A211" s="91"/>
      <c r="B211" s="91"/>
      <c r="C211" s="56" t="s">
        <v>247</v>
      </c>
      <c r="D211" s="54">
        <f>+E211+F211+G211+H211</f>
        <v>113596.4</v>
      </c>
      <c r="E211" s="54">
        <v>113596.4</v>
      </c>
      <c r="F211" s="54"/>
      <c r="G211" s="54"/>
      <c r="H211" s="54"/>
    </row>
    <row r="212" spans="1:8" s="31" customFormat="1" ht="39" customHeight="1" x14ac:dyDescent="0.25">
      <c r="A212" s="33">
        <v>1162</v>
      </c>
      <c r="B212" s="33">
        <v>32003</v>
      </c>
      <c r="C212" s="34" t="s">
        <v>131</v>
      </c>
      <c r="D212" s="32">
        <f>SUM(E212:H212)</f>
        <v>940000</v>
      </c>
      <c r="E212" s="32">
        <v>0</v>
      </c>
      <c r="F212" s="32">
        <v>940000</v>
      </c>
      <c r="G212" s="32">
        <v>0</v>
      </c>
      <c r="H212" s="32">
        <v>0</v>
      </c>
    </row>
    <row r="213" spans="1:8" s="31" customFormat="1" ht="81.75" customHeight="1" x14ac:dyDescent="0.25">
      <c r="A213" s="33">
        <v>1162</v>
      </c>
      <c r="B213" s="33">
        <v>32004</v>
      </c>
      <c r="C213" s="34" t="s">
        <v>248</v>
      </c>
      <c r="D213" s="32">
        <f>SUM(E213:H213)</f>
        <v>4200000</v>
      </c>
      <c r="E213" s="32">
        <v>0</v>
      </c>
      <c r="F213" s="32">
        <v>0</v>
      </c>
      <c r="G213" s="32">
        <v>0</v>
      </c>
      <c r="H213" s="32">
        <v>4200000</v>
      </c>
    </row>
    <row r="214" spans="1:8" s="31" customFormat="1" ht="63.75" customHeight="1" x14ac:dyDescent="0.25">
      <c r="A214" s="33">
        <v>1163</v>
      </c>
      <c r="B214" s="33">
        <v>12001</v>
      </c>
      <c r="C214" s="50" t="s">
        <v>132</v>
      </c>
      <c r="D214" s="32">
        <f>+E214+F214+G214+H214</f>
        <v>1771388.5</v>
      </c>
      <c r="E214" s="32">
        <f>+E216+E218</f>
        <v>1296551.6000000001</v>
      </c>
      <c r="F214" s="32">
        <f>+F216+F218</f>
        <v>474836.9</v>
      </c>
      <c r="G214" s="32">
        <f>+G216+G218</f>
        <v>0</v>
      </c>
      <c r="H214" s="32">
        <f>+H216+H218</f>
        <v>0</v>
      </c>
    </row>
    <row r="215" spans="1:8" s="31" customFormat="1" ht="16.5" x14ac:dyDescent="0.3">
      <c r="A215" s="91"/>
      <c r="B215" s="91"/>
      <c r="C215" s="85" t="s">
        <v>179</v>
      </c>
      <c r="D215" s="51"/>
      <c r="E215" s="51"/>
      <c r="F215" s="51"/>
      <c r="G215" s="51"/>
      <c r="H215" s="51"/>
    </row>
    <row r="216" spans="1:8" s="57" customFormat="1" ht="23.25" customHeight="1" x14ac:dyDescent="0.3">
      <c r="A216" s="129"/>
      <c r="B216" s="129"/>
      <c r="C216" s="42" t="s">
        <v>180</v>
      </c>
      <c r="D216" s="52">
        <f>SUM(E216:H216)</f>
        <v>474836.9</v>
      </c>
      <c r="E216" s="52">
        <f>+E217</f>
        <v>0</v>
      </c>
      <c r="F216" s="52">
        <f>+F217</f>
        <v>474836.9</v>
      </c>
      <c r="G216" s="52">
        <f>+G217</f>
        <v>0</v>
      </c>
      <c r="H216" s="52">
        <f>+H217</f>
        <v>0</v>
      </c>
    </row>
    <row r="217" spans="1:8" s="65" customFormat="1" ht="50.25" customHeight="1" x14ac:dyDescent="0.2">
      <c r="A217" s="129"/>
      <c r="B217" s="129"/>
      <c r="C217" s="56" t="s">
        <v>249</v>
      </c>
      <c r="D217" s="54">
        <f>SUM(E217:H217)</f>
        <v>474836.9</v>
      </c>
      <c r="E217" s="54"/>
      <c r="F217" s="54">
        <v>474836.9</v>
      </c>
      <c r="G217" s="54"/>
      <c r="H217" s="54"/>
    </row>
    <row r="218" spans="1:8" s="57" customFormat="1" ht="23.25" customHeight="1" x14ac:dyDescent="0.3">
      <c r="A218" s="129"/>
      <c r="B218" s="129"/>
      <c r="C218" s="42" t="s">
        <v>192</v>
      </c>
      <c r="D218" s="52">
        <f>SUM(E218:H218)</f>
        <v>1296551.6000000001</v>
      </c>
      <c r="E218" s="52">
        <f>+E219</f>
        <v>1296551.6000000001</v>
      </c>
      <c r="F218" s="52">
        <f>+F219</f>
        <v>0</v>
      </c>
      <c r="G218" s="52">
        <f>+G219</f>
        <v>0</v>
      </c>
      <c r="H218" s="52">
        <f>+H219</f>
        <v>0</v>
      </c>
    </row>
    <row r="219" spans="1:8" s="65" customFormat="1" ht="51.75" customHeight="1" x14ac:dyDescent="0.2">
      <c r="A219" s="129"/>
      <c r="B219" s="129"/>
      <c r="C219" s="56" t="s">
        <v>250</v>
      </c>
      <c r="D219" s="54">
        <f>SUM(E219:H219)</f>
        <v>1296551.6000000001</v>
      </c>
      <c r="E219" s="54">
        <v>1296551.6000000001</v>
      </c>
      <c r="F219" s="54"/>
      <c r="G219" s="54"/>
      <c r="H219" s="54"/>
    </row>
    <row r="220" spans="1:8" s="31" customFormat="1" ht="31.5" customHeight="1" x14ac:dyDescent="0.25">
      <c r="A220" s="33">
        <v>1163</v>
      </c>
      <c r="B220" s="33">
        <v>32001</v>
      </c>
      <c r="C220" s="50" t="s">
        <v>133</v>
      </c>
      <c r="D220" s="32">
        <f>+E220+F220+G220+H220</f>
        <v>554070.69999999995</v>
      </c>
      <c r="E220" s="32">
        <f>+E222+E225</f>
        <v>520050.69999999995</v>
      </c>
      <c r="F220" s="32">
        <f>+F222+F225</f>
        <v>0</v>
      </c>
      <c r="G220" s="32">
        <f>+G222+G225</f>
        <v>34020</v>
      </c>
      <c r="H220" s="32">
        <f>+H222+H225</f>
        <v>0</v>
      </c>
    </row>
    <row r="221" spans="1:8" s="31" customFormat="1" ht="16.5" x14ac:dyDescent="0.3">
      <c r="A221" s="91"/>
      <c r="B221" s="91"/>
      <c r="C221" s="85" t="s">
        <v>179</v>
      </c>
      <c r="D221" s="51"/>
      <c r="E221" s="51"/>
      <c r="F221" s="51"/>
      <c r="G221" s="51"/>
      <c r="H221" s="51"/>
    </row>
    <row r="222" spans="1:8" s="57" customFormat="1" ht="28.5" customHeight="1" x14ac:dyDescent="0.3">
      <c r="A222" s="129"/>
      <c r="B222" s="129"/>
      <c r="C222" s="42" t="s">
        <v>180</v>
      </c>
      <c r="D222" s="52">
        <f>SUM(E222:H222)</f>
        <v>410819.39999999997</v>
      </c>
      <c r="E222" s="52">
        <f>+E223+E224</f>
        <v>376799.39999999997</v>
      </c>
      <c r="F222" s="52">
        <f>+F223+F224</f>
        <v>0</v>
      </c>
      <c r="G222" s="52">
        <f>+G223+G224</f>
        <v>34020</v>
      </c>
      <c r="H222" s="52">
        <f>+H223+H224</f>
        <v>0</v>
      </c>
    </row>
    <row r="223" spans="1:8" s="65" customFormat="1" ht="48" customHeight="1" x14ac:dyDescent="0.2">
      <c r="A223" s="129"/>
      <c r="B223" s="129"/>
      <c r="C223" s="56" t="s">
        <v>251</v>
      </c>
      <c r="D223" s="54">
        <f>SUM(E223:H223)</f>
        <v>376799.39999999997</v>
      </c>
      <c r="E223" s="54">
        <v>376799.39999999997</v>
      </c>
      <c r="F223" s="54"/>
      <c r="G223" s="54"/>
      <c r="H223" s="54"/>
    </row>
    <row r="224" spans="1:8" s="65" customFormat="1" ht="30.75" customHeight="1" x14ac:dyDescent="0.2">
      <c r="A224" s="129"/>
      <c r="B224" s="129"/>
      <c r="C224" s="56" t="s">
        <v>252</v>
      </c>
      <c r="D224" s="54">
        <f>SUM(E224:H224)</f>
        <v>34020</v>
      </c>
      <c r="E224" s="54"/>
      <c r="F224" s="54"/>
      <c r="G224" s="54">
        <v>34020</v>
      </c>
      <c r="H224" s="54"/>
    </row>
    <row r="225" spans="1:8" s="57" customFormat="1" ht="24" customHeight="1" x14ac:dyDescent="0.3">
      <c r="A225" s="129"/>
      <c r="B225" s="129"/>
      <c r="C225" s="42" t="s">
        <v>206</v>
      </c>
      <c r="D225" s="52">
        <f>SUM(E225:H225)</f>
        <v>143251.29999999999</v>
      </c>
      <c r="E225" s="52">
        <f>+E226</f>
        <v>143251.29999999999</v>
      </c>
      <c r="F225" s="52">
        <f>+F226</f>
        <v>0</v>
      </c>
      <c r="G225" s="52">
        <f>+G226</f>
        <v>0</v>
      </c>
      <c r="H225" s="52">
        <f>+H226</f>
        <v>0</v>
      </c>
    </row>
    <row r="226" spans="1:8" s="65" customFormat="1" ht="56.25" customHeight="1" x14ac:dyDescent="0.2">
      <c r="A226" s="129"/>
      <c r="B226" s="129"/>
      <c r="C226" s="56" t="s">
        <v>253</v>
      </c>
      <c r="D226" s="54">
        <f>SUM(E226:H226)</f>
        <v>143251.29999999999</v>
      </c>
      <c r="E226" s="54">
        <v>143251.29999999999</v>
      </c>
      <c r="F226" s="54"/>
      <c r="G226" s="54"/>
      <c r="H226" s="54"/>
    </row>
    <row r="227" spans="1:8" s="31" customFormat="1" ht="36" customHeight="1" x14ac:dyDescent="0.25">
      <c r="A227" s="33">
        <v>1163</v>
      </c>
      <c r="B227" s="33">
        <v>32002</v>
      </c>
      <c r="C227" s="50" t="s">
        <v>134</v>
      </c>
      <c r="D227" s="32">
        <f>+E227+F227+G227+H227</f>
        <v>361181</v>
      </c>
      <c r="E227" s="32">
        <f>+E229+E233</f>
        <v>0</v>
      </c>
      <c r="F227" s="32">
        <f>+F229+F233</f>
        <v>296386.09999999998</v>
      </c>
      <c r="G227" s="32">
        <f>+G229+G233</f>
        <v>64794.9</v>
      </c>
      <c r="H227" s="32">
        <f>+H229+H233</f>
        <v>0</v>
      </c>
    </row>
    <row r="228" spans="1:8" s="31" customFormat="1" ht="16.5" x14ac:dyDescent="0.3">
      <c r="A228" s="91"/>
      <c r="B228" s="91"/>
      <c r="C228" s="85" t="s">
        <v>179</v>
      </c>
      <c r="D228" s="51"/>
      <c r="E228" s="51"/>
      <c r="F228" s="51"/>
      <c r="G228" s="51"/>
      <c r="H228" s="51"/>
    </row>
    <row r="229" spans="1:8" s="57" customFormat="1" ht="28.5" customHeight="1" x14ac:dyDescent="0.3">
      <c r="A229" s="129"/>
      <c r="B229" s="129"/>
      <c r="C229" s="42" t="s">
        <v>180</v>
      </c>
      <c r="D229" s="52">
        <f t="shared" ref="D229:D234" si="23">SUM(E229:H229)</f>
        <v>337295.5</v>
      </c>
      <c r="E229" s="52">
        <f>E230+E231+E232</f>
        <v>0</v>
      </c>
      <c r="F229" s="52">
        <f t="shared" ref="F229:H229" si="24">F230+F231+F232</f>
        <v>296386.09999999998</v>
      </c>
      <c r="G229" s="52">
        <f t="shared" si="24"/>
        <v>40909.4</v>
      </c>
      <c r="H229" s="52">
        <f t="shared" si="24"/>
        <v>0</v>
      </c>
    </row>
    <row r="230" spans="1:8" s="65" customFormat="1" ht="46.5" customHeight="1" x14ac:dyDescent="0.2">
      <c r="A230" s="129"/>
      <c r="B230" s="129"/>
      <c r="C230" s="56" t="s">
        <v>254</v>
      </c>
      <c r="D230" s="54">
        <f t="shared" si="23"/>
        <v>176517</v>
      </c>
      <c r="E230" s="54"/>
      <c r="F230" s="54">
        <v>176517</v>
      </c>
      <c r="G230" s="54"/>
      <c r="H230" s="54"/>
    </row>
    <row r="231" spans="1:8" s="65" customFormat="1" ht="46.5" customHeight="1" x14ac:dyDescent="0.2">
      <c r="A231" s="129"/>
      <c r="B231" s="129"/>
      <c r="C231" s="56" t="s">
        <v>255</v>
      </c>
      <c r="D231" s="54">
        <f t="shared" si="23"/>
        <v>40909.4</v>
      </c>
      <c r="E231" s="54"/>
      <c r="G231" s="54">
        <v>40909.4</v>
      </c>
      <c r="H231" s="54"/>
    </row>
    <row r="232" spans="1:8" s="65" customFormat="1" ht="46.5" customHeight="1" x14ac:dyDescent="0.2">
      <c r="A232" s="129"/>
      <c r="B232" s="129"/>
      <c r="C232" s="56" t="s">
        <v>256</v>
      </c>
      <c r="D232" s="54">
        <f t="shared" si="23"/>
        <v>119869.1</v>
      </c>
      <c r="E232" s="54"/>
      <c r="F232" s="54">
        <v>119869.1</v>
      </c>
      <c r="G232" s="54"/>
      <c r="H232" s="54"/>
    </row>
    <row r="233" spans="1:8" s="57" customFormat="1" ht="25.5" customHeight="1" x14ac:dyDescent="0.3">
      <c r="A233" s="129"/>
      <c r="B233" s="129"/>
      <c r="C233" s="42" t="s">
        <v>192</v>
      </c>
      <c r="D233" s="52">
        <f t="shared" si="23"/>
        <v>23885.5</v>
      </c>
      <c r="E233" s="52">
        <f>+E234</f>
        <v>0</v>
      </c>
      <c r="F233" s="52">
        <f>+F234</f>
        <v>0</v>
      </c>
      <c r="G233" s="52">
        <f>+G234</f>
        <v>23885.5</v>
      </c>
      <c r="H233" s="52">
        <f>+H234</f>
        <v>0</v>
      </c>
    </row>
    <row r="234" spans="1:8" s="65" customFormat="1" ht="46.5" customHeight="1" x14ac:dyDescent="0.2">
      <c r="A234" s="129"/>
      <c r="B234" s="129"/>
      <c r="C234" s="56" t="s">
        <v>257</v>
      </c>
      <c r="D234" s="54">
        <f t="shared" si="23"/>
        <v>23885.5</v>
      </c>
      <c r="E234" s="54"/>
      <c r="F234" s="54"/>
      <c r="G234" s="54">
        <v>23885.5</v>
      </c>
      <c r="H234" s="54"/>
    </row>
    <row r="235" spans="1:8" s="31" customFormat="1" ht="58.5" customHeight="1" x14ac:dyDescent="0.25">
      <c r="A235" s="33">
        <v>1168</v>
      </c>
      <c r="B235" s="33">
        <v>32001</v>
      </c>
      <c r="C235" s="50" t="s">
        <v>377</v>
      </c>
      <c r="D235" s="32">
        <f>+E235+F235+G235+H235</f>
        <v>502235.99999999994</v>
      </c>
      <c r="E235" s="32">
        <f>+E237+E239+E241</f>
        <v>0</v>
      </c>
      <c r="F235" s="32">
        <f t="shared" ref="F235:H235" si="25">+F237+F239+F241</f>
        <v>502235.99999999994</v>
      </c>
      <c r="G235" s="32">
        <f t="shared" si="25"/>
        <v>0</v>
      </c>
      <c r="H235" s="32">
        <f t="shared" si="25"/>
        <v>0</v>
      </c>
    </row>
    <row r="236" spans="1:8" s="31" customFormat="1" ht="19.5" customHeight="1" x14ac:dyDescent="0.3">
      <c r="A236" s="91"/>
      <c r="B236" s="91"/>
      <c r="C236" s="85" t="s">
        <v>179</v>
      </c>
      <c r="D236" s="51"/>
      <c r="E236" s="51"/>
      <c r="F236" s="51"/>
      <c r="G236" s="51"/>
      <c r="H236" s="51"/>
    </row>
    <row r="237" spans="1:8" s="31" customFormat="1" ht="30" customHeight="1" x14ac:dyDescent="0.3">
      <c r="A237" s="102"/>
      <c r="B237" s="102"/>
      <c r="C237" s="42" t="s">
        <v>180</v>
      </c>
      <c r="D237" s="106">
        <f>SUM(E237:H237)</f>
        <v>79938.100000000006</v>
      </c>
      <c r="E237" s="106">
        <f>SUM(E238:E238)</f>
        <v>0</v>
      </c>
      <c r="F237" s="106">
        <f>SUM(F238:F238)</f>
        <v>79938.100000000006</v>
      </c>
      <c r="G237" s="106">
        <f>SUM(G238:G238)</f>
        <v>0</v>
      </c>
      <c r="H237" s="106">
        <f>SUM(H238:H238)</f>
        <v>0</v>
      </c>
    </row>
    <row r="238" spans="1:8" s="31" customFormat="1" ht="45" customHeight="1" x14ac:dyDescent="0.3">
      <c r="A238" s="102"/>
      <c r="B238" s="102"/>
      <c r="C238" s="56" t="s">
        <v>382</v>
      </c>
      <c r="D238" s="107">
        <f>SUM(E238:H238)</f>
        <v>79938.100000000006</v>
      </c>
      <c r="E238" s="107"/>
      <c r="F238" s="107">
        <v>79938.100000000006</v>
      </c>
      <c r="G238" s="107"/>
      <c r="H238" s="107"/>
    </row>
    <row r="239" spans="1:8" s="57" customFormat="1" ht="24" customHeight="1" x14ac:dyDescent="0.3">
      <c r="A239" s="129"/>
      <c r="B239" s="130"/>
      <c r="C239" s="42" t="s">
        <v>188</v>
      </c>
      <c r="D239" s="106">
        <f>SUM(E239:H239)</f>
        <v>330406.59999999998</v>
      </c>
      <c r="E239" s="106">
        <f>SUM(E240:E240)</f>
        <v>0</v>
      </c>
      <c r="F239" s="106">
        <f>SUM(F240:F240)</f>
        <v>330406.59999999998</v>
      </c>
      <c r="G239" s="106">
        <f>SUM(G240:G240)</f>
        <v>0</v>
      </c>
      <c r="H239" s="106">
        <f>SUM(H240:H240)</f>
        <v>0</v>
      </c>
    </row>
    <row r="240" spans="1:8" s="65" customFormat="1" ht="45" customHeight="1" x14ac:dyDescent="0.2">
      <c r="A240" s="129"/>
      <c r="B240" s="129"/>
      <c r="C240" s="56" t="s">
        <v>258</v>
      </c>
      <c r="D240" s="107">
        <f>SUM(E240:H240)</f>
        <v>330406.59999999998</v>
      </c>
      <c r="E240" s="107"/>
      <c r="F240" s="107">
        <v>330406.59999999998</v>
      </c>
      <c r="G240" s="107"/>
      <c r="H240" s="107"/>
    </row>
    <row r="241" spans="1:8" s="31" customFormat="1" ht="66.75" customHeight="1" x14ac:dyDescent="0.25">
      <c r="A241" s="33"/>
      <c r="B241" s="33"/>
      <c r="C241" s="50" t="s">
        <v>377</v>
      </c>
      <c r="D241" s="105">
        <f>+E241+F241+G241+H241</f>
        <v>91891.3</v>
      </c>
      <c r="E241" s="105">
        <f>+E236</f>
        <v>0</v>
      </c>
      <c r="F241" s="105">
        <v>91891.3</v>
      </c>
      <c r="G241" s="105">
        <f>+G236</f>
        <v>0</v>
      </c>
      <c r="H241" s="105">
        <f>+H236</f>
        <v>0</v>
      </c>
    </row>
    <row r="242" spans="1:8" s="31" customFormat="1" ht="45.75" customHeight="1" x14ac:dyDescent="0.25">
      <c r="A242" s="33">
        <v>1183</v>
      </c>
      <c r="B242" s="33">
        <v>32001</v>
      </c>
      <c r="C242" s="50" t="s">
        <v>135</v>
      </c>
      <c r="D242" s="32">
        <f>SUM(E242:H242)</f>
        <v>354950</v>
      </c>
      <c r="E242" s="32">
        <f>+E244</f>
        <v>0</v>
      </c>
      <c r="F242" s="32">
        <f>+F244</f>
        <v>290205.2</v>
      </c>
      <c r="G242" s="32">
        <f>+G244</f>
        <v>64744.799999999996</v>
      </c>
      <c r="H242" s="32">
        <f>+H244</f>
        <v>0</v>
      </c>
    </row>
    <row r="243" spans="1:8" s="31" customFormat="1" ht="16.5" x14ac:dyDescent="0.3">
      <c r="A243" s="93"/>
      <c r="B243" s="93"/>
      <c r="C243" s="85" t="s">
        <v>179</v>
      </c>
      <c r="D243" s="66"/>
      <c r="E243" s="66"/>
      <c r="F243" s="66"/>
      <c r="G243" s="66"/>
      <c r="H243" s="51"/>
    </row>
    <row r="244" spans="1:8" s="57" customFormat="1" ht="28.5" customHeight="1" x14ac:dyDescent="0.3">
      <c r="A244" s="129"/>
      <c r="B244" s="129"/>
      <c r="C244" s="42" t="s">
        <v>180</v>
      </c>
      <c r="D244" s="52">
        <f>SUM(E244:H244)</f>
        <v>354950</v>
      </c>
      <c r="E244" s="52">
        <f>+E245+E246+E247</f>
        <v>0</v>
      </c>
      <c r="F244" s="52">
        <f>+F245+F246+F247</f>
        <v>290205.2</v>
      </c>
      <c r="G244" s="52">
        <f>+G245+G246+G247</f>
        <v>64744.799999999996</v>
      </c>
      <c r="H244" s="52">
        <f>+H245+H246+H247</f>
        <v>0</v>
      </c>
    </row>
    <row r="245" spans="1:8" s="65" customFormat="1" ht="34.5" customHeight="1" x14ac:dyDescent="0.2">
      <c r="A245" s="129"/>
      <c r="B245" s="129"/>
      <c r="C245" s="56" t="s">
        <v>259</v>
      </c>
      <c r="D245" s="54">
        <f>+E245+F245+G245+H245</f>
        <v>290205.2</v>
      </c>
      <c r="E245" s="54"/>
      <c r="F245" s="54">
        <v>290205.2</v>
      </c>
      <c r="G245" s="54"/>
      <c r="H245" s="55"/>
    </row>
    <row r="246" spans="1:8" s="65" customFormat="1" ht="41.25" customHeight="1" x14ac:dyDescent="0.2">
      <c r="A246" s="129"/>
      <c r="B246" s="129"/>
      <c r="C246" s="56" t="s">
        <v>260</v>
      </c>
      <c r="D246" s="54">
        <f>+E246+F246+G246+H246</f>
        <v>63495.1</v>
      </c>
      <c r="E246" s="54"/>
      <c r="F246" s="54"/>
      <c r="G246" s="54">
        <v>63495.1</v>
      </c>
      <c r="H246" s="55"/>
    </row>
    <row r="247" spans="1:8" s="65" customFormat="1" ht="39.75" customHeight="1" x14ac:dyDescent="0.2">
      <c r="A247" s="129"/>
      <c r="B247" s="129"/>
      <c r="C247" s="56" t="s">
        <v>261</v>
      </c>
      <c r="D247" s="54">
        <f>+E247+F247+G247+H247</f>
        <v>1249.6999999999998</v>
      </c>
      <c r="E247" s="54"/>
      <c r="F247" s="54"/>
      <c r="G247" s="54">
        <v>1249.6999999999998</v>
      </c>
      <c r="H247" s="55"/>
    </row>
    <row r="248" spans="1:8" s="31" customFormat="1" ht="45" customHeight="1" x14ac:dyDescent="0.25">
      <c r="A248" s="33">
        <v>1183</v>
      </c>
      <c r="B248" s="33">
        <v>32002</v>
      </c>
      <c r="C248" s="50" t="s">
        <v>136</v>
      </c>
      <c r="D248" s="32">
        <f>SUM(E248:H248)</f>
        <v>4115577.2</v>
      </c>
      <c r="E248" s="32">
        <f>+E250+E253+E257+E259+E262+E264</f>
        <v>4070358.3000000003</v>
      </c>
      <c r="F248" s="32">
        <f>+F250+F253+F257+F259+F262+F264</f>
        <v>0</v>
      </c>
      <c r="G248" s="32">
        <f>+G250+G253+G257+G259+G262+G264</f>
        <v>45218.9</v>
      </c>
      <c r="H248" s="32">
        <f>+H250+H253+H257+H259+H262+H264</f>
        <v>0</v>
      </c>
    </row>
    <row r="249" spans="1:8" s="31" customFormat="1" ht="16.5" x14ac:dyDescent="0.3">
      <c r="A249" s="91"/>
      <c r="B249" s="91"/>
      <c r="C249" s="85" t="s">
        <v>179</v>
      </c>
      <c r="D249" s="66"/>
      <c r="E249" s="66"/>
      <c r="F249" s="66"/>
      <c r="G249" s="66"/>
      <c r="H249" s="51"/>
    </row>
    <row r="250" spans="1:8" s="57" customFormat="1" ht="27" customHeight="1" x14ac:dyDescent="0.3">
      <c r="A250" s="129"/>
      <c r="B250" s="129"/>
      <c r="C250" s="42" t="s">
        <v>180</v>
      </c>
      <c r="D250" s="52">
        <f>SUM(E250:H250)</f>
        <v>489794.3</v>
      </c>
      <c r="E250" s="52">
        <f>+E251+E252</f>
        <v>444575.39999999997</v>
      </c>
      <c r="F250" s="52">
        <f>+F251+F252</f>
        <v>0</v>
      </c>
      <c r="G250" s="52">
        <f>+G251+G252</f>
        <v>45218.9</v>
      </c>
      <c r="H250" s="52">
        <f>+H251+H252</f>
        <v>0</v>
      </c>
    </row>
    <row r="251" spans="1:8" s="65" customFormat="1" ht="33.75" customHeight="1" x14ac:dyDescent="0.2">
      <c r="A251" s="129"/>
      <c r="B251" s="129"/>
      <c r="C251" s="56" t="s">
        <v>262</v>
      </c>
      <c r="D251" s="54">
        <f>+E251+F251+G251+H251</f>
        <v>444575.39999999997</v>
      </c>
      <c r="E251" s="54">
        <v>444575.39999999997</v>
      </c>
      <c r="F251" s="54"/>
      <c r="G251" s="54"/>
      <c r="H251" s="55"/>
    </row>
    <row r="252" spans="1:8" s="65" customFormat="1" ht="33.75" customHeight="1" x14ac:dyDescent="0.2">
      <c r="A252" s="129"/>
      <c r="B252" s="129"/>
      <c r="C252" s="56" t="s">
        <v>263</v>
      </c>
      <c r="D252" s="54">
        <f>+E252+F252+G252+H252</f>
        <v>45218.9</v>
      </c>
      <c r="E252" s="54"/>
      <c r="F252" s="54"/>
      <c r="G252" s="54">
        <v>45218.9</v>
      </c>
      <c r="H252" s="55"/>
    </row>
    <row r="253" spans="1:8" s="57" customFormat="1" ht="25.5" customHeight="1" x14ac:dyDescent="0.3">
      <c r="A253" s="129"/>
      <c r="B253" s="129"/>
      <c r="C253" s="42" t="s">
        <v>184</v>
      </c>
      <c r="D253" s="52">
        <f>SUM(E253:H253)</f>
        <v>1345461.9</v>
      </c>
      <c r="E253" s="52">
        <f>+E254+E255+E256</f>
        <v>1345461.9</v>
      </c>
      <c r="F253" s="52">
        <f>+F254+F255+F256</f>
        <v>0</v>
      </c>
      <c r="G253" s="52">
        <f>+G254+G255+G256</f>
        <v>0</v>
      </c>
      <c r="H253" s="52">
        <f>+H254+H255+H256</f>
        <v>0</v>
      </c>
    </row>
    <row r="254" spans="1:8" s="65" customFormat="1" ht="30.75" customHeight="1" x14ac:dyDescent="0.2">
      <c r="A254" s="129"/>
      <c r="B254" s="129"/>
      <c r="C254" s="56" t="s">
        <v>264</v>
      </c>
      <c r="D254" s="54">
        <f>+E254+F254+G254+H254</f>
        <v>380571.9</v>
      </c>
      <c r="E254" s="54">
        <v>380571.9</v>
      </c>
      <c r="F254" s="54"/>
      <c r="G254" s="54"/>
      <c r="H254" s="55"/>
    </row>
    <row r="255" spans="1:8" s="65" customFormat="1" ht="30.75" customHeight="1" x14ac:dyDescent="0.2">
      <c r="A255" s="129"/>
      <c r="B255" s="129"/>
      <c r="C255" s="56" t="s">
        <v>265</v>
      </c>
      <c r="D255" s="54">
        <f>+E255+F255+G255+H255</f>
        <v>444048.5</v>
      </c>
      <c r="E255" s="54">
        <v>444048.5</v>
      </c>
      <c r="F255" s="54"/>
      <c r="G255" s="54"/>
      <c r="H255" s="55"/>
    </row>
    <row r="256" spans="1:8" s="65" customFormat="1" ht="30.75" customHeight="1" x14ac:dyDescent="0.2">
      <c r="A256" s="129"/>
      <c r="B256" s="129"/>
      <c r="C256" s="56" t="s">
        <v>266</v>
      </c>
      <c r="D256" s="54">
        <f>+E256+F256+G256+H256</f>
        <v>520841.5</v>
      </c>
      <c r="E256" s="54">
        <v>520841.5</v>
      </c>
      <c r="F256" s="54"/>
      <c r="G256" s="54"/>
      <c r="H256" s="55"/>
    </row>
    <row r="257" spans="1:8" s="57" customFormat="1" ht="27" customHeight="1" x14ac:dyDescent="0.3">
      <c r="A257" s="129"/>
      <c r="B257" s="129"/>
      <c r="C257" s="42" t="s">
        <v>206</v>
      </c>
      <c r="D257" s="52">
        <f>SUM(E257:H257)</f>
        <v>456452.2</v>
      </c>
      <c r="E257" s="52">
        <f>+E258</f>
        <v>456452.2</v>
      </c>
      <c r="F257" s="52">
        <f>+F258</f>
        <v>0</v>
      </c>
      <c r="G257" s="52">
        <f>+G258</f>
        <v>0</v>
      </c>
      <c r="H257" s="52">
        <f>+H258</f>
        <v>0</v>
      </c>
    </row>
    <row r="258" spans="1:8" s="65" customFormat="1" ht="48.75" customHeight="1" x14ac:dyDescent="0.2">
      <c r="A258" s="129"/>
      <c r="B258" s="129"/>
      <c r="C258" s="56" t="s">
        <v>267</v>
      </c>
      <c r="D258" s="54">
        <f>+E258+F258+G258+H258</f>
        <v>456452.2</v>
      </c>
      <c r="E258" s="54">
        <v>456452.2</v>
      </c>
      <c r="F258" s="54"/>
      <c r="G258" s="54"/>
      <c r="H258" s="55"/>
    </row>
    <row r="259" spans="1:8" s="57" customFormat="1" ht="28.5" customHeight="1" x14ac:dyDescent="0.3">
      <c r="A259" s="129"/>
      <c r="B259" s="129"/>
      <c r="C259" s="42" t="s">
        <v>186</v>
      </c>
      <c r="D259" s="52">
        <f>SUM(E259:H259)</f>
        <v>1071392.6000000001</v>
      </c>
      <c r="E259" s="52">
        <f>+E260+E261</f>
        <v>1071392.6000000001</v>
      </c>
      <c r="F259" s="52">
        <f>+F260+F261</f>
        <v>0</v>
      </c>
      <c r="G259" s="52">
        <f>+G260+G261</f>
        <v>0</v>
      </c>
      <c r="H259" s="52">
        <f>+H260+H261</f>
        <v>0</v>
      </c>
    </row>
    <row r="260" spans="1:8" s="65" customFormat="1" ht="27" customHeight="1" x14ac:dyDescent="0.2">
      <c r="A260" s="129"/>
      <c r="B260" s="129"/>
      <c r="C260" s="56" t="s">
        <v>268</v>
      </c>
      <c r="D260" s="54">
        <f>+E260+F260+G260+H260</f>
        <v>630733.10000000009</v>
      </c>
      <c r="E260" s="54">
        <v>630733.10000000009</v>
      </c>
      <c r="F260" s="54"/>
      <c r="G260" s="54"/>
      <c r="H260" s="55"/>
    </row>
    <row r="261" spans="1:8" s="65" customFormat="1" ht="40.5" customHeight="1" x14ac:dyDescent="0.2">
      <c r="A261" s="129"/>
      <c r="B261" s="129"/>
      <c r="C261" s="56" t="s">
        <v>269</v>
      </c>
      <c r="D261" s="54">
        <f>+E261+F261+G261+H261</f>
        <v>440659.5</v>
      </c>
      <c r="E261" s="54">
        <v>440659.5</v>
      </c>
      <c r="F261" s="54"/>
      <c r="G261" s="54"/>
      <c r="H261" s="55"/>
    </row>
    <row r="262" spans="1:8" s="57" customFormat="1" ht="27" customHeight="1" x14ac:dyDescent="0.3">
      <c r="A262" s="129"/>
      <c r="B262" s="129"/>
      <c r="C262" s="42" t="s">
        <v>188</v>
      </c>
      <c r="D262" s="52">
        <f>SUM(E262:H262)</f>
        <v>285555.09999999998</v>
      </c>
      <c r="E262" s="52">
        <f>+E263</f>
        <v>285555.09999999998</v>
      </c>
      <c r="F262" s="52">
        <f>+F263</f>
        <v>0</v>
      </c>
      <c r="G262" s="52">
        <f>+G263</f>
        <v>0</v>
      </c>
      <c r="H262" s="52">
        <f>+H263</f>
        <v>0</v>
      </c>
    </row>
    <row r="263" spans="1:8" s="65" customFormat="1" ht="43.5" customHeight="1" x14ac:dyDescent="0.2">
      <c r="A263" s="129"/>
      <c r="B263" s="129"/>
      <c r="C263" s="56" t="s">
        <v>270</v>
      </c>
      <c r="D263" s="54">
        <f>+E263+F263+G263+H263</f>
        <v>285555.09999999998</v>
      </c>
      <c r="E263" s="54">
        <v>285555.09999999998</v>
      </c>
      <c r="F263" s="54"/>
      <c r="G263" s="54"/>
      <c r="H263" s="55"/>
    </row>
    <row r="264" spans="1:8" s="57" customFormat="1" ht="25.5" customHeight="1" x14ac:dyDescent="0.3">
      <c r="A264" s="129"/>
      <c r="B264" s="129"/>
      <c r="C264" s="42" t="s">
        <v>190</v>
      </c>
      <c r="D264" s="52">
        <f>SUM(E264:H264)</f>
        <v>466921.1</v>
      </c>
      <c r="E264" s="52">
        <f>+E265</f>
        <v>466921.1</v>
      </c>
      <c r="F264" s="52">
        <f>+F265</f>
        <v>0</v>
      </c>
      <c r="G264" s="52">
        <f>+G265</f>
        <v>0</v>
      </c>
      <c r="H264" s="52">
        <f>+H265</f>
        <v>0</v>
      </c>
    </row>
    <row r="265" spans="1:8" s="65" customFormat="1" ht="41.25" customHeight="1" x14ac:dyDescent="0.2">
      <c r="A265" s="129"/>
      <c r="B265" s="129"/>
      <c r="C265" s="56" t="s">
        <v>271</v>
      </c>
      <c r="D265" s="54">
        <f>+E265+F265+G265+H265</f>
        <v>466921.1</v>
      </c>
      <c r="E265" s="54">
        <v>466921.1</v>
      </c>
      <c r="F265" s="54"/>
      <c r="G265" s="54"/>
      <c r="H265" s="55"/>
    </row>
    <row r="266" spans="1:8" s="31" customFormat="1" ht="81.75" customHeight="1" x14ac:dyDescent="0.25">
      <c r="A266" s="33">
        <v>1183</v>
      </c>
      <c r="B266" s="33">
        <v>32003</v>
      </c>
      <c r="C266" s="50" t="s">
        <v>378</v>
      </c>
      <c r="D266" s="32">
        <f>SUM(E266:H266)</f>
        <v>6823956.6999999993</v>
      </c>
      <c r="E266" s="32">
        <f>+E268+E272+E274+E276+E281+E285+E289+E294+E311+E316+E321</f>
        <v>6732406.6999999993</v>
      </c>
      <c r="F266" s="32">
        <f t="shared" ref="F266:H266" si="26">+F268+F272+F274+F276+F281+F285+F289+F294+F311+F316+F321</f>
        <v>0</v>
      </c>
      <c r="G266" s="32">
        <f t="shared" si="26"/>
        <v>91550</v>
      </c>
      <c r="H266" s="32">
        <f t="shared" si="26"/>
        <v>0</v>
      </c>
    </row>
    <row r="267" spans="1:8" s="31" customFormat="1" ht="16.5" x14ac:dyDescent="0.3">
      <c r="A267" s="93"/>
      <c r="B267" s="93"/>
      <c r="C267" s="85" t="s">
        <v>179</v>
      </c>
      <c r="D267" s="66"/>
      <c r="E267" s="66"/>
      <c r="F267" s="66"/>
      <c r="G267" s="66"/>
      <c r="H267" s="51"/>
    </row>
    <row r="268" spans="1:8" s="65" customFormat="1" ht="32.25" customHeight="1" x14ac:dyDescent="0.3">
      <c r="A268" s="129"/>
      <c r="B268" s="129"/>
      <c r="C268" s="42" t="s">
        <v>195</v>
      </c>
      <c r="D268" s="67">
        <f>SUM(E268:H268)</f>
        <v>372129.80000000005</v>
      </c>
      <c r="E268" s="52">
        <f>+E269+E270+E271</f>
        <v>367129.80000000005</v>
      </c>
      <c r="F268" s="52">
        <f t="shared" ref="F268:H268" si="27">+F269+F270+F271</f>
        <v>0</v>
      </c>
      <c r="G268" s="52">
        <f t="shared" si="27"/>
        <v>5000</v>
      </c>
      <c r="H268" s="52">
        <f t="shared" si="27"/>
        <v>0</v>
      </c>
    </row>
    <row r="269" spans="1:8" s="65" customFormat="1" ht="32.25" customHeight="1" x14ac:dyDescent="0.2">
      <c r="A269" s="129"/>
      <c r="B269" s="129"/>
      <c r="C269" s="45" t="s">
        <v>272</v>
      </c>
      <c r="D269" s="54">
        <f>+E269+F269+G269+H269</f>
        <v>210511.1</v>
      </c>
      <c r="E269" s="54">
        <v>210511.1</v>
      </c>
      <c r="F269" s="54"/>
      <c r="G269" s="54"/>
      <c r="H269" s="55"/>
    </row>
    <row r="270" spans="1:8" s="65" customFormat="1" ht="32.25" customHeight="1" x14ac:dyDescent="0.2">
      <c r="A270" s="129"/>
      <c r="B270" s="129"/>
      <c r="C270" s="45" t="s">
        <v>273</v>
      </c>
      <c r="D270" s="54">
        <f>+E270+F270+G270+H270</f>
        <v>156618.70000000001</v>
      </c>
      <c r="E270" s="54">
        <v>156618.70000000001</v>
      </c>
      <c r="F270" s="54"/>
      <c r="G270" s="54"/>
      <c r="H270" s="55"/>
    </row>
    <row r="271" spans="1:8" s="65" customFormat="1" ht="32.25" customHeight="1" x14ac:dyDescent="0.2">
      <c r="A271" s="129"/>
      <c r="B271" s="129"/>
      <c r="C271" s="45" t="s">
        <v>383</v>
      </c>
      <c r="D271" s="107">
        <f>+E271+F271+G271+H271</f>
        <v>5000</v>
      </c>
      <c r="E271" s="107"/>
      <c r="F271" s="107"/>
      <c r="G271" s="107">
        <v>5000</v>
      </c>
      <c r="H271" s="108"/>
    </row>
    <row r="272" spans="1:8" s="65" customFormat="1" ht="32.25" customHeight="1" x14ac:dyDescent="0.3">
      <c r="A272" s="129"/>
      <c r="B272" s="129"/>
      <c r="C272" s="42" t="s">
        <v>184</v>
      </c>
      <c r="D272" s="109">
        <f>SUM(E272:H272)</f>
        <v>5000</v>
      </c>
      <c r="E272" s="106">
        <f>+E273</f>
        <v>0</v>
      </c>
      <c r="F272" s="106">
        <f t="shared" ref="F272:H272" si="28">+F273</f>
        <v>0</v>
      </c>
      <c r="G272" s="106">
        <f t="shared" si="28"/>
        <v>5000</v>
      </c>
      <c r="H272" s="106">
        <f t="shared" si="28"/>
        <v>0</v>
      </c>
    </row>
    <row r="273" spans="1:8" s="65" customFormat="1" ht="32.25" customHeight="1" x14ac:dyDescent="0.2">
      <c r="A273" s="129"/>
      <c r="B273" s="129"/>
      <c r="C273" s="45" t="s">
        <v>384</v>
      </c>
      <c r="D273" s="107">
        <f>+E273+F273+G273+H273</f>
        <v>5000</v>
      </c>
      <c r="E273" s="107"/>
      <c r="F273" s="107"/>
      <c r="G273" s="107">
        <v>5000</v>
      </c>
      <c r="H273" s="108"/>
    </row>
    <row r="274" spans="1:8" s="65" customFormat="1" ht="32.25" customHeight="1" x14ac:dyDescent="0.3">
      <c r="A274" s="129"/>
      <c r="B274" s="129"/>
      <c r="C274" s="42" t="s">
        <v>206</v>
      </c>
      <c r="D274" s="109">
        <f>SUM(E274:H274)</f>
        <v>5000</v>
      </c>
      <c r="E274" s="106">
        <f>+E275</f>
        <v>0</v>
      </c>
      <c r="F274" s="106">
        <f t="shared" ref="F274:H274" si="29">+F275</f>
        <v>0</v>
      </c>
      <c r="G274" s="106">
        <f t="shared" si="29"/>
        <v>5000</v>
      </c>
      <c r="H274" s="106">
        <f t="shared" si="29"/>
        <v>0</v>
      </c>
    </row>
    <row r="275" spans="1:8" s="65" customFormat="1" ht="32.25" customHeight="1" x14ac:dyDescent="0.2">
      <c r="A275" s="129"/>
      <c r="B275" s="129"/>
      <c r="C275" s="45" t="s">
        <v>385</v>
      </c>
      <c r="D275" s="107">
        <f>+E275+F275+G275+H275</f>
        <v>5000</v>
      </c>
      <c r="E275" s="107"/>
      <c r="F275" s="107"/>
      <c r="G275" s="107">
        <v>5000</v>
      </c>
      <c r="H275" s="108"/>
    </row>
    <row r="276" spans="1:8" s="65" customFormat="1" ht="29.25" customHeight="1" x14ac:dyDescent="0.3">
      <c r="A276" s="129"/>
      <c r="B276" s="129"/>
      <c r="C276" s="42" t="s">
        <v>186</v>
      </c>
      <c r="D276" s="52">
        <f>SUM(E276:H276)</f>
        <v>892569.39999999991</v>
      </c>
      <c r="E276" s="52">
        <f>+E277+E278+E279+E280</f>
        <v>887569.39999999991</v>
      </c>
      <c r="F276" s="52">
        <f t="shared" ref="F276:H276" si="30">+F277+F278+F279+F280</f>
        <v>0</v>
      </c>
      <c r="G276" s="52">
        <f t="shared" si="30"/>
        <v>5000</v>
      </c>
      <c r="H276" s="52">
        <f t="shared" si="30"/>
        <v>0</v>
      </c>
    </row>
    <row r="277" spans="1:8" s="65" customFormat="1" ht="39" customHeight="1" x14ac:dyDescent="0.2">
      <c r="A277" s="129"/>
      <c r="B277" s="129"/>
      <c r="C277" s="56" t="s">
        <v>274</v>
      </c>
      <c r="D277" s="54">
        <f>+E277+F277+G277+H277</f>
        <v>186065.39999999997</v>
      </c>
      <c r="E277" s="54">
        <v>186065.39999999997</v>
      </c>
      <c r="F277" s="54"/>
      <c r="G277" s="54"/>
      <c r="H277" s="55"/>
    </row>
    <row r="278" spans="1:8" s="65" customFormat="1" ht="32.25" customHeight="1" x14ac:dyDescent="0.2">
      <c r="A278" s="129"/>
      <c r="B278" s="129"/>
      <c r="C278" s="56" t="s">
        <v>275</v>
      </c>
      <c r="D278" s="54">
        <f>+E278+F278+G278+H278</f>
        <v>263134.39999999991</v>
      </c>
      <c r="E278" s="54">
        <v>263134.39999999991</v>
      </c>
      <c r="F278" s="54"/>
      <c r="G278" s="54"/>
      <c r="H278" s="55"/>
    </row>
    <row r="279" spans="1:8" s="65" customFormat="1" ht="32.25" customHeight="1" x14ac:dyDescent="0.2">
      <c r="A279" s="129"/>
      <c r="B279" s="129"/>
      <c r="C279" s="56" t="s">
        <v>276</v>
      </c>
      <c r="D279" s="54">
        <f>+E279+F279+G279+H279</f>
        <v>438369.60000000003</v>
      </c>
      <c r="E279" s="54">
        <v>438369.60000000003</v>
      </c>
      <c r="F279" s="54"/>
      <c r="G279" s="54"/>
      <c r="H279" s="55"/>
    </row>
    <row r="280" spans="1:8" s="65" customFormat="1" ht="32.25" customHeight="1" x14ac:dyDescent="0.2">
      <c r="A280" s="129"/>
      <c r="B280" s="129"/>
      <c r="C280" s="45" t="s">
        <v>386</v>
      </c>
      <c r="D280" s="107">
        <f>+E280+F280+G280+H280</f>
        <v>5000</v>
      </c>
      <c r="E280" s="107"/>
      <c r="F280" s="107"/>
      <c r="G280" s="107">
        <v>5000</v>
      </c>
      <c r="H280" s="108"/>
    </row>
    <row r="281" spans="1:8" s="65" customFormat="1" ht="27" customHeight="1" x14ac:dyDescent="0.3">
      <c r="A281" s="129"/>
      <c r="B281" s="129"/>
      <c r="C281" s="42" t="s">
        <v>188</v>
      </c>
      <c r="D281" s="52">
        <f>SUM(E281:H281)</f>
        <v>182578.3</v>
      </c>
      <c r="E281" s="52">
        <f>+E282+E283+E284</f>
        <v>177578.3</v>
      </c>
      <c r="F281" s="52">
        <f t="shared" ref="F281:H281" si="31">+F282+F283+F284</f>
        <v>0</v>
      </c>
      <c r="G281" s="52">
        <f t="shared" si="31"/>
        <v>5000</v>
      </c>
      <c r="H281" s="52">
        <f t="shared" si="31"/>
        <v>0</v>
      </c>
    </row>
    <row r="282" spans="1:8" s="65" customFormat="1" ht="27" customHeight="1" x14ac:dyDescent="0.2">
      <c r="A282" s="129"/>
      <c r="B282" s="129"/>
      <c r="C282" s="56" t="s">
        <v>387</v>
      </c>
      <c r="D282" s="107">
        <f>+E282+F282+G282+H282</f>
        <v>73258.600000000006</v>
      </c>
      <c r="E282" s="107">
        <v>73258.600000000006</v>
      </c>
      <c r="F282" s="107"/>
      <c r="G282" s="107"/>
      <c r="H282" s="108"/>
    </row>
    <row r="283" spans="1:8" s="65" customFormat="1" ht="27.75" customHeight="1" x14ac:dyDescent="0.2">
      <c r="A283" s="129"/>
      <c r="B283" s="129"/>
      <c r="C283" s="56" t="s">
        <v>277</v>
      </c>
      <c r="D283" s="107">
        <f>+E283+F283+G283+H283</f>
        <v>104319.7</v>
      </c>
      <c r="E283" s="107">
        <v>104319.7</v>
      </c>
      <c r="F283" s="107"/>
      <c r="G283" s="107"/>
      <c r="H283" s="108"/>
    </row>
    <row r="284" spans="1:8" s="65" customFormat="1" ht="27.75" customHeight="1" x14ac:dyDescent="0.2">
      <c r="A284" s="129"/>
      <c r="B284" s="129"/>
      <c r="C284" s="45" t="s">
        <v>388</v>
      </c>
      <c r="D284" s="107">
        <f>+E284+F284+G284+H284</f>
        <v>5000</v>
      </c>
      <c r="E284" s="107"/>
      <c r="F284" s="107"/>
      <c r="G284" s="107">
        <v>5000</v>
      </c>
      <c r="H284" s="108"/>
    </row>
    <row r="285" spans="1:8" s="65" customFormat="1" ht="27.75" customHeight="1" x14ac:dyDescent="0.3">
      <c r="A285" s="129"/>
      <c r="B285" s="129"/>
      <c r="C285" s="42" t="s">
        <v>190</v>
      </c>
      <c r="D285" s="106">
        <f>SUM(E285:H285)</f>
        <v>214056.8</v>
      </c>
      <c r="E285" s="106">
        <f>+E286+E287+E288</f>
        <v>209056.8</v>
      </c>
      <c r="F285" s="106">
        <f t="shared" ref="F285:H285" si="32">+F286+F287+F288</f>
        <v>0</v>
      </c>
      <c r="G285" s="106">
        <f t="shared" si="32"/>
        <v>5000</v>
      </c>
      <c r="H285" s="106">
        <f t="shared" si="32"/>
        <v>0</v>
      </c>
    </row>
    <row r="286" spans="1:8" s="65" customFormat="1" ht="27.75" customHeight="1" x14ac:dyDescent="0.2">
      <c r="A286" s="129"/>
      <c r="B286" s="129"/>
      <c r="C286" s="45" t="s">
        <v>390</v>
      </c>
      <c r="D286" s="107">
        <f t="shared" ref="D286:D287" si="33">+E286+F286+G286+H286</f>
        <v>104327.9</v>
      </c>
      <c r="E286" s="107">
        <v>104327.9</v>
      </c>
      <c r="F286" s="107"/>
      <c r="G286" s="107"/>
      <c r="H286" s="108"/>
    </row>
    <row r="287" spans="1:8" s="65" customFormat="1" ht="27.75" customHeight="1" x14ac:dyDescent="0.2">
      <c r="A287" s="129"/>
      <c r="B287" s="129"/>
      <c r="C287" s="45" t="s">
        <v>391</v>
      </c>
      <c r="D287" s="107">
        <f t="shared" si="33"/>
        <v>104728.9</v>
      </c>
      <c r="E287" s="107">
        <v>104728.9</v>
      </c>
      <c r="F287" s="107"/>
      <c r="G287" s="107"/>
      <c r="H287" s="108"/>
    </row>
    <row r="288" spans="1:8" s="65" customFormat="1" ht="27.75" customHeight="1" x14ac:dyDescent="0.2">
      <c r="A288" s="129"/>
      <c r="B288" s="129"/>
      <c r="C288" s="45" t="s">
        <v>392</v>
      </c>
      <c r="D288" s="107">
        <f>+E288+F288+G288+H288</f>
        <v>5000</v>
      </c>
      <c r="E288" s="107"/>
      <c r="F288" s="107"/>
      <c r="G288" s="107">
        <v>5000</v>
      </c>
      <c r="H288" s="108"/>
    </row>
    <row r="289" spans="1:8" s="57" customFormat="1" ht="30.75" customHeight="1" x14ac:dyDescent="0.3">
      <c r="A289" s="129"/>
      <c r="B289" s="129"/>
      <c r="C289" s="42" t="s">
        <v>192</v>
      </c>
      <c r="D289" s="52">
        <f>SUM(E289:H289)</f>
        <v>519907</v>
      </c>
      <c r="E289" s="52">
        <f>+E290+E291+E293+E292</f>
        <v>514907</v>
      </c>
      <c r="F289" s="52">
        <f t="shared" ref="F289:H289" si="34">+F290+F291+F293+F292</f>
        <v>0</v>
      </c>
      <c r="G289" s="52">
        <f t="shared" si="34"/>
        <v>5000</v>
      </c>
      <c r="H289" s="52">
        <f t="shared" si="34"/>
        <v>0</v>
      </c>
    </row>
    <row r="290" spans="1:8" s="65" customFormat="1" ht="31.5" customHeight="1" x14ac:dyDescent="0.2">
      <c r="A290" s="129"/>
      <c r="B290" s="129"/>
      <c r="C290" s="56" t="s">
        <v>278</v>
      </c>
      <c r="D290" s="54">
        <f>+E290+F290+G290+H290</f>
        <v>264958.60000000003</v>
      </c>
      <c r="E290" s="54">
        <v>264958.60000000003</v>
      </c>
      <c r="F290" s="54"/>
      <c r="G290" s="54"/>
      <c r="H290" s="55"/>
    </row>
    <row r="291" spans="1:8" s="65" customFormat="1" ht="31.5" customHeight="1" x14ac:dyDescent="0.2">
      <c r="A291" s="129"/>
      <c r="B291" s="129"/>
      <c r="C291" s="56" t="s">
        <v>279</v>
      </c>
      <c r="D291" s="54">
        <f>+E291+F291+G291+H291</f>
        <v>121866.8</v>
      </c>
      <c r="E291" s="54">
        <v>121866.8</v>
      </c>
      <c r="F291" s="54"/>
      <c r="G291" s="54"/>
      <c r="H291" s="55"/>
    </row>
    <row r="292" spans="1:8" s="65" customFormat="1" ht="31.5" customHeight="1" x14ac:dyDescent="0.2">
      <c r="A292" s="129"/>
      <c r="B292" s="129"/>
      <c r="C292" s="56" t="s">
        <v>280</v>
      </c>
      <c r="D292" s="54">
        <f>+E292+F292+G292+H292</f>
        <v>128081.60000000001</v>
      </c>
      <c r="E292" s="54">
        <v>128081.60000000001</v>
      </c>
      <c r="F292" s="54"/>
      <c r="G292" s="54"/>
      <c r="H292" s="55"/>
    </row>
    <row r="293" spans="1:8" s="65" customFormat="1" ht="31.5" customHeight="1" x14ac:dyDescent="0.2">
      <c r="A293" s="129"/>
      <c r="B293" s="129"/>
      <c r="C293" s="45" t="s">
        <v>389</v>
      </c>
      <c r="D293" s="107">
        <f>+E293+F293+G293+H293</f>
        <v>5000</v>
      </c>
      <c r="E293" s="107"/>
      <c r="F293" s="107"/>
      <c r="G293" s="107">
        <v>5000</v>
      </c>
      <c r="H293" s="108"/>
    </row>
    <row r="294" spans="1:8" s="65" customFormat="1" ht="29.25" customHeight="1" x14ac:dyDescent="0.3">
      <c r="A294" s="129"/>
      <c r="B294" s="129"/>
      <c r="C294" s="42" t="s">
        <v>199</v>
      </c>
      <c r="D294" s="52">
        <f>SUM(E294:H294)</f>
        <v>1325432.8999999999</v>
      </c>
      <c r="E294" s="67">
        <f>+E295+E296+E297+E298+E299+E300+E301+E302+E303+E304+E305+E306+E307+E308+E309+E310</f>
        <v>1283882.8999999999</v>
      </c>
      <c r="F294" s="67">
        <f>+F295+F296+F297+F298+F299+F300+F301+F302+F303+F304+F305+F306+F307+F308+F309+F310</f>
        <v>0</v>
      </c>
      <c r="G294" s="67">
        <f>+G295+G296+G297+G298+G299+G300+G301+G302+G303+G304+G305+G306+G307+G308+G309+G310</f>
        <v>41550</v>
      </c>
      <c r="H294" s="67">
        <f>+H295+H296+H297+H298+H299+H300+H301+H302+H303+H304+H305+H306+H307+H308+H309+H310</f>
        <v>0</v>
      </c>
    </row>
    <row r="295" spans="1:8" s="65" customFormat="1" ht="35.25" customHeight="1" x14ac:dyDescent="0.2">
      <c r="A295" s="129"/>
      <c r="B295" s="129"/>
      <c r="C295" s="56" t="s">
        <v>281</v>
      </c>
      <c r="D295" s="54">
        <f t="shared" ref="D295:D310" si="35">+E295+F295+G295+H295</f>
        <v>312524.29999999987</v>
      </c>
      <c r="E295" s="54">
        <v>312524.29999999987</v>
      </c>
      <c r="F295" s="54"/>
      <c r="G295" s="54"/>
      <c r="H295" s="55"/>
    </row>
    <row r="296" spans="1:8" s="65" customFormat="1" ht="35.25" customHeight="1" x14ac:dyDescent="0.2">
      <c r="A296" s="129"/>
      <c r="B296" s="129"/>
      <c r="C296" s="56" t="s">
        <v>282</v>
      </c>
      <c r="D296" s="54">
        <f t="shared" si="35"/>
        <v>155837.79999999999</v>
      </c>
      <c r="E296" s="54">
        <v>155837.79999999999</v>
      </c>
      <c r="F296" s="54"/>
      <c r="G296" s="54"/>
      <c r="H296" s="55"/>
    </row>
    <row r="297" spans="1:8" s="65" customFormat="1" ht="35.25" customHeight="1" x14ac:dyDescent="0.2">
      <c r="A297" s="129"/>
      <c r="B297" s="129"/>
      <c r="C297" s="56" t="s">
        <v>283</v>
      </c>
      <c r="D297" s="54">
        <f t="shared" si="35"/>
        <v>104240.79999999993</v>
      </c>
      <c r="E297" s="54">
        <v>104240.79999999993</v>
      </c>
      <c r="F297" s="54"/>
      <c r="G297" s="54"/>
      <c r="H297" s="55"/>
    </row>
    <row r="298" spans="1:8" s="65" customFormat="1" ht="35.25" customHeight="1" x14ac:dyDescent="0.2">
      <c r="A298" s="129"/>
      <c r="B298" s="129"/>
      <c r="C298" s="56" t="s">
        <v>284</v>
      </c>
      <c r="D298" s="54">
        <f t="shared" si="35"/>
        <v>355640</v>
      </c>
      <c r="E298" s="54">
        <v>355640</v>
      </c>
      <c r="F298" s="54"/>
      <c r="G298" s="54"/>
      <c r="H298" s="55"/>
    </row>
    <row r="299" spans="1:8" s="65" customFormat="1" ht="35.25" customHeight="1" x14ac:dyDescent="0.2">
      <c r="A299" s="129"/>
      <c r="B299" s="129"/>
      <c r="C299" s="56" t="s">
        <v>285</v>
      </c>
      <c r="D299" s="54">
        <f t="shared" si="35"/>
        <v>355640</v>
      </c>
      <c r="E299" s="54">
        <v>355640</v>
      </c>
      <c r="F299" s="54"/>
      <c r="G299" s="54"/>
      <c r="H299" s="55"/>
    </row>
    <row r="300" spans="1:8" s="65" customFormat="1" ht="35.25" customHeight="1" x14ac:dyDescent="0.2">
      <c r="A300" s="129"/>
      <c r="B300" s="129"/>
      <c r="C300" s="56" t="s">
        <v>286</v>
      </c>
      <c r="D300" s="54">
        <f t="shared" si="35"/>
        <v>4800</v>
      </c>
      <c r="E300" s="54"/>
      <c r="F300" s="54"/>
      <c r="G300" s="54">
        <v>4800</v>
      </c>
      <c r="H300" s="55"/>
    </row>
    <row r="301" spans="1:8" s="65" customFormat="1" ht="35.25" customHeight="1" x14ac:dyDescent="0.2">
      <c r="A301" s="129"/>
      <c r="B301" s="129"/>
      <c r="C301" s="56" t="s">
        <v>287</v>
      </c>
      <c r="D301" s="54">
        <f t="shared" si="35"/>
        <v>3675</v>
      </c>
      <c r="E301" s="54"/>
      <c r="F301" s="54"/>
      <c r="G301" s="54">
        <v>3675</v>
      </c>
      <c r="H301" s="55"/>
    </row>
    <row r="302" spans="1:8" s="65" customFormat="1" ht="35.25" customHeight="1" x14ac:dyDescent="0.2">
      <c r="A302" s="129"/>
      <c r="B302" s="129"/>
      <c r="C302" s="56" t="s">
        <v>288</v>
      </c>
      <c r="D302" s="54">
        <f t="shared" si="35"/>
        <v>3675</v>
      </c>
      <c r="E302" s="54"/>
      <c r="F302" s="54"/>
      <c r="G302" s="54">
        <v>3675</v>
      </c>
      <c r="H302" s="55"/>
    </row>
    <row r="303" spans="1:8" s="65" customFormat="1" ht="35.25" customHeight="1" x14ac:dyDescent="0.2">
      <c r="A303" s="129"/>
      <c r="B303" s="129"/>
      <c r="C303" s="56" t="s">
        <v>289</v>
      </c>
      <c r="D303" s="54">
        <f t="shared" si="35"/>
        <v>3675</v>
      </c>
      <c r="E303" s="54"/>
      <c r="F303" s="54"/>
      <c r="G303" s="54">
        <v>3675</v>
      </c>
      <c r="H303" s="55"/>
    </row>
    <row r="304" spans="1:8" s="65" customFormat="1" ht="35.25" customHeight="1" x14ac:dyDescent="0.2">
      <c r="A304" s="129"/>
      <c r="B304" s="129"/>
      <c r="C304" s="56" t="s">
        <v>290</v>
      </c>
      <c r="D304" s="54">
        <f t="shared" si="35"/>
        <v>3675</v>
      </c>
      <c r="E304" s="54"/>
      <c r="F304" s="54"/>
      <c r="G304" s="54">
        <v>3675</v>
      </c>
      <c r="H304" s="55"/>
    </row>
    <row r="305" spans="1:8" s="65" customFormat="1" ht="35.25" customHeight="1" x14ac:dyDescent="0.2">
      <c r="A305" s="129"/>
      <c r="B305" s="129"/>
      <c r="C305" s="56" t="s">
        <v>291</v>
      </c>
      <c r="D305" s="54">
        <f t="shared" si="35"/>
        <v>3675</v>
      </c>
      <c r="E305" s="54"/>
      <c r="F305" s="54"/>
      <c r="G305" s="54">
        <v>3675</v>
      </c>
      <c r="H305" s="55"/>
    </row>
    <row r="306" spans="1:8" s="65" customFormat="1" ht="35.25" customHeight="1" x14ac:dyDescent="0.2">
      <c r="A306" s="129"/>
      <c r="B306" s="129"/>
      <c r="C306" s="56" t="s">
        <v>292</v>
      </c>
      <c r="D306" s="54">
        <f t="shared" si="35"/>
        <v>3675</v>
      </c>
      <c r="E306" s="54"/>
      <c r="F306" s="54"/>
      <c r="G306" s="54">
        <v>3675</v>
      </c>
      <c r="H306" s="55"/>
    </row>
    <row r="307" spans="1:8" s="65" customFormat="1" ht="35.25" customHeight="1" x14ac:dyDescent="0.2">
      <c r="A307" s="129"/>
      <c r="B307" s="129"/>
      <c r="C307" s="56" t="s">
        <v>293</v>
      </c>
      <c r="D307" s="54">
        <f t="shared" si="35"/>
        <v>3675</v>
      </c>
      <c r="E307" s="54"/>
      <c r="F307" s="54"/>
      <c r="G307" s="54">
        <v>3675</v>
      </c>
      <c r="H307" s="55"/>
    </row>
    <row r="308" spans="1:8" s="65" customFormat="1" ht="35.25" customHeight="1" x14ac:dyDescent="0.2">
      <c r="A308" s="129"/>
      <c r="B308" s="129"/>
      <c r="C308" s="56" t="s">
        <v>294</v>
      </c>
      <c r="D308" s="54">
        <f t="shared" si="35"/>
        <v>3675</v>
      </c>
      <c r="E308" s="54"/>
      <c r="F308" s="54"/>
      <c r="G308" s="54">
        <v>3675</v>
      </c>
      <c r="H308" s="55"/>
    </row>
    <row r="309" spans="1:8" s="65" customFormat="1" ht="35.25" customHeight="1" x14ac:dyDescent="0.2">
      <c r="A309" s="129"/>
      <c r="B309" s="129"/>
      <c r="C309" s="56" t="s">
        <v>295</v>
      </c>
      <c r="D309" s="54">
        <f t="shared" si="35"/>
        <v>3675</v>
      </c>
      <c r="E309" s="54"/>
      <c r="F309" s="54"/>
      <c r="G309" s="54">
        <v>3675</v>
      </c>
      <c r="H309" s="55"/>
    </row>
    <row r="310" spans="1:8" s="65" customFormat="1" ht="35.25" customHeight="1" x14ac:dyDescent="0.2">
      <c r="A310" s="129"/>
      <c r="B310" s="129"/>
      <c r="C310" s="56" t="s">
        <v>296</v>
      </c>
      <c r="D310" s="54">
        <f t="shared" si="35"/>
        <v>3675</v>
      </c>
      <c r="E310" s="54"/>
      <c r="F310" s="54"/>
      <c r="G310" s="54">
        <v>3675</v>
      </c>
      <c r="H310" s="55"/>
    </row>
    <row r="311" spans="1:8" s="57" customFormat="1" ht="27" customHeight="1" x14ac:dyDescent="0.3">
      <c r="A311" s="129"/>
      <c r="B311" s="129"/>
      <c r="C311" s="42" t="s">
        <v>243</v>
      </c>
      <c r="D311" s="52">
        <f>SUM(E311:H311)</f>
        <v>927152.2</v>
      </c>
      <c r="E311" s="52">
        <f>+E312+E313+E314+E315</f>
        <v>922152.2</v>
      </c>
      <c r="F311" s="52">
        <f t="shared" ref="F311:H311" si="36">+F312+F313+F314+F315</f>
        <v>0</v>
      </c>
      <c r="G311" s="52">
        <f t="shared" si="36"/>
        <v>5000</v>
      </c>
      <c r="H311" s="52">
        <f t="shared" si="36"/>
        <v>0</v>
      </c>
    </row>
    <row r="312" spans="1:8" s="57" customFormat="1" ht="27" customHeight="1" x14ac:dyDescent="0.25">
      <c r="A312" s="129"/>
      <c r="B312" s="129"/>
      <c r="C312" s="56" t="s">
        <v>393</v>
      </c>
      <c r="D312" s="107">
        <f>+E312+F312+G312+H312</f>
        <v>157108</v>
      </c>
      <c r="E312" s="107">
        <v>157108</v>
      </c>
      <c r="F312" s="107"/>
      <c r="G312" s="107"/>
      <c r="H312" s="108"/>
    </row>
    <row r="313" spans="1:8" s="65" customFormat="1" ht="30.75" customHeight="1" x14ac:dyDescent="0.2">
      <c r="A313" s="129"/>
      <c r="B313" s="129"/>
      <c r="C313" s="56" t="s">
        <v>297</v>
      </c>
      <c r="D313" s="54">
        <f>+E313+F313+G313+H313</f>
        <v>367150.2</v>
      </c>
      <c r="E313" s="54">
        <v>367150.2</v>
      </c>
      <c r="F313" s="54"/>
      <c r="G313" s="54"/>
      <c r="H313" s="55"/>
    </row>
    <row r="314" spans="1:8" s="65" customFormat="1" ht="34.5" customHeight="1" x14ac:dyDescent="0.2">
      <c r="A314" s="129"/>
      <c r="B314" s="129"/>
      <c r="C314" s="56" t="s">
        <v>298</v>
      </c>
      <c r="D314" s="54">
        <f>+E314+F314+G314+H314</f>
        <v>397894</v>
      </c>
      <c r="E314" s="54">
        <v>397894</v>
      </c>
      <c r="F314" s="54"/>
      <c r="G314" s="54"/>
      <c r="H314" s="55"/>
    </row>
    <row r="315" spans="1:8" s="65" customFormat="1" ht="34.5" customHeight="1" x14ac:dyDescent="0.2">
      <c r="A315" s="129"/>
      <c r="B315" s="129"/>
      <c r="C315" s="45" t="s">
        <v>394</v>
      </c>
      <c r="D315" s="107">
        <f>+E315+F315+G315+H315</f>
        <v>5000</v>
      </c>
      <c r="E315" s="107"/>
      <c r="F315" s="107"/>
      <c r="G315" s="107">
        <v>5000</v>
      </c>
      <c r="H315" s="108"/>
    </row>
    <row r="316" spans="1:8" s="57" customFormat="1" ht="25.5" customHeight="1" x14ac:dyDescent="0.3">
      <c r="A316" s="129"/>
      <c r="B316" s="129"/>
      <c r="C316" s="42" t="s">
        <v>211</v>
      </c>
      <c r="D316" s="52">
        <f>SUM(E316:H316)</f>
        <v>442256.69999999995</v>
      </c>
      <c r="E316" s="52">
        <f>+E317+E318+E319+E320</f>
        <v>432256.69999999995</v>
      </c>
      <c r="F316" s="52">
        <f t="shared" ref="F316:H316" si="37">+F317+F318+F319+F320</f>
        <v>0</v>
      </c>
      <c r="G316" s="52">
        <f t="shared" si="37"/>
        <v>10000</v>
      </c>
      <c r="H316" s="52">
        <f t="shared" si="37"/>
        <v>0</v>
      </c>
    </row>
    <row r="317" spans="1:8" s="65" customFormat="1" ht="36.75" customHeight="1" x14ac:dyDescent="0.2">
      <c r="A317" s="129"/>
      <c r="B317" s="129"/>
      <c r="C317" s="56" t="s">
        <v>299</v>
      </c>
      <c r="D317" s="54">
        <f>+E317+F317+G317+H317</f>
        <v>134324.6</v>
      </c>
      <c r="E317" s="54">
        <v>134324.6</v>
      </c>
      <c r="F317" s="54"/>
      <c r="G317" s="54"/>
      <c r="H317" s="55"/>
    </row>
    <row r="318" spans="1:8" s="65" customFormat="1" ht="26.25" customHeight="1" x14ac:dyDescent="0.2">
      <c r="A318" s="129"/>
      <c r="B318" s="129"/>
      <c r="C318" s="56" t="s">
        <v>300</v>
      </c>
      <c r="D318" s="54">
        <f>+E318+F318+G318+H318</f>
        <v>297932.09999999998</v>
      </c>
      <c r="E318" s="54">
        <v>297932.09999999998</v>
      </c>
      <c r="F318" s="54"/>
      <c r="G318" s="54"/>
      <c r="H318" s="55"/>
    </row>
    <row r="319" spans="1:8" s="65" customFormat="1" ht="29.25" customHeight="1" x14ac:dyDescent="0.3">
      <c r="A319" s="102"/>
      <c r="B319" s="102"/>
      <c r="C319" s="45" t="s">
        <v>395</v>
      </c>
      <c r="D319" s="107">
        <f>+E319+F319+G319+H319</f>
        <v>5000</v>
      </c>
      <c r="E319" s="107"/>
      <c r="F319" s="107"/>
      <c r="G319" s="107">
        <v>5000</v>
      </c>
      <c r="H319" s="108"/>
    </row>
    <row r="320" spans="1:8" s="65" customFormat="1" ht="27" customHeight="1" x14ac:dyDescent="0.3">
      <c r="A320" s="102"/>
      <c r="B320" s="102"/>
      <c r="C320" s="45" t="s">
        <v>396</v>
      </c>
      <c r="D320" s="107">
        <f>+E320+F320+G320+H320</f>
        <v>5000</v>
      </c>
      <c r="E320" s="107"/>
      <c r="F320" s="107"/>
      <c r="G320" s="107">
        <v>5000</v>
      </c>
      <c r="H320" s="108"/>
    </row>
    <row r="321" spans="1:8" s="31" customFormat="1" ht="75" customHeight="1" x14ac:dyDescent="0.25">
      <c r="A321" s="33"/>
      <c r="B321" s="33"/>
      <c r="C321" s="50" t="s">
        <v>378</v>
      </c>
      <c r="D321" s="105">
        <f>SUM(E321:H321)</f>
        <v>1937873.5999999996</v>
      </c>
      <c r="E321" s="105">
        <v>1937873.5999999996</v>
      </c>
      <c r="F321" s="105">
        <f>+F267+F270+F279+F283+F292+F310+F314</f>
        <v>0</v>
      </c>
      <c r="G321" s="105">
        <v>0</v>
      </c>
      <c r="H321" s="105">
        <f>+H267+H270+H279+H283+H292+H310+H314</f>
        <v>0</v>
      </c>
    </row>
    <row r="322" spans="1:8" s="31" customFormat="1" ht="83.25" customHeight="1" x14ac:dyDescent="0.25">
      <c r="A322" s="33">
        <v>1183</v>
      </c>
      <c r="B322" s="33">
        <v>32004</v>
      </c>
      <c r="C322" s="50" t="s">
        <v>137</v>
      </c>
      <c r="D322" s="32">
        <f>SUM(E322:H322)</f>
        <v>69782.899999999994</v>
      </c>
      <c r="E322" s="32">
        <f>+E324+E326+E328</f>
        <v>0</v>
      </c>
      <c r="F322" s="32">
        <f>+F324+F326+F328</f>
        <v>43727.1</v>
      </c>
      <c r="G322" s="32">
        <f>+G324+G326+G328</f>
        <v>26055.8</v>
      </c>
      <c r="H322" s="32">
        <f>+H324+H326+H328</f>
        <v>0</v>
      </c>
    </row>
    <row r="323" spans="1:8" s="31" customFormat="1" ht="16.5" x14ac:dyDescent="0.3">
      <c r="A323" s="91"/>
      <c r="B323" s="91"/>
      <c r="C323" s="85" t="s">
        <v>179</v>
      </c>
      <c r="D323" s="66"/>
      <c r="E323" s="66"/>
      <c r="F323" s="66"/>
      <c r="G323" s="66"/>
      <c r="H323" s="51"/>
    </row>
    <row r="324" spans="1:8" s="57" customFormat="1" ht="30.75" customHeight="1" x14ac:dyDescent="0.3">
      <c r="A324" s="129"/>
      <c r="B324" s="129"/>
      <c r="C324" s="42" t="s">
        <v>192</v>
      </c>
      <c r="D324" s="52">
        <f>SUM(E324:H324)</f>
        <v>43727.1</v>
      </c>
      <c r="E324" s="52">
        <f>SUM(E325:E325)</f>
        <v>0</v>
      </c>
      <c r="F324" s="52">
        <f>SUM(F325:F325)</f>
        <v>43727.1</v>
      </c>
      <c r="G324" s="52">
        <f>SUM(G325:G325)</f>
        <v>0</v>
      </c>
      <c r="H324" s="52">
        <f>SUM(H325:H325)</f>
        <v>0</v>
      </c>
    </row>
    <row r="325" spans="1:8" s="65" customFormat="1" ht="24" customHeight="1" x14ac:dyDescent="0.2">
      <c r="A325" s="129"/>
      <c r="B325" s="129"/>
      <c r="C325" s="56" t="s">
        <v>301</v>
      </c>
      <c r="D325" s="54">
        <f>+E325+F325+G325+H325</f>
        <v>43727.1</v>
      </c>
      <c r="E325" s="54"/>
      <c r="F325" s="54">
        <v>43727.1</v>
      </c>
      <c r="G325" s="54"/>
      <c r="H325" s="55"/>
    </row>
    <row r="326" spans="1:8" s="57" customFormat="1" ht="27.75" customHeight="1" x14ac:dyDescent="0.3">
      <c r="A326" s="129"/>
      <c r="B326" s="129"/>
      <c r="C326" s="42" t="s">
        <v>199</v>
      </c>
      <c r="D326" s="52">
        <f>SUM(E326:H326)</f>
        <v>20003</v>
      </c>
      <c r="E326" s="52">
        <f>SUM(E327:E327)</f>
        <v>0</v>
      </c>
      <c r="F326" s="52">
        <f>SUM(F327:F327)</f>
        <v>0</v>
      </c>
      <c r="G326" s="52">
        <f>SUM(G327:G327)</f>
        <v>20003</v>
      </c>
      <c r="H326" s="52">
        <f>SUM(H327:H327)</f>
        <v>0</v>
      </c>
    </row>
    <row r="327" spans="1:8" s="65" customFormat="1" ht="28.5" customHeight="1" x14ac:dyDescent="0.2">
      <c r="A327" s="129"/>
      <c r="B327" s="129"/>
      <c r="C327" s="56" t="s">
        <v>302</v>
      </c>
      <c r="D327" s="54">
        <f>+E327+F327+G327+H327</f>
        <v>20003</v>
      </c>
      <c r="E327" s="54"/>
      <c r="F327" s="54"/>
      <c r="G327" s="54">
        <v>20003</v>
      </c>
      <c r="H327" s="55"/>
    </row>
    <row r="328" spans="1:8" s="57" customFormat="1" ht="25.5" customHeight="1" x14ac:dyDescent="0.3">
      <c r="A328" s="129"/>
      <c r="B328" s="129"/>
      <c r="C328" s="42" t="s">
        <v>243</v>
      </c>
      <c r="D328" s="52">
        <f>SUM(E328:H328)</f>
        <v>6052.8</v>
      </c>
      <c r="E328" s="52">
        <f>SUM(E329:E329)</f>
        <v>0</v>
      </c>
      <c r="F328" s="52">
        <f>SUM(F329:F329)</f>
        <v>0</v>
      </c>
      <c r="G328" s="52">
        <f>SUM(G329:G329)</f>
        <v>6052.8</v>
      </c>
      <c r="H328" s="52">
        <f>SUM(H329:H329)</f>
        <v>0</v>
      </c>
    </row>
    <row r="329" spans="1:8" s="65" customFormat="1" ht="35.25" customHeight="1" x14ac:dyDescent="0.2">
      <c r="A329" s="129"/>
      <c r="B329" s="129"/>
      <c r="C329" s="56" t="s">
        <v>303</v>
      </c>
      <c r="D329" s="54">
        <f>+E329+F329+G329+H329</f>
        <v>6052.8</v>
      </c>
      <c r="E329" s="54"/>
      <c r="F329" s="54"/>
      <c r="G329" s="54">
        <v>6052.8</v>
      </c>
      <c r="H329" s="55"/>
    </row>
    <row r="330" spans="1:8" s="31" customFormat="1" ht="69" customHeight="1" x14ac:dyDescent="0.25">
      <c r="A330" s="33">
        <v>1183</v>
      </c>
      <c r="B330" s="33">
        <v>32007</v>
      </c>
      <c r="C330" s="50" t="s">
        <v>138</v>
      </c>
      <c r="D330" s="32">
        <f>SUM(E330:H330)</f>
        <v>1372355</v>
      </c>
      <c r="E330" s="32">
        <f>+E332+E337+E341+E348+E350+E356</f>
        <v>1362185</v>
      </c>
      <c r="F330" s="32">
        <f>+F332+F337+F341+F348+F350+F356</f>
        <v>0</v>
      </c>
      <c r="G330" s="32">
        <f>+G332+G337+G341+G348+G350+G356</f>
        <v>10170</v>
      </c>
      <c r="H330" s="32">
        <f>+H332+H337+H341+H348+H350+H356</f>
        <v>0</v>
      </c>
    </row>
    <row r="331" spans="1:8" s="31" customFormat="1" ht="16.5" x14ac:dyDescent="0.3">
      <c r="A331" s="91"/>
      <c r="B331" s="91"/>
      <c r="C331" s="85" t="s">
        <v>179</v>
      </c>
      <c r="D331" s="66"/>
      <c r="E331" s="66"/>
      <c r="F331" s="66"/>
      <c r="G331" s="66"/>
      <c r="H331" s="51"/>
    </row>
    <row r="332" spans="1:8" s="62" customFormat="1" ht="25.5" customHeight="1" x14ac:dyDescent="0.3">
      <c r="A332" s="128"/>
      <c r="B332" s="128"/>
      <c r="C332" s="42" t="s">
        <v>180</v>
      </c>
      <c r="D332" s="63">
        <f>SUM(E332:H332)</f>
        <v>174853.3</v>
      </c>
      <c r="E332" s="63">
        <f>+E333+E334+E335+E336</f>
        <v>174853.3</v>
      </c>
      <c r="F332" s="63">
        <f>+F333+F334+F335+F336</f>
        <v>0</v>
      </c>
      <c r="G332" s="63">
        <f>+G333+G334+G335+G336</f>
        <v>0</v>
      </c>
      <c r="H332" s="63">
        <f>+H333+H334+H335+H336</f>
        <v>0</v>
      </c>
    </row>
    <row r="333" spans="1:8" s="64" customFormat="1" ht="41.25" customHeight="1" x14ac:dyDescent="0.2">
      <c r="A333" s="128"/>
      <c r="B333" s="128"/>
      <c r="C333" s="45" t="s">
        <v>304</v>
      </c>
      <c r="D333" s="41">
        <f>+E333+F333+G333+H333</f>
        <v>50754.5</v>
      </c>
      <c r="E333" s="41">
        <v>50754.5</v>
      </c>
      <c r="F333" s="41"/>
      <c r="G333" s="41"/>
      <c r="H333" s="68"/>
    </row>
    <row r="334" spans="1:8" s="64" customFormat="1" ht="41.25" customHeight="1" x14ac:dyDescent="0.2">
      <c r="A334" s="128"/>
      <c r="B334" s="128"/>
      <c r="C334" s="45" t="s">
        <v>305</v>
      </c>
      <c r="D334" s="41">
        <f>+E334+F334+G334+H334</f>
        <v>47425.599999999999</v>
      </c>
      <c r="E334" s="41">
        <v>47425.599999999999</v>
      </c>
      <c r="F334" s="41"/>
      <c r="G334" s="41"/>
      <c r="H334" s="68"/>
    </row>
    <row r="335" spans="1:8" s="64" customFormat="1" ht="41.25" customHeight="1" x14ac:dyDescent="0.2">
      <c r="A335" s="128"/>
      <c r="B335" s="128"/>
      <c r="C335" s="45" t="s">
        <v>306</v>
      </c>
      <c r="D335" s="41">
        <f>+E335+F335+G335+H335</f>
        <v>44788.7</v>
      </c>
      <c r="E335" s="41">
        <v>44788.7</v>
      </c>
      <c r="F335" s="41"/>
      <c r="G335" s="41"/>
      <c r="H335" s="68"/>
    </row>
    <row r="336" spans="1:8" s="64" customFormat="1" ht="41.25" customHeight="1" x14ac:dyDescent="0.2">
      <c r="A336" s="128"/>
      <c r="B336" s="128"/>
      <c r="C336" s="45" t="s">
        <v>307</v>
      </c>
      <c r="D336" s="41">
        <f>+E336+F336+G336+H336</f>
        <v>31884.5</v>
      </c>
      <c r="E336" s="41">
        <v>31884.5</v>
      </c>
      <c r="F336" s="41"/>
      <c r="G336" s="41"/>
      <c r="H336" s="68"/>
    </row>
    <row r="337" spans="1:8" s="62" customFormat="1" ht="26.25" customHeight="1" x14ac:dyDescent="0.3">
      <c r="A337" s="128"/>
      <c r="B337" s="128"/>
      <c r="C337" s="42" t="s">
        <v>195</v>
      </c>
      <c r="D337" s="63">
        <f>SUM(E337:H337)</f>
        <v>289006.5</v>
      </c>
      <c r="E337" s="63">
        <f>+E338+E339+E340</f>
        <v>283921.5</v>
      </c>
      <c r="F337" s="63">
        <f>+F338+F339+F340</f>
        <v>0</v>
      </c>
      <c r="G337" s="63">
        <f>+G338+G339+G340</f>
        <v>5085</v>
      </c>
      <c r="H337" s="63">
        <f>+H338+H339+H340</f>
        <v>0</v>
      </c>
    </row>
    <row r="338" spans="1:8" s="64" customFormat="1" ht="33" customHeight="1" x14ac:dyDescent="0.2">
      <c r="A338" s="128"/>
      <c r="B338" s="128"/>
      <c r="C338" s="45" t="s">
        <v>308</v>
      </c>
      <c r="D338" s="41">
        <f>+E338+F338+G338+H338</f>
        <v>159929.69999999998</v>
      </c>
      <c r="E338" s="41">
        <v>159929.69999999998</v>
      </c>
      <c r="F338" s="41"/>
      <c r="G338" s="41"/>
      <c r="H338" s="68"/>
    </row>
    <row r="339" spans="1:8" s="64" customFormat="1" ht="33" customHeight="1" x14ac:dyDescent="0.2">
      <c r="A339" s="128"/>
      <c r="B339" s="128"/>
      <c r="C339" s="45" t="s">
        <v>309</v>
      </c>
      <c r="D339" s="41">
        <f>+E339+F339+G339+H339</f>
        <v>123991.8</v>
      </c>
      <c r="E339" s="41">
        <v>123991.8</v>
      </c>
      <c r="F339" s="41"/>
      <c r="G339" s="41"/>
      <c r="H339" s="68"/>
    </row>
    <row r="340" spans="1:8" s="64" customFormat="1" ht="39.75" customHeight="1" x14ac:dyDescent="0.2">
      <c r="A340" s="128"/>
      <c r="B340" s="128"/>
      <c r="C340" s="45" t="s">
        <v>310</v>
      </c>
      <c r="D340" s="41"/>
      <c r="E340" s="41"/>
      <c r="F340" s="41"/>
      <c r="G340" s="41">
        <v>5085</v>
      </c>
      <c r="H340" s="68"/>
    </row>
    <row r="341" spans="1:8" s="62" customFormat="1" ht="27.75" customHeight="1" x14ac:dyDescent="0.3">
      <c r="A341" s="128"/>
      <c r="B341" s="128"/>
      <c r="C341" s="42" t="s">
        <v>206</v>
      </c>
      <c r="D341" s="63">
        <f>SUM(E341:H341)</f>
        <v>367111.8</v>
      </c>
      <c r="E341" s="63">
        <f>+E342+E343+E344+E345+E346+E347</f>
        <v>362026.8</v>
      </c>
      <c r="F341" s="63">
        <f>+F342+F343+F344+F345+F346+F347</f>
        <v>0</v>
      </c>
      <c r="G341" s="63">
        <f>+G342+G343+G344+G345+G346+G347</f>
        <v>5085</v>
      </c>
      <c r="H341" s="63">
        <f>+H342+H343+H344+H345+H346+H347</f>
        <v>0</v>
      </c>
    </row>
    <row r="342" spans="1:8" s="64" customFormat="1" ht="29.25" customHeight="1" x14ac:dyDescent="0.2">
      <c r="A342" s="128"/>
      <c r="B342" s="128"/>
      <c r="C342" s="45" t="s">
        <v>311</v>
      </c>
      <c r="D342" s="41">
        <f t="shared" ref="D342:D347" si="38">+E342+F342+G342+H342</f>
        <v>48535.1</v>
      </c>
      <c r="E342" s="41">
        <v>48535.1</v>
      </c>
      <c r="F342" s="41"/>
      <c r="G342" s="41"/>
      <c r="H342" s="68"/>
    </row>
    <row r="343" spans="1:8" s="64" customFormat="1" ht="44.25" customHeight="1" x14ac:dyDescent="0.2">
      <c r="A343" s="128"/>
      <c r="B343" s="128"/>
      <c r="C343" s="45" t="s">
        <v>312</v>
      </c>
      <c r="D343" s="41">
        <f t="shared" si="38"/>
        <v>91255</v>
      </c>
      <c r="E343" s="41">
        <v>91255</v>
      </c>
      <c r="F343" s="41"/>
      <c r="G343" s="41"/>
      <c r="H343" s="68"/>
    </row>
    <row r="344" spans="1:8" s="64" customFormat="1" ht="37.5" customHeight="1" x14ac:dyDescent="0.2">
      <c r="A344" s="128"/>
      <c r="B344" s="128"/>
      <c r="C344" s="45" t="s">
        <v>313</v>
      </c>
      <c r="D344" s="41">
        <f t="shared" si="38"/>
        <v>70719.199999999997</v>
      </c>
      <c r="E344" s="41">
        <v>70719.199999999997</v>
      </c>
      <c r="F344" s="41"/>
      <c r="G344" s="41"/>
      <c r="H344" s="68"/>
    </row>
    <row r="345" spans="1:8" s="64" customFormat="1" ht="39.75" customHeight="1" x14ac:dyDescent="0.2">
      <c r="A345" s="128"/>
      <c r="B345" s="128"/>
      <c r="C345" s="45" t="s">
        <v>314</v>
      </c>
      <c r="D345" s="41">
        <f t="shared" si="38"/>
        <v>82032.7</v>
      </c>
      <c r="E345" s="41">
        <v>82032.7</v>
      </c>
      <c r="F345" s="41"/>
      <c r="G345" s="41"/>
      <c r="H345" s="68"/>
    </row>
    <row r="346" spans="1:8" s="64" customFormat="1" ht="29.25" customHeight="1" x14ac:dyDescent="0.2">
      <c r="A346" s="128"/>
      <c r="B346" s="128"/>
      <c r="C346" s="45" t="s">
        <v>315</v>
      </c>
      <c r="D346" s="41">
        <f t="shared" si="38"/>
        <v>69484.800000000003</v>
      </c>
      <c r="E346" s="41">
        <v>69484.800000000003</v>
      </c>
      <c r="F346" s="41"/>
      <c r="G346" s="41"/>
      <c r="H346" s="68"/>
    </row>
    <row r="347" spans="1:8" s="64" customFormat="1" ht="29.25" customHeight="1" x14ac:dyDescent="0.2">
      <c r="A347" s="128"/>
      <c r="B347" s="128"/>
      <c r="C347" s="45" t="s">
        <v>316</v>
      </c>
      <c r="D347" s="41">
        <f t="shared" si="38"/>
        <v>5085</v>
      </c>
      <c r="E347" s="94"/>
      <c r="F347" s="41"/>
      <c r="G347" s="41">
        <v>5085</v>
      </c>
      <c r="H347" s="68"/>
    </row>
    <row r="348" spans="1:8" s="62" customFormat="1" ht="27" customHeight="1" x14ac:dyDescent="0.3">
      <c r="A348" s="128"/>
      <c r="B348" s="128"/>
      <c r="C348" s="42" t="s">
        <v>186</v>
      </c>
      <c r="D348" s="63">
        <f>SUM(E348:H348)</f>
        <v>65700.399999999994</v>
      </c>
      <c r="E348" s="63">
        <f>+E349</f>
        <v>65700.399999999994</v>
      </c>
      <c r="F348" s="63">
        <f>+F349</f>
        <v>0</v>
      </c>
      <c r="G348" s="63">
        <f>+G349</f>
        <v>0</v>
      </c>
      <c r="H348" s="63">
        <f>+H349</f>
        <v>0</v>
      </c>
    </row>
    <row r="349" spans="1:8" s="64" customFormat="1" ht="44.25" customHeight="1" x14ac:dyDescent="0.2">
      <c r="A349" s="128"/>
      <c r="B349" s="128"/>
      <c r="C349" s="45" t="s">
        <v>317</v>
      </c>
      <c r="D349" s="41">
        <f>+E349+F349+G349+H349</f>
        <v>65700.399999999994</v>
      </c>
      <c r="E349" s="41">
        <v>65700.399999999994</v>
      </c>
      <c r="F349" s="41"/>
      <c r="G349" s="41"/>
      <c r="H349" s="68"/>
    </row>
    <row r="350" spans="1:8" s="62" customFormat="1" ht="26.25" customHeight="1" x14ac:dyDescent="0.3">
      <c r="A350" s="128"/>
      <c r="B350" s="128"/>
      <c r="C350" s="42" t="s">
        <v>188</v>
      </c>
      <c r="D350" s="63">
        <f>SUM(E350:H350)</f>
        <v>261750.5</v>
      </c>
      <c r="E350" s="63">
        <f>+E351+E352+E353+E354+E355</f>
        <v>261750.5</v>
      </c>
      <c r="F350" s="63">
        <f>+F351+F352+F353+F354+F355</f>
        <v>0</v>
      </c>
      <c r="G350" s="63">
        <f>+G351+G352+G353+G354+G355</f>
        <v>0</v>
      </c>
      <c r="H350" s="63">
        <f>+H351+H352+H353+H354+H355</f>
        <v>0</v>
      </c>
    </row>
    <row r="351" spans="1:8" s="64" customFormat="1" ht="45.75" customHeight="1" x14ac:dyDescent="0.2">
      <c r="A351" s="128"/>
      <c r="B351" s="128"/>
      <c r="C351" s="45" t="s">
        <v>318</v>
      </c>
      <c r="D351" s="41">
        <f>+E351+F351+G351+H351</f>
        <v>49753.700000000004</v>
      </c>
      <c r="E351" s="41">
        <v>49753.700000000004</v>
      </c>
      <c r="F351" s="41"/>
      <c r="G351" s="41"/>
      <c r="H351" s="68"/>
    </row>
    <row r="352" spans="1:8" s="64" customFormat="1" ht="39" customHeight="1" x14ac:dyDescent="0.2">
      <c r="A352" s="128"/>
      <c r="B352" s="128"/>
      <c r="C352" s="45" t="s">
        <v>319</v>
      </c>
      <c r="D352" s="41">
        <f>+E352+F352+G352+H352</f>
        <v>58224.499999999985</v>
      </c>
      <c r="E352" s="41">
        <v>58224.499999999985</v>
      </c>
      <c r="F352" s="41"/>
      <c r="G352" s="41"/>
      <c r="H352" s="68"/>
    </row>
    <row r="353" spans="1:8" s="64" customFormat="1" ht="34.5" customHeight="1" x14ac:dyDescent="0.2">
      <c r="A353" s="128"/>
      <c r="B353" s="128"/>
      <c r="C353" s="45" t="s">
        <v>320</v>
      </c>
      <c r="D353" s="41">
        <f>+E353+F353+G353+H353</f>
        <v>40271.099999999991</v>
      </c>
      <c r="E353" s="41">
        <v>40271.099999999991</v>
      </c>
      <c r="F353" s="41"/>
      <c r="G353" s="41"/>
      <c r="H353" s="68"/>
    </row>
    <row r="354" spans="1:8" s="64" customFormat="1" ht="34.5" customHeight="1" x14ac:dyDescent="0.2">
      <c r="A354" s="128"/>
      <c r="B354" s="128"/>
      <c r="C354" s="45" t="s">
        <v>321</v>
      </c>
      <c r="D354" s="41">
        <f>+E354+F354+G354+H354</f>
        <v>54264</v>
      </c>
      <c r="E354" s="41">
        <v>54264</v>
      </c>
      <c r="F354" s="41"/>
      <c r="G354" s="41"/>
      <c r="H354" s="68"/>
    </row>
    <row r="355" spans="1:8" s="64" customFormat="1" ht="34.5" customHeight="1" x14ac:dyDescent="0.2">
      <c r="A355" s="128"/>
      <c r="B355" s="128"/>
      <c r="C355" s="45" t="s">
        <v>322</v>
      </c>
      <c r="D355" s="41">
        <f>+E355+F355+G355+H355</f>
        <v>59237.200000000026</v>
      </c>
      <c r="E355" s="41">
        <v>59237.200000000026</v>
      </c>
      <c r="F355" s="41"/>
      <c r="G355" s="41"/>
      <c r="H355" s="68"/>
    </row>
    <row r="356" spans="1:8" s="62" customFormat="1" ht="25.5" customHeight="1" x14ac:dyDescent="0.3">
      <c r="A356" s="128"/>
      <c r="B356" s="128"/>
      <c r="C356" s="42" t="s">
        <v>192</v>
      </c>
      <c r="D356" s="63">
        <f>SUM(E356:H356)</f>
        <v>213932.5</v>
      </c>
      <c r="E356" s="63">
        <f>+E357</f>
        <v>213932.5</v>
      </c>
      <c r="F356" s="63">
        <f>+F357</f>
        <v>0</v>
      </c>
      <c r="G356" s="63">
        <f>+G357</f>
        <v>0</v>
      </c>
      <c r="H356" s="63">
        <f>+H357</f>
        <v>0</v>
      </c>
    </row>
    <row r="357" spans="1:8" s="64" customFormat="1" ht="38.25" customHeight="1" x14ac:dyDescent="0.2">
      <c r="A357" s="128"/>
      <c r="B357" s="128"/>
      <c r="C357" s="45" t="s">
        <v>323</v>
      </c>
      <c r="D357" s="41">
        <f>+E357+F357+G357+H357</f>
        <v>213932.5</v>
      </c>
      <c r="E357" s="41">
        <v>213932.5</v>
      </c>
      <c r="F357" s="41"/>
      <c r="G357" s="41"/>
      <c r="H357" s="68"/>
    </row>
    <row r="358" spans="1:8" s="58" customFormat="1" ht="59.25" customHeight="1" x14ac:dyDescent="0.25">
      <c r="A358" s="33">
        <v>1183</v>
      </c>
      <c r="B358" s="33">
        <v>32009</v>
      </c>
      <c r="C358" s="50" t="s">
        <v>139</v>
      </c>
      <c r="D358" s="32">
        <f>SUM(E358:H358)</f>
        <v>1253755.1000000001</v>
      </c>
      <c r="E358" s="32">
        <f>+E360+E365+E370+E373+E375</f>
        <v>0</v>
      </c>
      <c r="F358" s="32">
        <f>+F360+F365+F370+F373+F375</f>
        <v>1253755.1000000001</v>
      </c>
      <c r="G358" s="32">
        <f>+G360+G365+G370+G373+G375</f>
        <v>0</v>
      </c>
      <c r="H358" s="32">
        <f>+H360+H365+H370+H373+H375</f>
        <v>0</v>
      </c>
    </row>
    <row r="359" spans="1:8" s="58" customFormat="1" ht="16.5" x14ac:dyDescent="0.3">
      <c r="A359" s="92"/>
      <c r="B359" s="92"/>
      <c r="C359" s="86" t="s">
        <v>179</v>
      </c>
      <c r="D359" s="69"/>
      <c r="E359" s="69"/>
      <c r="F359" s="69"/>
      <c r="G359" s="69"/>
      <c r="H359" s="70"/>
    </row>
    <row r="360" spans="1:8" s="62" customFormat="1" ht="28.5" customHeight="1" x14ac:dyDescent="0.3">
      <c r="A360" s="128"/>
      <c r="B360" s="128"/>
      <c r="C360" s="42" t="s">
        <v>180</v>
      </c>
      <c r="D360" s="63">
        <f>SUM(E360:H360)</f>
        <v>424862.9</v>
      </c>
      <c r="E360" s="63">
        <f>+E361+E362+E363+E364</f>
        <v>0</v>
      </c>
      <c r="F360" s="63">
        <f>+F361+F362+F363+F364</f>
        <v>424862.9</v>
      </c>
      <c r="G360" s="63">
        <f>+G361+G362+G363+G364</f>
        <v>0</v>
      </c>
      <c r="H360" s="63">
        <f>+H361+H362+H363+H364</f>
        <v>0</v>
      </c>
    </row>
    <row r="361" spans="1:8" s="64" customFormat="1" ht="39" customHeight="1" x14ac:dyDescent="0.2">
      <c r="A361" s="128"/>
      <c r="B361" s="128"/>
      <c r="C361" s="45" t="s">
        <v>324</v>
      </c>
      <c r="D361" s="41">
        <f>+E361+F361+G361+H361</f>
        <v>31656.5</v>
      </c>
      <c r="E361" s="41"/>
      <c r="F361" s="41">
        <v>31656.5</v>
      </c>
      <c r="G361" s="41"/>
      <c r="H361" s="68"/>
    </row>
    <row r="362" spans="1:8" s="64" customFormat="1" ht="39.75" customHeight="1" x14ac:dyDescent="0.2">
      <c r="A362" s="128"/>
      <c r="B362" s="128"/>
      <c r="C362" s="45" t="s">
        <v>325</v>
      </c>
      <c r="D362" s="41">
        <f>+E362+F362+G362+H362</f>
        <v>203527.2</v>
      </c>
      <c r="E362" s="41"/>
      <c r="F362" s="41">
        <v>203527.2</v>
      </c>
      <c r="G362" s="41"/>
      <c r="H362" s="68"/>
    </row>
    <row r="363" spans="1:8" s="64" customFormat="1" ht="26.25" customHeight="1" x14ac:dyDescent="0.2">
      <c r="A363" s="128"/>
      <c r="B363" s="128"/>
      <c r="C363" s="45" t="s">
        <v>326</v>
      </c>
      <c r="D363" s="41">
        <f>+E363+F363+G363+H363</f>
        <v>128469.6</v>
      </c>
      <c r="E363" s="41"/>
      <c r="F363" s="41">
        <v>128469.6</v>
      </c>
      <c r="G363" s="41"/>
      <c r="H363" s="68"/>
    </row>
    <row r="364" spans="1:8" s="64" customFormat="1" ht="26.25" customHeight="1" x14ac:dyDescent="0.2">
      <c r="A364" s="128"/>
      <c r="B364" s="128"/>
      <c r="C364" s="45" t="s">
        <v>327</v>
      </c>
      <c r="D364" s="41">
        <f>+E364+F364+G364+H364</f>
        <v>61209.599999999999</v>
      </c>
      <c r="E364" s="41"/>
      <c r="F364" s="41">
        <v>61209.599999999999</v>
      </c>
      <c r="G364" s="41"/>
      <c r="H364" s="68"/>
    </row>
    <row r="365" spans="1:8" s="62" customFormat="1" ht="24.75" customHeight="1" x14ac:dyDescent="0.3">
      <c r="A365" s="128"/>
      <c r="B365" s="128"/>
      <c r="C365" s="42" t="s">
        <v>206</v>
      </c>
      <c r="D365" s="63">
        <f>SUM(E365:H365)</f>
        <v>469409.5</v>
      </c>
      <c r="E365" s="63">
        <f>+E366+E367+E368+E369</f>
        <v>0</v>
      </c>
      <c r="F365" s="63">
        <f>+F366+F367+F368+F369</f>
        <v>469409.5</v>
      </c>
      <c r="G365" s="63">
        <f>+G366+G367+G368+G369</f>
        <v>0</v>
      </c>
      <c r="H365" s="63">
        <f>+H366+H367+H368+H369</f>
        <v>0</v>
      </c>
    </row>
    <row r="366" spans="1:8" s="64" customFormat="1" ht="24.75" customHeight="1" x14ac:dyDescent="0.2">
      <c r="A366" s="128"/>
      <c r="B366" s="128"/>
      <c r="C366" s="45" t="s">
        <v>328</v>
      </c>
      <c r="D366" s="41">
        <f>+E366+F366+G366+H366</f>
        <v>37291.199999999997</v>
      </c>
      <c r="E366" s="41"/>
      <c r="F366" s="41">
        <v>37291.199999999997</v>
      </c>
      <c r="G366" s="41"/>
      <c r="H366" s="68"/>
    </row>
    <row r="367" spans="1:8" s="64" customFormat="1" ht="24.75" customHeight="1" x14ac:dyDescent="0.2">
      <c r="A367" s="128"/>
      <c r="B367" s="128"/>
      <c r="C367" s="45" t="s">
        <v>329</v>
      </c>
      <c r="D367" s="41">
        <f>+E367+F367+G367+H367</f>
        <v>122689.3</v>
      </c>
      <c r="E367" s="41"/>
      <c r="F367" s="41">
        <v>122689.3</v>
      </c>
      <c r="G367" s="41"/>
      <c r="H367" s="68"/>
    </row>
    <row r="368" spans="1:8" s="64" customFormat="1" ht="24.75" customHeight="1" x14ac:dyDescent="0.2">
      <c r="A368" s="128"/>
      <c r="B368" s="128"/>
      <c r="C368" s="45" t="s">
        <v>330</v>
      </c>
      <c r="D368" s="41">
        <f>+E368+F368+G368+H368</f>
        <v>143941.1</v>
      </c>
      <c r="E368" s="41"/>
      <c r="F368" s="41">
        <v>143941.1</v>
      </c>
      <c r="G368" s="41"/>
      <c r="H368" s="68"/>
    </row>
    <row r="369" spans="1:8" s="64" customFormat="1" ht="24.75" customHeight="1" x14ac:dyDescent="0.2">
      <c r="A369" s="128"/>
      <c r="B369" s="128"/>
      <c r="C369" s="45" t="s">
        <v>331</v>
      </c>
      <c r="D369" s="41">
        <f>+E369+F369+G369+H369</f>
        <v>165487.9</v>
      </c>
      <c r="E369" s="41"/>
      <c r="F369" s="41">
        <v>165487.9</v>
      </c>
      <c r="G369" s="41"/>
      <c r="H369" s="68"/>
    </row>
    <row r="370" spans="1:8" s="62" customFormat="1" ht="24.75" customHeight="1" x14ac:dyDescent="0.3">
      <c r="A370" s="128"/>
      <c r="B370" s="128"/>
      <c r="C370" s="42" t="s">
        <v>186</v>
      </c>
      <c r="D370" s="63">
        <f>SUM(E370:H370)</f>
        <v>164641</v>
      </c>
      <c r="E370" s="63">
        <f>+E371+E372</f>
        <v>0</v>
      </c>
      <c r="F370" s="63">
        <f>+F371+F372</f>
        <v>164641</v>
      </c>
      <c r="G370" s="63">
        <f>+G371+G372</f>
        <v>0</v>
      </c>
      <c r="H370" s="63">
        <f>+H371+H372</f>
        <v>0</v>
      </c>
    </row>
    <row r="371" spans="1:8" s="64" customFormat="1" ht="47.25" customHeight="1" x14ac:dyDescent="0.2">
      <c r="A371" s="128"/>
      <c r="B371" s="128"/>
      <c r="C371" s="45" t="s">
        <v>332</v>
      </c>
      <c r="D371" s="41">
        <f>+E371+F371+G371+H371</f>
        <v>58116.999999999993</v>
      </c>
      <c r="E371" s="41"/>
      <c r="F371" s="41">
        <v>58116.999999999993</v>
      </c>
      <c r="G371" s="41"/>
      <c r="H371" s="68"/>
    </row>
    <row r="372" spans="1:8" s="64" customFormat="1" ht="28.5" customHeight="1" x14ac:dyDescent="0.2">
      <c r="A372" s="128"/>
      <c r="B372" s="128"/>
      <c r="C372" s="45" t="s">
        <v>333</v>
      </c>
      <c r="D372" s="41">
        <f>+E372+F372+G372+H372</f>
        <v>106524</v>
      </c>
      <c r="E372" s="41"/>
      <c r="F372" s="41">
        <v>106524</v>
      </c>
      <c r="G372" s="41"/>
      <c r="H372" s="68"/>
    </row>
    <row r="373" spans="1:8" s="62" customFormat="1" ht="23.25" customHeight="1" x14ac:dyDescent="0.3">
      <c r="A373" s="128"/>
      <c r="B373" s="128"/>
      <c r="C373" s="42" t="s">
        <v>188</v>
      </c>
      <c r="D373" s="63">
        <f>SUM(E373:H373)</f>
        <v>138295.6</v>
      </c>
      <c r="E373" s="63">
        <f>+E374</f>
        <v>0</v>
      </c>
      <c r="F373" s="63">
        <f>+F374</f>
        <v>138295.6</v>
      </c>
      <c r="G373" s="63">
        <f>+G374</f>
        <v>0</v>
      </c>
      <c r="H373" s="63">
        <f>+H374</f>
        <v>0</v>
      </c>
    </row>
    <row r="374" spans="1:8" s="64" customFormat="1" ht="39.75" customHeight="1" x14ac:dyDescent="0.2">
      <c r="A374" s="128"/>
      <c r="B374" s="128"/>
      <c r="C374" s="45" t="s">
        <v>334</v>
      </c>
      <c r="D374" s="41">
        <f>+E374+F374+G374+H374</f>
        <v>138295.6</v>
      </c>
      <c r="E374" s="41"/>
      <c r="F374" s="41">
        <v>138295.6</v>
      </c>
      <c r="G374" s="41"/>
      <c r="H374" s="68"/>
    </row>
    <row r="375" spans="1:8" s="62" customFormat="1" ht="25.5" customHeight="1" x14ac:dyDescent="0.3">
      <c r="A375" s="128"/>
      <c r="B375" s="128"/>
      <c r="C375" s="42" t="s">
        <v>243</v>
      </c>
      <c r="D375" s="63">
        <f>SUM(E375:H375)</f>
        <v>56546.100000000006</v>
      </c>
      <c r="E375" s="63">
        <f>+E376</f>
        <v>0</v>
      </c>
      <c r="F375" s="63">
        <f>+F376</f>
        <v>56546.100000000006</v>
      </c>
      <c r="G375" s="63">
        <f>+G376</f>
        <v>0</v>
      </c>
      <c r="H375" s="63">
        <f>+H376</f>
        <v>0</v>
      </c>
    </row>
    <row r="376" spans="1:8" s="64" customFormat="1" ht="48.75" customHeight="1" x14ac:dyDescent="0.2">
      <c r="A376" s="128"/>
      <c r="B376" s="128"/>
      <c r="C376" s="45" t="s">
        <v>335</v>
      </c>
      <c r="D376" s="41">
        <f>+E376+F376+G376+H376</f>
        <v>56546.100000000006</v>
      </c>
      <c r="E376" s="41"/>
      <c r="F376" s="41">
        <v>56546.100000000006</v>
      </c>
      <c r="G376" s="41"/>
      <c r="H376" s="68"/>
    </row>
    <row r="377" spans="1:8" s="31" customFormat="1" ht="42" customHeight="1" x14ac:dyDescent="0.25">
      <c r="A377" s="33">
        <v>1183</v>
      </c>
      <c r="B377" s="33">
        <v>32012</v>
      </c>
      <c r="C377" s="50" t="s">
        <v>140</v>
      </c>
      <c r="D377" s="32">
        <f>SUM(E377:H377)</f>
        <v>1161150</v>
      </c>
      <c r="E377" s="32">
        <f>+E379+E388+E393+E403+E410+E419+E424+E428+E432</f>
        <v>0</v>
      </c>
      <c r="F377" s="32">
        <f>+F379+F388+F393+F403+F410+F419+F424+F428+F432</f>
        <v>0</v>
      </c>
      <c r="G377" s="32">
        <f>+G379+G388+G393+G403+G410+G419+G424+G428+G432</f>
        <v>0</v>
      </c>
      <c r="H377" s="32">
        <f>+H379+H388+H393+H403+H410+H419+H424+H428+H432</f>
        <v>1161150</v>
      </c>
    </row>
    <row r="378" spans="1:8" s="31" customFormat="1" ht="16.5" x14ac:dyDescent="0.3">
      <c r="A378" s="91"/>
      <c r="B378" s="91"/>
      <c r="C378" s="85" t="s">
        <v>179</v>
      </c>
      <c r="D378" s="66"/>
      <c r="E378" s="66"/>
      <c r="F378" s="66"/>
      <c r="G378" s="66"/>
      <c r="H378" s="51"/>
    </row>
    <row r="379" spans="1:8" s="62" customFormat="1" ht="27.75" customHeight="1" x14ac:dyDescent="0.3">
      <c r="A379" s="129"/>
      <c r="B379" s="129"/>
      <c r="C379" s="42" t="s">
        <v>180</v>
      </c>
      <c r="D379" s="63">
        <f t="shared" ref="D379:D388" si="39">SUM(E379:H379)</f>
        <v>93200</v>
      </c>
      <c r="E379" s="63">
        <f>+E380+E381+E382+E383+E384+E385+E386+E387</f>
        <v>0</v>
      </c>
      <c r="F379" s="63">
        <f>+F380+F381+F382+F383+F384+F385+F386+F387</f>
        <v>0</v>
      </c>
      <c r="G379" s="63">
        <f>+G380+G381+G382+G383+G384+G385+G386+G387</f>
        <v>0</v>
      </c>
      <c r="H379" s="63">
        <f>+H380+H381+H382+H383+H384+H385+H386+H387</f>
        <v>93200</v>
      </c>
    </row>
    <row r="380" spans="1:8" s="64" customFormat="1" ht="40.5" customHeight="1" x14ac:dyDescent="0.2">
      <c r="A380" s="129"/>
      <c r="B380" s="129"/>
      <c r="C380" s="45" t="s">
        <v>324</v>
      </c>
      <c r="D380" s="41">
        <f t="shared" si="39"/>
        <v>11650</v>
      </c>
      <c r="E380" s="41"/>
      <c r="F380" s="41"/>
      <c r="G380" s="41"/>
      <c r="H380" s="41">
        <v>11650</v>
      </c>
    </row>
    <row r="381" spans="1:8" s="64" customFormat="1" ht="40.5" customHeight="1" x14ac:dyDescent="0.2">
      <c r="A381" s="129"/>
      <c r="B381" s="129"/>
      <c r="C381" s="45" t="s">
        <v>304</v>
      </c>
      <c r="D381" s="41">
        <f t="shared" si="39"/>
        <v>11650</v>
      </c>
      <c r="E381" s="41"/>
      <c r="F381" s="41"/>
      <c r="G381" s="41"/>
      <c r="H381" s="41">
        <v>11650</v>
      </c>
    </row>
    <row r="382" spans="1:8" s="64" customFormat="1" ht="40.5" customHeight="1" x14ac:dyDescent="0.2">
      <c r="A382" s="129"/>
      <c r="B382" s="129"/>
      <c r="C382" s="45" t="s">
        <v>305</v>
      </c>
      <c r="D382" s="41">
        <f t="shared" si="39"/>
        <v>11650</v>
      </c>
      <c r="E382" s="41"/>
      <c r="F382" s="41"/>
      <c r="G382" s="41"/>
      <c r="H382" s="41">
        <v>11650</v>
      </c>
    </row>
    <row r="383" spans="1:8" s="64" customFormat="1" ht="40.5" customHeight="1" x14ac:dyDescent="0.2">
      <c r="A383" s="129"/>
      <c r="B383" s="129"/>
      <c r="C383" s="45" t="s">
        <v>306</v>
      </c>
      <c r="D383" s="41">
        <f t="shared" si="39"/>
        <v>11650</v>
      </c>
      <c r="E383" s="41"/>
      <c r="F383" s="41"/>
      <c r="G383" s="41"/>
      <c r="H383" s="41">
        <v>11650</v>
      </c>
    </row>
    <row r="384" spans="1:8" s="64" customFormat="1" ht="40.5" customHeight="1" x14ac:dyDescent="0.2">
      <c r="A384" s="129"/>
      <c r="B384" s="129"/>
      <c r="C384" s="45" t="s">
        <v>307</v>
      </c>
      <c r="D384" s="41">
        <f t="shared" si="39"/>
        <v>11650</v>
      </c>
      <c r="E384" s="41"/>
      <c r="F384" s="41"/>
      <c r="G384" s="41"/>
      <c r="H384" s="41">
        <v>11650</v>
      </c>
    </row>
    <row r="385" spans="1:8" s="64" customFormat="1" ht="40.5" customHeight="1" x14ac:dyDescent="0.2">
      <c r="A385" s="129"/>
      <c r="B385" s="129"/>
      <c r="C385" s="45" t="s">
        <v>336</v>
      </c>
      <c r="D385" s="41">
        <f t="shared" si="39"/>
        <v>11650</v>
      </c>
      <c r="E385" s="41"/>
      <c r="F385" s="41"/>
      <c r="G385" s="41"/>
      <c r="H385" s="41">
        <v>11650</v>
      </c>
    </row>
    <row r="386" spans="1:8" s="64" customFormat="1" ht="40.5" customHeight="1" x14ac:dyDescent="0.2">
      <c r="A386" s="129"/>
      <c r="B386" s="129"/>
      <c r="C386" s="45" t="s">
        <v>337</v>
      </c>
      <c r="D386" s="41">
        <f t="shared" si="39"/>
        <v>11650</v>
      </c>
      <c r="E386" s="41"/>
      <c r="F386" s="41"/>
      <c r="G386" s="41"/>
      <c r="H386" s="41">
        <v>11650</v>
      </c>
    </row>
    <row r="387" spans="1:8" s="64" customFormat="1" ht="40.5" customHeight="1" x14ac:dyDescent="0.2">
      <c r="A387" s="129"/>
      <c r="B387" s="129"/>
      <c r="C387" s="45" t="s">
        <v>338</v>
      </c>
      <c r="D387" s="41">
        <f t="shared" si="39"/>
        <v>11650</v>
      </c>
      <c r="E387" s="41"/>
      <c r="F387" s="41"/>
      <c r="G387" s="41"/>
      <c r="H387" s="41">
        <v>11650</v>
      </c>
    </row>
    <row r="388" spans="1:8" s="62" customFormat="1" ht="28.5" customHeight="1" x14ac:dyDescent="0.3">
      <c r="A388" s="129"/>
      <c r="B388" s="129"/>
      <c r="C388" s="42" t="s">
        <v>195</v>
      </c>
      <c r="D388" s="63">
        <f t="shared" si="39"/>
        <v>123300</v>
      </c>
      <c r="E388" s="63">
        <f>+E389+E390+E391+E392</f>
        <v>0</v>
      </c>
      <c r="F388" s="63">
        <f>+F389+F390+F391+F392</f>
        <v>0</v>
      </c>
      <c r="G388" s="63">
        <f>+G389+G390+G391+G392</f>
        <v>0</v>
      </c>
      <c r="H388" s="63">
        <f>+H389+H390+H391+H392</f>
        <v>123300</v>
      </c>
    </row>
    <row r="389" spans="1:8" s="64" customFormat="1" ht="30.75" customHeight="1" x14ac:dyDescent="0.2">
      <c r="A389" s="129"/>
      <c r="B389" s="129"/>
      <c r="C389" s="45" t="s">
        <v>273</v>
      </c>
      <c r="D389" s="41">
        <v>50000</v>
      </c>
      <c r="E389" s="41"/>
      <c r="F389" s="41"/>
      <c r="G389" s="41"/>
      <c r="H389" s="41">
        <v>50000</v>
      </c>
    </row>
    <row r="390" spans="1:8" s="64" customFormat="1" ht="30.75" customHeight="1" x14ac:dyDescent="0.2">
      <c r="A390" s="129"/>
      <c r="B390" s="129"/>
      <c r="C390" s="45" t="s">
        <v>272</v>
      </c>
      <c r="D390" s="41">
        <v>50000</v>
      </c>
      <c r="E390" s="41"/>
      <c r="F390" s="41"/>
      <c r="G390" s="41"/>
      <c r="H390" s="41">
        <v>50000</v>
      </c>
    </row>
    <row r="391" spans="1:8" s="64" customFormat="1" ht="30.75" customHeight="1" x14ac:dyDescent="0.2">
      <c r="A391" s="129"/>
      <c r="B391" s="129"/>
      <c r="C391" s="45" t="s">
        <v>308</v>
      </c>
      <c r="D391" s="41">
        <v>11650</v>
      </c>
      <c r="E391" s="41"/>
      <c r="F391" s="41"/>
      <c r="G391" s="41"/>
      <c r="H391" s="41">
        <v>11650</v>
      </c>
    </row>
    <row r="392" spans="1:8" s="64" customFormat="1" ht="30.75" customHeight="1" x14ac:dyDescent="0.2">
      <c r="A392" s="129"/>
      <c r="B392" s="129"/>
      <c r="C392" s="45" t="s">
        <v>309</v>
      </c>
      <c r="D392" s="41">
        <v>11650</v>
      </c>
      <c r="E392" s="41"/>
      <c r="F392" s="41"/>
      <c r="G392" s="41"/>
      <c r="H392" s="41">
        <v>11650</v>
      </c>
    </row>
    <row r="393" spans="1:8" s="62" customFormat="1" ht="28.5" customHeight="1" x14ac:dyDescent="0.3">
      <c r="A393" s="129"/>
      <c r="B393" s="129"/>
      <c r="C393" s="42" t="s">
        <v>206</v>
      </c>
      <c r="D393" s="63">
        <f t="shared" ref="D393:D435" si="40">SUM(E393:H393)</f>
        <v>104850</v>
      </c>
      <c r="E393" s="63">
        <f>+E394+E395+E396+E397+E398+E399+E400+E401+E402</f>
        <v>0</v>
      </c>
      <c r="F393" s="63">
        <f>+F394+F395+F396+F397+F398+F399+F400+F401+F402</f>
        <v>0</v>
      </c>
      <c r="G393" s="63">
        <f>+G394+G395+G396+G397+G398+G399+G400+G401+G402</f>
        <v>0</v>
      </c>
      <c r="H393" s="63">
        <f>+H394+H395+H396+H397+H398+H399+H400+H401+H402</f>
        <v>104850</v>
      </c>
    </row>
    <row r="394" spans="1:8" s="64" customFormat="1" ht="30" customHeight="1" x14ac:dyDescent="0.2">
      <c r="A394" s="129"/>
      <c r="B394" s="129"/>
      <c r="C394" s="45" t="s">
        <v>311</v>
      </c>
      <c r="D394" s="41">
        <f t="shared" si="40"/>
        <v>11650</v>
      </c>
      <c r="E394" s="41"/>
      <c r="F394" s="41"/>
      <c r="G394" s="41"/>
      <c r="H394" s="41">
        <v>11650</v>
      </c>
    </row>
    <row r="395" spans="1:8" s="64" customFormat="1" ht="42.75" customHeight="1" x14ac:dyDescent="0.2">
      <c r="A395" s="129"/>
      <c r="B395" s="129"/>
      <c r="C395" s="45" t="s">
        <v>312</v>
      </c>
      <c r="D395" s="41">
        <f t="shared" si="40"/>
        <v>11650</v>
      </c>
      <c r="E395" s="41"/>
      <c r="F395" s="41"/>
      <c r="G395" s="41"/>
      <c r="H395" s="41">
        <v>11650</v>
      </c>
    </row>
    <row r="396" spans="1:8" s="64" customFormat="1" ht="41.25" customHeight="1" x14ac:dyDescent="0.2">
      <c r="A396" s="129"/>
      <c r="B396" s="129"/>
      <c r="C396" s="45" t="s">
        <v>313</v>
      </c>
      <c r="D396" s="41">
        <f t="shared" si="40"/>
        <v>11650</v>
      </c>
      <c r="E396" s="41"/>
      <c r="F396" s="41"/>
      <c r="G396" s="41"/>
      <c r="H396" s="41">
        <v>11650</v>
      </c>
    </row>
    <row r="397" spans="1:8" s="64" customFormat="1" ht="44.25" customHeight="1" x14ac:dyDescent="0.2">
      <c r="A397" s="129"/>
      <c r="B397" s="129"/>
      <c r="C397" s="45" t="s">
        <v>314</v>
      </c>
      <c r="D397" s="41">
        <f t="shared" si="40"/>
        <v>11650</v>
      </c>
      <c r="E397" s="41"/>
      <c r="F397" s="41"/>
      <c r="G397" s="41"/>
      <c r="H397" s="41">
        <v>11650</v>
      </c>
    </row>
    <row r="398" spans="1:8" s="64" customFormat="1" ht="27.75" customHeight="1" x14ac:dyDescent="0.2">
      <c r="A398" s="129"/>
      <c r="B398" s="129"/>
      <c r="C398" s="45" t="s">
        <v>315</v>
      </c>
      <c r="D398" s="41">
        <f t="shared" si="40"/>
        <v>11650</v>
      </c>
      <c r="E398" s="41"/>
      <c r="F398" s="41"/>
      <c r="G398" s="41"/>
      <c r="H398" s="41">
        <v>11650</v>
      </c>
    </row>
    <row r="399" spans="1:8" s="64" customFormat="1" ht="34.5" customHeight="1" x14ac:dyDescent="0.2">
      <c r="A399" s="129"/>
      <c r="B399" s="129"/>
      <c r="C399" s="45" t="s">
        <v>328</v>
      </c>
      <c r="D399" s="41">
        <f t="shared" si="40"/>
        <v>11650</v>
      </c>
      <c r="E399" s="41"/>
      <c r="F399" s="41"/>
      <c r="G399" s="41"/>
      <c r="H399" s="41">
        <v>11650</v>
      </c>
    </row>
    <row r="400" spans="1:8" s="64" customFormat="1" ht="45" customHeight="1" x14ac:dyDescent="0.2">
      <c r="A400" s="129"/>
      <c r="B400" s="129"/>
      <c r="C400" s="45" t="s">
        <v>339</v>
      </c>
      <c r="D400" s="41">
        <f t="shared" si="40"/>
        <v>11650</v>
      </c>
      <c r="E400" s="41"/>
      <c r="F400" s="41"/>
      <c r="G400" s="41"/>
      <c r="H400" s="41">
        <v>11650</v>
      </c>
    </row>
    <row r="401" spans="1:8" s="64" customFormat="1" ht="46.5" customHeight="1" x14ac:dyDescent="0.2">
      <c r="A401" s="129"/>
      <c r="B401" s="129"/>
      <c r="C401" s="45" t="s">
        <v>340</v>
      </c>
      <c r="D401" s="41">
        <f t="shared" si="40"/>
        <v>11650</v>
      </c>
      <c r="E401" s="41"/>
      <c r="F401" s="41"/>
      <c r="G401" s="41"/>
      <c r="H401" s="41">
        <v>11650</v>
      </c>
    </row>
    <row r="402" spans="1:8" s="64" customFormat="1" ht="47.25" customHeight="1" x14ac:dyDescent="0.2">
      <c r="A402" s="129"/>
      <c r="B402" s="129"/>
      <c r="C402" s="45" t="s">
        <v>341</v>
      </c>
      <c r="D402" s="41">
        <f t="shared" si="40"/>
        <v>11650</v>
      </c>
      <c r="E402" s="41"/>
      <c r="F402" s="41"/>
      <c r="G402" s="41"/>
      <c r="H402" s="41">
        <v>11650</v>
      </c>
    </row>
    <row r="403" spans="1:8" s="62" customFormat="1" ht="29.25" customHeight="1" x14ac:dyDescent="0.3">
      <c r="A403" s="129"/>
      <c r="B403" s="129"/>
      <c r="C403" s="42" t="s">
        <v>186</v>
      </c>
      <c r="D403" s="63">
        <f t="shared" si="40"/>
        <v>184950</v>
      </c>
      <c r="E403" s="63">
        <f>+E404+E405+E406+E407+E408+E409</f>
        <v>0</v>
      </c>
      <c r="F403" s="63">
        <f>+F404+F405+F406+F407+F408+F409</f>
        <v>0</v>
      </c>
      <c r="G403" s="63">
        <f>+G404+G405+G406+G407+G408+G409</f>
        <v>0</v>
      </c>
      <c r="H403" s="63">
        <f>+H404+H405+H406+H407+H408+H409</f>
        <v>184950</v>
      </c>
    </row>
    <row r="404" spans="1:8" s="64" customFormat="1" ht="48" customHeight="1" x14ac:dyDescent="0.2">
      <c r="A404" s="129"/>
      <c r="B404" s="129"/>
      <c r="C404" s="45" t="s">
        <v>274</v>
      </c>
      <c r="D404" s="41">
        <f t="shared" si="40"/>
        <v>50000</v>
      </c>
      <c r="E404" s="41"/>
      <c r="F404" s="41"/>
      <c r="G404" s="41"/>
      <c r="H404" s="41">
        <v>50000</v>
      </c>
    </row>
    <row r="405" spans="1:8" s="64" customFormat="1" ht="27" customHeight="1" x14ac:dyDescent="0.2">
      <c r="A405" s="129"/>
      <c r="B405" s="129"/>
      <c r="C405" s="45" t="s">
        <v>275</v>
      </c>
      <c r="D405" s="41">
        <f t="shared" si="40"/>
        <v>50000</v>
      </c>
      <c r="E405" s="41"/>
      <c r="F405" s="41"/>
      <c r="G405" s="41"/>
      <c r="H405" s="41">
        <v>50000</v>
      </c>
    </row>
    <row r="406" spans="1:8" s="64" customFormat="1" ht="27" customHeight="1" x14ac:dyDescent="0.2">
      <c r="A406" s="129"/>
      <c r="B406" s="129"/>
      <c r="C406" s="45" t="s">
        <v>276</v>
      </c>
      <c r="D406" s="41">
        <f t="shared" si="40"/>
        <v>50000</v>
      </c>
      <c r="E406" s="41"/>
      <c r="F406" s="41"/>
      <c r="G406" s="41"/>
      <c r="H406" s="41">
        <v>50000</v>
      </c>
    </row>
    <row r="407" spans="1:8" s="64" customFormat="1" ht="41.25" customHeight="1" x14ac:dyDescent="0.2">
      <c r="A407" s="129"/>
      <c r="B407" s="129"/>
      <c r="C407" s="45" t="s">
        <v>342</v>
      </c>
      <c r="D407" s="41">
        <f t="shared" si="40"/>
        <v>11650</v>
      </c>
      <c r="E407" s="41"/>
      <c r="F407" s="41"/>
      <c r="G407" s="41"/>
      <c r="H407" s="41">
        <v>11650</v>
      </c>
    </row>
    <row r="408" spans="1:8" s="64" customFormat="1" ht="30.75" customHeight="1" x14ac:dyDescent="0.2">
      <c r="A408" s="129"/>
      <c r="B408" s="129"/>
      <c r="C408" s="45" t="s">
        <v>343</v>
      </c>
      <c r="D408" s="41">
        <f t="shared" si="40"/>
        <v>11650</v>
      </c>
      <c r="E408" s="41"/>
      <c r="F408" s="41"/>
      <c r="G408" s="41"/>
      <c r="H408" s="41">
        <v>11650</v>
      </c>
    </row>
    <row r="409" spans="1:8" s="64" customFormat="1" ht="47.25" customHeight="1" x14ac:dyDescent="0.2">
      <c r="A409" s="129"/>
      <c r="B409" s="129"/>
      <c r="C409" s="45" t="s">
        <v>344</v>
      </c>
      <c r="D409" s="41">
        <f t="shared" si="40"/>
        <v>11650</v>
      </c>
      <c r="E409" s="41"/>
      <c r="F409" s="41"/>
      <c r="G409" s="41"/>
      <c r="H409" s="41">
        <v>11650</v>
      </c>
    </row>
    <row r="410" spans="1:8" s="62" customFormat="1" ht="25.5" customHeight="1" x14ac:dyDescent="0.3">
      <c r="A410" s="129"/>
      <c r="B410" s="129"/>
      <c r="C410" s="42" t="s">
        <v>188</v>
      </c>
      <c r="D410" s="63">
        <f t="shared" si="40"/>
        <v>131550</v>
      </c>
      <c r="E410" s="63">
        <f>+E411+E412+E413+E414+E415+E416+E417+E418</f>
        <v>0</v>
      </c>
      <c r="F410" s="63">
        <f>+F411+F412+F413+F414+F415+F416+F417+F418</f>
        <v>0</v>
      </c>
      <c r="G410" s="63">
        <f>+G411+G412+G413+G414+G415+G416+G417+G418</f>
        <v>0</v>
      </c>
      <c r="H410" s="63">
        <f>+H411+H412+H413+H414+H415+H416+H417+H418</f>
        <v>131550</v>
      </c>
    </row>
    <row r="411" spans="1:8" s="64" customFormat="1" ht="28.5" customHeight="1" x14ac:dyDescent="0.2">
      <c r="A411" s="129"/>
      <c r="B411" s="129"/>
      <c r="C411" s="45" t="s">
        <v>277</v>
      </c>
      <c r="D411" s="41">
        <f t="shared" si="40"/>
        <v>50000</v>
      </c>
      <c r="E411" s="41"/>
      <c r="F411" s="41"/>
      <c r="G411" s="41"/>
      <c r="H411" s="41">
        <v>50000</v>
      </c>
    </row>
    <row r="412" spans="1:8" s="64" customFormat="1" ht="44.25" customHeight="1" x14ac:dyDescent="0.2">
      <c r="A412" s="129"/>
      <c r="B412" s="129"/>
      <c r="C412" s="45" t="s">
        <v>345</v>
      </c>
      <c r="D412" s="41">
        <f t="shared" si="40"/>
        <v>11650</v>
      </c>
      <c r="E412" s="41"/>
      <c r="F412" s="41"/>
      <c r="G412" s="41"/>
      <c r="H412" s="41">
        <v>11650</v>
      </c>
    </row>
    <row r="413" spans="1:8" s="64" customFormat="1" ht="43.5" customHeight="1" x14ac:dyDescent="0.2">
      <c r="A413" s="129"/>
      <c r="B413" s="129"/>
      <c r="C413" s="45" t="s">
        <v>318</v>
      </c>
      <c r="D413" s="41">
        <f t="shared" si="40"/>
        <v>11650</v>
      </c>
      <c r="E413" s="41"/>
      <c r="F413" s="41"/>
      <c r="G413" s="41"/>
      <c r="H413" s="41">
        <v>11650</v>
      </c>
    </row>
    <row r="414" spans="1:8" s="64" customFormat="1" ht="42.75" customHeight="1" x14ac:dyDescent="0.2">
      <c r="A414" s="129"/>
      <c r="B414" s="129"/>
      <c r="C414" s="45" t="s">
        <v>346</v>
      </c>
      <c r="D414" s="41">
        <f t="shared" si="40"/>
        <v>11650</v>
      </c>
      <c r="E414" s="41"/>
      <c r="F414" s="41"/>
      <c r="G414" s="41"/>
      <c r="H414" s="41">
        <v>11650</v>
      </c>
    </row>
    <row r="415" spans="1:8" s="64" customFormat="1" ht="30" customHeight="1" x14ac:dyDescent="0.2">
      <c r="A415" s="129"/>
      <c r="B415" s="129"/>
      <c r="C415" s="45" t="s">
        <v>320</v>
      </c>
      <c r="D415" s="41">
        <f t="shared" si="40"/>
        <v>11650</v>
      </c>
      <c r="E415" s="41"/>
      <c r="F415" s="41"/>
      <c r="G415" s="41"/>
      <c r="H415" s="41">
        <v>11650</v>
      </c>
    </row>
    <row r="416" spans="1:8" s="64" customFormat="1" ht="32.25" customHeight="1" x14ac:dyDescent="0.2">
      <c r="A416" s="129"/>
      <c r="B416" s="129"/>
      <c r="C416" s="45" t="s">
        <v>321</v>
      </c>
      <c r="D416" s="41">
        <f t="shared" si="40"/>
        <v>11650</v>
      </c>
      <c r="E416" s="41"/>
      <c r="F416" s="41"/>
      <c r="G416" s="41"/>
      <c r="H416" s="41">
        <v>11650</v>
      </c>
    </row>
    <row r="417" spans="1:8" s="64" customFormat="1" ht="26.25" customHeight="1" x14ac:dyDescent="0.2">
      <c r="A417" s="129"/>
      <c r="B417" s="129"/>
      <c r="C417" s="45" t="s">
        <v>322</v>
      </c>
      <c r="D417" s="41">
        <f t="shared" si="40"/>
        <v>11650</v>
      </c>
      <c r="E417" s="41"/>
      <c r="F417" s="41"/>
      <c r="G417" s="41"/>
      <c r="H417" s="41">
        <v>11650</v>
      </c>
    </row>
    <row r="418" spans="1:8" s="64" customFormat="1" ht="47.25" customHeight="1" x14ac:dyDescent="0.2">
      <c r="A418" s="129"/>
      <c r="B418" s="129"/>
      <c r="C418" s="45" t="s">
        <v>334</v>
      </c>
      <c r="D418" s="41">
        <f t="shared" si="40"/>
        <v>11650</v>
      </c>
      <c r="E418" s="41"/>
      <c r="F418" s="41"/>
      <c r="G418" s="41"/>
      <c r="H418" s="41">
        <v>11650</v>
      </c>
    </row>
    <row r="419" spans="1:8" s="62" customFormat="1" ht="24" customHeight="1" x14ac:dyDescent="0.3">
      <c r="A419" s="129"/>
      <c r="B419" s="129"/>
      <c r="C419" s="42" t="s">
        <v>192</v>
      </c>
      <c r="D419" s="63">
        <f t="shared" si="40"/>
        <v>161650</v>
      </c>
      <c r="E419" s="63">
        <f>+E420+E421+E422+E423</f>
        <v>0</v>
      </c>
      <c r="F419" s="63">
        <f>+F420+F421+F422+F423</f>
        <v>0</v>
      </c>
      <c r="G419" s="63">
        <f>+G420+G421+G422+G423</f>
        <v>0</v>
      </c>
      <c r="H419" s="63">
        <f>+H420+H421+H422+H423</f>
        <v>161650</v>
      </c>
    </row>
    <row r="420" spans="1:8" s="64" customFormat="1" ht="26.25" customHeight="1" x14ac:dyDescent="0.2">
      <c r="A420" s="129"/>
      <c r="B420" s="129"/>
      <c r="C420" s="45" t="s">
        <v>278</v>
      </c>
      <c r="D420" s="41">
        <f t="shared" si="40"/>
        <v>50000</v>
      </c>
      <c r="E420" s="41"/>
      <c r="F420" s="41"/>
      <c r="G420" s="41"/>
      <c r="H420" s="41">
        <v>50000</v>
      </c>
    </row>
    <row r="421" spans="1:8" s="64" customFormat="1" ht="23.25" customHeight="1" x14ac:dyDescent="0.2">
      <c r="A421" s="129"/>
      <c r="B421" s="129"/>
      <c r="C421" s="45" t="s">
        <v>279</v>
      </c>
      <c r="D421" s="41">
        <f t="shared" si="40"/>
        <v>50000</v>
      </c>
      <c r="E421" s="41"/>
      <c r="F421" s="41"/>
      <c r="G421" s="41"/>
      <c r="H421" s="41">
        <v>50000</v>
      </c>
    </row>
    <row r="422" spans="1:8" s="64" customFormat="1" ht="23.25" customHeight="1" x14ac:dyDescent="0.2">
      <c r="A422" s="129"/>
      <c r="B422" s="129"/>
      <c r="C422" s="45" t="s">
        <v>280</v>
      </c>
      <c r="D422" s="41">
        <f t="shared" si="40"/>
        <v>50000</v>
      </c>
      <c r="E422" s="41"/>
      <c r="F422" s="41"/>
      <c r="G422" s="41"/>
      <c r="H422" s="41">
        <v>50000</v>
      </c>
    </row>
    <row r="423" spans="1:8" s="64" customFormat="1" ht="46.5" customHeight="1" x14ac:dyDescent="0.2">
      <c r="A423" s="129"/>
      <c r="B423" s="129"/>
      <c r="C423" s="45" t="s">
        <v>323</v>
      </c>
      <c r="D423" s="41">
        <f t="shared" si="40"/>
        <v>11650</v>
      </c>
      <c r="E423" s="41"/>
      <c r="F423" s="41"/>
      <c r="G423" s="41"/>
      <c r="H423" s="41">
        <v>11650</v>
      </c>
    </row>
    <row r="424" spans="1:8" s="62" customFormat="1" ht="27" customHeight="1" x14ac:dyDescent="0.3">
      <c r="A424" s="129"/>
      <c r="B424" s="129"/>
      <c r="C424" s="42" t="s">
        <v>199</v>
      </c>
      <c r="D424" s="63">
        <f t="shared" si="40"/>
        <v>150000</v>
      </c>
      <c r="E424" s="63">
        <f>+E425+E426+E427</f>
        <v>0</v>
      </c>
      <c r="F424" s="63">
        <f>+F425+F426+F427</f>
        <v>0</v>
      </c>
      <c r="G424" s="63">
        <f>+G425+G426+G427</f>
        <v>0</v>
      </c>
      <c r="H424" s="63">
        <f>+H425+H426+H427</f>
        <v>150000</v>
      </c>
    </row>
    <row r="425" spans="1:8" s="64" customFormat="1" ht="45" customHeight="1" x14ac:dyDescent="0.2">
      <c r="A425" s="129"/>
      <c r="B425" s="129"/>
      <c r="C425" s="45" t="s">
        <v>281</v>
      </c>
      <c r="D425" s="41">
        <f t="shared" si="40"/>
        <v>50000</v>
      </c>
      <c r="E425" s="41"/>
      <c r="F425" s="41"/>
      <c r="G425" s="41"/>
      <c r="H425" s="41">
        <v>50000</v>
      </c>
    </row>
    <row r="426" spans="1:8" s="64" customFormat="1" ht="27.75" customHeight="1" x14ac:dyDescent="0.2">
      <c r="A426" s="129"/>
      <c r="B426" s="129"/>
      <c r="C426" s="45" t="s">
        <v>282</v>
      </c>
      <c r="D426" s="41">
        <f t="shared" si="40"/>
        <v>50000</v>
      </c>
      <c r="E426" s="41"/>
      <c r="F426" s="41"/>
      <c r="G426" s="41"/>
      <c r="H426" s="41">
        <v>50000</v>
      </c>
    </row>
    <row r="427" spans="1:8" s="64" customFormat="1" ht="27.75" customHeight="1" x14ac:dyDescent="0.2">
      <c r="A427" s="129"/>
      <c r="B427" s="129"/>
      <c r="C427" s="45" t="s">
        <v>283</v>
      </c>
      <c r="D427" s="41">
        <f t="shared" si="40"/>
        <v>50000</v>
      </c>
      <c r="E427" s="41"/>
      <c r="F427" s="41"/>
      <c r="G427" s="41"/>
      <c r="H427" s="41">
        <v>50000</v>
      </c>
    </row>
    <row r="428" spans="1:8" s="62" customFormat="1" ht="28.5" customHeight="1" x14ac:dyDescent="0.3">
      <c r="A428" s="129"/>
      <c r="B428" s="129"/>
      <c r="C428" s="42" t="s">
        <v>243</v>
      </c>
      <c r="D428" s="63">
        <f t="shared" si="40"/>
        <v>111650</v>
      </c>
      <c r="E428" s="63">
        <f>+E429+E430+E431</f>
        <v>0</v>
      </c>
      <c r="F428" s="63">
        <f>+F429+F430+F431</f>
        <v>0</v>
      </c>
      <c r="G428" s="63">
        <f>+G429+G430+G431</f>
        <v>0</v>
      </c>
      <c r="H428" s="63">
        <f>+H429+H430+H431</f>
        <v>111650</v>
      </c>
    </row>
    <row r="429" spans="1:8" s="64" customFormat="1" ht="30" customHeight="1" x14ac:dyDescent="0.2">
      <c r="A429" s="129"/>
      <c r="B429" s="129"/>
      <c r="C429" s="45" t="s">
        <v>298</v>
      </c>
      <c r="D429" s="41">
        <f t="shared" si="40"/>
        <v>50000</v>
      </c>
      <c r="E429" s="41"/>
      <c r="F429" s="41"/>
      <c r="G429" s="41"/>
      <c r="H429" s="41">
        <v>50000</v>
      </c>
    </row>
    <row r="430" spans="1:8" s="64" customFormat="1" ht="30" customHeight="1" x14ac:dyDescent="0.2">
      <c r="A430" s="129"/>
      <c r="B430" s="129"/>
      <c r="C430" s="45" t="s">
        <v>297</v>
      </c>
      <c r="D430" s="41">
        <f t="shared" si="40"/>
        <v>50000</v>
      </c>
      <c r="E430" s="41"/>
      <c r="F430" s="41"/>
      <c r="G430" s="41"/>
      <c r="H430" s="41">
        <v>50000</v>
      </c>
    </row>
    <row r="431" spans="1:8" s="64" customFormat="1" ht="30" customHeight="1" x14ac:dyDescent="0.2">
      <c r="A431" s="129"/>
      <c r="B431" s="129"/>
      <c r="C431" s="45" t="s">
        <v>347</v>
      </c>
      <c r="D431" s="41">
        <f t="shared" si="40"/>
        <v>11650</v>
      </c>
      <c r="E431" s="41"/>
      <c r="F431" s="41"/>
      <c r="G431" s="41"/>
      <c r="H431" s="41">
        <v>11650</v>
      </c>
    </row>
    <row r="432" spans="1:8" s="62" customFormat="1" ht="27.75" customHeight="1" x14ac:dyDescent="0.3">
      <c r="A432" s="129"/>
      <c r="B432" s="129"/>
      <c r="C432" s="42" t="s">
        <v>211</v>
      </c>
      <c r="D432" s="63">
        <f t="shared" si="40"/>
        <v>100000</v>
      </c>
      <c r="E432" s="63">
        <f>+E433+E434</f>
        <v>0</v>
      </c>
      <c r="F432" s="63">
        <f>+F433+F434</f>
        <v>0</v>
      </c>
      <c r="G432" s="63">
        <f>+G433+G434</f>
        <v>0</v>
      </c>
      <c r="H432" s="63">
        <f>+H433+H434</f>
        <v>100000</v>
      </c>
    </row>
    <row r="433" spans="1:8" s="64" customFormat="1" ht="46.5" customHeight="1" x14ac:dyDescent="0.2">
      <c r="A433" s="129"/>
      <c r="B433" s="129"/>
      <c r="C433" s="45" t="s">
        <v>299</v>
      </c>
      <c r="D433" s="41">
        <f t="shared" si="40"/>
        <v>50000</v>
      </c>
      <c r="E433" s="41"/>
      <c r="F433" s="41"/>
      <c r="G433" s="41"/>
      <c r="H433" s="41">
        <v>50000</v>
      </c>
    </row>
    <row r="434" spans="1:8" s="64" customFormat="1" ht="43.5" customHeight="1" x14ac:dyDescent="0.2">
      <c r="A434" s="129"/>
      <c r="B434" s="129"/>
      <c r="C434" s="45" t="s">
        <v>348</v>
      </c>
      <c r="D434" s="41">
        <f t="shared" si="40"/>
        <v>50000</v>
      </c>
      <c r="E434" s="41"/>
      <c r="F434" s="41"/>
      <c r="G434" s="41"/>
      <c r="H434" s="41">
        <v>50000</v>
      </c>
    </row>
    <row r="435" spans="1:8" s="31" customFormat="1" ht="50.25" customHeight="1" x14ac:dyDescent="0.25">
      <c r="A435" s="33">
        <v>1198</v>
      </c>
      <c r="B435" s="33">
        <v>11003</v>
      </c>
      <c r="C435" s="34" t="s">
        <v>349</v>
      </c>
      <c r="D435" s="32">
        <f t="shared" si="40"/>
        <v>15000</v>
      </c>
      <c r="E435" s="32">
        <v>0</v>
      </c>
      <c r="F435" s="32">
        <v>0</v>
      </c>
      <c r="G435" s="32">
        <v>0</v>
      </c>
      <c r="H435" s="32">
        <v>15000</v>
      </c>
    </row>
    <row r="436" spans="1:8" s="31" customFormat="1" x14ac:dyDescent="0.25">
      <c r="A436" s="121"/>
      <c r="B436" s="121"/>
      <c r="C436" s="121"/>
      <c r="D436" s="121"/>
      <c r="E436" s="121"/>
      <c r="F436" s="121"/>
      <c r="G436" s="121"/>
      <c r="H436" s="121"/>
    </row>
    <row r="437" spans="1:8" s="9" customFormat="1" ht="45.75" customHeight="1" x14ac:dyDescent="0.2">
      <c r="A437" s="6"/>
      <c r="B437" s="19"/>
      <c r="C437" s="19" t="s">
        <v>31</v>
      </c>
      <c r="D437" s="30">
        <f>SUM(D439:D446)</f>
        <v>1314276.2999999998</v>
      </c>
      <c r="E437" s="30">
        <f>SUM(E440:E446)</f>
        <v>0</v>
      </c>
      <c r="F437" s="30">
        <f t="shared" ref="F437" si="41">SUM(F440:F446)</f>
        <v>0</v>
      </c>
      <c r="G437" s="30">
        <f>SUM(G439:G446)</f>
        <v>673361.6</v>
      </c>
      <c r="H437" s="30">
        <f>SUM(H439:H446)</f>
        <v>640914.69999999995</v>
      </c>
    </row>
    <row r="438" spans="1:8" s="9" customFormat="1" ht="17.25" customHeight="1" x14ac:dyDescent="0.2">
      <c r="A438" s="6"/>
      <c r="B438" s="6"/>
      <c r="C438" s="6" t="s">
        <v>11</v>
      </c>
      <c r="D438" s="1"/>
      <c r="E438" s="1"/>
      <c r="F438" s="1"/>
      <c r="G438" s="1"/>
      <c r="H438" s="1"/>
    </row>
    <row r="439" spans="1:8" s="9" customFormat="1" ht="81" customHeight="1" x14ac:dyDescent="0.2">
      <c r="A439" s="110">
        <v>1016</v>
      </c>
      <c r="B439" s="110">
        <v>32003</v>
      </c>
      <c r="C439" s="29" t="s">
        <v>397</v>
      </c>
      <c r="D439" s="101">
        <f>SUM(E439:H439)</f>
        <v>200000</v>
      </c>
      <c r="E439" s="101"/>
      <c r="F439" s="101"/>
      <c r="G439" s="101"/>
      <c r="H439" s="101">
        <v>200000</v>
      </c>
    </row>
    <row r="440" spans="1:8" s="3" customFormat="1" ht="61.5" customHeight="1" x14ac:dyDescent="0.2">
      <c r="A440" s="28">
        <v>1071</v>
      </c>
      <c r="B440" s="28">
        <v>31001</v>
      </c>
      <c r="C440" s="29" t="s">
        <v>69</v>
      </c>
      <c r="D440" s="30">
        <f>SUM(E440:H440)</f>
        <v>15693</v>
      </c>
      <c r="E440" s="30"/>
      <c r="F440" s="30"/>
      <c r="G440" s="30"/>
      <c r="H440" s="30">
        <v>15693</v>
      </c>
    </row>
    <row r="441" spans="1:8" s="3" customFormat="1" ht="77.25" customHeight="1" x14ac:dyDescent="0.2">
      <c r="A441" s="28">
        <v>1071</v>
      </c>
      <c r="B441" s="28">
        <v>31004</v>
      </c>
      <c r="C441" s="29" t="s">
        <v>146</v>
      </c>
      <c r="D441" s="30">
        <f>SUM(E441:H441)</f>
        <v>2480</v>
      </c>
      <c r="E441" s="30"/>
      <c r="F441" s="30"/>
      <c r="G441" s="30"/>
      <c r="H441" s="30">
        <v>2480</v>
      </c>
    </row>
    <row r="442" spans="1:8" s="3" customFormat="1" ht="77.25" customHeight="1" x14ac:dyDescent="0.2">
      <c r="A442" s="110">
        <v>1155</v>
      </c>
      <c r="B442" s="110">
        <v>32003</v>
      </c>
      <c r="C442" s="29" t="s">
        <v>398</v>
      </c>
      <c r="D442" s="101">
        <f t="shared" ref="D442:D443" si="42">SUM(E442:H442)</f>
        <v>46200</v>
      </c>
      <c r="E442" s="101"/>
      <c r="F442" s="101"/>
      <c r="G442" s="101">
        <v>46200</v>
      </c>
      <c r="H442" s="101"/>
    </row>
    <row r="443" spans="1:8" s="3" customFormat="1" ht="77.25" customHeight="1" x14ac:dyDescent="0.2">
      <c r="A443" s="110">
        <v>1155</v>
      </c>
      <c r="B443" s="110">
        <v>32004</v>
      </c>
      <c r="C443" s="29" t="s">
        <v>399</v>
      </c>
      <c r="D443" s="101">
        <f t="shared" si="42"/>
        <v>137900</v>
      </c>
      <c r="E443" s="101"/>
      <c r="F443" s="101"/>
      <c r="G443" s="101">
        <v>137900</v>
      </c>
      <c r="H443" s="101"/>
    </row>
    <row r="444" spans="1:8" s="3" customFormat="1" ht="61.5" customHeight="1" x14ac:dyDescent="0.2">
      <c r="A444" s="28">
        <v>1173</v>
      </c>
      <c r="B444" s="28">
        <v>31001</v>
      </c>
      <c r="C444" s="29" t="s">
        <v>145</v>
      </c>
      <c r="D444" s="30">
        <f>SUM(E444:H444)</f>
        <v>9730</v>
      </c>
      <c r="E444" s="30"/>
      <c r="F444" s="30"/>
      <c r="G444" s="30"/>
      <c r="H444" s="30">
        <v>9730</v>
      </c>
    </row>
    <row r="445" spans="1:8" s="3" customFormat="1" ht="46.5" customHeight="1" x14ac:dyDescent="0.2">
      <c r="A445" s="28">
        <v>1173</v>
      </c>
      <c r="B445" s="28">
        <v>32001</v>
      </c>
      <c r="C445" s="29" t="s">
        <v>14</v>
      </c>
      <c r="D445" s="30">
        <f>SUM(E445:H445)</f>
        <v>413011.7</v>
      </c>
      <c r="E445" s="1"/>
      <c r="F445" s="1"/>
      <c r="G445" s="1"/>
      <c r="H445" s="4">
        <v>413011.7</v>
      </c>
    </row>
    <row r="446" spans="1:8" s="3" customFormat="1" ht="36.75" customHeight="1" x14ac:dyDescent="0.2">
      <c r="A446" s="28">
        <v>1173</v>
      </c>
      <c r="B446" s="28">
        <v>32002</v>
      </c>
      <c r="C446" s="29" t="s">
        <v>33</v>
      </c>
      <c r="D446" s="30">
        <f>SUM(E446:H446)</f>
        <v>489261.6</v>
      </c>
      <c r="E446" s="1"/>
      <c r="F446" s="1"/>
      <c r="G446" s="4">
        <v>489261.6</v>
      </c>
      <c r="H446" s="4"/>
    </row>
    <row r="447" spans="1:8" ht="17.25" customHeight="1" x14ac:dyDescent="0.2">
      <c r="A447" s="119"/>
      <c r="B447" s="119"/>
      <c r="C447" s="119"/>
      <c r="D447" s="119"/>
      <c r="E447" s="119"/>
      <c r="F447" s="119"/>
      <c r="G447" s="119"/>
      <c r="H447" s="119"/>
    </row>
    <row r="448" spans="1:8" s="9" customFormat="1" ht="41.25" customHeight="1" x14ac:dyDescent="0.2">
      <c r="A448" s="6"/>
      <c r="B448" s="19"/>
      <c r="C448" s="19" t="s">
        <v>15</v>
      </c>
      <c r="D448" s="30">
        <f>SUM(D450:D451)</f>
        <v>280249900.60000002</v>
      </c>
      <c r="E448" s="30">
        <f>SUM(E450:E451)</f>
        <v>279120100.60000002</v>
      </c>
      <c r="F448" s="30">
        <f t="shared" ref="F448:G448" si="43">SUM(F450:F451)</f>
        <v>0</v>
      </c>
      <c r="G448" s="30">
        <f t="shared" si="43"/>
        <v>0</v>
      </c>
      <c r="H448" s="30">
        <f>SUM(H450:H451)</f>
        <v>1129800</v>
      </c>
    </row>
    <row r="449" spans="1:11" s="9" customFormat="1" ht="17.25" customHeight="1" x14ac:dyDescent="0.2">
      <c r="A449" s="6"/>
      <c r="B449" s="6"/>
      <c r="C449" s="2" t="s">
        <v>11</v>
      </c>
      <c r="D449" s="1"/>
      <c r="E449" s="1"/>
      <c r="F449" s="1"/>
      <c r="G449" s="1"/>
      <c r="H449" s="1"/>
    </row>
    <row r="450" spans="1:11" s="3" customFormat="1" ht="52.5" customHeight="1" x14ac:dyDescent="0.2">
      <c r="A450" s="28">
        <v>1169</v>
      </c>
      <c r="B450" s="28">
        <v>31001</v>
      </c>
      <c r="C450" s="29" t="s">
        <v>38</v>
      </c>
      <c r="D450" s="30">
        <f>SUM(E450:H450)</f>
        <v>279120100.60000002</v>
      </c>
      <c r="E450" s="30">
        <v>279120100.60000002</v>
      </c>
      <c r="F450" s="30"/>
      <c r="G450" s="30"/>
      <c r="H450" s="30"/>
    </row>
    <row r="451" spans="1:11" s="3" customFormat="1" ht="51" customHeight="1" x14ac:dyDescent="0.2">
      <c r="A451" s="28">
        <v>1204</v>
      </c>
      <c r="B451" s="28">
        <v>31001</v>
      </c>
      <c r="C451" s="29" t="s">
        <v>30</v>
      </c>
      <c r="D451" s="30">
        <f>SUM(E451:H451)</f>
        <v>1129800</v>
      </c>
      <c r="E451" s="30"/>
      <c r="F451" s="30"/>
      <c r="G451" s="30"/>
      <c r="H451" s="30">
        <v>1129800</v>
      </c>
    </row>
    <row r="452" spans="1:11" s="3" customFormat="1" ht="17.25" customHeight="1" x14ac:dyDescent="0.2">
      <c r="A452" s="120"/>
      <c r="B452" s="120"/>
      <c r="C452" s="120"/>
      <c r="D452" s="120"/>
      <c r="E452" s="120"/>
      <c r="F452" s="120"/>
      <c r="G452" s="120"/>
      <c r="H452" s="120"/>
    </row>
    <row r="453" spans="1:11" s="9" customFormat="1" ht="59.25" customHeight="1" x14ac:dyDescent="0.2">
      <c r="A453" s="6"/>
      <c r="B453" s="19"/>
      <c r="C453" s="19" t="s">
        <v>28</v>
      </c>
      <c r="D453" s="30">
        <f>D485+D486+D488+D489+D487+D500+D455+D456+D463+D464+D465+D468+D474+D475+D480+D483+D490+D494+D498+D484+D501+D499</f>
        <v>64607175.100000001</v>
      </c>
      <c r="E453" s="30">
        <f>E455+E456+E463+E464+E465+E468+E474+E475+E480+E483+E484+E485+E486+E487+E488+E489+E490+E494+E498+E499+E500+E501</f>
        <v>4130975.7</v>
      </c>
      <c r="F453" s="30">
        <f t="shared" ref="F453:H453" si="44">F455+F456+F463+F464+F465+F468+F474+F475+F480+F483+F484+F485+F486+F487+F488+F489+F490+F494+F498+F499+F500+F501</f>
        <v>57517818.499999993</v>
      </c>
      <c r="G453" s="30">
        <f t="shared" si="44"/>
        <v>1989430.9</v>
      </c>
      <c r="H453" s="30">
        <f t="shared" si="44"/>
        <v>968950</v>
      </c>
    </row>
    <row r="454" spans="1:11" s="9" customFormat="1" ht="17.25" customHeight="1" x14ac:dyDescent="0.2">
      <c r="A454" s="6"/>
      <c r="B454" s="6"/>
      <c r="C454" s="2" t="s">
        <v>11</v>
      </c>
      <c r="D454" s="1"/>
      <c r="E454" s="1"/>
      <c r="F454" s="1"/>
      <c r="G454" s="1"/>
      <c r="H454" s="1"/>
    </row>
    <row r="455" spans="1:11" s="3" customFormat="1" ht="66.75" customHeight="1" x14ac:dyDescent="0.2">
      <c r="A455" s="28">
        <v>1004</v>
      </c>
      <c r="B455" s="28">
        <v>11014</v>
      </c>
      <c r="C455" s="29" t="s">
        <v>124</v>
      </c>
      <c r="D455" s="30">
        <f>SUM(E455:H455)</f>
        <v>100000</v>
      </c>
      <c r="E455" s="30">
        <v>0</v>
      </c>
      <c r="F455" s="30">
        <v>0</v>
      </c>
      <c r="G455" s="30">
        <v>100000</v>
      </c>
      <c r="H455" s="30">
        <v>0</v>
      </c>
      <c r="J455" s="24"/>
      <c r="K455" s="24"/>
    </row>
    <row r="456" spans="1:11" s="3" customFormat="1" ht="34.5" customHeight="1" x14ac:dyDescent="0.2">
      <c r="A456" s="28">
        <v>1004</v>
      </c>
      <c r="B456" s="28">
        <v>31002</v>
      </c>
      <c r="C456" s="29" t="s">
        <v>84</v>
      </c>
      <c r="D456" s="30">
        <f>SUM(E456:H456)</f>
        <v>414070.7</v>
      </c>
      <c r="E456" s="30">
        <f>SUM(E458:E462)</f>
        <v>0</v>
      </c>
      <c r="F456" s="30">
        <f>SUM(F458:F462)</f>
        <v>414070.7</v>
      </c>
      <c r="G456" s="30">
        <f t="shared" ref="G456:H456" si="45">SUM(G458:G462)</f>
        <v>0</v>
      </c>
      <c r="H456" s="30">
        <f t="shared" si="45"/>
        <v>0</v>
      </c>
    </row>
    <row r="457" spans="1:11" s="3" customFormat="1" ht="26.25" customHeight="1" x14ac:dyDescent="0.2">
      <c r="A457" s="28"/>
      <c r="B457" s="28"/>
      <c r="C457" s="2" t="s">
        <v>11</v>
      </c>
      <c r="D457" s="30"/>
      <c r="E457" s="30"/>
      <c r="F457" s="30"/>
      <c r="G457" s="30"/>
      <c r="H457" s="30"/>
    </row>
    <row r="458" spans="1:11" s="3" customFormat="1" ht="46.5" customHeight="1" x14ac:dyDescent="0.2">
      <c r="A458" s="28"/>
      <c r="B458" s="28"/>
      <c r="C458" s="2" t="s">
        <v>149</v>
      </c>
      <c r="D458" s="1">
        <f>SUM(E458:H458)</f>
        <v>39511.199999999997</v>
      </c>
      <c r="E458" s="30"/>
      <c r="F458" s="1">
        <v>39511.199999999997</v>
      </c>
      <c r="G458" s="30"/>
      <c r="H458" s="30"/>
    </row>
    <row r="459" spans="1:11" s="3" customFormat="1" ht="46.5" customHeight="1" x14ac:dyDescent="0.2">
      <c r="A459" s="28"/>
      <c r="B459" s="28"/>
      <c r="C459" s="2" t="s">
        <v>150</v>
      </c>
      <c r="D459" s="1">
        <f t="shared" ref="D459:D462" si="46">SUM(E459:H459)</f>
        <v>105997.3</v>
      </c>
      <c r="E459" s="30"/>
      <c r="F459" s="1">
        <v>105997.3</v>
      </c>
      <c r="G459" s="30"/>
      <c r="H459" s="30"/>
    </row>
    <row r="460" spans="1:11" s="3" customFormat="1" ht="46.5" customHeight="1" x14ac:dyDescent="0.2">
      <c r="A460" s="28"/>
      <c r="B460" s="28"/>
      <c r="C460" s="2" t="s">
        <v>151</v>
      </c>
      <c r="D460" s="1">
        <f t="shared" si="46"/>
        <v>222983.4</v>
      </c>
      <c r="E460" s="30"/>
      <c r="F460" s="1">
        <v>222983.4</v>
      </c>
      <c r="G460" s="30"/>
      <c r="H460" s="30"/>
    </row>
    <row r="461" spans="1:11" s="3" customFormat="1" ht="46.5" customHeight="1" x14ac:dyDescent="0.2">
      <c r="A461" s="28"/>
      <c r="B461" s="28"/>
      <c r="C461" s="71" t="s">
        <v>152</v>
      </c>
      <c r="D461" s="1">
        <f t="shared" si="46"/>
        <v>27978.5</v>
      </c>
      <c r="E461" s="30"/>
      <c r="F461" s="1">
        <v>27978.5</v>
      </c>
      <c r="G461" s="30"/>
      <c r="H461" s="30"/>
    </row>
    <row r="462" spans="1:11" s="3" customFormat="1" ht="46.5" customHeight="1" x14ac:dyDescent="0.2">
      <c r="A462" s="28"/>
      <c r="B462" s="28"/>
      <c r="C462" s="71" t="s">
        <v>153</v>
      </c>
      <c r="D462" s="1">
        <f t="shared" si="46"/>
        <v>17600.3</v>
      </c>
      <c r="E462" s="30"/>
      <c r="F462" s="1">
        <v>17600.3</v>
      </c>
      <c r="G462" s="30"/>
      <c r="H462" s="30"/>
    </row>
    <row r="463" spans="1:11" s="3" customFormat="1" ht="62.25" customHeight="1" x14ac:dyDescent="0.2">
      <c r="A463" s="28">
        <v>1004</v>
      </c>
      <c r="B463" s="28">
        <v>31007</v>
      </c>
      <c r="C463" s="29" t="s">
        <v>34</v>
      </c>
      <c r="D463" s="30">
        <f>SUM(E463:H463)</f>
        <v>908086.7</v>
      </c>
      <c r="E463" s="30">
        <v>908086.7</v>
      </c>
      <c r="F463" s="30">
        <v>0</v>
      </c>
      <c r="G463" s="30">
        <v>0</v>
      </c>
      <c r="H463" s="30">
        <v>0</v>
      </c>
    </row>
    <row r="464" spans="1:11" s="3" customFormat="1" ht="47.25" customHeight="1" x14ac:dyDescent="0.2">
      <c r="A464" s="28">
        <v>1004</v>
      </c>
      <c r="B464" s="28">
        <v>31009</v>
      </c>
      <c r="C464" s="29" t="s">
        <v>89</v>
      </c>
      <c r="D464" s="30">
        <f>SUM(E464:H464)</f>
        <v>1500000</v>
      </c>
      <c r="E464" s="30">
        <v>1485600</v>
      </c>
      <c r="F464" s="30"/>
      <c r="G464" s="30">
        <v>14400</v>
      </c>
      <c r="H464" s="30"/>
    </row>
    <row r="465" spans="1:8" s="3" customFormat="1" ht="36" customHeight="1" x14ac:dyDescent="0.2">
      <c r="A465" s="28">
        <v>1004</v>
      </c>
      <c r="B465" s="28">
        <v>31011</v>
      </c>
      <c r="C465" s="29" t="s">
        <v>85</v>
      </c>
      <c r="D465" s="30">
        <f>SUM(E465:H465)</f>
        <v>92375.1</v>
      </c>
      <c r="E465" s="30">
        <f>SUM(E467)</f>
        <v>0</v>
      </c>
      <c r="F465" s="30">
        <f>SUM(F467)</f>
        <v>92375.1</v>
      </c>
      <c r="G465" s="30">
        <f t="shared" ref="G465:H465" si="47">SUM(G467)</f>
        <v>0</v>
      </c>
      <c r="H465" s="30">
        <f t="shared" si="47"/>
        <v>0</v>
      </c>
    </row>
    <row r="466" spans="1:8" s="3" customFormat="1" ht="25.5" customHeight="1" x14ac:dyDescent="0.2">
      <c r="A466" s="28"/>
      <c r="B466" s="28"/>
      <c r="C466" s="2" t="s">
        <v>11</v>
      </c>
      <c r="D466" s="30"/>
      <c r="E466" s="30"/>
      <c r="F466" s="30"/>
      <c r="G466" s="30"/>
      <c r="H466" s="30"/>
    </row>
    <row r="467" spans="1:8" s="3" customFormat="1" ht="51.75" x14ac:dyDescent="0.2">
      <c r="A467" s="28"/>
      <c r="B467" s="28"/>
      <c r="C467" s="71" t="s">
        <v>154</v>
      </c>
      <c r="D467" s="1">
        <f>SUM(E467:H467)</f>
        <v>92375.1</v>
      </c>
      <c r="E467" s="1"/>
      <c r="F467" s="1">
        <v>92375.1</v>
      </c>
      <c r="G467" s="30"/>
      <c r="H467" s="30"/>
    </row>
    <row r="468" spans="1:8" s="3" customFormat="1" ht="48" customHeight="1" x14ac:dyDescent="0.2">
      <c r="A468" s="28">
        <v>1004</v>
      </c>
      <c r="B468" s="28">
        <v>31012</v>
      </c>
      <c r="C468" s="29" t="s">
        <v>86</v>
      </c>
      <c r="D468" s="30">
        <f>SUM(E468:H468)</f>
        <v>475658.60000000003</v>
      </c>
      <c r="E468" s="101">
        <f>SUM(E470:E473)</f>
        <v>0</v>
      </c>
      <c r="F468" s="30">
        <f>SUM(F470:F473)</f>
        <v>473258.60000000003</v>
      </c>
      <c r="G468" s="101">
        <f>SUM(G470:G473)</f>
        <v>2400</v>
      </c>
      <c r="H468" s="101">
        <f t="shared" ref="H468" si="48">SUM(H470:H473)</f>
        <v>0</v>
      </c>
    </row>
    <row r="469" spans="1:8" s="3" customFormat="1" ht="23.25" customHeight="1" x14ac:dyDescent="0.2">
      <c r="A469" s="28"/>
      <c r="B469" s="28"/>
      <c r="C469" s="2" t="s">
        <v>11</v>
      </c>
      <c r="D469" s="30"/>
      <c r="E469" s="30"/>
      <c r="F469" s="30"/>
      <c r="G469" s="30"/>
      <c r="H469" s="30"/>
    </row>
    <row r="470" spans="1:8" s="3" customFormat="1" ht="67.5" customHeight="1" x14ac:dyDescent="0.2">
      <c r="A470" s="28"/>
      <c r="B470" s="28"/>
      <c r="C470" s="2" t="s">
        <v>155</v>
      </c>
      <c r="D470" s="1">
        <f t="shared" ref="D470:D475" si="49">SUM(E470:H470)</f>
        <v>429038.4</v>
      </c>
      <c r="E470" s="1"/>
      <c r="F470" s="1">
        <v>429038.4</v>
      </c>
      <c r="G470" s="1"/>
      <c r="H470" s="1"/>
    </row>
    <row r="471" spans="1:8" s="3" customFormat="1" ht="178.5" customHeight="1" x14ac:dyDescent="0.2">
      <c r="A471" s="111"/>
      <c r="B471" s="111"/>
      <c r="C471" s="100" t="s">
        <v>405</v>
      </c>
      <c r="D471" s="99">
        <f t="shared" si="49"/>
        <v>2400</v>
      </c>
      <c r="E471" s="99"/>
      <c r="F471" s="99"/>
      <c r="G471" s="99">
        <v>2400</v>
      </c>
      <c r="H471" s="99"/>
    </row>
    <row r="472" spans="1:8" s="3" customFormat="1" ht="67.5" customHeight="1" x14ac:dyDescent="0.2">
      <c r="A472" s="111"/>
      <c r="B472" s="111"/>
      <c r="C472" s="100" t="s">
        <v>403</v>
      </c>
      <c r="D472" s="99">
        <f t="shared" si="49"/>
        <v>36117.699999999997</v>
      </c>
      <c r="E472" s="99"/>
      <c r="F472" s="99">
        <v>36117.699999999997</v>
      </c>
      <c r="G472" s="99"/>
      <c r="H472" s="99"/>
    </row>
    <row r="473" spans="1:8" s="3" customFormat="1" ht="67.5" customHeight="1" x14ac:dyDescent="0.2">
      <c r="A473" s="111"/>
      <c r="B473" s="111"/>
      <c r="C473" s="100" t="s">
        <v>404</v>
      </c>
      <c r="D473" s="99">
        <f t="shared" si="49"/>
        <v>8102.5</v>
      </c>
      <c r="E473" s="99"/>
      <c r="F473" s="99">
        <v>8102.5</v>
      </c>
      <c r="G473" s="99"/>
      <c r="H473" s="99"/>
    </row>
    <row r="474" spans="1:8" s="3" customFormat="1" ht="42" customHeight="1" x14ac:dyDescent="0.2">
      <c r="A474" s="28">
        <v>1004</v>
      </c>
      <c r="B474" s="28">
        <v>31013</v>
      </c>
      <c r="C474" s="29" t="s">
        <v>87</v>
      </c>
      <c r="D474" s="30">
        <f t="shared" si="49"/>
        <v>700000</v>
      </c>
      <c r="E474" s="30">
        <v>0</v>
      </c>
      <c r="F474" s="30">
        <v>0</v>
      </c>
      <c r="G474" s="30">
        <v>700000</v>
      </c>
      <c r="H474" s="30">
        <v>0</v>
      </c>
    </row>
    <row r="475" spans="1:8" s="3" customFormat="1" ht="46.5" customHeight="1" x14ac:dyDescent="0.2">
      <c r="A475" s="28">
        <v>1004</v>
      </c>
      <c r="B475" s="28">
        <v>31014</v>
      </c>
      <c r="C475" s="29" t="s">
        <v>88</v>
      </c>
      <c r="D475" s="30">
        <f t="shared" si="49"/>
        <v>238525.30000000002</v>
      </c>
      <c r="E475" s="30">
        <f>SUM(E477:E479)</f>
        <v>0</v>
      </c>
      <c r="F475" s="30">
        <f>SUM(F477:F479)</f>
        <v>211843.20000000001</v>
      </c>
      <c r="G475" s="30">
        <f t="shared" ref="G475:H475" si="50">SUM(G477:G479)</f>
        <v>26682.1</v>
      </c>
      <c r="H475" s="30">
        <f t="shared" si="50"/>
        <v>0</v>
      </c>
    </row>
    <row r="476" spans="1:8" s="3" customFormat="1" ht="27" customHeight="1" x14ac:dyDescent="0.2">
      <c r="A476" s="28"/>
      <c r="B476" s="28"/>
      <c r="C476" s="2" t="s">
        <v>11</v>
      </c>
      <c r="D476" s="30"/>
      <c r="E476" s="30"/>
      <c r="F476" s="30"/>
      <c r="G476" s="30"/>
      <c r="H476" s="30"/>
    </row>
    <row r="477" spans="1:8" s="3" customFormat="1" ht="46.5" customHeight="1" x14ac:dyDescent="0.2">
      <c r="A477" s="6"/>
      <c r="B477" s="6"/>
      <c r="C477" s="2" t="s">
        <v>156</v>
      </c>
      <c r="D477" s="1">
        <f t="shared" ref="D477:D497" si="51">SUM(E477:H477)</f>
        <v>120566.2</v>
      </c>
      <c r="E477" s="1"/>
      <c r="F477" s="1">
        <v>120566.2</v>
      </c>
      <c r="G477" s="1"/>
      <c r="H477" s="1"/>
    </row>
    <row r="478" spans="1:8" s="3" customFormat="1" ht="46.5" customHeight="1" x14ac:dyDescent="0.2">
      <c r="A478" s="6"/>
      <c r="B478" s="6"/>
      <c r="C478" s="2" t="s">
        <v>157</v>
      </c>
      <c r="D478" s="1">
        <f t="shared" si="51"/>
        <v>91277</v>
      </c>
      <c r="E478" s="1"/>
      <c r="F478" s="1">
        <v>91277</v>
      </c>
      <c r="G478" s="1"/>
      <c r="H478" s="1"/>
    </row>
    <row r="479" spans="1:8" s="3" customFormat="1" ht="76.5" customHeight="1" x14ac:dyDescent="0.2">
      <c r="A479" s="6"/>
      <c r="B479" s="6"/>
      <c r="C479" s="100" t="s">
        <v>406</v>
      </c>
      <c r="D479" s="1">
        <f t="shared" si="51"/>
        <v>26682.1</v>
      </c>
      <c r="E479" s="1"/>
      <c r="F479" s="1"/>
      <c r="G479" s="1">
        <v>26682.1</v>
      </c>
      <c r="H479" s="1"/>
    </row>
    <row r="480" spans="1:8" s="3" customFormat="1" ht="34.5" customHeight="1" x14ac:dyDescent="0.2">
      <c r="A480" s="28">
        <v>1004</v>
      </c>
      <c r="B480" s="28">
        <v>31020</v>
      </c>
      <c r="C480" s="29" t="s">
        <v>165</v>
      </c>
      <c r="D480" s="101">
        <f>D482</f>
        <v>122617</v>
      </c>
      <c r="E480" s="30">
        <f>E482</f>
        <v>122617</v>
      </c>
      <c r="F480" s="101">
        <f t="shared" ref="F480:H480" si="52">F482</f>
        <v>0</v>
      </c>
      <c r="G480" s="101">
        <f t="shared" si="52"/>
        <v>0</v>
      </c>
      <c r="H480" s="101">
        <f t="shared" si="52"/>
        <v>0</v>
      </c>
    </row>
    <row r="481" spans="1:8" s="3" customFormat="1" ht="21" customHeight="1" x14ac:dyDescent="0.2">
      <c r="A481" s="96"/>
      <c r="B481" s="96"/>
      <c r="C481" s="100" t="s">
        <v>11</v>
      </c>
      <c r="D481" s="30"/>
      <c r="E481" s="30"/>
      <c r="F481" s="30"/>
      <c r="G481" s="30"/>
      <c r="H481" s="30"/>
    </row>
    <row r="482" spans="1:8" s="3" customFormat="1" ht="60.75" customHeight="1" x14ac:dyDescent="0.2">
      <c r="A482" s="96"/>
      <c r="B482" s="96"/>
      <c r="C482" s="100" t="s">
        <v>373</v>
      </c>
      <c r="D482" s="99">
        <f>SUM(E482:H482)</f>
        <v>122617</v>
      </c>
      <c r="E482" s="99">
        <v>122617</v>
      </c>
      <c r="F482" s="30"/>
      <c r="G482" s="30"/>
      <c r="H482" s="30"/>
    </row>
    <row r="483" spans="1:8" s="3" customFormat="1" ht="44.25" customHeight="1" x14ac:dyDescent="0.2">
      <c r="A483" s="28">
        <v>1017</v>
      </c>
      <c r="B483" s="28">
        <v>21001</v>
      </c>
      <c r="C483" s="29" t="s">
        <v>90</v>
      </c>
      <c r="D483" s="30">
        <f t="shared" ref="D483:D490" si="53">SUM(E483:H483)</f>
        <v>820000</v>
      </c>
      <c r="E483" s="30">
        <v>0</v>
      </c>
      <c r="F483" s="30">
        <v>800000</v>
      </c>
      <c r="G483" s="30">
        <v>20000</v>
      </c>
      <c r="H483" s="30">
        <v>0</v>
      </c>
    </row>
    <row r="484" spans="1:8" s="3" customFormat="1" ht="66" customHeight="1" x14ac:dyDescent="0.2">
      <c r="A484" s="25">
        <v>1040</v>
      </c>
      <c r="B484" s="25">
        <v>12003</v>
      </c>
      <c r="C484" s="83" t="s">
        <v>143</v>
      </c>
      <c r="D484" s="30">
        <f t="shared" si="53"/>
        <v>172862</v>
      </c>
      <c r="E484" s="26"/>
      <c r="F484" s="27">
        <v>172862</v>
      </c>
      <c r="G484" s="30"/>
      <c r="H484" s="30"/>
    </row>
    <row r="485" spans="1:8" s="3" customFormat="1" ht="43.5" customHeight="1" x14ac:dyDescent="0.2">
      <c r="A485" s="28">
        <v>1049</v>
      </c>
      <c r="B485" s="28">
        <v>21001</v>
      </c>
      <c r="C485" s="29" t="s">
        <v>16</v>
      </c>
      <c r="D485" s="30">
        <f t="shared" si="53"/>
        <v>45102324.5</v>
      </c>
      <c r="E485" s="30"/>
      <c r="F485" s="30">
        <v>45102324.5</v>
      </c>
      <c r="G485" s="30"/>
      <c r="H485" s="30"/>
    </row>
    <row r="486" spans="1:8" s="3" customFormat="1" ht="42" customHeight="1" x14ac:dyDescent="0.2">
      <c r="A486" s="28">
        <v>1049</v>
      </c>
      <c r="B486" s="28">
        <v>21002</v>
      </c>
      <c r="C486" s="29" t="s">
        <v>17</v>
      </c>
      <c r="D486" s="30">
        <f t="shared" si="53"/>
        <v>4768536.8</v>
      </c>
      <c r="E486" s="30"/>
      <c r="F486" s="30">
        <v>4768536.8</v>
      </c>
      <c r="G486" s="30"/>
      <c r="H486" s="30"/>
    </row>
    <row r="487" spans="1:8" s="3" customFormat="1" ht="55.5" customHeight="1" x14ac:dyDescent="0.2">
      <c r="A487" s="28">
        <v>1049</v>
      </c>
      <c r="B487" s="28">
        <v>21020</v>
      </c>
      <c r="C487" s="29" t="s">
        <v>176</v>
      </c>
      <c r="D487" s="30">
        <f t="shared" si="53"/>
        <v>3485491.3</v>
      </c>
      <c r="E487" s="30"/>
      <c r="F487" s="30">
        <v>3485491.3</v>
      </c>
      <c r="G487" s="30"/>
      <c r="H487" s="30"/>
    </row>
    <row r="488" spans="1:8" s="3" customFormat="1" ht="55.5" customHeight="1" x14ac:dyDescent="0.2">
      <c r="A488" s="28">
        <v>1049</v>
      </c>
      <c r="B488" s="28">
        <v>21019</v>
      </c>
      <c r="C488" s="29" t="s">
        <v>97</v>
      </c>
      <c r="D488" s="30">
        <f t="shared" si="53"/>
        <v>900000</v>
      </c>
      <c r="E488" s="30"/>
      <c r="F488" s="30"/>
      <c r="G488" s="30"/>
      <c r="H488" s="30">
        <v>900000</v>
      </c>
    </row>
    <row r="489" spans="1:8" s="3" customFormat="1" ht="55.5" customHeight="1" x14ac:dyDescent="0.2">
      <c r="A489" s="28">
        <v>1049</v>
      </c>
      <c r="B489" s="28">
        <v>31002</v>
      </c>
      <c r="C489" s="29" t="s">
        <v>100</v>
      </c>
      <c r="D489" s="30">
        <f t="shared" si="53"/>
        <v>50000</v>
      </c>
      <c r="E489" s="30"/>
      <c r="F489" s="30"/>
      <c r="G489" s="30"/>
      <c r="H489" s="30">
        <v>50000</v>
      </c>
    </row>
    <row r="490" spans="1:8" s="3" customFormat="1" ht="84.75" customHeight="1" x14ac:dyDescent="0.2">
      <c r="A490" s="28">
        <v>1072</v>
      </c>
      <c r="B490" s="28">
        <v>31008</v>
      </c>
      <c r="C490" s="29" t="s">
        <v>148</v>
      </c>
      <c r="D490" s="30">
        <f t="shared" si="53"/>
        <v>182573.7</v>
      </c>
      <c r="E490" s="30">
        <f>SUM(E492:E493)</f>
        <v>182573.7</v>
      </c>
      <c r="F490" s="30">
        <f t="shared" ref="F490:H490" si="54">SUM(F492:F493)</f>
        <v>0</v>
      </c>
      <c r="G490" s="30">
        <f t="shared" si="54"/>
        <v>0</v>
      </c>
      <c r="H490" s="30">
        <f t="shared" si="54"/>
        <v>0</v>
      </c>
    </row>
    <row r="491" spans="1:8" s="3" customFormat="1" ht="22.5" customHeight="1" x14ac:dyDescent="0.2">
      <c r="A491" s="28"/>
      <c r="B491" s="28"/>
      <c r="C491" s="2" t="s">
        <v>11</v>
      </c>
      <c r="D491" s="30"/>
      <c r="E491" s="30"/>
      <c r="F491" s="30"/>
      <c r="G491" s="30"/>
      <c r="H491" s="30"/>
    </row>
    <row r="492" spans="1:8" s="3" customFormat="1" ht="58.5" customHeight="1" x14ac:dyDescent="0.2">
      <c r="A492" s="28"/>
      <c r="B492" s="28"/>
      <c r="C492" s="72" t="s">
        <v>158</v>
      </c>
      <c r="D492" s="1">
        <f t="shared" si="51"/>
        <v>81603.899999999994</v>
      </c>
      <c r="E492" s="1">
        <v>81603.899999999994</v>
      </c>
      <c r="F492" s="30"/>
      <c r="G492" s="30"/>
      <c r="H492" s="30"/>
    </row>
    <row r="493" spans="1:8" s="3" customFormat="1" ht="60.75" customHeight="1" x14ac:dyDescent="0.2">
      <c r="A493" s="28"/>
      <c r="B493" s="28"/>
      <c r="C493" s="72" t="s">
        <v>159</v>
      </c>
      <c r="D493" s="1">
        <f t="shared" si="51"/>
        <v>100969.8</v>
      </c>
      <c r="E493" s="1">
        <v>100969.8</v>
      </c>
      <c r="F493" s="30"/>
      <c r="G493" s="30"/>
      <c r="H493" s="30"/>
    </row>
    <row r="494" spans="1:8" s="3" customFormat="1" ht="74.25" customHeight="1" x14ac:dyDescent="0.2">
      <c r="A494" s="28">
        <v>1072</v>
      </c>
      <c r="B494" s="28">
        <v>31009</v>
      </c>
      <c r="C494" s="73" t="s">
        <v>160</v>
      </c>
      <c r="D494" s="30">
        <f>SUM(E494:H494)</f>
        <v>208348.79999999999</v>
      </c>
      <c r="E494" s="30">
        <f>SUM(E496:E497)</f>
        <v>182400</v>
      </c>
      <c r="F494" s="30">
        <f t="shared" ref="F494:H494" si="55">SUM(F496:F497)</f>
        <v>0</v>
      </c>
      <c r="G494" s="30">
        <f>SUM(G496:G497)</f>
        <v>25948.799999999999</v>
      </c>
      <c r="H494" s="30">
        <f t="shared" si="55"/>
        <v>0</v>
      </c>
    </row>
    <row r="495" spans="1:8" s="3" customFormat="1" ht="24" customHeight="1" x14ac:dyDescent="0.2">
      <c r="A495" s="28"/>
      <c r="B495" s="28"/>
      <c r="C495" s="72" t="s">
        <v>11</v>
      </c>
      <c r="D495" s="30"/>
      <c r="E495" s="30"/>
      <c r="F495" s="30"/>
      <c r="G495" s="30"/>
      <c r="H495" s="30"/>
    </row>
    <row r="496" spans="1:8" s="3" customFormat="1" ht="74.25" customHeight="1" x14ac:dyDescent="0.2">
      <c r="A496" s="28"/>
      <c r="B496" s="28"/>
      <c r="C496" s="72" t="s">
        <v>161</v>
      </c>
      <c r="D496" s="1">
        <f t="shared" si="51"/>
        <v>25948.799999999999</v>
      </c>
      <c r="E496" s="1"/>
      <c r="F496" s="1"/>
      <c r="G496" s="1">
        <v>25948.799999999999</v>
      </c>
      <c r="H496" s="30"/>
    </row>
    <row r="497" spans="1:9" s="3" customFormat="1" ht="74.25" customHeight="1" x14ac:dyDescent="0.2">
      <c r="A497" s="28"/>
      <c r="B497" s="28"/>
      <c r="C497" s="72" t="s">
        <v>162</v>
      </c>
      <c r="D497" s="1">
        <f t="shared" si="51"/>
        <v>182400</v>
      </c>
      <c r="E497" s="1">
        <v>182400</v>
      </c>
      <c r="F497" s="1"/>
      <c r="G497" s="1"/>
      <c r="H497" s="1"/>
    </row>
    <row r="498" spans="1:9" s="3" customFormat="1" ht="74.25" customHeight="1" x14ac:dyDescent="0.2">
      <c r="A498" s="28">
        <v>1072</v>
      </c>
      <c r="B498" s="28">
        <v>31010</v>
      </c>
      <c r="C498" s="73" t="s">
        <v>164</v>
      </c>
      <c r="D498" s="30">
        <f>SUM(E498:H498)</f>
        <v>3246754.6</v>
      </c>
      <c r="E498" s="30">
        <v>1249698.3</v>
      </c>
      <c r="F498" s="30">
        <v>1997056.3</v>
      </c>
      <c r="G498" s="30">
        <v>0</v>
      </c>
      <c r="H498" s="30">
        <v>0</v>
      </c>
    </row>
    <row r="499" spans="1:9" s="3" customFormat="1" ht="64.5" customHeight="1" x14ac:dyDescent="0.2">
      <c r="A499" s="28">
        <v>1079</v>
      </c>
      <c r="B499" s="28">
        <v>31001</v>
      </c>
      <c r="C499" s="29" t="s">
        <v>119</v>
      </c>
      <c r="D499" s="30">
        <f>SUM(E499:H499)</f>
        <v>6000</v>
      </c>
      <c r="E499" s="30"/>
      <c r="F499" s="30"/>
      <c r="G499" s="30"/>
      <c r="H499" s="30">
        <v>6000</v>
      </c>
    </row>
    <row r="500" spans="1:9" s="3" customFormat="1" ht="51.75" customHeight="1" x14ac:dyDescent="0.2">
      <c r="A500" s="28">
        <v>1109</v>
      </c>
      <c r="B500" s="28">
        <v>31001</v>
      </c>
      <c r="C500" s="29" t="s">
        <v>120</v>
      </c>
      <c r="D500" s="30">
        <f>SUM(E500:H500)</f>
        <v>12950</v>
      </c>
      <c r="E500" s="30"/>
      <c r="F500" s="30"/>
      <c r="G500" s="30"/>
      <c r="H500" s="30">
        <v>12950</v>
      </c>
    </row>
    <row r="501" spans="1:9" s="3" customFormat="1" ht="44.25" customHeight="1" x14ac:dyDescent="0.2">
      <c r="A501" s="28">
        <v>1157</v>
      </c>
      <c r="B501" s="28">
        <v>21002</v>
      </c>
      <c r="C501" s="29" t="s">
        <v>177</v>
      </c>
      <c r="D501" s="30">
        <f>SUM(E501:H501)</f>
        <v>1100000</v>
      </c>
      <c r="E501" s="30"/>
      <c r="F501" s="30"/>
      <c r="G501" s="30">
        <v>1100000</v>
      </c>
      <c r="H501" s="30"/>
    </row>
    <row r="502" spans="1:9" s="3" customFormat="1" ht="18" customHeight="1" x14ac:dyDescent="0.2">
      <c r="A502" s="120"/>
      <c r="B502" s="120"/>
      <c r="C502" s="120"/>
      <c r="D502" s="120"/>
      <c r="E502" s="120"/>
      <c r="F502" s="120"/>
      <c r="G502" s="120"/>
      <c r="H502" s="120"/>
    </row>
    <row r="503" spans="1:9" s="9" customFormat="1" ht="34.5" customHeight="1" x14ac:dyDescent="0.2">
      <c r="A503" s="115"/>
      <c r="B503" s="19"/>
      <c r="C503" s="19" t="s">
        <v>409</v>
      </c>
      <c r="D503" s="101">
        <f>D505</f>
        <v>33025</v>
      </c>
      <c r="E503" s="101">
        <f t="shared" ref="E503:H503" si="56">E505</f>
        <v>0</v>
      </c>
      <c r="F503" s="101">
        <f t="shared" si="56"/>
        <v>0</v>
      </c>
      <c r="G503" s="101">
        <f t="shared" si="56"/>
        <v>0</v>
      </c>
      <c r="H503" s="101">
        <f t="shared" si="56"/>
        <v>33025</v>
      </c>
    </row>
    <row r="504" spans="1:9" s="9" customFormat="1" ht="17.25" customHeight="1" x14ac:dyDescent="0.2">
      <c r="A504" s="115"/>
      <c r="B504" s="115"/>
      <c r="C504" s="115" t="s">
        <v>11</v>
      </c>
      <c r="D504" s="99"/>
      <c r="E504" s="99"/>
      <c r="F504" s="99"/>
      <c r="G504" s="99"/>
      <c r="H504" s="99"/>
    </row>
    <row r="505" spans="1:9" s="3" customFormat="1" ht="69" x14ac:dyDescent="0.2">
      <c r="A505" s="116">
        <v>1096</v>
      </c>
      <c r="B505" s="116">
        <v>31003</v>
      </c>
      <c r="C505" s="29" t="s">
        <v>410</v>
      </c>
      <c r="D505" s="101">
        <f>SUM(E505:H505)</f>
        <v>33025</v>
      </c>
      <c r="E505" s="101"/>
      <c r="F505" s="101"/>
      <c r="G505" s="101"/>
      <c r="H505" s="101">
        <v>33025</v>
      </c>
    </row>
    <row r="506" spans="1:9" s="3" customFormat="1" x14ac:dyDescent="0.2">
      <c r="A506" s="116"/>
      <c r="B506" s="116"/>
      <c r="C506" s="116"/>
      <c r="D506" s="116"/>
      <c r="E506" s="116"/>
      <c r="F506" s="116"/>
      <c r="G506" s="116"/>
      <c r="H506" s="116"/>
      <c r="I506" s="80"/>
    </row>
    <row r="507" spans="1:9" s="9" customFormat="1" ht="34.5" customHeight="1" x14ac:dyDescent="0.2">
      <c r="A507" s="6"/>
      <c r="B507" s="19"/>
      <c r="C507" s="19" t="s">
        <v>65</v>
      </c>
      <c r="D507" s="30">
        <f>D509</f>
        <v>49305</v>
      </c>
      <c r="E507" s="30">
        <f t="shared" ref="E507:H507" si="57">E509</f>
        <v>0</v>
      </c>
      <c r="F507" s="30">
        <f t="shared" si="57"/>
        <v>0</v>
      </c>
      <c r="G507" s="30">
        <f t="shared" si="57"/>
        <v>0</v>
      </c>
      <c r="H507" s="30">
        <f t="shared" si="57"/>
        <v>49305</v>
      </c>
    </row>
    <row r="508" spans="1:9" s="9" customFormat="1" ht="17.25" customHeight="1" x14ac:dyDescent="0.2">
      <c r="A508" s="6"/>
      <c r="B508" s="6"/>
      <c r="C508" s="6" t="s">
        <v>11</v>
      </c>
      <c r="D508" s="1"/>
      <c r="E508" s="1"/>
      <c r="F508" s="1"/>
      <c r="G508" s="1"/>
      <c r="H508" s="1"/>
    </row>
    <row r="509" spans="1:9" s="3" customFormat="1" ht="59.25" customHeight="1" x14ac:dyDescent="0.2">
      <c r="A509" s="28">
        <v>1108</v>
      </c>
      <c r="B509" s="28">
        <v>31001</v>
      </c>
      <c r="C509" s="29" t="s">
        <v>66</v>
      </c>
      <c r="D509" s="30">
        <f>SUM(E509:H509)</f>
        <v>49305</v>
      </c>
      <c r="E509" s="30"/>
      <c r="F509" s="30"/>
      <c r="G509" s="30"/>
      <c r="H509" s="30">
        <v>49305</v>
      </c>
    </row>
    <row r="510" spans="1:9" s="3" customFormat="1" x14ac:dyDescent="0.2">
      <c r="A510" s="120"/>
      <c r="B510" s="120"/>
      <c r="C510" s="120"/>
      <c r="D510" s="120"/>
      <c r="E510" s="120"/>
      <c r="F510" s="120"/>
      <c r="G510" s="120"/>
      <c r="H510" s="120"/>
      <c r="I510" s="80"/>
    </row>
    <row r="511" spans="1:9" s="9" customFormat="1" ht="42.75" customHeight="1" x14ac:dyDescent="0.2">
      <c r="A511" s="6"/>
      <c r="B511" s="19"/>
      <c r="C511" s="19" t="s">
        <v>47</v>
      </c>
      <c r="D511" s="21">
        <f t="shared" ref="D511:E511" si="58">SUM(D513:D514)</f>
        <v>27610</v>
      </c>
      <c r="E511" s="21">
        <f t="shared" si="58"/>
        <v>0</v>
      </c>
      <c r="F511" s="21">
        <f>SUM(F513:F514)</f>
        <v>24151.8</v>
      </c>
      <c r="G511" s="21">
        <f t="shared" ref="G511:H511" si="59">SUM(G513:G514)</f>
        <v>0</v>
      </c>
      <c r="H511" s="21">
        <f t="shared" si="59"/>
        <v>3458.2</v>
      </c>
    </row>
    <row r="512" spans="1:9" s="9" customFormat="1" ht="17.25" customHeight="1" x14ac:dyDescent="0.2">
      <c r="A512" s="6"/>
      <c r="B512" s="6"/>
      <c r="C512" s="117" t="s">
        <v>11</v>
      </c>
      <c r="D512" s="7"/>
      <c r="E512" s="7"/>
      <c r="F512" s="7"/>
      <c r="G512" s="7"/>
      <c r="H512" s="7"/>
    </row>
    <row r="513" spans="1:8" s="3" customFormat="1" ht="68.25" customHeight="1" x14ac:dyDescent="0.2">
      <c r="A513" s="28">
        <v>1060</v>
      </c>
      <c r="B513" s="28">
        <v>31001</v>
      </c>
      <c r="C513" s="29" t="s">
        <v>73</v>
      </c>
      <c r="D513" s="5">
        <f t="shared" ref="D513" si="60">SUM(E513:H513)</f>
        <v>3458.2</v>
      </c>
      <c r="E513" s="5"/>
      <c r="F513" s="5"/>
      <c r="G513" s="5"/>
      <c r="H513" s="5">
        <v>3458.2</v>
      </c>
    </row>
    <row r="514" spans="1:8" s="3" customFormat="1" ht="63" customHeight="1" x14ac:dyDescent="0.2">
      <c r="A514" s="28">
        <v>1060</v>
      </c>
      <c r="B514" s="28">
        <v>31003</v>
      </c>
      <c r="C514" s="29" t="s">
        <v>168</v>
      </c>
      <c r="D514" s="5">
        <f t="shared" ref="D514" si="61">SUM(E514:H514)</f>
        <v>24151.8</v>
      </c>
      <c r="E514" s="5">
        <v>0</v>
      </c>
      <c r="F514" s="5">
        <v>24151.8</v>
      </c>
      <c r="G514" s="5">
        <v>0</v>
      </c>
      <c r="H514" s="5">
        <v>0</v>
      </c>
    </row>
    <row r="515" spans="1:8" s="3" customFormat="1" x14ac:dyDescent="0.2">
      <c r="A515" s="120"/>
      <c r="B515" s="120"/>
      <c r="C515" s="120"/>
      <c r="D515" s="120"/>
      <c r="E515" s="120"/>
      <c r="F515" s="120"/>
      <c r="G515" s="120"/>
      <c r="H515" s="120"/>
    </row>
    <row r="516" spans="1:8" s="9" customFormat="1" ht="42.75" customHeight="1" x14ac:dyDescent="0.2">
      <c r="A516" s="6"/>
      <c r="B516" s="22"/>
      <c r="C516" s="22" t="s">
        <v>46</v>
      </c>
      <c r="D516" s="21">
        <f t="shared" ref="D516:E516" si="62">SUM(D518:D519)</f>
        <v>548905.9</v>
      </c>
      <c r="E516" s="21">
        <f t="shared" si="62"/>
        <v>0</v>
      </c>
      <c r="F516" s="21">
        <f>SUM(F518:F519)</f>
        <v>546093.9</v>
      </c>
      <c r="G516" s="21">
        <f t="shared" ref="G516:H516" si="63">SUM(G518:G519)</f>
        <v>0</v>
      </c>
      <c r="H516" s="21">
        <f t="shared" si="63"/>
        <v>2812</v>
      </c>
    </row>
    <row r="517" spans="1:8" s="9" customFormat="1" ht="17.25" customHeight="1" x14ac:dyDescent="0.2">
      <c r="A517" s="6"/>
      <c r="B517" s="6"/>
      <c r="C517" s="2" t="s">
        <v>11</v>
      </c>
      <c r="D517" s="7"/>
      <c r="E517" s="7"/>
      <c r="F517" s="7"/>
      <c r="G517" s="7"/>
      <c r="H517" s="7"/>
    </row>
    <row r="518" spans="1:8" s="3" customFormat="1" ht="56.25" customHeight="1" x14ac:dyDescent="0.2">
      <c r="A518" s="28">
        <v>1203</v>
      </c>
      <c r="B518" s="28">
        <v>31001</v>
      </c>
      <c r="C518" s="29" t="s">
        <v>74</v>
      </c>
      <c r="D518" s="5">
        <f t="shared" ref="D518" si="64">SUM(E518:H518)</f>
        <v>2812</v>
      </c>
      <c r="E518" s="5"/>
      <c r="F518" s="5"/>
      <c r="G518" s="5"/>
      <c r="H518" s="5">
        <v>2812</v>
      </c>
    </row>
    <row r="519" spans="1:8" s="3" customFormat="1" ht="44.25" customHeight="1" x14ac:dyDescent="0.2">
      <c r="A519" s="28">
        <v>1203</v>
      </c>
      <c r="B519" s="28">
        <v>31003</v>
      </c>
      <c r="C519" s="29" t="s">
        <v>407</v>
      </c>
      <c r="D519" s="5">
        <f>SUM(E519:H519)</f>
        <v>546093.9</v>
      </c>
      <c r="E519" s="5">
        <f>SUM(E521)</f>
        <v>0</v>
      </c>
      <c r="F519" s="5">
        <f t="shared" ref="F519" si="65">SUM(F521)</f>
        <v>546093.9</v>
      </c>
      <c r="G519" s="5">
        <f t="shared" ref="G519" si="66">SUM(G521)</f>
        <v>0</v>
      </c>
      <c r="H519" s="5">
        <f t="shared" ref="H519" si="67">SUM(H521)</f>
        <v>0</v>
      </c>
    </row>
    <row r="520" spans="1:8" s="3" customFormat="1" ht="23.25" customHeight="1" x14ac:dyDescent="0.2">
      <c r="A520" s="28"/>
      <c r="B520" s="28"/>
      <c r="C520" s="2" t="s">
        <v>11</v>
      </c>
      <c r="D520" s="5"/>
      <c r="E520" s="5"/>
      <c r="F520" s="5"/>
      <c r="G520" s="5"/>
      <c r="H520" s="5"/>
    </row>
    <row r="521" spans="1:8" s="3" customFormat="1" ht="63.75" customHeight="1" x14ac:dyDescent="0.2">
      <c r="A521" s="28"/>
      <c r="B521" s="28"/>
      <c r="C521" s="100" t="s">
        <v>375</v>
      </c>
      <c r="D521" s="7">
        <f>SUM(E521:H521)</f>
        <v>546093.9</v>
      </c>
      <c r="E521" s="7"/>
      <c r="F521" s="7">
        <v>546093.9</v>
      </c>
      <c r="G521" s="7"/>
      <c r="H521" s="7"/>
    </row>
    <row r="522" spans="1:8" s="3" customFormat="1" x14ac:dyDescent="0.2">
      <c r="A522" s="120"/>
      <c r="B522" s="120"/>
      <c r="C522" s="120"/>
      <c r="D522" s="120"/>
      <c r="E522" s="120"/>
      <c r="F522" s="120"/>
      <c r="G522" s="120"/>
      <c r="H522" s="120"/>
    </row>
    <row r="523" spans="1:8" s="9" customFormat="1" ht="45" customHeight="1" x14ac:dyDescent="0.2">
      <c r="A523" s="6"/>
      <c r="B523" s="19"/>
      <c r="C523" s="19" t="s">
        <v>21</v>
      </c>
      <c r="D523" s="30">
        <f>SUM(D525:D528)</f>
        <v>3466877.1</v>
      </c>
      <c r="E523" s="30">
        <f>SUM(E525:E528)</f>
        <v>1100800</v>
      </c>
      <c r="F523" s="30">
        <f>SUM(F525:F528)</f>
        <v>290000</v>
      </c>
      <c r="G523" s="30">
        <f>SUM(G525:G528)</f>
        <v>13200</v>
      </c>
      <c r="H523" s="30">
        <f>SUM(H525:H528)</f>
        <v>2062877.1</v>
      </c>
    </row>
    <row r="524" spans="1:8" s="9" customFormat="1" ht="17.25" customHeight="1" x14ac:dyDescent="0.2">
      <c r="A524" s="6"/>
      <c r="B524" s="6"/>
      <c r="C524" s="2" t="s">
        <v>11</v>
      </c>
      <c r="D524" s="1"/>
      <c r="E524" s="1"/>
      <c r="F524" s="1"/>
      <c r="G524" s="1"/>
      <c r="H524" s="1"/>
    </row>
    <row r="525" spans="1:8" s="3" customFormat="1" ht="39.75" customHeight="1" x14ac:dyDescent="0.2">
      <c r="A525" s="28">
        <v>1036</v>
      </c>
      <c r="B525" s="28">
        <v>31001</v>
      </c>
      <c r="C525" s="29" t="s">
        <v>92</v>
      </c>
      <c r="D525" s="30">
        <f>SUM(E525:H525)</f>
        <v>45000</v>
      </c>
      <c r="E525" s="30"/>
      <c r="F525" s="30"/>
      <c r="G525" s="30"/>
      <c r="H525" s="30">
        <v>45000</v>
      </c>
    </row>
    <row r="526" spans="1:8" s="3" customFormat="1" ht="49.5" customHeight="1" x14ac:dyDescent="0.2">
      <c r="A526" s="28">
        <v>1036</v>
      </c>
      <c r="B526" s="28">
        <v>31002</v>
      </c>
      <c r="C526" s="29" t="s">
        <v>93</v>
      </c>
      <c r="D526" s="30">
        <f>SUM(E526:H526)</f>
        <v>23877.1</v>
      </c>
      <c r="E526" s="30"/>
      <c r="F526" s="30"/>
      <c r="G526" s="30"/>
      <c r="H526" s="30">
        <v>23877.1</v>
      </c>
    </row>
    <row r="527" spans="1:8" s="3" customFormat="1" ht="61.5" customHeight="1" x14ac:dyDescent="0.2">
      <c r="A527" s="28">
        <v>1138</v>
      </c>
      <c r="B527" s="28">
        <v>31001</v>
      </c>
      <c r="C527" s="29" t="s">
        <v>22</v>
      </c>
      <c r="D527" s="30">
        <f>SUM(E527:H527)</f>
        <v>1994000</v>
      </c>
      <c r="E527" s="30"/>
      <c r="F527" s="30"/>
      <c r="G527" s="30"/>
      <c r="H527" s="30">
        <v>1994000</v>
      </c>
    </row>
    <row r="528" spans="1:8" s="3" customFormat="1" ht="61.5" customHeight="1" x14ac:dyDescent="0.2">
      <c r="A528" s="28">
        <v>1138</v>
      </c>
      <c r="B528" s="28">
        <v>31002</v>
      </c>
      <c r="C528" s="29" t="s">
        <v>80</v>
      </c>
      <c r="D528" s="30">
        <f>SUM(E528:H528)</f>
        <v>1404000</v>
      </c>
      <c r="E528" s="30">
        <v>1100800</v>
      </c>
      <c r="F528" s="30">
        <v>290000</v>
      </c>
      <c r="G528" s="30">
        <v>13200</v>
      </c>
      <c r="H528" s="30"/>
    </row>
    <row r="529" spans="1:8" s="3" customFormat="1" x14ac:dyDescent="0.2">
      <c r="A529" s="120"/>
      <c r="B529" s="120"/>
      <c r="C529" s="120"/>
      <c r="D529" s="120"/>
      <c r="E529" s="120"/>
      <c r="F529" s="120"/>
      <c r="G529" s="120"/>
      <c r="H529" s="120"/>
    </row>
    <row r="530" spans="1:8" s="9" customFormat="1" ht="30.75" customHeight="1" x14ac:dyDescent="0.2">
      <c r="A530" s="6"/>
      <c r="B530" s="19"/>
      <c r="C530" s="19" t="s">
        <v>23</v>
      </c>
      <c r="D530" s="30">
        <f>SUM(E530:H530)</f>
        <v>6871269.7000000002</v>
      </c>
      <c r="E530" s="30">
        <f>SUM(E532:E532)</f>
        <v>0</v>
      </c>
      <c r="F530" s="30">
        <f>SUM(F532:F532)</f>
        <v>642288.5</v>
      </c>
      <c r="G530" s="30">
        <f t="shared" ref="G530:H530" si="68">SUM(G532:G532)</f>
        <v>0</v>
      </c>
      <c r="H530" s="30">
        <f t="shared" si="68"/>
        <v>6228981.2000000002</v>
      </c>
    </row>
    <row r="531" spans="1:8" s="9" customFormat="1" x14ac:dyDescent="0.2">
      <c r="A531" s="6"/>
      <c r="B531" s="6"/>
      <c r="C531" s="2" t="s">
        <v>11</v>
      </c>
      <c r="D531" s="1"/>
      <c r="E531" s="1"/>
      <c r="F531" s="1"/>
      <c r="G531" s="1"/>
      <c r="H531" s="1"/>
    </row>
    <row r="532" spans="1:8" s="3" customFormat="1" ht="53.25" customHeight="1" x14ac:dyDescent="0.2">
      <c r="A532" s="28">
        <v>1158</v>
      </c>
      <c r="B532" s="28">
        <v>31001</v>
      </c>
      <c r="C532" s="29" t="s">
        <v>81</v>
      </c>
      <c r="D532" s="30">
        <f>SUM(E532:H532)</f>
        <v>6871269.7000000002</v>
      </c>
      <c r="E532" s="30"/>
      <c r="F532" s="30">
        <v>642288.5</v>
      </c>
      <c r="G532" s="30"/>
      <c r="H532" s="30">
        <v>6228981.2000000002</v>
      </c>
    </row>
    <row r="533" spans="1:8" ht="17.25" customHeight="1" x14ac:dyDescent="0.2">
      <c r="A533" s="119"/>
      <c r="B533" s="119"/>
      <c r="C533" s="119"/>
      <c r="D533" s="119"/>
      <c r="E533" s="119"/>
      <c r="F533" s="119"/>
      <c r="G533" s="119"/>
      <c r="H533" s="119"/>
    </row>
    <row r="534" spans="1:8" s="9" customFormat="1" ht="30" customHeight="1" x14ac:dyDescent="0.2">
      <c r="A534" s="6"/>
      <c r="B534" s="19"/>
      <c r="C534" s="19" t="s">
        <v>37</v>
      </c>
      <c r="D534" s="30">
        <f>SUM(D536:D540)</f>
        <v>370506.30000000005</v>
      </c>
      <c r="E534" s="30">
        <f>SUM(E536:E540)</f>
        <v>0</v>
      </c>
      <c r="F534" s="30">
        <f>SUM(F536:F540)</f>
        <v>0</v>
      </c>
      <c r="G534" s="30">
        <f>SUM(G536:G540)</f>
        <v>279510.90000000002</v>
      </c>
      <c r="H534" s="30">
        <f>SUM(H536:H540)</f>
        <v>90995.4</v>
      </c>
    </row>
    <row r="535" spans="1:8" s="9" customFormat="1" ht="17.25" customHeight="1" x14ac:dyDescent="0.2">
      <c r="A535" s="6"/>
      <c r="B535" s="6"/>
      <c r="C535" s="2" t="s">
        <v>11</v>
      </c>
      <c r="D535" s="1"/>
      <c r="E535" s="1"/>
      <c r="F535" s="1"/>
      <c r="G535" s="1"/>
      <c r="H535" s="1"/>
    </row>
    <row r="536" spans="1:8" s="3" customFormat="1" ht="45" customHeight="1" x14ac:dyDescent="0.2">
      <c r="A536" s="28">
        <v>1012</v>
      </c>
      <c r="B536" s="28">
        <v>31002</v>
      </c>
      <c r="C536" s="29" t="s">
        <v>36</v>
      </c>
      <c r="D536" s="30">
        <f>SUM(E536:H536)</f>
        <v>30995.4</v>
      </c>
      <c r="E536" s="30"/>
      <c r="F536" s="30"/>
      <c r="G536" s="30"/>
      <c r="H536" s="30">
        <v>30995.4</v>
      </c>
    </row>
    <row r="537" spans="1:8" s="3" customFormat="1" ht="72" customHeight="1" x14ac:dyDescent="0.2">
      <c r="A537" s="28">
        <v>1012</v>
      </c>
      <c r="B537" s="28">
        <v>31003</v>
      </c>
      <c r="C537" s="29" t="s">
        <v>109</v>
      </c>
      <c r="D537" s="30">
        <f>SUM(E537:H537)</f>
        <v>60000</v>
      </c>
      <c r="E537" s="30"/>
      <c r="F537" s="30"/>
      <c r="G537" s="30"/>
      <c r="H537" s="30">
        <v>60000</v>
      </c>
    </row>
    <row r="538" spans="1:8" s="3" customFormat="1" ht="56.25" customHeight="1" x14ac:dyDescent="0.2">
      <c r="A538" s="28">
        <v>1012</v>
      </c>
      <c r="B538" s="28">
        <v>31004</v>
      </c>
      <c r="C538" s="29" t="s">
        <v>48</v>
      </c>
      <c r="D538" s="30">
        <f>SUM(E538:H538)</f>
        <v>174789</v>
      </c>
      <c r="E538" s="30"/>
      <c r="F538" s="30"/>
      <c r="G538" s="30">
        <v>174789</v>
      </c>
      <c r="H538" s="30"/>
    </row>
    <row r="539" spans="1:8" s="3" customFormat="1" ht="51.75" x14ac:dyDescent="0.2">
      <c r="A539" s="28">
        <v>1012</v>
      </c>
      <c r="B539" s="28">
        <v>31014</v>
      </c>
      <c r="C539" s="29" t="s">
        <v>98</v>
      </c>
      <c r="D539" s="30">
        <f>SUM(E539:H539)</f>
        <v>80001.7</v>
      </c>
      <c r="E539" s="30"/>
      <c r="F539" s="30"/>
      <c r="G539" s="30">
        <v>80001.7</v>
      </c>
      <c r="H539" s="30"/>
    </row>
    <row r="540" spans="1:8" s="3" customFormat="1" ht="105.75" customHeight="1" x14ac:dyDescent="0.2">
      <c r="A540" s="28">
        <v>1012</v>
      </c>
      <c r="B540" s="28">
        <v>31015</v>
      </c>
      <c r="C540" s="29" t="s">
        <v>99</v>
      </c>
      <c r="D540" s="30">
        <f>SUM(E540:H540)</f>
        <v>24720.2</v>
      </c>
      <c r="E540" s="30"/>
      <c r="F540" s="30"/>
      <c r="G540" s="30">
        <v>24720.2</v>
      </c>
      <c r="H540" s="30"/>
    </row>
    <row r="541" spans="1:8" ht="17.25" customHeight="1" x14ac:dyDescent="0.2">
      <c r="A541" s="119"/>
      <c r="B541" s="119"/>
      <c r="C541" s="119"/>
      <c r="D541" s="119"/>
      <c r="E541" s="119"/>
      <c r="F541" s="119"/>
      <c r="G541" s="119"/>
      <c r="H541" s="119"/>
    </row>
    <row r="542" spans="1:8" s="9" customFormat="1" ht="30.75" customHeight="1" x14ac:dyDescent="0.2">
      <c r="A542" s="6"/>
      <c r="B542" s="19"/>
      <c r="C542" s="19" t="s">
        <v>19</v>
      </c>
      <c r="D542" s="30">
        <f>D544+D545</f>
        <v>3225400.8</v>
      </c>
      <c r="E542" s="30">
        <f>E544+E545</f>
        <v>2150000</v>
      </c>
      <c r="F542" s="30">
        <f t="shared" ref="F542:H542" si="69">F544+F545</f>
        <v>0</v>
      </c>
      <c r="G542" s="30">
        <f t="shared" si="69"/>
        <v>0</v>
      </c>
      <c r="H542" s="30">
        <f t="shared" si="69"/>
        <v>1075400.8</v>
      </c>
    </row>
    <row r="543" spans="1:8" s="9" customFormat="1" ht="17.25" customHeight="1" x14ac:dyDescent="0.2">
      <c r="A543" s="6"/>
      <c r="B543" s="6"/>
      <c r="C543" s="2" t="s">
        <v>11</v>
      </c>
      <c r="D543" s="1"/>
      <c r="E543" s="1"/>
      <c r="F543" s="1"/>
      <c r="G543" s="1"/>
      <c r="H543" s="1"/>
    </row>
    <row r="544" spans="1:8" s="3" customFormat="1" ht="63.75" customHeight="1" x14ac:dyDescent="0.2">
      <c r="A544" s="28">
        <v>1023</v>
      </c>
      <c r="B544" s="28">
        <v>31001</v>
      </c>
      <c r="C544" s="29" t="s">
        <v>62</v>
      </c>
      <c r="D544" s="30">
        <f>SUM(E544:H544)</f>
        <v>1075400.8</v>
      </c>
      <c r="E544" s="30"/>
      <c r="F544" s="30"/>
      <c r="G544" s="30"/>
      <c r="H544" s="30">
        <v>1075400.8</v>
      </c>
    </row>
    <row r="545" spans="1:8" s="3" customFormat="1" ht="45.75" customHeight="1" x14ac:dyDescent="0.2">
      <c r="A545" s="28">
        <v>1023</v>
      </c>
      <c r="B545" s="28">
        <v>31003</v>
      </c>
      <c r="C545" s="29" t="s">
        <v>20</v>
      </c>
      <c r="D545" s="30">
        <f>SUM(E545:H545)</f>
        <v>2150000</v>
      </c>
      <c r="E545" s="30">
        <f>SUM(E547:E548)</f>
        <v>2150000</v>
      </c>
      <c r="F545" s="30">
        <f t="shared" ref="F545:H545" si="70">SUM(F547:F548)</f>
        <v>0</v>
      </c>
      <c r="G545" s="30">
        <f t="shared" si="70"/>
        <v>0</v>
      </c>
      <c r="H545" s="30">
        <f t="shared" si="70"/>
        <v>0</v>
      </c>
    </row>
    <row r="546" spans="1:8" s="3" customFormat="1" ht="24" customHeight="1" x14ac:dyDescent="0.2">
      <c r="A546" s="28"/>
      <c r="B546" s="28"/>
      <c r="C546" s="29" t="s">
        <v>11</v>
      </c>
      <c r="D546" s="30"/>
      <c r="E546" s="30"/>
      <c r="F546" s="30"/>
      <c r="G546" s="30"/>
      <c r="H546" s="30"/>
    </row>
    <row r="547" spans="1:8" s="3" customFormat="1" ht="69.75" customHeight="1" x14ac:dyDescent="0.2">
      <c r="A547" s="28"/>
      <c r="B547" s="28"/>
      <c r="C547" s="72" t="s">
        <v>166</v>
      </c>
      <c r="D547" s="1">
        <f t="shared" ref="D547:D548" si="71">SUM(E547:H547)</f>
        <v>1775000</v>
      </c>
      <c r="E547" s="1">
        <f>2150000-375000</f>
        <v>1775000</v>
      </c>
      <c r="F547" s="1"/>
      <c r="G547" s="1"/>
      <c r="H547" s="1"/>
    </row>
    <row r="548" spans="1:8" s="3" customFormat="1" ht="64.5" customHeight="1" x14ac:dyDescent="0.2">
      <c r="A548" s="28"/>
      <c r="B548" s="28"/>
      <c r="C548" s="72" t="s">
        <v>167</v>
      </c>
      <c r="D548" s="1">
        <f t="shared" si="71"/>
        <v>375000</v>
      </c>
      <c r="E548" s="1">
        <v>375000</v>
      </c>
      <c r="F548" s="1"/>
      <c r="G548" s="1"/>
      <c r="H548" s="1"/>
    </row>
    <row r="549" spans="1:8" x14ac:dyDescent="0.2">
      <c r="A549" s="119"/>
      <c r="B549" s="119"/>
      <c r="C549" s="119"/>
      <c r="D549" s="119"/>
      <c r="E549" s="119"/>
      <c r="F549" s="119"/>
      <c r="G549" s="119"/>
      <c r="H549" s="119"/>
    </row>
    <row r="550" spans="1:8" s="9" customFormat="1" ht="27.75" customHeight="1" x14ac:dyDescent="0.2">
      <c r="A550" s="6"/>
      <c r="B550" s="19"/>
      <c r="C550" s="19" t="s">
        <v>169</v>
      </c>
      <c r="D550" s="21">
        <f>SUM(D552:D554)</f>
        <v>537601.69999999995</v>
      </c>
      <c r="E550" s="21">
        <f>SUM(E552:E554)</f>
        <v>0</v>
      </c>
      <c r="F550" s="21">
        <f t="shared" ref="F550:G550" si="72">SUM(F552:F554)</f>
        <v>108451.7</v>
      </c>
      <c r="G550" s="21">
        <f t="shared" si="72"/>
        <v>0</v>
      </c>
      <c r="H550" s="21">
        <f>SUM(H552:H554)</f>
        <v>429150</v>
      </c>
    </row>
    <row r="551" spans="1:8" s="9" customFormat="1" ht="17.25" customHeight="1" x14ac:dyDescent="0.2">
      <c r="A551" s="6"/>
      <c r="B551" s="6"/>
      <c r="C551" s="2" t="s">
        <v>11</v>
      </c>
      <c r="D551" s="7"/>
      <c r="E551" s="7"/>
      <c r="F551" s="7"/>
      <c r="G551" s="7"/>
      <c r="H551" s="7"/>
    </row>
    <row r="552" spans="1:8" s="3" customFormat="1" ht="44.25" customHeight="1" x14ac:dyDescent="0.2">
      <c r="A552" s="28">
        <v>1180</v>
      </c>
      <c r="B552" s="28">
        <v>31001</v>
      </c>
      <c r="C552" s="29" t="s">
        <v>364</v>
      </c>
      <c r="D552" s="5">
        <f>SUM(E552:H552)</f>
        <v>255150</v>
      </c>
      <c r="E552" s="5"/>
      <c r="F552" s="5"/>
      <c r="G552" s="5"/>
      <c r="H552" s="5">
        <v>255150</v>
      </c>
    </row>
    <row r="553" spans="1:8" s="3" customFormat="1" ht="57" customHeight="1" x14ac:dyDescent="0.2">
      <c r="A553" s="95">
        <v>1180</v>
      </c>
      <c r="B553" s="95">
        <v>31003</v>
      </c>
      <c r="C553" s="29" t="s">
        <v>372</v>
      </c>
      <c r="D553" s="5">
        <f>SUM(E553:H553)</f>
        <v>174000</v>
      </c>
      <c r="E553" s="5"/>
      <c r="F553" s="5"/>
      <c r="G553" s="5"/>
      <c r="H553" s="5">
        <v>174000</v>
      </c>
    </row>
    <row r="554" spans="1:8" s="3" customFormat="1" ht="44.25" customHeight="1" x14ac:dyDescent="0.2">
      <c r="A554" s="28">
        <v>1180</v>
      </c>
      <c r="B554" s="28">
        <v>31004</v>
      </c>
      <c r="C554" s="29" t="s">
        <v>170</v>
      </c>
      <c r="D554" s="5">
        <f t="shared" ref="D554:E554" si="73">SUM(D556:D557)</f>
        <v>108451.7</v>
      </c>
      <c r="E554" s="5">
        <f t="shared" si="73"/>
        <v>0</v>
      </c>
      <c r="F554" s="5">
        <f>SUM(F556:F557)</f>
        <v>108451.7</v>
      </c>
      <c r="G554" s="5">
        <f t="shared" ref="G554:H554" si="74">SUM(G556:G557)</f>
        <v>0</v>
      </c>
      <c r="H554" s="5">
        <f t="shared" si="74"/>
        <v>0</v>
      </c>
    </row>
    <row r="555" spans="1:8" s="3" customFormat="1" ht="23.25" customHeight="1" x14ac:dyDescent="0.2">
      <c r="A555" s="28"/>
      <c r="B555" s="28"/>
      <c r="C555" s="2" t="s">
        <v>11</v>
      </c>
      <c r="D555" s="5"/>
      <c r="E555" s="5"/>
      <c r="F555" s="5"/>
      <c r="G555" s="5"/>
      <c r="H555" s="5"/>
    </row>
    <row r="556" spans="1:8" s="3" customFormat="1" ht="61.5" customHeight="1" x14ac:dyDescent="0.2">
      <c r="A556" s="98"/>
      <c r="B556" s="98"/>
      <c r="C556" s="100" t="s">
        <v>401</v>
      </c>
      <c r="D556" s="5">
        <f>SUM(E556:H556)</f>
        <v>78451.7</v>
      </c>
      <c r="E556" s="5"/>
      <c r="F556" s="5">
        <v>78451.7</v>
      </c>
      <c r="G556" s="5"/>
      <c r="H556" s="5"/>
    </row>
    <row r="557" spans="1:8" s="3" customFormat="1" ht="63.75" customHeight="1" x14ac:dyDescent="0.2">
      <c r="A557" s="28"/>
      <c r="B557" s="28"/>
      <c r="C557" s="2" t="s">
        <v>171</v>
      </c>
      <c r="D557" s="5">
        <f>SUM(E557:H557)</f>
        <v>30000</v>
      </c>
      <c r="E557" s="5"/>
      <c r="F557" s="5">
        <v>30000</v>
      </c>
      <c r="G557" s="5"/>
      <c r="H557" s="5"/>
    </row>
    <row r="558" spans="1:8" s="3" customFormat="1" x14ac:dyDescent="0.2">
      <c r="A558" s="120"/>
      <c r="B558" s="120"/>
      <c r="C558" s="120"/>
      <c r="D558" s="120"/>
      <c r="E558" s="120"/>
      <c r="F558" s="120"/>
      <c r="G558" s="120"/>
      <c r="H558" s="120"/>
    </row>
    <row r="559" spans="1:8" s="9" customFormat="1" ht="29.25" customHeight="1" x14ac:dyDescent="0.2">
      <c r="A559" s="6"/>
      <c r="B559" s="19"/>
      <c r="C559" s="19" t="s">
        <v>24</v>
      </c>
      <c r="D559" s="30">
        <f>D561+D562+D563+D569+D570</f>
        <v>1649401.9</v>
      </c>
      <c r="E559" s="30">
        <f t="shared" ref="E559:H559" si="75">E561+E562+E563+E569+E570</f>
        <v>904235.7</v>
      </c>
      <c r="F559" s="30">
        <f t="shared" si="75"/>
        <v>0</v>
      </c>
      <c r="G559" s="30">
        <f t="shared" si="75"/>
        <v>739406.2</v>
      </c>
      <c r="H559" s="30">
        <f t="shared" si="75"/>
        <v>5760</v>
      </c>
    </row>
    <row r="560" spans="1:8" s="9" customFormat="1" ht="20.25" customHeight="1" x14ac:dyDescent="0.2">
      <c r="A560" s="6"/>
      <c r="B560" s="6"/>
      <c r="C560" s="2" t="s">
        <v>11</v>
      </c>
      <c r="D560" s="1"/>
      <c r="E560" s="1"/>
      <c r="F560" s="1"/>
      <c r="G560" s="1"/>
      <c r="H560" s="1"/>
    </row>
    <row r="561" spans="1:8" s="3" customFormat="1" ht="53.25" customHeight="1" x14ac:dyDescent="0.2">
      <c r="A561" s="28">
        <v>1103</v>
      </c>
      <c r="B561" s="28">
        <v>11002</v>
      </c>
      <c r="C561" s="29" t="s">
        <v>25</v>
      </c>
      <c r="D561" s="30">
        <f>SUM(E561:H561)</f>
        <v>74500</v>
      </c>
      <c r="E561" s="30"/>
      <c r="F561" s="30"/>
      <c r="G561" s="74">
        <v>74500</v>
      </c>
      <c r="H561" s="30"/>
    </row>
    <row r="562" spans="1:8" s="3" customFormat="1" ht="61.5" customHeight="1" x14ac:dyDescent="0.2">
      <c r="A562" s="28">
        <v>1103</v>
      </c>
      <c r="B562" s="28">
        <v>11003</v>
      </c>
      <c r="C562" s="29" t="s">
        <v>26</v>
      </c>
      <c r="D562" s="30">
        <f>SUM(E562:H562)</f>
        <v>502906.2</v>
      </c>
      <c r="E562" s="74"/>
      <c r="F562" s="74"/>
      <c r="G562" s="74">
        <v>502906.2</v>
      </c>
      <c r="H562" s="74"/>
    </row>
    <row r="563" spans="1:8" s="3" customFormat="1" ht="61.5" customHeight="1" x14ac:dyDescent="0.2">
      <c r="A563" s="28">
        <v>1103</v>
      </c>
      <c r="B563" s="28">
        <v>21001</v>
      </c>
      <c r="C563" s="29" t="s">
        <v>91</v>
      </c>
      <c r="D563" s="30">
        <f>SUM(E563:H563)</f>
        <v>979235.7</v>
      </c>
      <c r="E563" s="30">
        <f>SUM(E565:E568)</f>
        <v>904235.7</v>
      </c>
      <c r="F563" s="30">
        <f t="shared" ref="F563:H563" si="76">SUM(F565:F568)</f>
        <v>0</v>
      </c>
      <c r="G563" s="30">
        <f t="shared" si="76"/>
        <v>75000</v>
      </c>
      <c r="H563" s="30">
        <f t="shared" si="76"/>
        <v>0</v>
      </c>
    </row>
    <row r="564" spans="1:8" s="3" customFormat="1" ht="23.25" customHeight="1" x14ac:dyDescent="0.2">
      <c r="A564" s="28"/>
      <c r="B564" s="28"/>
      <c r="C564" s="2" t="s">
        <v>11</v>
      </c>
      <c r="D564" s="30"/>
      <c r="E564" s="30"/>
      <c r="F564" s="30"/>
      <c r="G564" s="74"/>
      <c r="H564" s="30"/>
    </row>
    <row r="565" spans="1:8" s="3" customFormat="1" ht="58.5" customHeight="1" x14ac:dyDescent="0.2">
      <c r="A565" s="6"/>
      <c r="B565" s="6"/>
      <c r="C565" s="2" t="s">
        <v>173</v>
      </c>
      <c r="D565" s="1">
        <f t="shared" ref="D565:D568" si="77">SUM(E565:H565)</f>
        <v>600000</v>
      </c>
      <c r="E565" s="1">
        <v>600000</v>
      </c>
      <c r="F565" s="1"/>
      <c r="G565" s="23"/>
      <c r="H565" s="1"/>
    </row>
    <row r="566" spans="1:8" s="3" customFormat="1" ht="59.25" customHeight="1" x14ac:dyDescent="0.2">
      <c r="A566" s="6"/>
      <c r="B566" s="6"/>
      <c r="C566" s="2" t="s">
        <v>174</v>
      </c>
      <c r="D566" s="1">
        <f t="shared" si="77"/>
        <v>29470</v>
      </c>
      <c r="E566" s="1"/>
      <c r="F566" s="1"/>
      <c r="G566" s="23">
        <v>29470</v>
      </c>
      <c r="H566" s="1"/>
    </row>
    <row r="567" spans="1:8" s="3" customFormat="1" ht="59.25" customHeight="1" x14ac:dyDescent="0.2">
      <c r="A567" s="97"/>
      <c r="B567" s="97"/>
      <c r="C567" s="100" t="s">
        <v>376</v>
      </c>
      <c r="D567" s="99">
        <f t="shared" si="77"/>
        <v>304235.7</v>
      </c>
      <c r="E567" s="99">
        <v>304235.7</v>
      </c>
      <c r="F567" s="99"/>
      <c r="G567" s="23"/>
      <c r="H567" s="99"/>
    </row>
    <row r="568" spans="1:8" s="3" customFormat="1" ht="78.75" customHeight="1" x14ac:dyDescent="0.2">
      <c r="A568" s="6"/>
      <c r="B568" s="6"/>
      <c r="C568" s="72" t="s">
        <v>175</v>
      </c>
      <c r="D568" s="1">
        <f t="shared" si="77"/>
        <v>45530</v>
      </c>
      <c r="E568" s="1"/>
      <c r="F568" s="1"/>
      <c r="G568" s="23">
        <v>45530</v>
      </c>
      <c r="H568" s="1"/>
    </row>
    <row r="569" spans="1:8" s="3" customFormat="1" ht="61.5" customHeight="1" x14ac:dyDescent="0.2">
      <c r="A569" s="28">
        <v>1103</v>
      </c>
      <c r="B569" s="28">
        <v>21003</v>
      </c>
      <c r="C569" s="29" t="s">
        <v>172</v>
      </c>
      <c r="D569" s="30">
        <f>SUM(E569:H569)</f>
        <v>87000</v>
      </c>
      <c r="E569" s="28"/>
      <c r="F569" s="28"/>
      <c r="G569" s="30">
        <v>87000</v>
      </c>
      <c r="H569" s="28"/>
    </row>
    <row r="570" spans="1:8" s="3" customFormat="1" ht="72.75" customHeight="1" x14ac:dyDescent="0.2">
      <c r="A570" s="28">
        <v>1103</v>
      </c>
      <c r="B570" s="28">
        <v>31001</v>
      </c>
      <c r="C570" s="29" t="s">
        <v>45</v>
      </c>
      <c r="D570" s="30">
        <f>SUM(E570:H570)</f>
        <v>5760</v>
      </c>
      <c r="E570" s="30"/>
      <c r="F570" s="30"/>
      <c r="G570" s="23"/>
      <c r="H570" s="30">
        <v>5760</v>
      </c>
    </row>
    <row r="571" spans="1:8" s="3" customFormat="1" x14ac:dyDescent="0.2">
      <c r="A571" s="120"/>
      <c r="B571" s="120"/>
      <c r="C571" s="120"/>
      <c r="D571" s="120"/>
      <c r="E571" s="120"/>
      <c r="F571" s="120"/>
      <c r="G571" s="120"/>
      <c r="H571" s="120"/>
    </row>
    <row r="572" spans="1:8" s="9" customFormat="1" ht="31.5" customHeight="1" x14ac:dyDescent="0.2">
      <c r="A572" s="6"/>
      <c r="B572" s="19"/>
      <c r="C572" s="19" t="s">
        <v>367</v>
      </c>
      <c r="D572" s="30">
        <f>D574</f>
        <v>88080.8</v>
      </c>
      <c r="E572" s="30">
        <f t="shared" ref="E572:H572" si="78">E574</f>
        <v>0</v>
      </c>
      <c r="F572" s="30">
        <f t="shared" si="78"/>
        <v>0</v>
      </c>
      <c r="G572" s="30">
        <f t="shared" si="78"/>
        <v>0</v>
      </c>
      <c r="H572" s="30">
        <f t="shared" si="78"/>
        <v>88080.8</v>
      </c>
    </row>
    <row r="573" spans="1:8" s="9" customFormat="1" ht="17.25" customHeight="1" x14ac:dyDescent="0.2">
      <c r="A573" s="6"/>
      <c r="B573" s="6"/>
      <c r="C573" s="2" t="s">
        <v>11</v>
      </c>
      <c r="D573" s="1"/>
      <c r="E573" s="1"/>
      <c r="F573" s="1"/>
      <c r="G573" s="1"/>
      <c r="H573" s="1"/>
    </row>
    <row r="574" spans="1:8" s="3" customFormat="1" ht="76.5" customHeight="1" x14ac:dyDescent="0.2">
      <c r="A574" s="28">
        <v>1231</v>
      </c>
      <c r="B574" s="28">
        <v>31001</v>
      </c>
      <c r="C574" s="29" t="s">
        <v>368</v>
      </c>
      <c r="D574" s="30">
        <f>SUM(E574:H574)</f>
        <v>88080.8</v>
      </c>
      <c r="E574" s="30"/>
      <c r="F574" s="30"/>
      <c r="G574" s="30"/>
      <c r="H574" s="30">
        <v>88080.8</v>
      </c>
    </row>
    <row r="575" spans="1:8" s="3" customFormat="1" x14ac:dyDescent="0.2">
      <c r="A575" s="120"/>
      <c r="B575" s="120"/>
      <c r="C575" s="120"/>
      <c r="D575" s="120"/>
      <c r="E575" s="120"/>
      <c r="F575" s="120"/>
      <c r="G575" s="120"/>
      <c r="H575" s="120"/>
    </row>
    <row r="576" spans="1:8" s="9" customFormat="1" ht="33.75" customHeight="1" x14ac:dyDescent="0.2">
      <c r="A576" s="6"/>
      <c r="B576" s="19"/>
      <c r="C576" s="19" t="s">
        <v>365</v>
      </c>
      <c r="D576" s="30">
        <f>D578</f>
        <v>24450</v>
      </c>
      <c r="E576" s="30">
        <f>E578</f>
        <v>0</v>
      </c>
      <c r="F576" s="30">
        <f t="shared" ref="F576:H576" si="79">F578</f>
        <v>0</v>
      </c>
      <c r="G576" s="30">
        <f t="shared" si="79"/>
        <v>0</v>
      </c>
      <c r="H576" s="30">
        <f t="shared" si="79"/>
        <v>24450</v>
      </c>
    </row>
    <row r="577" spans="1:8" s="9" customFormat="1" x14ac:dyDescent="0.2">
      <c r="A577" s="6"/>
      <c r="B577" s="6"/>
      <c r="C577" s="2" t="s">
        <v>11</v>
      </c>
      <c r="D577" s="1"/>
      <c r="E577" s="1"/>
      <c r="F577" s="1"/>
      <c r="G577" s="1"/>
      <c r="H577" s="1"/>
    </row>
    <row r="578" spans="1:8" s="3" customFormat="1" ht="44.25" customHeight="1" x14ac:dyDescent="0.2">
      <c r="A578" s="28">
        <v>1143</v>
      </c>
      <c r="B578" s="28">
        <v>31001</v>
      </c>
      <c r="C578" s="29" t="s">
        <v>366</v>
      </c>
      <c r="D578" s="30">
        <f t="shared" ref="D578" si="80">SUM(E578:H578)</f>
        <v>24450</v>
      </c>
      <c r="E578" s="30"/>
      <c r="F578" s="30"/>
      <c r="G578" s="30"/>
      <c r="H578" s="30">
        <v>24450</v>
      </c>
    </row>
    <row r="579" spans="1:8" s="3" customFormat="1" ht="17.25" customHeight="1" x14ac:dyDescent="0.2">
      <c r="A579" s="120"/>
      <c r="B579" s="120"/>
      <c r="C579" s="120"/>
      <c r="D579" s="120"/>
      <c r="E579" s="120"/>
      <c r="F579" s="120"/>
      <c r="G579" s="120"/>
      <c r="H579" s="120"/>
    </row>
    <row r="580" spans="1:8" s="9" customFormat="1" ht="42.75" customHeight="1" x14ac:dyDescent="0.2">
      <c r="A580" s="6"/>
      <c r="B580" s="19"/>
      <c r="C580" s="19" t="s">
        <v>71</v>
      </c>
      <c r="D580" s="21">
        <f>D582</f>
        <v>358087.5</v>
      </c>
      <c r="E580" s="21">
        <f>E582</f>
        <v>0</v>
      </c>
      <c r="F580" s="21">
        <f>F582</f>
        <v>0</v>
      </c>
      <c r="G580" s="21">
        <f>G582</f>
        <v>0</v>
      </c>
      <c r="H580" s="21">
        <f>H582</f>
        <v>358087.5</v>
      </c>
    </row>
    <row r="581" spans="1:8" s="9" customFormat="1" ht="17.25" customHeight="1" x14ac:dyDescent="0.2">
      <c r="A581" s="6"/>
      <c r="B581" s="6"/>
      <c r="C581" s="2" t="s">
        <v>11</v>
      </c>
      <c r="D581" s="7"/>
      <c r="E581" s="7"/>
      <c r="F581" s="7"/>
      <c r="G581" s="7"/>
      <c r="H581" s="7"/>
    </row>
    <row r="582" spans="1:8" s="3" customFormat="1" ht="82.5" customHeight="1" x14ac:dyDescent="0.2">
      <c r="A582" s="28">
        <v>1181</v>
      </c>
      <c r="B582" s="28">
        <v>31001</v>
      </c>
      <c r="C582" s="29" t="s">
        <v>72</v>
      </c>
      <c r="D582" s="5">
        <f t="shared" ref="D582" si="81">SUM(E582:H582)</f>
        <v>358087.5</v>
      </c>
      <c r="E582" s="5"/>
      <c r="F582" s="5"/>
      <c r="G582" s="5"/>
      <c r="H582" s="5">
        <v>358087.5</v>
      </c>
    </row>
    <row r="583" spans="1:8" s="3" customFormat="1" x14ac:dyDescent="0.2">
      <c r="A583" s="120"/>
      <c r="B583" s="120"/>
      <c r="C583" s="120"/>
      <c r="D583" s="120"/>
      <c r="E583" s="120"/>
      <c r="F583" s="120"/>
      <c r="G583" s="120"/>
      <c r="H583" s="120"/>
    </row>
    <row r="584" spans="1:8" s="9" customFormat="1" ht="41.25" customHeight="1" x14ac:dyDescent="0.2">
      <c r="A584" s="6"/>
      <c r="B584" s="19"/>
      <c r="C584" s="19" t="s">
        <v>18</v>
      </c>
      <c r="D584" s="30">
        <f>SUM(D586:D587)</f>
        <v>15633</v>
      </c>
      <c r="E584" s="30">
        <f>SUM(E586:E587)</f>
        <v>0</v>
      </c>
      <c r="F584" s="30">
        <f t="shared" ref="F584:G584" si="82">SUM(F586:F587)</f>
        <v>0</v>
      </c>
      <c r="G584" s="30">
        <f t="shared" si="82"/>
        <v>0</v>
      </c>
      <c r="H584" s="30">
        <f>SUM(H586:H587)</f>
        <v>15633</v>
      </c>
    </row>
    <row r="585" spans="1:8" s="9" customFormat="1" ht="17.25" customHeight="1" x14ac:dyDescent="0.2">
      <c r="A585" s="6"/>
      <c r="B585" s="6"/>
      <c r="C585" s="2" t="s">
        <v>11</v>
      </c>
      <c r="D585" s="1"/>
      <c r="E585" s="1"/>
      <c r="F585" s="1"/>
      <c r="G585" s="1"/>
      <c r="H585" s="1"/>
    </row>
    <row r="586" spans="1:8" s="3" customFormat="1" ht="66" customHeight="1" x14ac:dyDescent="0.2">
      <c r="A586" s="28">
        <v>1064</v>
      </c>
      <c r="B586" s="28">
        <v>31001</v>
      </c>
      <c r="C586" s="29" t="s">
        <v>77</v>
      </c>
      <c r="D586" s="30">
        <f>SUM(E586:H586)</f>
        <v>5633</v>
      </c>
      <c r="E586" s="30"/>
      <c r="F586" s="30"/>
      <c r="G586" s="30"/>
      <c r="H586" s="30">
        <v>5633</v>
      </c>
    </row>
    <row r="587" spans="1:8" s="3" customFormat="1" ht="73.5" customHeight="1" x14ac:dyDescent="0.2">
      <c r="A587" s="28">
        <v>1064</v>
      </c>
      <c r="B587" s="28">
        <v>31002</v>
      </c>
      <c r="C587" s="29" t="s">
        <v>121</v>
      </c>
      <c r="D587" s="30">
        <f>SUM(E587:H587)</f>
        <v>10000</v>
      </c>
      <c r="E587" s="30"/>
      <c r="F587" s="30"/>
      <c r="G587" s="30"/>
      <c r="H587" s="30">
        <v>10000</v>
      </c>
    </row>
    <row r="588" spans="1:8" s="3" customFormat="1" x14ac:dyDescent="0.2">
      <c r="A588" s="120"/>
      <c r="B588" s="120"/>
      <c r="C588" s="120"/>
      <c r="D588" s="120"/>
      <c r="E588" s="120"/>
      <c r="F588" s="120"/>
      <c r="G588" s="120"/>
      <c r="H588" s="120"/>
    </row>
    <row r="589" spans="1:8" s="9" customFormat="1" ht="41.25" customHeight="1" x14ac:dyDescent="0.2">
      <c r="A589" s="6"/>
      <c r="B589" s="19"/>
      <c r="C589" s="19" t="s">
        <v>78</v>
      </c>
      <c r="D589" s="30">
        <f t="shared" ref="D589:G589" si="83">D591</f>
        <v>7355</v>
      </c>
      <c r="E589" s="30">
        <f t="shared" si="83"/>
        <v>0</v>
      </c>
      <c r="F589" s="30">
        <f t="shared" si="83"/>
        <v>0</v>
      </c>
      <c r="G589" s="30">
        <f t="shared" si="83"/>
        <v>0</v>
      </c>
      <c r="H589" s="30">
        <f>H591</f>
        <v>7355</v>
      </c>
    </row>
    <row r="590" spans="1:8" s="9" customFormat="1" ht="17.25" customHeight="1" x14ac:dyDescent="0.2">
      <c r="A590" s="6"/>
      <c r="B590" s="6"/>
      <c r="C590" s="6" t="s">
        <v>11</v>
      </c>
      <c r="D590" s="1"/>
      <c r="E590" s="1"/>
      <c r="F590" s="1"/>
      <c r="G590" s="1"/>
      <c r="H590" s="1"/>
    </row>
    <row r="591" spans="1:8" s="3" customFormat="1" ht="58.5" customHeight="1" x14ac:dyDescent="0.2">
      <c r="A591" s="28">
        <v>1007</v>
      </c>
      <c r="B591" s="28">
        <v>31001</v>
      </c>
      <c r="C591" s="29" t="s">
        <v>79</v>
      </c>
      <c r="D591" s="30">
        <f t="shared" ref="D591" si="84">SUM(E591:H591)</f>
        <v>7355</v>
      </c>
      <c r="E591" s="30"/>
      <c r="F591" s="30"/>
      <c r="G591" s="30"/>
      <c r="H591" s="30">
        <v>7355</v>
      </c>
    </row>
    <row r="592" spans="1:8" s="3" customFormat="1" x14ac:dyDescent="0.2">
      <c r="A592" s="120"/>
      <c r="B592" s="120"/>
      <c r="C592" s="120"/>
      <c r="D592" s="120"/>
      <c r="E592" s="120"/>
      <c r="F592" s="120"/>
      <c r="G592" s="120"/>
      <c r="H592" s="120"/>
    </row>
    <row r="593" spans="1:8" s="9" customFormat="1" ht="24.75" customHeight="1" x14ac:dyDescent="0.2">
      <c r="A593" s="6"/>
      <c r="B593" s="19"/>
      <c r="C593" s="19" t="s">
        <v>110</v>
      </c>
      <c r="D593" s="30">
        <f>D595</f>
        <v>2808</v>
      </c>
      <c r="E593" s="30">
        <f t="shared" ref="E593:H593" si="85">E595</f>
        <v>0</v>
      </c>
      <c r="F593" s="30">
        <f t="shared" si="85"/>
        <v>0</v>
      </c>
      <c r="G593" s="30">
        <f t="shared" si="85"/>
        <v>0</v>
      </c>
      <c r="H593" s="30">
        <f t="shared" si="85"/>
        <v>2808</v>
      </c>
    </row>
    <row r="594" spans="1:8" s="9" customFormat="1" ht="17.25" customHeight="1" x14ac:dyDescent="0.2">
      <c r="A594" s="6"/>
      <c r="B594" s="6"/>
      <c r="C594" s="6" t="s">
        <v>11</v>
      </c>
      <c r="D594" s="1"/>
      <c r="E594" s="1"/>
      <c r="F594" s="1"/>
      <c r="G594" s="1"/>
      <c r="H594" s="1"/>
    </row>
    <row r="595" spans="1:8" s="3" customFormat="1" ht="59.25" customHeight="1" x14ac:dyDescent="0.2">
      <c r="A595" s="28">
        <v>1161</v>
      </c>
      <c r="B595" s="28">
        <v>31001</v>
      </c>
      <c r="C595" s="29" t="s">
        <v>111</v>
      </c>
      <c r="D595" s="30">
        <f>SUM(E595:H595)</f>
        <v>2808</v>
      </c>
      <c r="E595" s="30"/>
      <c r="F595" s="30"/>
      <c r="G595" s="30"/>
      <c r="H595" s="30">
        <v>2808</v>
      </c>
    </row>
    <row r="596" spans="1:8" s="3" customFormat="1" ht="17.25" customHeight="1" x14ac:dyDescent="0.2">
      <c r="A596" s="120"/>
      <c r="B596" s="120"/>
      <c r="C596" s="120"/>
      <c r="D596" s="120"/>
      <c r="E596" s="120"/>
      <c r="F596" s="120"/>
      <c r="G596" s="120"/>
      <c r="H596" s="120"/>
    </row>
    <row r="597" spans="1:8" s="9" customFormat="1" ht="37.5" customHeight="1" x14ac:dyDescent="0.2">
      <c r="A597" s="6"/>
      <c r="B597" s="19"/>
      <c r="C597" s="19" t="s">
        <v>117</v>
      </c>
      <c r="D597" s="30">
        <f>D599</f>
        <v>1730</v>
      </c>
      <c r="E597" s="30">
        <f t="shared" ref="E597:H597" si="86">E599</f>
        <v>0</v>
      </c>
      <c r="F597" s="30">
        <f t="shared" si="86"/>
        <v>0</v>
      </c>
      <c r="G597" s="30">
        <f t="shared" si="86"/>
        <v>0</v>
      </c>
      <c r="H597" s="30">
        <f t="shared" si="86"/>
        <v>1730</v>
      </c>
    </row>
    <row r="598" spans="1:8" s="9" customFormat="1" ht="17.25" customHeight="1" x14ac:dyDescent="0.2">
      <c r="A598" s="6"/>
      <c r="B598" s="6"/>
      <c r="C598" s="6" t="s">
        <v>11</v>
      </c>
      <c r="D598" s="1"/>
      <c r="E598" s="1"/>
      <c r="F598" s="1"/>
      <c r="G598" s="1"/>
      <c r="H598" s="1"/>
    </row>
    <row r="599" spans="1:8" s="3" customFormat="1" ht="76.5" customHeight="1" x14ac:dyDescent="0.2">
      <c r="A599" s="28">
        <v>1042</v>
      </c>
      <c r="B599" s="28">
        <v>31001</v>
      </c>
      <c r="C599" s="29" t="s">
        <v>118</v>
      </c>
      <c r="D599" s="30">
        <f>SUM(E599:H599)</f>
        <v>1730</v>
      </c>
      <c r="E599" s="30"/>
      <c r="F599" s="30"/>
      <c r="G599" s="30"/>
      <c r="H599" s="30">
        <v>1730</v>
      </c>
    </row>
    <row r="600" spans="1:8" ht="17.25" customHeight="1" x14ac:dyDescent="0.2">
      <c r="A600" s="119"/>
      <c r="B600" s="119"/>
      <c r="C600" s="119"/>
      <c r="D600" s="119"/>
      <c r="E600" s="119"/>
      <c r="F600" s="119"/>
      <c r="G600" s="119"/>
      <c r="H600" s="119"/>
    </row>
    <row r="601" spans="1:8" s="9" customFormat="1" ht="21" customHeight="1" x14ac:dyDescent="0.2">
      <c r="A601" s="6"/>
      <c r="B601" s="19"/>
      <c r="C601" s="19" t="s">
        <v>108</v>
      </c>
      <c r="D601" s="30">
        <f>D603</f>
        <v>5200</v>
      </c>
      <c r="E601" s="30">
        <f>E603</f>
        <v>0</v>
      </c>
      <c r="F601" s="30">
        <f>F603</f>
        <v>0</v>
      </c>
      <c r="G601" s="30">
        <f>G603</f>
        <v>0</v>
      </c>
      <c r="H601" s="30">
        <f>H603</f>
        <v>5200</v>
      </c>
    </row>
    <row r="602" spans="1:8" s="9" customFormat="1" ht="17.25" customHeight="1" x14ac:dyDescent="0.2">
      <c r="A602" s="6"/>
      <c r="B602" s="6"/>
      <c r="C602" s="6" t="s">
        <v>11</v>
      </c>
      <c r="D602" s="1"/>
      <c r="E602" s="1"/>
      <c r="F602" s="1"/>
      <c r="G602" s="1"/>
      <c r="H602" s="1"/>
    </row>
    <row r="603" spans="1:8" s="3" customFormat="1" ht="59.25" customHeight="1" x14ac:dyDescent="0.2">
      <c r="A603" s="28">
        <v>1002</v>
      </c>
      <c r="B603" s="28">
        <v>31001</v>
      </c>
      <c r="C603" s="29" t="s">
        <v>107</v>
      </c>
      <c r="D603" s="30">
        <f t="shared" ref="D603" si="87">SUM(E603:H603)</f>
        <v>5200</v>
      </c>
      <c r="E603" s="30"/>
      <c r="F603" s="30"/>
      <c r="G603" s="30"/>
      <c r="H603" s="30">
        <v>5200</v>
      </c>
    </row>
    <row r="604" spans="1:8" ht="17.25" customHeight="1" x14ac:dyDescent="0.2">
      <c r="A604" s="119"/>
      <c r="B604" s="119"/>
      <c r="C604" s="119"/>
      <c r="D604" s="119"/>
      <c r="E604" s="119"/>
      <c r="F604" s="119"/>
      <c r="G604" s="119"/>
      <c r="H604" s="119"/>
    </row>
    <row r="605" spans="1:8" s="9" customFormat="1" ht="21" customHeight="1" x14ac:dyDescent="0.2">
      <c r="A605" s="6"/>
      <c r="B605" s="19"/>
      <c r="C605" s="19" t="s">
        <v>75</v>
      </c>
      <c r="D605" s="30">
        <f>D607</f>
        <v>3000</v>
      </c>
      <c r="E605" s="30">
        <f>E607</f>
        <v>0</v>
      </c>
      <c r="F605" s="30">
        <f>F607</f>
        <v>0</v>
      </c>
      <c r="G605" s="30">
        <f>G607</f>
        <v>0</v>
      </c>
      <c r="H605" s="30">
        <f>H607</f>
        <v>3000</v>
      </c>
    </row>
    <row r="606" spans="1:8" s="9" customFormat="1" ht="17.25" customHeight="1" x14ac:dyDescent="0.2">
      <c r="A606" s="6"/>
      <c r="B606" s="6"/>
      <c r="C606" s="6" t="s">
        <v>11</v>
      </c>
      <c r="D606" s="1"/>
      <c r="E606" s="1"/>
      <c r="F606" s="1"/>
      <c r="G606" s="1"/>
      <c r="H606" s="1"/>
    </row>
    <row r="607" spans="1:8" s="3" customFormat="1" ht="40.5" customHeight="1" x14ac:dyDescent="0.2">
      <c r="A607" s="28">
        <v>1030</v>
      </c>
      <c r="B607" s="28">
        <v>31001</v>
      </c>
      <c r="C607" s="29" t="s">
        <v>76</v>
      </c>
      <c r="D607" s="30">
        <f t="shared" ref="D607" si="88">SUM(E607:H607)</f>
        <v>3000</v>
      </c>
      <c r="E607" s="30"/>
      <c r="F607" s="30"/>
      <c r="G607" s="30"/>
      <c r="H607" s="30">
        <v>3000</v>
      </c>
    </row>
    <row r="608" spans="1:8" s="3" customFormat="1" ht="21" customHeight="1" x14ac:dyDescent="0.2">
      <c r="A608" s="120"/>
      <c r="B608" s="120"/>
      <c r="C608" s="120"/>
      <c r="D608" s="120"/>
      <c r="E608" s="120"/>
      <c r="F608" s="120"/>
      <c r="G608" s="120"/>
      <c r="H608" s="120"/>
    </row>
    <row r="609" spans="1:8" s="9" customFormat="1" ht="24" customHeight="1" x14ac:dyDescent="0.2">
      <c r="A609" s="6"/>
      <c r="B609" s="19"/>
      <c r="C609" s="19" t="s">
        <v>362</v>
      </c>
      <c r="D609" s="30">
        <f>D611</f>
        <v>4000</v>
      </c>
      <c r="E609" s="30">
        <f>E611</f>
        <v>0</v>
      </c>
      <c r="F609" s="30">
        <f>F611</f>
        <v>0</v>
      </c>
      <c r="G609" s="30">
        <f>G611</f>
        <v>0</v>
      </c>
      <c r="H609" s="30">
        <f>H611</f>
        <v>4000</v>
      </c>
    </row>
    <row r="610" spans="1:8" s="9" customFormat="1" ht="17.25" customHeight="1" x14ac:dyDescent="0.2">
      <c r="A610" s="6"/>
      <c r="B610" s="6"/>
      <c r="C610" s="6" t="s">
        <v>11</v>
      </c>
      <c r="D610" s="1"/>
      <c r="E610" s="1"/>
      <c r="F610" s="1"/>
      <c r="G610" s="1"/>
      <c r="H610" s="1"/>
    </row>
    <row r="611" spans="1:8" s="3" customFormat="1" ht="56.25" customHeight="1" x14ac:dyDescent="0.2">
      <c r="A611" s="28">
        <v>1037</v>
      </c>
      <c r="B611" s="28">
        <v>31001</v>
      </c>
      <c r="C611" s="29" t="s">
        <v>363</v>
      </c>
      <c r="D611" s="30">
        <f t="shared" ref="D611" si="89">SUM(E611:H611)</f>
        <v>4000</v>
      </c>
      <c r="E611" s="30"/>
      <c r="F611" s="30"/>
      <c r="G611" s="30"/>
      <c r="H611" s="30">
        <v>4000</v>
      </c>
    </row>
    <row r="612" spans="1:8" s="3" customFormat="1" ht="18.75" customHeight="1" x14ac:dyDescent="0.2">
      <c r="A612" s="120"/>
      <c r="B612" s="120"/>
      <c r="C612" s="120"/>
      <c r="D612" s="120"/>
      <c r="E612" s="120"/>
      <c r="F612" s="120"/>
      <c r="G612" s="120"/>
      <c r="H612" s="120"/>
    </row>
    <row r="613" spans="1:8" s="9" customFormat="1" ht="24" customHeight="1" x14ac:dyDescent="0.2">
      <c r="A613" s="6"/>
      <c r="B613" s="19"/>
      <c r="C613" s="19" t="s">
        <v>101</v>
      </c>
      <c r="D613" s="30">
        <f>D615</f>
        <v>6280</v>
      </c>
      <c r="E613" s="30">
        <f>E615</f>
        <v>0</v>
      </c>
      <c r="F613" s="30">
        <f>F615</f>
        <v>0</v>
      </c>
      <c r="G613" s="30">
        <f>G615</f>
        <v>0</v>
      </c>
      <c r="H613" s="30">
        <f>H615</f>
        <v>6280</v>
      </c>
    </row>
    <row r="614" spans="1:8" s="9" customFormat="1" ht="17.25" customHeight="1" x14ac:dyDescent="0.2">
      <c r="A614" s="6"/>
      <c r="B614" s="6"/>
      <c r="C614" s="6" t="s">
        <v>11</v>
      </c>
      <c r="D614" s="1"/>
      <c r="E614" s="1"/>
      <c r="F614" s="1"/>
      <c r="G614" s="1"/>
      <c r="H614" s="1"/>
    </row>
    <row r="615" spans="1:8" s="3" customFormat="1" ht="49.5" customHeight="1" x14ac:dyDescent="0.2">
      <c r="A615" s="28">
        <v>1039</v>
      </c>
      <c r="B615" s="28">
        <v>31001</v>
      </c>
      <c r="C615" s="29" t="s">
        <v>102</v>
      </c>
      <c r="D615" s="30">
        <f t="shared" ref="D615" si="90">SUM(E615:H615)</f>
        <v>6280</v>
      </c>
      <c r="E615" s="30"/>
      <c r="F615" s="30"/>
      <c r="G615" s="30"/>
      <c r="H615" s="30">
        <v>6280</v>
      </c>
    </row>
    <row r="616" spans="1:8" s="3" customFormat="1" ht="18.75" customHeight="1" x14ac:dyDescent="0.2">
      <c r="A616" s="120"/>
      <c r="B616" s="120"/>
      <c r="C616" s="120"/>
      <c r="D616" s="120"/>
      <c r="E616" s="120"/>
      <c r="F616" s="120"/>
      <c r="G616" s="120"/>
      <c r="H616" s="120"/>
    </row>
    <row r="617" spans="1:8" s="9" customFormat="1" ht="24" customHeight="1" x14ac:dyDescent="0.2">
      <c r="A617" s="6"/>
      <c r="B617" s="19"/>
      <c r="C617" s="19" t="s">
        <v>103</v>
      </c>
      <c r="D617" s="30">
        <f>D619</f>
        <v>9920</v>
      </c>
      <c r="E617" s="30">
        <f>E619</f>
        <v>0</v>
      </c>
      <c r="F617" s="30">
        <f>F619</f>
        <v>0</v>
      </c>
      <c r="G617" s="30">
        <f>G619</f>
        <v>0</v>
      </c>
      <c r="H617" s="30">
        <f>H619</f>
        <v>9920</v>
      </c>
    </row>
    <row r="618" spans="1:8" s="9" customFormat="1" ht="17.25" customHeight="1" x14ac:dyDescent="0.2">
      <c r="A618" s="6"/>
      <c r="B618" s="6"/>
      <c r="C618" s="6" t="s">
        <v>11</v>
      </c>
      <c r="D618" s="1"/>
      <c r="E618" s="1"/>
      <c r="F618" s="1"/>
      <c r="G618" s="1"/>
      <c r="H618" s="1"/>
    </row>
    <row r="619" spans="1:8" s="3" customFormat="1" ht="54" customHeight="1" x14ac:dyDescent="0.2">
      <c r="A619" s="28">
        <v>1051</v>
      </c>
      <c r="B619" s="28">
        <v>31001</v>
      </c>
      <c r="C619" s="29" t="s">
        <v>104</v>
      </c>
      <c r="D619" s="30">
        <f t="shared" ref="D619" si="91">SUM(E619:H619)</f>
        <v>9920</v>
      </c>
      <c r="E619" s="30"/>
      <c r="F619" s="30"/>
      <c r="G619" s="30"/>
      <c r="H619" s="30">
        <v>9920</v>
      </c>
    </row>
    <row r="620" spans="1:8" s="3" customFormat="1" ht="20.25" customHeight="1" x14ac:dyDescent="0.2">
      <c r="A620" s="120"/>
      <c r="B620" s="120"/>
      <c r="C620" s="120"/>
      <c r="D620" s="120"/>
      <c r="E620" s="120"/>
      <c r="F620" s="120"/>
      <c r="G620" s="120"/>
      <c r="H620" s="120"/>
    </row>
    <row r="621" spans="1:8" s="9" customFormat="1" ht="24" customHeight="1" x14ac:dyDescent="0.2">
      <c r="A621" s="6"/>
      <c r="B621" s="19"/>
      <c r="C621" s="19" t="s">
        <v>105</v>
      </c>
      <c r="D621" s="30">
        <f>D623</f>
        <v>4650</v>
      </c>
      <c r="E621" s="30">
        <f>E623</f>
        <v>0</v>
      </c>
      <c r="F621" s="30">
        <f>F623</f>
        <v>0</v>
      </c>
      <c r="G621" s="30">
        <f>G623</f>
        <v>0</v>
      </c>
      <c r="H621" s="30">
        <f>H623</f>
        <v>4650</v>
      </c>
    </row>
    <row r="622" spans="1:8" s="9" customFormat="1" ht="17.25" customHeight="1" x14ac:dyDescent="0.2">
      <c r="A622" s="6"/>
      <c r="B622" s="6"/>
      <c r="C622" s="6" t="s">
        <v>11</v>
      </c>
      <c r="D622" s="1"/>
      <c r="E622" s="1"/>
      <c r="F622" s="1"/>
      <c r="G622" s="1"/>
      <c r="H622" s="1"/>
    </row>
    <row r="623" spans="1:8" s="3" customFormat="1" ht="57" customHeight="1" x14ac:dyDescent="0.2">
      <c r="A623" s="28">
        <v>1055</v>
      </c>
      <c r="B623" s="28">
        <v>31001</v>
      </c>
      <c r="C623" s="29" t="s">
        <v>106</v>
      </c>
      <c r="D623" s="30">
        <f t="shared" ref="D623" si="92">SUM(E623:H623)</f>
        <v>4650</v>
      </c>
      <c r="E623" s="30"/>
      <c r="F623" s="30"/>
      <c r="G623" s="30"/>
      <c r="H623" s="30">
        <v>4650</v>
      </c>
    </row>
    <row r="624" spans="1:8" s="3" customFormat="1" ht="20.25" customHeight="1" x14ac:dyDescent="0.2">
      <c r="A624" s="120"/>
      <c r="B624" s="120"/>
      <c r="C624" s="120"/>
      <c r="D624" s="120"/>
      <c r="E624" s="120"/>
      <c r="F624" s="120"/>
      <c r="G624" s="120"/>
      <c r="H624" s="120"/>
    </row>
    <row r="625" spans="1:8" s="9" customFormat="1" ht="24" customHeight="1" x14ac:dyDescent="0.2">
      <c r="A625" s="6"/>
      <c r="B625" s="19"/>
      <c r="C625" s="19" t="s">
        <v>369</v>
      </c>
      <c r="D625" s="30">
        <f>D627</f>
        <v>12831253.300000001</v>
      </c>
      <c r="E625" s="30">
        <f>E627</f>
        <v>0</v>
      </c>
      <c r="F625" s="30">
        <f>F627</f>
        <v>12831253.300000001</v>
      </c>
      <c r="G625" s="30">
        <f>G627</f>
        <v>0</v>
      </c>
      <c r="H625" s="30">
        <f>H627</f>
        <v>0</v>
      </c>
    </row>
    <row r="626" spans="1:8" s="9" customFormat="1" ht="17.25" customHeight="1" x14ac:dyDescent="0.2">
      <c r="A626" s="6"/>
      <c r="B626" s="6"/>
      <c r="C626" s="6" t="s">
        <v>11</v>
      </c>
      <c r="D626" s="1"/>
      <c r="E626" s="1"/>
      <c r="F626" s="1"/>
      <c r="G626" s="1"/>
      <c r="H626" s="1"/>
    </row>
    <row r="627" spans="1:8" s="3" customFormat="1" ht="36" customHeight="1" x14ac:dyDescent="0.2">
      <c r="A627" s="28">
        <v>1139</v>
      </c>
      <c r="B627" s="28">
        <v>11001</v>
      </c>
      <c r="C627" s="29" t="s">
        <v>408</v>
      </c>
      <c r="D627" s="30">
        <f t="shared" ref="D627" si="93">SUM(E627:H627)</f>
        <v>12831253.300000001</v>
      </c>
      <c r="E627" s="30"/>
      <c r="F627" s="30">
        <v>12831253.300000001</v>
      </c>
      <c r="G627" s="30"/>
      <c r="H627" s="30"/>
    </row>
  </sheetData>
  <customSheetViews>
    <customSheetView guid="{B7797A7D-B43B-4BCE-9978-823BFE2C3964}" scale="80">
      <pane ySplit="7" topLeftCell="A546" activePane="bottomLeft" state="frozen"/>
      <selection pane="bottomLeft" activeCell="H549" sqref="H549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1"/>
      <headerFooter>
        <oddFooter>&amp;C&amp;P</oddFooter>
      </headerFooter>
    </customSheetView>
    <customSheetView guid="{12DAAD19-5FB5-49AC-9911-3B49AE81185F}" scale="80" topLeftCell="A16">
      <selection activeCell="A17" sqref="A17:H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2"/>
      <headerFooter>
        <oddFooter>&amp;C&amp;P</oddFooter>
      </headerFooter>
    </customSheetView>
    <customSheetView guid="{8A68503D-EAEE-49D7-B957-F867E305B493}" scale="80" showPageBreaks="1" printArea="1" topLeftCell="A88">
      <selection activeCell="G98" sqref="G98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3"/>
      <headerFooter>
        <oddFooter>&amp;C&amp;P</oddFooter>
      </headerFooter>
    </customSheetView>
    <customSheetView guid="{E0B44A5D-DF3C-4DF5-967F-EFE35FE263DD}" showPageBreaks="1" printArea="1" topLeftCell="A165">
      <selection activeCell="C171" sqref="C171"/>
      <pageMargins left="0.2" right="0.17" top="0.28999999999999998" bottom="0.36" header="0.17" footer="0.17"/>
      <printOptions horizontalCentered="1"/>
      <pageSetup paperSize="9" scale="90" orientation="landscape" horizontalDpi="96" verticalDpi="96" r:id="rId4"/>
    </customSheetView>
    <customSheetView guid="{7B743627-E41D-470B-A1E2-E178855C2124}" printArea="1" topLeftCell="A7">
      <selection activeCell="L16" sqref="L16"/>
      <pageMargins left="0.2" right="0.17" top="0.28999999999999998" bottom="0.36" header="0.17" footer="0.17"/>
      <printOptions horizontalCentered="1"/>
      <pageSetup paperSize="9" scale="90" orientation="landscape" horizontalDpi="96" verticalDpi="96" r:id="rId5"/>
    </customSheetView>
    <customSheetView guid="{1E196B97-C3EA-4B2F-8DA4-0D00A0E8FDF0}" printArea="1" topLeftCell="A109">
      <selection activeCell="L91" sqref="L91"/>
      <pageMargins left="0.2" right="0.17" top="0.28999999999999998" bottom="0.36" header="0.17" footer="0.17"/>
      <printOptions horizontalCentered="1"/>
      <pageSetup paperSize="9" scale="90" orientation="landscape" horizontalDpi="96" verticalDpi="96" r:id="rId6"/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7"/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8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9"/>
      <headerFooter>
        <oddFooter>&amp;C&amp;P</oddFooter>
      </headerFooter>
    </customSheetView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10"/>
    </customSheetView>
    <customSheetView guid="{A9A0FFC7-BD84-451E-8B82-5ED9E3DE4DD1}" showPageBreaks="1" printArea="1">
      <pane xSplit="4" ySplit="7" topLeftCell="E80" activePane="bottomRight" state="frozen"/>
      <selection pane="bottomRight" activeCell="K82" sqref="K82"/>
      <pageMargins left="0.2" right="0.17" top="0.28999999999999998" bottom="0.36" header="0.17" footer="0.17"/>
      <printOptions horizontalCentered="1"/>
      <pageSetup paperSize="9" scale="90" orientation="landscape" horizontalDpi="96" verticalDpi="96" r:id="rId11"/>
    </customSheetView>
    <customSheetView guid="{6569EC42-5602-4591-A3B0-34B671BBD561}" showPageBreaks="1" printArea="1" topLeftCell="A120">
      <selection activeCell="I70" sqref="I70"/>
      <pageMargins left="0.2" right="0.17" top="0.28999999999999998" bottom="0.36" header="0.17" footer="0.17"/>
      <printOptions horizontalCentered="1"/>
      <pageSetup paperSize="9" scale="90" orientation="landscape" horizontalDpi="96" verticalDpi="96" r:id="rId12"/>
    </customSheetView>
    <customSheetView guid="{E6FFFF8A-057D-4ED2-98F7-3B3A40E48F3D}" scale="80">
      <pane ySplit="7" topLeftCell="A515" activePane="bottomLeft" state="frozen"/>
      <selection pane="bottomLeft" activeCell="H522" sqref="H522"/>
      <pageMargins left="0.2" right="0.17" top="0.28999999999999998" bottom="0.36" header="0.17" footer="0.17"/>
      <printOptions horizontalCentered="1"/>
      <pageSetup paperSize="9" scale="76" firstPageNumber="236" orientation="landscape" useFirstPageNumber="1" horizontalDpi="96" verticalDpi="96" r:id="rId13"/>
      <headerFooter>
        <oddFooter>&amp;C&amp;P</oddFooter>
      </headerFooter>
    </customSheetView>
    <customSheetView guid="{BE11D70C-0A32-4A5B-9D2F-765F56149BBD}" scale="80" printArea="1" topLeftCell="A433">
      <selection activeCell="I438" sqref="I438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14"/>
      <headerFooter>
        <oddFooter>&amp;C&amp;P</oddFooter>
      </headerFooter>
    </customSheetView>
    <customSheetView guid="{F4C891B9-3F43-46AF-8B03-0753DD6111E3}" scale="80" printArea="1" topLeftCell="A6">
      <pane ySplit="2" topLeftCell="A85" activePane="bottomLeft"/>
      <selection pane="bottomLeft" activeCell="E89" sqref="E89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15"/>
      <headerFooter>
        <oddFooter>&amp;C&amp;P</oddFooter>
      </headerFooter>
    </customSheetView>
    <customSheetView guid="{807A9DB3-E8A2-4037-A3EC-44B1EBF12653}" scale="80">
      <selection activeCell="I8" sqref="I8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16"/>
      <headerFooter>
        <oddFooter>&amp;C&amp;P</oddFooter>
      </headerFooter>
    </customSheetView>
    <customSheetView guid="{C2B771FF-7EA5-48FE-AC7B-8F46ADB6509C}" scale="80" showPageBreaks="1" printArea="1">
      <selection activeCell="F7" sqref="F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17"/>
      <headerFooter>
        <oddFooter>&amp;C&amp;P</oddFooter>
      </headerFooter>
    </customSheetView>
    <customSheetView guid="{E7299FF9-9BFD-4228-A75B-920C4DDCA7D1}" scale="80" showPageBreaks="1" topLeftCell="A502">
      <selection activeCell="I505" sqref="I505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18"/>
      <headerFooter>
        <oddFooter>&amp;C&amp;P</oddFooter>
      </headerFooter>
    </customSheetView>
  </customSheetViews>
  <mergeCells count="83">
    <mergeCell ref="A107:A120"/>
    <mergeCell ref="B107:B120"/>
    <mergeCell ref="A123:A132"/>
    <mergeCell ref="B123:B132"/>
    <mergeCell ref="A137:A149"/>
    <mergeCell ref="B137:B149"/>
    <mergeCell ref="A152:A159"/>
    <mergeCell ref="B152:B159"/>
    <mergeCell ref="A162:A166"/>
    <mergeCell ref="B162:B166"/>
    <mergeCell ref="A178:A206"/>
    <mergeCell ref="B178:B206"/>
    <mergeCell ref="A216:A217"/>
    <mergeCell ref="B216:B217"/>
    <mergeCell ref="A218:A219"/>
    <mergeCell ref="B218:B219"/>
    <mergeCell ref="A222:A226"/>
    <mergeCell ref="B222:B226"/>
    <mergeCell ref="A229:A234"/>
    <mergeCell ref="B229:B234"/>
    <mergeCell ref="A239:A240"/>
    <mergeCell ref="B239:B240"/>
    <mergeCell ref="A244:A247"/>
    <mergeCell ref="B244:B247"/>
    <mergeCell ref="A250:A265"/>
    <mergeCell ref="B250:B265"/>
    <mergeCell ref="A268:A318"/>
    <mergeCell ref="B268:B318"/>
    <mergeCell ref="A324:A329"/>
    <mergeCell ref="B324:B329"/>
    <mergeCell ref="A332:A357"/>
    <mergeCell ref="B332:B357"/>
    <mergeCell ref="A360:A376"/>
    <mergeCell ref="B360:B376"/>
    <mergeCell ref="A379:A434"/>
    <mergeCell ref="B379:B434"/>
    <mergeCell ref="A2:H2"/>
    <mergeCell ref="A3:H3"/>
    <mergeCell ref="A4:H4"/>
    <mergeCell ref="G5:H5"/>
    <mergeCell ref="A6:B6"/>
    <mergeCell ref="C6:C7"/>
    <mergeCell ref="D6:D7"/>
    <mergeCell ref="E6:H6"/>
    <mergeCell ref="A549:H549"/>
    <mergeCell ref="A558:H558"/>
    <mergeCell ref="A571:H571"/>
    <mergeCell ref="A575:H575"/>
    <mergeCell ref="A579:H579"/>
    <mergeCell ref="A583:H583"/>
    <mergeCell ref="A588:H588"/>
    <mergeCell ref="A596:H596"/>
    <mergeCell ref="A600:H600"/>
    <mergeCell ref="A604:H604"/>
    <mergeCell ref="A592:H592"/>
    <mergeCell ref="A608:H608"/>
    <mergeCell ref="A612:H612"/>
    <mergeCell ref="A616:H616"/>
    <mergeCell ref="A620:H620"/>
    <mergeCell ref="A624:H624"/>
    <mergeCell ref="A541:H541"/>
    <mergeCell ref="A533:H533"/>
    <mergeCell ref="A529:H529"/>
    <mergeCell ref="A522:H522"/>
    <mergeCell ref="A515:H515"/>
    <mergeCell ref="A510:H510"/>
    <mergeCell ref="A502:H502"/>
    <mergeCell ref="A452:H452"/>
    <mergeCell ref="A447:H447"/>
    <mergeCell ref="A436:H436"/>
    <mergeCell ref="A96:H96"/>
    <mergeCell ref="A102:H102"/>
    <mergeCell ref="A92:H92"/>
    <mergeCell ref="A86:H86"/>
    <mergeCell ref="A78:H78"/>
    <mergeCell ref="A19:H19"/>
    <mergeCell ref="A14:H14"/>
    <mergeCell ref="A10:H10"/>
    <mergeCell ref="A54:H54"/>
    <mergeCell ref="A50:H50"/>
    <mergeCell ref="A40:H40"/>
    <mergeCell ref="A35:H35"/>
    <mergeCell ref="A31:H31"/>
  </mergeCells>
  <printOptions horizontalCentered="1"/>
  <pageMargins left="0.2" right="0.17" top="0.28999999999999998" bottom="0.36" header="0.17" footer="0.17"/>
  <pageSetup paperSize="9" scale="80" firstPageNumber="248" orientation="landscape" useFirstPageNumber="1" horizontalDpi="96" verticalDpi="96" r:id="rId19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կապիտալ</vt:lpstr>
      <vt:lpstr>կապիտալ!Print_Area</vt:lpstr>
      <vt:lpstr>կապիտալ!Print_Titles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Marine Gochumyan</cp:lastModifiedBy>
  <cp:lastPrinted>2022-12-08T13:10:08Z</cp:lastPrinted>
  <dcterms:created xsi:type="dcterms:W3CDTF">2019-07-04T05:37:23Z</dcterms:created>
  <dcterms:modified xsi:type="dcterms:W3CDTF">2022-12-08T13:11:26Z</dcterms:modified>
</cp:coreProperties>
</file>