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/>
  <mc:AlternateContent xmlns:mc="http://schemas.openxmlformats.org/markup-compatibility/2006">
    <mc:Choice Requires="x15">
      <x15ac:absPath xmlns:x15ac="http://schemas.microsoft.com/office/spreadsheetml/2010/11/ac" url="C:\Users\Erik\Desktop\nor\"/>
    </mc:Choice>
  </mc:AlternateContent>
  <xr:revisionPtr revIDLastSave="0" documentId="13_ncr:1_{1A208F81-C603-4C2A-BD83-AD7887C27D0E}" xr6:coauthVersionLast="40" xr6:coauthVersionMax="47" xr10:uidLastSave="{00000000-0000-0000-0000-000000000000}"/>
  <bookViews>
    <workbookView xWindow="705" yWindow="2880" windowWidth="13185" windowHeight="11385" activeTab="7" xr2:uid="{00000000-000D-0000-FFFF-FFFF00000000}"/>
  </bookViews>
  <sheets>
    <sheet name="1" sheetId="9" r:id="rId1"/>
    <sheet name="2" sheetId="1" r:id="rId2"/>
    <sheet name="3" sheetId="3" r:id="rId3"/>
    <sheet name="4" sheetId="4" r:id="rId4"/>
    <sheet name="5" sheetId="5" r:id="rId5"/>
    <sheet name="6" sheetId="6" r:id="rId6"/>
    <sheet name="7" sheetId="7" r:id="rId7"/>
    <sheet name="8" sheetId="8" r:id="rId8"/>
  </sheets>
  <definedNames>
    <definedName name="_Hlk102749370" localSheetId="7">'8'!$B$313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4" i="9" l="1"/>
  <c r="E66" i="9" s="1"/>
  <c r="D64" i="9"/>
  <c r="C64" i="9"/>
  <c r="E62" i="9"/>
  <c r="D62" i="9"/>
  <c r="C62" i="9"/>
  <c r="E55" i="9"/>
  <c r="D55" i="9"/>
  <c r="C55" i="9"/>
  <c r="D52" i="9"/>
  <c r="C52" i="9"/>
  <c r="E51" i="9"/>
  <c r="D51" i="9"/>
  <c r="D49" i="9"/>
  <c r="C49" i="9"/>
  <c r="C51" i="9" s="1"/>
  <c r="E48" i="9"/>
  <c r="D47" i="9"/>
  <c r="C47" i="9"/>
  <c r="D46" i="9"/>
  <c r="C46" i="9"/>
  <c r="D45" i="9"/>
  <c r="D48" i="9" s="1"/>
  <c r="C45" i="9"/>
  <c r="C48" i="9" s="1"/>
  <c r="D44" i="9"/>
  <c r="C44" i="9"/>
  <c r="E43" i="9"/>
  <c r="D41" i="9"/>
  <c r="C41" i="9"/>
  <c r="D39" i="9"/>
  <c r="C39" i="9"/>
  <c r="D38" i="9"/>
  <c r="C38" i="9"/>
  <c r="D37" i="9"/>
  <c r="C37" i="9"/>
  <c r="D36" i="9"/>
  <c r="C36" i="9"/>
  <c r="D35" i="9"/>
  <c r="C35" i="9"/>
  <c r="D34" i="9"/>
  <c r="C34" i="9"/>
  <c r="D33" i="9"/>
  <c r="D43" i="9" s="1"/>
  <c r="C33" i="9"/>
  <c r="D32" i="9"/>
  <c r="C32" i="9"/>
  <c r="C43" i="9" s="1"/>
  <c r="E31" i="9"/>
  <c r="D31" i="9"/>
  <c r="C31" i="9"/>
  <c r="E29" i="9"/>
  <c r="D26" i="9"/>
  <c r="C26" i="9"/>
  <c r="D25" i="9"/>
  <c r="D29" i="9" s="1"/>
  <c r="C25" i="9"/>
  <c r="D24" i="9"/>
  <c r="C24" i="9"/>
  <c r="C29" i="9" s="1"/>
  <c r="D23" i="9"/>
  <c r="C23" i="9"/>
  <c r="D22" i="9"/>
  <c r="C22" i="9"/>
  <c r="E21" i="9"/>
  <c r="D20" i="9"/>
  <c r="C20" i="9"/>
  <c r="D19" i="9"/>
  <c r="C19" i="9"/>
  <c r="D18" i="9"/>
  <c r="D21" i="9" s="1"/>
  <c r="C18" i="9"/>
  <c r="C21" i="9" s="1"/>
  <c r="E17" i="9"/>
  <c r="D16" i="9"/>
  <c r="C16" i="9"/>
  <c r="D15" i="9"/>
  <c r="C15" i="9"/>
  <c r="D14" i="9"/>
  <c r="C14" i="9"/>
  <c r="D13" i="9"/>
  <c r="C13" i="9"/>
  <c r="C17" i="9" s="1"/>
  <c r="D12" i="9"/>
  <c r="D17" i="9" s="1"/>
  <c r="C12" i="9"/>
  <c r="E11" i="9"/>
  <c r="D10" i="9"/>
  <c r="C10" i="9"/>
  <c r="C9" i="9"/>
  <c r="C11" i="9" s="1"/>
  <c r="D8" i="9"/>
  <c r="C8" i="9"/>
  <c r="D7" i="9"/>
  <c r="C7" i="9"/>
  <c r="D6" i="9"/>
  <c r="C6" i="9"/>
  <c r="M11" i="6"/>
  <c r="L11" i="6"/>
  <c r="L19" i="7"/>
  <c r="K12" i="7"/>
  <c r="K10" i="7"/>
  <c r="N8" i="7"/>
  <c r="L56" i="1"/>
  <c r="J56" i="1" s="1"/>
  <c r="N48" i="4"/>
  <c r="Q48" i="4"/>
  <c r="L50" i="4"/>
  <c r="O50" i="4" s="1"/>
  <c r="K58" i="3"/>
  <c r="O134" i="8"/>
  <c r="O132" i="8" s="1"/>
  <c r="M138" i="8"/>
  <c r="U64" i="4"/>
  <c r="U62" i="4"/>
  <c r="V62" i="4"/>
  <c r="V105" i="4"/>
  <c r="U105" i="4"/>
  <c r="U107" i="4"/>
  <c r="V100" i="4"/>
  <c r="V95" i="4" s="1"/>
  <c r="U95" i="4" s="1"/>
  <c r="U102" i="4"/>
  <c r="V97" i="4"/>
  <c r="U99" i="4"/>
  <c r="V92" i="4"/>
  <c r="U94" i="4"/>
  <c r="V89" i="4"/>
  <c r="W89" i="4"/>
  <c r="W84" i="4"/>
  <c r="U91" i="4"/>
  <c r="V86" i="4"/>
  <c r="W86" i="4"/>
  <c r="U88" i="4"/>
  <c r="U86" i="4" s="1"/>
  <c r="V73" i="4"/>
  <c r="U73" i="4" s="1"/>
  <c r="V78" i="4"/>
  <c r="W78" i="4"/>
  <c r="U83" i="4"/>
  <c r="U82" i="4"/>
  <c r="U81" i="4"/>
  <c r="U80" i="4"/>
  <c r="V75" i="4"/>
  <c r="W75" i="4"/>
  <c r="W73" i="4" s="1"/>
  <c r="U77" i="4"/>
  <c r="U75" i="4" s="1"/>
  <c r="V70" i="4"/>
  <c r="V68" i="4" s="1"/>
  <c r="U68" i="4" s="1"/>
  <c r="U72" i="4"/>
  <c r="U67" i="4"/>
  <c r="V65" i="4"/>
  <c r="W62" i="4"/>
  <c r="W57" i="4" s="1"/>
  <c r="V59" i="4"/>
  <c r="W59" i="4"/>
  <c r="U61" i="4"/>
  <c r="U59" i="4" s="1"/>
  <c r="V54" i="4"/>
  <c r="U54" i="4"/>
  <c r="U56" i="4"/>
  <c r="W154" i="8"/>
  <c r="W152" i="8"/>
  <c r="V156" i="8"/>
  <c r="V51" i="4"/>
  <c r="U51" i="4" s="1"/>
  <c r="U53" i="4"/>
  <c r="V48" i="4"/>
  <c r="V46" i="4" s="1"/>
  <c r="U46" i="4" s="1"/>
  <c r="U50" i="4"/>
  <c r="W43" i="4"/>
  <c r="U43" i="4" s="1"/>
  <c r="U45" i="4"/>
  <c r="U40" i="4"/>
  <c r="V40" i="4"/>
  <c r="V30" i="4" s="1"/>
  <c r="U42" i="4"/>
  <c r="V36" i="4"/>
  <c r="W36" i="4"/>
  <c r="U36" i="4" s="1"/>
  <c r="U39" i="4"/>
  <c r="U38" i="4"/>
  <c r="V32" i="4"/>
  <c r="W32" i="4"/>
  <c r="U35" i="4"/>
  <c r="U34" i="4"/>
  <c r="V27" i="4"/>
  <c r="U29" i="4"/>
  <c r="V19" i="4"/>
  <c r="U19" i="4" s="1"/>
  <c r="U21" i="4"/>
  <c r="V15" i="4"/>
  <c r="U15" i="4" s="1"/>
  <c r="U18" i="4"/>
  <c r="U17" i="4"/>
  <c r="V11" i="4"/>
  <c r="V9" i="4"/>
  <c r="U13" i="4"/>
  <c r="T31" i="5"/>
  <c r="S31" i="5" s="1"/>
  <c r="U121" i="5"/>
  <c r="S123" i="5"/>
  <c r="S121" i="5" s="1"/>
  <c r="S115" i="5"/>
  <c r="U115" i="5"/>
  <c r="U113" i="5" s="1"/>
  <c r="S113" i="5"/>
  <c r="S117" i="5"/>
  <c r="U102" i="5"/>
  <c r="S102" i="5" s="1"/>
  <c r="S105" i="5"/>
  <c r="S98" i="5"/>
  <c r="U98" i="5"/>
  <c r="S101" i="5"/>
  <c r="S100" i="5"/>
  <c r="T90" i="5"/>
  <c r="S90" i="5" s="1"/>
  <c r="S92" i="5"/>
  <c r="T87" i="5"/>
  <c r="S87" i="5" s="1"/>
  <c r="S89" i="5"/>
  <c r="S86" i="5"/>
  <c r="T84" i="5"/>
  <c r="S84" i="5" s="1"/>
  <c r="S83" i="5"/>
  <c r="T81" i="5"/>
  <c r="S78" i="5"/>
  <c r="S77" i="5"/>
  <c r="T75" i="5"/>
  <c r="T73" i="5" s="1"/>
  <c r="S73" i="5"/>
  <c r="S72" i="5"/>
  <c r="S71" i="5"/>
  <c r="T69" i="5"/>
  <c r="S69" i="5" s="1"/>
  <c r="S68" i="5"/>
  <c r="S67" i="5"/>
  <c r="T65" i="5"/>
  <c r="S65" i="5" s="1"/>
  <c r="S62" i="5"/>
  <c r="T60" i="5"/>
  <c r="S60" i="5" s="1"/>
  <c r="S50" i="5"/>
  <c r="S51" i="5"/>
  <c r="S52" i="5"/>
  <c r="S53" i="5"/>
  <c r="S49" i="5"/>
  <c r="T47" i="5"/>
  <c r="S47" i="5" s="1"/>
  <c r="S46" i="5"/>
  <c r="S45" i="5"/>
  <c r="T43" i="5"/>
  <c r="S43" i="5"/>
  <c r="T40" i="5"/>
  <c r="S40" i="5" s="1"/>
  <c r="S42" i="5"/>
  <c r="S34" i="5"/>
  <c r="S35" i="5"/>
  <c r="S36" i="5"/>
  <c r="S37" i="5"/>
  <c r="S38" i="5"/>
  <c r="S39" i="5"/>
  <c r="S33" i="5"/>
  <c r="S30" i="5"/>
  <c r="S29" i="5"/>
  <c r="T27" i="5"/>
  <c r="S27" i="5"/>
  <c r="T20" i="5"/>
  <c r="S20" i="5" s="1"/>
  <c r="S23" i="5"/>
  <c r="S24" i="5"/>
  <c r="S25" i="5"/>
  <c r="S26" i="5"/>
  <c r="S22" i="5"/>
  <c r="S17" i="5"/>
  <c r="S16" i="5"/>
  <c r="T14" i="5"/>
  <c r="T12" i="5" s="1"/>
  <c r="T107" i="3"/>
  <c r="Q107" i="3"/>
  <c r="P107" i="3"/>
  <c r="O107" i="3"/>
  <c r="K107" i="3"/>
  <c r="N107" i="3" s="1"/>
  <c r="H107" i="3"/>
  <c r="E107" i="3"/>
  <c r="P106" i="3"/>
  <c r="O106" i="3"/>
  <c r="K106" i="3"/>
  <c r="H106" i="3"/>
  <c r="N106" i="3" s="1"/>
  <c r="E106" i="3"/>
  <c r="P105" i="3"/>
  <c r="O105" i="3"/>
  <c r="K105" i="3"/>
  <c r="N105" i="3" s="1"/>
  <c r="E105" i="3"/>
  <c r="U103" i="3"/>
  <c r="T103" i="3" s="1"/>
  <c r="R103" i="3"/>
  <c r="Q103" i="3" s="1"/>
  <c r="L103" i="3"/>
  <c r="K103" i="3" s="1"/>
  <c r="N103" i="3" s="1"/>
  <c r="J103" i="3"/>
  <c r="P103" i="3"/>
  <c r="I103" i="3"/>
  <c r="H103" i="3" s="1"/>
  <c r="G103" i="3"/>
  <c r="F103" i="3"/>
  <c r="E103" i="3" s="1"/>
  <c r="T102" i="3"/>
  <c r="Q102" i="3"/>
  <c r="P102" i="3"/>
  <c r="O102" i="3"/>
  <c r="K102" i="3"/>
  <c r="H102" i="3"/>
  <c r="N102" i="3" s="1"/>
  <c r="E102" i="3"/>
  <c r="T101" i="3"/>
  <c r="Q101" i="3"/>
  <c r="P101" i="3"/>
  <c r="O101" i="3"/>
  <c r="K101" i="3"/>
  <c r="N101" i="3" s="1"/>
  <c r="H101" i="3"/>
  <c r="E101" i="3"/>
  <c r="V99" i="3"/>
  <c r="T99" i="3"/>
  <c r="S99" i="3"/>
  <c r="Q99" i="3"/>
  <c r="O99" i="3"/>
  <c r="M99" i="3"/>
  <c r="K99" i="3"/>
  <c r="J99" i="3"/>
  <c r="J59" i="3" s="1"/>
  <c r="G99" i="3"/>
  <c r="G59" i="3" s="1"/>
  <c r="E99" i="3"/>
  <c r="T98" i="3"/>
  <c r="Q98" i="3"/>
  <c r="P98" i="3"/>
  <c r="O98" i="3"/>
  <c r="K98" i="3"/>
  <c r="H98" i="3"/>
  <c r="N98" i="3" s="1"/>
  <c r="E98" i="3"/>
  <c r="U96" i="3"/>
  <c r="T96" i="3" s="1"/>
  <c r="R96" i="3"/>
  <c r="Q96" i="3"/>
  <c r="P96" i="3"/>
  <c r="L96" i="3"/>
  <c r="I96" i="3"/>
  <c r="H96" i="3"/>
  <c r="F96" i="3"/>
  <c r="E96" i="3" s="1"/>
  <c r="T95" i="3"/>
  <c r="Q95" i="3"/>
  <c r="P95" i="3"/>
  <c r="O95" i="3"/>
  <c r="K95" i="3"/>
  <c r="N95" i="3"/>
  <c r="H95" i="3"/>
  <c r="E95" i="3"/>
  <c r="T94" i="3"/>
  <c r="Q94" i="3"/>
  <c r="P94" i="3"/>
  <c r="O94" i="3"/>
  <c r="K94" i="3"/>
  <c r="H94" i="3"/>
  <c r="E94" i="3"/>
  <c r="U92" i="3"/>
  <c r="T92" i="3"/>
  <c r="R92" i="3"/>
  <c r="Q92" i="3" s="1"/>
  <c r="P92" i="3"/>
  <c r="L92" i="3"/>
  <c r="O92" i="3"/>
  <c r="I92" i="3"/>
  <c r="H92" i="3" s="1"/>
  <c r="F92" i="3"/>
  <c r="E92" i="3" s="1"/>
  <c r="T91" i="3"/>
  <c r="Q91" i="3"/>
  <c r="P91" i="3"/>
  <c r="O91" i="3"/>
  <c r="K91" i="3"/>
  <c r="H91" i="3"/>
  <c r="E91" i="3"/>
  <c r="P90" i="3"/>
  <c r="O90" i="3"/>
  <c r="K90" i="3"/>
  <c r="N90" i="3"/>
  <c r="E90" i="3"/>
  <c r="P89" i="3"/>
  <c r="O89" i="3"/>
  <c r="K89" i="3"/>
  <c r="N89" i="3"/>
  <c r="E89" i="3"/>
  <c r="T88" i="3"/>
  <c r="Q88" i="3"/>
  <c r="P88" i="3"/>
  <c r="O88" i="3"/>
  <c r="K88" i="3"/>
  <c r="N88" i="3"/>
  <c r="H88" i="3"/>
  <c r="E88" i="3"/>
  <c r="T87" i="3"/>
  <c r="P87" i="3"/>
  <c r="O87" i="3"/>
  <c r="K87" i="3"/>
  <c r="N87" i="3"/>
  <c r="E87" i="3"/>
  <c r="T86" i="3"/>
  <c r="P86" i="3"/>
  <c r="O86" i="3"/>
  <c r="K86" i="3"/>
  <c r="N86" i="3" s="1"/>
  <c r="E86" i="3"/>
  <c r="T85" i="3"/>
  <c r="Q85" i="3"/>
  <c r="P85" i="3"/>
  <c r="O85" i="3"/>
  <c r="K85" i="3"/>
  <c r="N85" i="3" s="1"/>
  <c r="H85" i="3"/>
  <c r="E85" i="3"/>
  <c r="T84" i="3"/>
  <c r="Q84" i="3"/>
  <c r="P84" i="3"/>
  <c r="O84" i="3"/>
  <c r="K84" i="3"/>
  <c r="H84" i="3"/>
  <c r="E84" i="3"/>
  <c r="T83" i="3"/>
  <c r="P83" i="3"/>
  <c r="O83" i="3"/>
  <c r="K83" i="3"/>
  <c r="N83" i="3" s="1"/>
  <c r="E83" i="3"/>
  <c r="T82" i="3"/>
  <c r="P82" i="3"/>
  <c r="O82" i="3"/>
  <c r="K82" i="3"/>
  <c r="N82" i="3"/>
  <c r="E82" i="3"/>
  <c r="T81" i="3"/>
  <c r="Q81" i="3"/>
  <c r="P81" i="3"/>
  <c r="O81" i="3"/>
  <c r="K81" i="3"/>
  <c r="H81" i="3"/>
  <c r="N81" i="3" s="1"/>
  <c r="E81" i="3"/>
  <c r="T80" i="3"/>
  <c r="Q80" i="3"/>
  <c r="P80" i="3"/>
  <c r="O80" i="3"/>
  <c r="K80" i="3"/>
  <c r="N80" i="3"/>
  <c r="H80" i="3"/>
  <c r="E80" i="3"/>
  <c r="T79" i="3"/>
  <c r="P79" i="3"/>
  <c r="O79" i="3"/>
  <c r="K79" i="3"/>
  <c r="N79" i="3"/>
  <c r="E79" i="3"/>
  <c r="T78" i="3"/>
  <c r="Q78" i="3"/>
  <c r="P78" i="3"/>
  <c r="O78" i="3"/>
  <c r="K78" i="3"/>
  <c r="N78" i="3"/>
  <c r="H78" i="3"/>
  <c r="E78" i="3"/>
  <c r="P77" i="3"/>
  <c r="O77" i="3"/>
  <c r="K77" i="3"/>
  <c r="N77" i="3" s="1"/>
  <c r="E77" i="3"/>
  <c r="P76" i="3"/>
  <c r="O76" i="3"/>
  <c r="K76" i="3"/>
  <c r="N76" i="3" s="1"/>
  <c r="E76" i="3"/>
  <c r="U74" i="3"/>
  <c r="U72" i="3" s="1"/>
  <c r="R74" i="3"/>
  <c r="P74" i="3"/>
  <c r="L74" i="3"/>
  <c r="K74" i="3" s="1"/>
  <c r="I74" i="3"/>
  <c r="I72" i="3" s="1"/>
  <c r="H72" i="3" s="1"/>
  <c r="F74" i="3"/>
  <c r="E74" i="3" s="1"/>
  <c r="P72" i="3"/>
  <c r="T71" i="3"/>
  <c r="Q71" i="3"/>
  <c r="P71" i="3"/>
  <c r="O71" i="3"/>
  <c r="K71" i="3"/>
  <c r="N71" i="3" s="1"/>
  <c r="H71" i="3"/>
  <c r="E71" i="3"/>
  <c r="U69" i="3"/>
  <c r="T69" i="3" s="1"/>
  <c r="R69" i="3"/>
  <c r="Q69" i="3"/>
  <c r="P69" i="3"/>
  <c r="L69" i="3"/>
  <c r="K69" i="3" s="1"/>
  <c r="I69" i="3"/>
  <c r="H69" i="3" s="1"/>
  <c r="F69" i="3"/>
  <c r="E69" i="3" s="1"/>
  <c r="T68" i="3"/>
  <c r="Q68" i="3"/>
  <c r="P68" i="3"/>
  <c r="O68" i="3"/>
  <c r="K68" i="3"/>
  <c r="N68" i="3"/>
  <c r="H68" i="3"/>
  <c r="E68" i="3"/>
  <c r="T67" i="3"/>
  <c r="Q67" i="3"/>
  <c r="P67" i="3"/>
  <c r="O67" i="3"/>
  <c r="K67" i="3"/>
  <c r="N67" i="3" s="1"/>
  <c r="H67" i="3"/>
  <c r="E67" i="3"/>
  <c r="T66" i="3"/>
  <c r="Q66" i="3"/>
  <c r="P66" i="3"/>
  <c r="O66" i="3"/>
  <c r="K66" i="3"/>
  <c r="N66" i="3" s="1"/>
  <c r="H66" i="3"/>
  <c r="E66" i="3"/>
  <c r="U64" i="3"/>
  <c r="T64" i="3" s="1"/>
  <c r="R64" i="3"/>
  <c r="Q64" i="3"/>
  <c r="P64" i="3"/>
  <c r="L64" i="3"/>
  <c r="K64" i="3" s="1"/>
  <c r="I64" i="3"/>
  <c r="H64" i="3" s="1"/>
  <c r="F64" i="3"/>
  <c r="P63" i="3"/>
  <c r="O63" i="3"/>
  <c r="K63" i="3"/>
  <c r="N63" i="3" s="1"/>
  <c r="E63" i="3"/>
  <c r="P62" i="3"/>
  <c r="O62" i="3"/>
  <c r="K62" i="3"/>
  <c r="N62" i="3" s="1"/>
  <c r="E62" i="3"/>
  <c r="P61" i="3"/>
  <c r="O61" i="3"/>
  <c r="K61" i="3"/>
  <c r="N61" i="3" s="1"/>
  <c r="E61" i="3"/>
  <c r="V59" i="3"/>
  <c r="M59" i="3"/>
  <c r="T58" i="3"/>
  <c r="Q58" i="3"/>
  <c r="P58" i="3"/>
  <c r="O58" i="3"/>
  <c r="H58" i="3"/>
  <c r="E58" i="3"/>
  <c r="V56" i="3"/>
  <c r="T56" i="3"/>
  <c r="S56" i="3"/>
  <c r="Q56" i="3"/>
  <c r="O56" i="3"/>
  <c r="M56" i="3"/>
  <c r="P56" i="3"/>
  <c r="J56" i="3"/>
  <c r="H56" i="3"/>
  <c r="G56" i="3"/>
  <c r="E56" i="3"/>
  <c r="T55" i="3"/>
  <c r="Q55" i="3"/>
  <c r="P55" i="3"/>
  <c r="O55" i="3"/>
  <c r="K55" i="3"/>
  <c r="H55" i="3"/>
  <c r="E55" i="3"/>
  <c r="R54" i="3"/>
  <c r="Q54" i="3" s="1"/>
  <c r="P54" i="3"/>
  <c r="O54" i="3"/>
  <c r="K54" i="3"/>
  <c r="H54" i="3"/>
  <c r="E54" i="3"/>
  <c r="P52" i="3"/>
  <c r="L52" i="3"/>
  <c r="K52" i="3"/>
  <c r="I52" i="3"/>
  <c r="I44" i="3" s="1"/>
  <c r="F52" i="3"/>
  <c r="E52" i="3" s="1"/>
  <c r="P51" i="3"/>
  <c r="O51" i="3"/>
  <c r="K51" i="3"/>
  <c r="N51" i="3" s="1"/>
  <c r="E51" i="3"/>
  <c r="P50" i="3"/>
  <c r="O50" i="3"/>
  <c r="K50" i="3"/>
  <c r="N50" i="3"/>
  <c r="P49" i="3"/>
  <c r="O49" i="3"/>
  <c r="K49" i="3"/>
  <c r="N49" i="3"/>
  <c r="E49" i="3"/>
  <c r="P48" i="3"/>
  <c r="O48" i="3"/>
  <c r="K48" i="3"/>
  <c r="N48" i="3"/>
  <c r="E48" i="3"/>
  <c r="P47" i="3"/>
  <c r="O47" i="3"/>
  <c r="K47" i="3"/>
  <c r="N47" i="3"/>
  <c r="P46" i="3"/>
  <c r="O46" i="3"/>
  <c r="K46" i="3"/>
  <c r="N46" i="3"/>
  <c r="E46" i="3"/>
  <c r="V44" i="3"/>
  <c r="V8" i="3"/>
  <c r="J44" i="3"/>
  <c r="T43" i="3"/>
  <c r="Q43" i="3"/>
  <c r="P43" i="3"/>
  <c r="O43" i="3"/>
  <c r="K43" i="3"/>
  <c r="N43" i="3"/>
  <c r="H43" i="3"/>
  <c r="E43" i="3"/>
  <c r="T42" i="3"/>
  <c r="Q42" i="3"/>
  <c r="P42" i="3"/>
  <c r="O42" i="3"/>
  <c r="K42" i="3"/>
  <c r="H42" i="3"/>
  <c r="H40" i="3" s="1"/>
  <c r="E42" i="3"/>
  <c r="U40" i="3"/>
  <c r="R40" i="3"/>
  <c r="Q40" i="3" s="1"/>
  <c r="P40" i="3"/>
  <c r="L40" i="3"/>
  <c r="O40" i="3" s="1"/>
  <c r="I40" i="3"/>
  <c r="F40" i="3"/>
  <c r="E40" i="3" s="1"/>
  <c r="T39" i="3"/>
  <c r="Q39" i="3"/>
  <c r="P39" i="3"/>
  <c r="O39" i="3"/>
  <c r="K39" i="3"/>
  <c r="N39" i="3" s="1"/>
  <c r="H39" i="3"/>
  <c r="E39" i="3"/>
  <c r="T38" i="3"/>
  <c r="Q38" i="3"/>
  <c r="P38" i="3"/>
  <c r="O38" i="3"/>
  <c r="K38" i="3"/>
  <c r="H38" i="3"/>
  <c r="E38" i="3"/>
  <c r="P37" i="3"/>
  <c r="O37" i="3"/>
  <c r="K37" i="3"/>
  <c r="N37" i="3"/>
  <c r="E37" i="3"/>
  <c r="P36" i="3"/>
  <c r="O36" i="3"/>
  <c r="K36" i="3"/>
  <c r="N36" i="3"/>
  <c r="E36" i="3"/>
  <c r="P35" i="3"/>
  <c r="O35" i="3"/>
  <c r="K35" i="3"/>
  <c r="N35" i="3" s="1"/>
  <c r="E35" i="3"/>
  <c r="T34" i="3"/>
  <c r="Q34" i="3"/>
  <c r="P34" i="3"/>
  <c r="O34" i="3"/>
  <c r="K34" i="3"/>
  <c r="N34" i="3"/>
  <c r="H34" i="3"/>
  <c r="E34" i="3"/>
  <c r="T33" i="3"/>
  <c r="Q33" i="3"/>
  <c r="P33" i="3"/>
  <c r="O33" i="3"/>
  <c r="K33" i="3"/>
  <c r="N33" i="3" s="1"/>
  <c r="H33" i="3"/>
  <c r="E33" i="3"/>
  <c r="P32" i="3"/>
  <c r="O32" i="3"/>
  <c r="K32" i="3"/>
  <c r="N32" i="3"/>
  <c r="E32" i="3"/>
  <c r="T31" i="3"/>
  <c r="Q31" i="3"/>
  <c r="P31" i="3"/>
  <c r="O31" i="3"/>
  <c r="K31" i="3"/>
  <c r="H31" i="3"/>
  <c r="N31" i="3" s="1"/>
  <c r="E31" i="3"/>
  <c r="T30" i="3"/>
  <c r="Q30" i="3"/>
  <c r="P30" i="3"/>
  <c r="O30" i="3"/>
  <c r="K30" i="3"/>
  <c r="N30" i="3" s="1"/>
  <c r="H30" i="3"/>
  <c r="E30" i="3"/>
  <c r="T29" i="3"/>
  <c r="Q29" i="3"/>
  <c r="P29" i="3"/>
  <c r="O29" i="3"/>
  <c r="K29" i="3"/>
  <c r="H29" i="3"/>
  <c r="E29" i="3"/>
  <c r="T28" i="3"/>
  <c r="Q28" i="3"/>
  <c r="P28" i="3"/>
  <c r="O28" i="3"/>
  <c r="K28" i="3"/>
  <c r="H28" i="3"/>
  <c r="E28" i="3"/>
  <c r="T27" i="3"/>
  <c r="Q27" i="3"/>
  <c r="P27" i="3"/>
  <c r="O27" i="3"/>
  <c r="K27" i="3"/>
  <c r="N27" i="3" s="1"/>
  <c r="H27" i="3"/>
  <c r="E27" i="3"/>
  <c r="T26" i="3"/>
  <c r="Q26" i="3"/>
  <c r="P26" i="3"/>
  <c r="O26" i="3"/>
  <c r="K26" i="3"/>
  <c r="H26" i="3"/>
  <c r="E26" i="3"/>
  <c r="T25" i="3"/>
  <c r="Q25" i="3"/>
  <c r="P25" i="3"/>
  <c r="O25" i="3"/>
  <c r="K25" i="3"/>
  <c r="N25" i="3"/>
  <c r="H25" i="3"/>
  <c r="E25" i="3"/>
  <c r="T24" i="3"/>
  <c r="Q24" i="3"/>
  <c r="P24" i="3"/>
  <c r="O24" i="3"/>
  <c r="K24" i="3"/>
  <c r="N24" i="3" s="1"/>
  <c r="H24" i="3"/>
  <c r="E24" i="3"/>
  <c r="T23" i="3"/>
  <c r="Q23" i="3"/>
  <c r="P23" i="3"/>
  <c r="O23" i="3"/>
  <c r="K23" i="3"/>
  <c r="N23" i="3" s="1"/>
  <c r="H23" i="3"/>
  <c r="E23" i="3"/>
  <c r="T22" i="3"/>
  <c r="Q22" i="3"/>
  <c r="P22" i="3"/>
  <c r="O22" i="3"/>
  <c r="K22" i="3"/>
  <c r="N22" i="3" s="1"/>
  <c r="H22" i="3"/>
  <c r="E22" i="3"/>
  <c r="U20" i="3"/>
  <c r="T20" i="3" s="1"/>
  <c r="R20" i="3"/>
  <c r="Q20" i="3" s="1"/>
  <c r="R10" i="3"/>
  <c r="P20" i="3"/>
  <c r="L20" i="3"/>
  <c r="K20" i="3"/>
  <c r="I20" i="3"/>
  <c r="H20" i="3" s="1"/>
  <c r="F20" i="3"/>
  <c r="E20" i="3" s="1"/>
  <c r="T19" i="3"/>
  <c r="Q19" i="3"/>
  <c r="P19" i="3"/>
  <c r="O19" i="3"/>
  <c r="K19" i="3"/>
  <c r="N19" i="3"/>
  <c r="H19" i="3"/>
  <c r="E19" i="3"/>
  <c r="U17" i="3"/>
  <c r="T17" i="3" s="1"/>
  <c r="R17" i="3"/>
  <c r="P17" i="3"/>
  <c r="L17" i="3"/>
  <c r="K17" i="3" s="1"/>
  <c r="N17" i="3" s="1"/>
  <c r="I17" i="3"/>
  <c r="H17" i="3" s="1"/>
  <c r="F17" i="3"/>
  <c r="E17" i="3" s="1"/>
  <c r="T16" i="3"/>
  <c r="Q16" i="3"/>
  <c r="P16" i="3"/>
  <c r="O16" i="3"/>
  <c r="K16" i="3"/>
  <c r="N16" i="3"/>
  <c r="H16" i="3"/>
  <c r="E16" i="3"/>
  <c r="T15" i="3"/>
  <c r="Q15" i="3"/>
  <c r="P15" i="3"/>
  <c r="O15" i="3"/>
  <c r="K15" i="3"/>
  <c r="H15" i="3"/>
  <c r="E15" i="3"/>
  <c r="T14" i="3"/>
  <c r="Q14" i="3"/>
  <c r="P14" i="3"/>
  <c r="O14" i="3"/>
  <c r="K14" i="3"/>
  <c r="H14" i="3"/>
  <c r="H12" i="3" s="1"/>
  <c r="E14" i="3"/>
  <c r="U12" i="3"/>
  <c r="T12" i="3"/>
  <c r="R12" i="3"/>
  <c r="Q12" i="3" s="1"/>
  <c r="P12" i="3"/>
  <c r="L12" i="3"/>
  <c r="K12" i="3"/>
  <c r="I12" i="3"/>
  <c r="G12" i="3"/>
  <c r="F12" i="3"/>
  <c r="P10" i="3"/>
  <c r="R68" i="4"/>
  <c r="T216" i="8"/>
  <c r="T214" i="8"/>
  <c r="R105" i="4"/>
  <c r="S105" i="4"/>
  <c r="S103" i="4"/>
  <c r="R103" i="4" s="1"/>
  <c r="R107" i="4"/>
  <c r="T75" i="4"/>
  <c r="R77" i="4"/>
  <c r="R75" i="4" s="1"/>
  <c r="S59" i="4"/>
  <c r="S57" i="4" s="1"/>
  <c r="T59" i="4"/>
  <c r="R61" i="4"/>
  <c r="R59" i="4"/>
  <c r="S54" i="4"/>
  <c r="R56" i="4"/>
  <c r="S51" i="4"/>
  <c r="R53" i="4"/>
  <c r="T32" i="4"/>
  <c r="R35" i="4"/>
  <c r="S100" i="4"/>
  <c r="R100" i="4"/>
  <c r="R102" i="4"/>
  <c r="S97" i="4"/>
  <c r="S95" i="4" s="1"/>
  <c r="R95" i="4" s="1"/>
  <c r="R99" i="4"/>
  <c r="S92" i="4"/>
  <c r="R94" i="4"/>
  <c r="S89" i="4"/>
  <c r="T89" i="4"/>
  <c r="T84" i="4"/>
  <c r="R91" i="4"/>
  <c r="R89" i="4"/>
  <c r="S86" i="4"/>
  <c r="R86" i="4" s="1"/>
  <c r="T86" i="4"/>
  <c r="R88" i="4"/>
  <c r="S75" i="4"/>
  <c r="S73" i="4" s="1"/>
  <c r="S78" i="4"/>
  <c r="T78" i="4"/>
  <c r="R83" i="4"/>
  <c r="R82" i="4"/>
  <c r="R81" i="4"/>
  <c r="R80" i="4"/>
  <c r="S65" i="4"/>
  <c r="T65" i="4"/>
  <c r="R67" i="4"/>
  <c r="R65" i="4" s="1"/>
  <c r="S62" i="4"/>
  <c r="T62" i="4"/>
  <c r="T57" i="4" s="1"/>
  <c r="R64" i="4"/>
  <c r="R62" i="4" s="1"/>
  <c r="T54" i="4"/>
  <c r="T51" i="4"/>
  <c r="T46" i="4" s="1"/>
  <c r="S48" i="4"/>
  <c r="R48" i="4" s="1"/>
  <c r="R50" i="4"/>
  <c r="T43" i="4"/>
  <c r="R43" i="4" s="1"/>
  <c r="R45" i="4"/>
  <c r="S40" i="4"/>
  <c r="R40" i="4"/>
  <c r="R42" i="4"/>
  <c r="T36" i="4"/>
  <c r="S36" i="4"/>
  <c r="R36" i="4" s="1"/>
  <c r="R39" i="4"/>
  <c r="R38" i="4"/>
  <c r="S32" i="4"/>
  <c r="S30" i="4" s="1"/>
  <c r="R30" i="4" s="1"/>
  <c r="R34" i="4"/>
  <c r="S27" i="4"/>
  <c r="R29" i="4"/>
  <c r="S19" i="4"/>
  <c r="S9" i="4" s="1"/>
  <c r="R19" i="4"/>
  <c r="R21" i="4"/>
  <c r="S15" i="4"/>
  <c r="R15" i="4" s="1"/>
  <c r="T15" i="4"/>
  <c r="R18" i="4"/>
  <c r="R17" i="4"/>
  <c r="S11" i="4"/>
  <c r="R11" i="4"/>
  <c r="T11" i="4"/>
  <c r="R13" i="4"/>
  <c r="P13" i="4"/>
  <c r="Q13" i="4"/>
  <c r="O14" i="4"/>
  <c r="P14" i="4"/>
  <c r="Q14" i="4"/>
  <c r="P17" i="4"/>
  <c r="Q17" i="4"/>
  <c r="P18" i="4"/>
  <c r="Q18" i="4"/>
  <c r="Q19" i="4"/>
  <c r="P21" i="4"/>
  <c r="Q21" i="4"/>
  <c r="O24" i="4"/>
  <c r="P24" i="4"/>
  <c r="Q24" i="4"/>
  <c r="O25" i="4"/>
  <c r="P25" i="4"/>
  <c r="Q25" i="4"/>
  <c r="O26" i="4"/>
  <c r="P26" i="4"/>
  <c r="Q26" i="4"/>
  <c r="P29" i="4"/>
  <c r="Q29" i="4"/>
  <c r="P34" i="4"/>
  <c r="Q34" i="4"/>
  <c r="P38" i="4"/>
  <c r="Q38" i="4"/>
  <c r="P39" i="4"/>
  <c r="Q39" i="4"/>
  <c r="P42" i="4"/>
  <c r="Q42" i="4"/>
  <c r="P43" i="4"/>
  <c r="P45" i="4"/>
  <c r="Q45" i="4"/>
  <c r="P50" i="4"/>
  <c r="Q50" i="4"/>
  <c r="P53" i="4"/>
  <c r="Q53" i="4"/>
  <c r="P56" i="4"/>
  <c r="Q56" i="4"/>
  <c r="P61" i="4"/>
  <c r="Q61" i="4"/>
  <c r="P64" i="4"/>
  <c r="Q64" i="4"/>
  <c r="P67" i="4"/>
  <c r="Q67" i="4"/>
  <c r="P72" i="4"/>
  <c r="Q72" i="4"/>
  <c r="Q75" i="4"/>
  <c r="P77" i="4"/>
  <c r="Q77" i="4"/>
  <c r="P80" i="4"/>
  <c r="Q80" i="4"/>
  <c r="P81" i="4"/>
  <c r="Q81" i="4"/>
  <c r="P82" i="4"/>
  <c r="Q82" i="4"/>
  <c r="P83" i="4"/>
  <c r="Q83" i="4"/>
  <c r="P88" i="4"/>
  <c r="Q88" i="4"/>
  <c r="P91" i="4"/>
  <c r="Q91" i="4"/>
  <c r="P94" i="4"/>
  <c r="Q94" i="4"/>
  <c r="Q97" i="4"/>
  <c r="P99" i="4"/>
  <c r="Q99" i="4"/>
  <c r="P102" i="4"/>
  <c r="Q102" i="4"/>
  <c r="Q103" i="4"/>
  <c r="Q105" i="4"/>
  <c r="P107" i="4"/>
  <c r="Q107" i="4"/>
  <c r="Q87" i="5"/>
  <c r="P87" i="5"/>
  <c r="P89" i="5"/>
  <c r="R32" i="4"/>
  <c r="P100" i="5"/>
  <c r="P101" i="5"/>
  <c r="P105" i="5"/>
  <c r="P106" i="5"/>
  <c r="P123" i="5"/>
  <c r="P117" i="5"/>
  <c r="R115" i="5"/>
  <c r="R121" i="5"/>
  <c r="P121" i="5" s="1"/>
  <c r="R102" i="5"/>
  <c r="P102" i="5" s="1"/>
  <c r="R98" i="5"/>
  <c r="P98" i="5"/>
  <c r="Q90" i="5"/>
  <c r="P92" i="5"/>
  <c r="O92" i="5"/>
  <c r="O90" i="5"/>
  <c r="O10" i="5"/>
  <c r="Q84" i="5"/>
  <c r="P84" i="5"/>
  <c r="P86" i="5"/>
  <c r="Q81" i="5"/>
  <c r="P83" i="5"/>
  <c r="Q75" i="5"/>
  <c r="P75" i="5"/>
  <c r="P78" i="5"/>
  <c r="P77" i="5"/>
  <c r="P72" i="5"/>
  <c r="P71" i="5"/>
  <c r="Q69" i="5"/>
  <c r="Q65" i="5"/>
  <c r="Q63" i="5" s="1"/>
  <c r="P63" i="5" s="1"/>
  <c r="P67" i="5"/>
  <c r="P68" i="5"/>
  <c r="Q60" i="5"/>
  <c r="P60" i="5"/>
  <c r="P62" i="5"/>
  <c r="Q47" i="5"/>
  <c r="P47" i="5" s="1"/>
  <c r="P50" i="5"/>
  <c r="P51" i="5"/>
  <c r="P52" i="5"/>
  <c r="P53" i="5"/>
  <c r="P49" i="5"/>
  <c r="Q43" i="5"/>
  <c r="P43" i="5" s="1"/>
  <c r="P46" i="5"/>
  <c r="P45" i="5"/>
  <c r="Q40" i="5"/>
  <c r="P40" i="5"/>
  <c r="P42" i="5"/>
  <c r="Q31" i="5"/>
  <c r="P31" i="5" s="1"/>
  <c r="P34" i="5"/>
  <c r="P35" i="5"/>
  <c r="P36" i="5"/>
  <c r="P37" i="5"/>
  <c r="P38" i="5"/>
  <c r="P39" i="5"/>
  <c r="P33" i="5"/>
  <c r="P90" i="5"/>
  <c r="R96" i="5"/>
  <c r="R94" i="5" s="1"/>
  <c r="Q73" i="5"/>
  <c r="P73" i="5" s="1"/>
  <c r="P65" i="5"/>
  <c r="P23" i="5"/>
  <c r="P24" i="5"/>
  <c r="P25" i="5"/>
  <c r="P26" i="5"/>
  <c r="P22" i="5"/>
  <c r="P29" i="5"/>
  <c r="P30" i="5"/>
  <c r="Q27" i="5"/>
  <c r="P27" i="5" s="1"/>
  <c r="Q20" i="5"/>
  <c r="Q14" i="5"/>
  <c r="Q12" i="5"/>
  <c r="P12" i="5" s="1"/>
  <c r="P17" i="5"/>
  <c r="P16" i="5"/>
  <c r="O12" i="5"/>
  <c r="O14" i="5"/>
  <c r="N16" i="5"/>
  <c r="O16" i="5"/>
  <c r="N17" i="5"/>
  <c r="O17" i="5"/>
  <c r="O18" i="5"/>
  <c r="O20" i="5"/>
  <c r="N22" i="5"/>
  <c r="O22" i="5"/>
  <c r="N23" i="5"/>
  <c r="O23" i="5"/>
  <c r="N24" i="5"/>
  <c r="O24" i="5"/>
  <c r="N25" i="5"/>
  <c r="O25" i="5"/>
  <c r="N26" i="5"/>
  <c r="O26" i="5"/>
  <c r="O27" i="5"/>
  <c r="N29" i="5"/>
  <c r="O29" i="5"/>
  <c r="N30" i="5"/>
  <c r="O30" i="5"/>
  <c r="O31" i="5"/>
  <c r="N33" i="5"/>
  <c r="O33" i="5"/>
  <c r="N34" i="5"/>
  <c r="O34" i="5"/>
  <c r="N35" i="5"/>
  <c r="O35" i="5"/>
  <c r="N36" i="5"/>
  <c r="O36" i="5"/>
  <c r="N37" i="5"/>
  <c r="O37" i="5"/>
  <c r="N38" i="5"/>
  <c r="O38" i="5"/>
  <c r="N39" i="5"/>
  <c r="O39" i="5"/>
  <c r="O40" i="5"/>
  <c r="N42" i="5"/>
  <c r="O42" i="5"/>
  <c r="O43" i="5"/>
  <c r="N45" i="5"/>
  <c r="O45" i="5"/>
  <c r="N46" i="5"/>
  <c r="O46" i="5"/>
  <c r="O47" i="5"/>
  <c r="N49" i="5"/>
  <c r="O49" i="5"/>
  <c r="N50" i="5"/>
  <c r="O50" i="5"/>
  <c r="N51" i="5"/>
  <c r="O51" i="5"/>
  <c r="N52" i="5"/>
  <c r="O52" i="5"/>
  <c r="N53" i="5"/>
  <c r="O53" i="5"/>
  <c r="M54" i="5"/>
  <c r="N54" i="5"/>
  <c r="O54" i="5"/>
  <c r="M55" i="5"/>
  <c r="N55" i="5"/>
  <c r="O55" i="5"/>
  <c r="M56" i="5"/>
  <c r="N56" i="5"/>
  <c r="O56" i="5"/>
  <c r="M57" i="5"/>
  <c r="N57" i="5"/>
  <c r="O57" i="5"/>
  <c r="M58" i="5"/>
  <c r="N58" i="5"/>
  <c r="O58" i="5"/>
  <c r="M59" i="5"/>
  <c r="N59" i="5"/>
  <c r="O59" i="5"/>
  <c r="O60" i="5"/>
  <c r="N62" i="5"/>
  <c r="O62" i="5"/>
  <c r="O63" i="5"/>
  <c r="O65" i="5"/>
  <c r="M66" i="5"/>
  <c r="N66" i="5"/>
  <c r="O66" i="5"/>
  <c r="N67" i="5"/>
  <c r="O67" i="5"/>
  <c r="N68" i="5"/>
  <c r="O68" i="5"/>
  <c r="O69" i="5"/>
  <c r="N71" i="5"/>
  <c r="O71" i="5"/>
  <c r="N72" i="5"/>
  <c r="O72" i="5"/>
  <c r="O73" i="5"/>
  <c r="O75" i="5"/>
  <c r="N77" i="5"/>
  <c r="O77" i="5"/>
  <c r="N78" i="5"/>
  <c r="O78" i="5"/>
  <c r="O79" i="5"/>
  <c r="O81" i="5"/>
  <c r="M82" i="5"/>
  <c r="N82" i="5"/>
  <c r="O82" i="5"/>
  <c r="N83" i="5"/>
  <c r="O83" i="5"/>
  <c r="O84" i="5"/>
  <c r="N86" i="5"/>
  <c r="O86" i="5"/>
  <c r="N92" i="5"/>
  <c r="M93" i="5"/>
  <c r="N93" i="5"/>
  <c r="O93" i="5"/>
  <c r="N94" i="5"/>
  <c r="N96" i="5"/>
  <c r="N98" i="5"/>
  <c r="N100" i="5"/>
  <c r="O100" i="5"/>
  <c r="N101" i="5"/>
  <c r="O101" i="5"/>
  <c r="N102" i="5"/>
  <c r="N104" i="5"/>
  <c r="O104" i="5"/>
  <c r="N105" i="5"/>
  <c r="O105" i="5"/>
  <c r="N106" i="5"/>
  <c r="O106" i="5"/>
  <c r="N107" i="5"/>
  <c r="N109" i="5"/>
  <c r="O109" i="5"/>
  <c r="N110" i="5"/>
  <c r="O110" i="5"/>
  <c r="M112" i="5"/>
  <c r="N112" i="5"/>
  <c r="O112" i="5"/>
  <c r="N113" i="5"/>
  <c r="N115" i="5"/>
  <c r="N117" i="5"/>
  <c r="O117" i="5"/>
  <c r="N118" i="5"/>
  <c r="N120" i="5"/>
  <c r="O120" i="5"/>
  <c r="N121" i="5"/>
  <c r="N123" i="5"/>
  <c r="O123" i="5"/>
  <c r="U22" i="7"/>
  <c r="S22" i="7"/>
  <c r="S21" i="7"/>
  <c r="S19" i="7"/>
  <c r="T10" i="7"/>
  <c r="S10" i="7"/>
  <c r="U10" i="7"/>
  <c r="U12" i="7" s="1"/>
  <c r="U14" i="7" s="1"/>
  <c r="S8" i="7"/>
  <c r="R11" i="6"/>
  <c r="W308" i="8"/>
  <c r="V308" i="8" s="1"/>
  <c r="V310" i="8"/>
  <c r="Q54" i="1"/>
  <c r="T54" i="1"/>
  <c r="W283" i="8"/>
  <c r="W281" i="8"/>
  <c r="V281" i="8" s="1"/>
  <c r="V202" i="8"/>
  <c r="V203" i="8"/>
  <c r="V204" i="8"/>
  <c r="V205" i="8"/>
  <c r="V206" i="8"/>
  <c r="V207" i="8"/>
  <c r="V303" i="8"/>
  <c r="V299" i="8"/>
  <c r="W297" i="8"/>
  <c r="W292" i="8"/>
  <c r="W290" i="8"/>
  <c r="V290" i="8" s="1"/>
  <c r="V294" i="8"/>
  <c r="V287" i="8"/>
  <c r="W273" i="8"/>
  <c r="W271" i="8"/>
  <c r="W269" i="8" s="1"/>
  <c r="X277" i="8"/>
  <c r="V277" i="8"/>
  <c r="V278" i="8"/>
  <c r="V276" i="8"/>
  <c r="V275" i="8"/>
  <c r="V274" i="8"/>
  <c r="W256" i="8"/>
  <c r="W254" i="8" s="1"/>
  <c r="W252" i="8" s="1"/>
  <c r="X256" i="8"/>
  <c r="V265" i="8"/>
  <c r="V263" i="8"/>
  <c r="V262" i="8"/>
  <c r="V261" i="8"/>
  <c r="W237" i="8"/>
  <c r="V237" i="8"/>
  <c r="V246" i="8"/>
  <c r="V239" i="8"/>
  <c r="V240" i="8"/>
  <c r="V241" i="8"/>
  <c r="V242" i="8"/>
  <c r="V243" i="8"/>
  <c r="V238" i="8"/>
  <c r="V244" i="8"/>
  <c r="V232" i="8"/>
  <c r="V233" i="8"/>
  <c r="V231" i="8"/>
  <c r="V225" i="8"/>
  <c r="W224" i="8"/>
  <c r="V224" i="8"/>
  <c r="X216" i="8"/>
  <c r="X214" i="8" s="1"/>
  <c r="X212" i="8" s="1"/>
  <c r="V220" i="8"/>
  <c r="V218" i="8"/>
  <c r="V219" i="8"/>
  <c r="W216" i="8"/>
  <c r="V216" i="8"/>
  <c r="V214" i="8" s="1"/>
  <c r="X209" i="8"/>
  <c r="X199" i="8" s="1"/>
  <c r="V211" i="8"/>
  <c r="V210" i="8"/>
  <c r="W201" i="8"/>
  <c r="V201" i="8" s="1"/>
  <c r="W182" i="8"/>
  <c r="V182" i="8" s="1"/>
  <c r="W184" i="8"/>
  <c r="V184" i="8" s="1"/>
  <c r="V185" i="8"/>
  <c r="X174" i="8"/>
  <c r="X172" i="8" s="1"/>
  <c r="X170" i="8" s="1"/>
  <c r="X161" i="8" s="1"/>
  <c r="W174" i="8"/>
  <c r="W172" i="8" s="1"/>
  <c r="W170" i="8" s="1"/>
  <c r="V177" i="8"/>
  <c r="V176" i="8"/>
  <c r="V175" i="8"/>
  <c r="V159" i="8"/>
  <c r="V155" i="8"/>
  <c r="W146" i="8"/>
  <c r="V146" i="8" s="1"/>
  <c r="V147" i="8"/>
  <c r="W134" i="8"/>
  <c r="V134" i="8"/>
  <c r="V137" i="8"/>
  <c r="V136" i="8"/>
  <c r="V135" i="8"/>
  <c r="W89" i="8"/>
  <c r="W88" i="8"/>
  <c r="W103" i="8"/>
  <c r="V103" i="8" s="1"/>
  <c r="W101" i="8"/>
  <c r="X124" i="8"/>
  <c r="X122" i="8"/>
  <c r="V125" i="8"/>
  <c r="V126" i="8"/>
  <c r="V127" i="8"/>
  <c r="W118" i="8"/>
  <c r="V119" i="8"/>
  <c r="W110" i="8"/>
  <c r="V111" i="8"/>
  <c r="V112" i="8"/>
  <c r="V104" i="8"/>
  <c r="X105" i="8"/>
  <c r="V106" i="8"/>
  <c r="X96" i="8"/>
  <c r="V98" i="8"/>
  <c r="V91" i="8"/>
  <c r="V80" i="8"/>
  <c r="W79" i="8"/>
  <c r="V81" i="8"/>
  <c r="V82" i="8"/>
  <c r="V71" i="8"/>
  <c r="V72" i="8"/>
  <c r="V70" i="8"/>
  <c r="W68" i="8"/>
  <c r="W66" i="8" s="1"/>
  <c r="V66" i="8" s="1"/>
  <c r="V34" i="8"/>
  <c r="V35" i="8"/>
  <c r="V33" i="8"/>
  <c r="W15" i="8"/>
  <c r="V15" i="8"/>
  <c r="V19" i="8"/>
  <c r="V20" i="8"/>
  <c r="V21" i="8"/>
  <c r="V22" i="8"/>
  <c r="V23" i="8"/>
  <c r="V24" i="8"/>
  <c r="V25" i="8"/>
  <c r="V26" i="8"/>
  <c r="V27" i="8"/>
  <c r="V28" i="8"/>
  <c r="V29" i="8"/>
  <c r="V30" i="8"/>
  <c r="V31" i="8"/>
  <c r="V32" i="8"/>
  <c r="W51" i="8"/>
  <c r="V51" i="8" s="1"/>
  <c r="V53" i="8"/>
  <c r="V54" i="8"/>
  <c r="V55" i="8"/>
  <c r="V56" i="8"/>
  <c r="V57" i="8"/>
  <c r="V58" i="8"/>
  <c r="V59" i="8"/>
  <c r="V60" i="8"/>
  <c r="V52" i="8"/>
  <c r="V62" i="8"/>
  <c r="V63" i="8"/>
  <c r="V64" i="8"/>
  <c r="V65" i="8"/>
  <c r="V61" i="8"/>
  <c r="T50" i="8"/>
  <c r="S50" i="8" s="1"/>
  <c r="T49" i="8"/>
  <c r="S49" i="8" s="1"/>
  <c r="T48" i="8"/>
  <c r="T47" i="8"/>
  <c r="S47" i="8" s="1"/>
  <c r="T46" i="8"/>
  <c r="S46" i="8"/>
  <c r="T45" i="8"/>
  <c r="S45" i="8"/>
  <c r="T44" i="8"/>
  <c r="T43" i="8"/>
  <c r="S43" i="8" s="1"/>
  <c r="T42" i="8"/>
  <c r="S42" i="8" s="1"/>
  <c r="W40" i="8"/>
  <c r="W38" i="8"/>
  <c r="V42" i="8"/>
  <c r="V43" i="8"/>
  <c r="V44" i="8"/>
  <c r="V45" i="8"/>
  <c r="V46" i="8"/>
  <c r="V47" i="8"/>
  <c r="V48" i="8"/>
  <c r="V49" i="8"/>
  <c r="V50" i="8"/>
  <c r="V41" i="8"/>
  <c r="V18" i="8"/>
  <c r="V17" i="8"/>
  <c r="V16" i="8"/>
  <c r="J107" i="5"/>
  <c r="J104" i="5"/>
  <c r="J105" i="5"/>
  <c r="L121" i="5"/>
  <c r="J123" i="5"/>
  <c r="L118" i="5"/>
  <c r="J118" i="5" s="1"/>
  <c r="J120" i="5"/>
  <c r="M120" i="5" s="1"/>
  <c r="L115" i="5"/>
  <c r="J117" i="5"/>
  <c r="L102" i="5"/>
  <c r="J106" i="5"/>
  <c r="J101" i="5"/>
  <c r="J100" i="5"/>
  <c r="M100" i="5"/>
  <c r="L98" i="5"/>
  <c r="K90" i="5"/>
  <c r="J92" i="5"/>
  <c r="K84" i="5"/>
  <c r="J84" i="5" s="1"/>
  <c r="J86" i="5"/>
  <c r="K81" i="5"/>
  <c r="J81" i="5" s="1"/>
  <c r="M81" i="5" s="1"/>
  <c r="J83" i="5"/>
  <c r="K75" i="5"/>
  <c r="J75" i="5"/>
  <c r="J78" i="5"/>
  <c r="J77" i="5"/>
  <c r="K69" i="5"/>
  <c r="J69" i="5"/>
  <c r="J72" i="5"/>
  <c r="J71" i="5"/>
  <c r="K65" i="5"/>
  <c r="K63" i="5" s="1"/>
  <c r="J63" i="5" s="1"/>
  <c r="J68" i="5"/>
  <c r="J67" i="5"/>
  <c r="K60" i="5"/>
  <c r="J62" i="5"/>
  <c r="J50" i="5"/>
  <c r="J51" i="5"/>
  <c r="J52" i="5"/>
  <c r="J53" i="5"/>
  <c r="J49" i="5"/>
  <c r="K47" i="5"/>
  <c r="K43" i="5"/>
  <c r="J43" i="5" s="1"/>
  <c r="J45" i="5"/>
  <c r="J46" i="5"/>
  <c r="K40" i="5"/>
  <c r="J42" i="5"/>
  <c r="J34" i="5"/>
  <c r="J35" i="5"/>
  <c r="J36" i="5"/>
  <c r="J37" i="5"/>
  <c r="J38" i="5"/>
  <c r="J39" i="5"/>
  <c r="J33" i="5"/>
  <c r="K31" i="5"/>
  <c r="J31" i="5" s="1"/>
  <c r="M31" i="5" s="1"/>
  <c r="K27" i="5"/>
  <c r="J27" i="5"/>
  <c r="J30" i="5"/>
  <c r="J29" i="5"/>
  <c r="J22" i="5"/>
  <c r="J23" i="5"/>
  <c r="J24" i="5"/>
  <c r="J25" i="5"/>
  <c r="J26" i="5"/>
  <c r="K20" i="5"/>
  <c r="J20" i="5"/>
  <c r="J16" i="5"/>
  <c r="J17" i="5"/>
  <c r="K14" i="5"/>
  <c r="K12" i="5" s="1"/>
  <c r="O19" i="7"/>
  <c r="M19" i="7" s="1"/>
  <c r="M21" i="7"/>
  <c r="M22" i="7"/>
  <c r="M18" i="7"/>
  <c r="M15" i="7"/>
  <c r="P21" i="7"/>
  <c r="P22" i="7"/>
  <c r="Q12" i="7"/>
  <c r="R10" i="7"/>
  <c r="R12" i="7" s="1"/>
  <c r="R14" i="7" s="1"/>
  <c r="P8" i="7"/>
  <c r="O11" i="6"/>
  <c r="T308" i="8"/>
  <c r="T306" i="8" s="1"/>
  <c r="S310" i="8"/>
  <c r="U237" i="8"/>
  <c r="T223" i="8"/>
  <c r="S225" i="8"/>
  <c r="S189" i="8"/>
  <c r="S190" i="8"/>
  <c r="S191" i="8"/>
  <c r="S192" i="8"/>
  <c r="S193" i="8"/>
  <c r="S194" i="8"/>
  <c r="S188" i="8"/>
  <c r="T184" i="8"/>
  <c r="T297" i="8"/>
  <c r="T295" i="8" s="1"/>
  <c r="S295" i="8"/>
  <c r="S301" i="8"/>
  <c r="S302" i="8"/>
  <c r="S300" i="8"/>
  <c r="S299" i="8"/>
  <c r="S303" i="8"/>
  <c r="T294" i="8"/>
  <c r="U273" i="8"/>
  <c r="U271" i="8"/>
  <c r="U269" i="8" s="1"/>
  <c r="T283" i="8"/>
  <c r="T281" i="8" s="1"/>
  <c r="S281" i="8" s="1"/>
  <c r="S286" i="8"/>
  <c r="S285" i="8"/>
  <c r="S287" i="8"/>
  <c r="S277" i="8"/>
  <c r="S267" i="8"/>
  <c r="S268" i="8"/>
  <c r="S266" i="8"/>
  <c r="S279" i="8"/>
  <c r="S278" i="8" s="1"/>
  <c r="S280" i="8"/>
  <c r="S275" i="8"/>
  <c r="S276" i="8"/>
  <c r="U256" i="8"/>
  <c r="U254" i="8" s="1"/>
  <c r="U252" i="8" s="1"/>
  <c r="S264" i="8"/>
  <c r="T274" i="8"/>
  <c r="S274" i="8" s="1"/>
  <c r="S262" i="8"/>
  <c r="S263" i="8"/>
  <c r="S265" i="8"/>
  <c r="T261" i="8"/>
  <c r="T256" i="8" s="1"/>
  <c r="S247" i="8"/>
  <c r="T237" i="8"/>
  <c r="S249" i="8"/>
  <c r="S248" i="8"/>
  <c r="S246" i="8"/>
  <c r="S245" i="8"/>
  <c r="S243" i="8"/>
  <c r="S242" i="8"/>
  <c r="S241" i="8"/>
  <c r="S240" i="8"/>
  <c r="S239" i="8"/>
  <c r="S238" i="8"/>
  <c r="S244" i="8"/>
  <c r="T230" i="8"/>
  <c r="S232" i="8"/>
  <c r="S233" i="8"/>
  <c r="S231" i="8"/>
  <c r="S220" i="8"/>
  <c r="S217" i="8"/>
  <c r="S218" i="8"/>
  <c r="S219" i="8"/>
  <c r="S224" i="8"/>
  <c r="U216" i="8"/>
  <c r="U214" i="8" s="1"/>
  <c r="T201" i="8"/>
  <c r="T199" i="8" s="1"/>
  <c r="S201" i="8"/>
  <c r="S202" i="8"/>
  <c r="S203" i="8"/>
  <c r="S204" i="8"/>
  <c r="S205" i="8"/>
  <c r="S206" i="8"/>
  <c r="S207" i="8"/>
  <c r="U209" i="8"/>
  <c r="U199" i="8" s="1"/>
  <c r="S211" i="8"/>
  <c r="S210" i="8"/>
  <c r="S186" i="8"/>
  <c r="S185" i="8"/>
  <c r="T174" i="8"/>
  <c r="U174" i="8"/>
  <c r="U172" i="8" s="1"/>
  <c r="U170" i="8" s="1"/>
  <c r="U161" i="8" s="1"/>
  <c r="S178" i="8"/>
  <c r="S175" i="8"/>
  <c r="S177" i="8"/>
  <c r="S176" i="8"/>
  <c r="S156" i="8"/>
  <c r="S157" i="8"/>
  <c r="S158" i="8"/>
  <c r="T159" i="8"/>
  <c r="S159" i="8" s="1"/>
  <c r="S155" i="8"/>
  <c r="T144" i="8"/>
  <c r="T142" i="8"/>
  <c r="S142" i="8" s="1"/>
  <c r="S147" i="8"/>
  <c r="S111" i="8"/>
  <c r="T110" i="8"/>
  <c r="S136" i="8"/>
  <c r="S137" i="8"/>
  <c r="T135" i="8"/>
  <c r="U124" i="8"/>
  <c r="S124" i="8" s="1"/>
  <c r="S125" i="8"/>
  <c r="S126" i="8"/>
  <c r="S127" i="8"/>
  <c r="T118" i="8"/>
  <c r="S119" i="8"/>
  <c r="U108" i="8"/>
  <c r="S112" i="8"/>
  <c r="S113" i="8"/>
  <c r="T103" i="8"/>
  <c r="T101" i="8"/>
  <c r="U105" i="8"/>
  <c r="S106" i="8"/>
  <c r="S104" i="8"/>
  <c r="S103" i="8" s="1"/>
  <c r="N256" i="8"/>
  <c r="T89" i="8"/>
  <c r="T88" i="8" s="1"/>
  <c r="S88" i="8" s="1"/>
  <c r="S92" i="8"/>
  <c r="S91" i="8"/>
  <c r="S94" i="8"/>
  <c r="S144" i="8"/>
  <c r="U96" i="8"/>
  <c r="U88" i="8"/>
  <c r="S98" i="8"/>
  <c r="T79" i="8"/>
  <c r="S79" i="8" s="1"/>
  <c r="U79" i="8"/>
  <c r="S81" i="8"/>
  <c r="S82" i="8"/>
  <c r="T68" i="8"/>
  <c r="U51" i="8"/>
  <c r="U36" i="8" s="1"/>
  <c r="U9" i="8"/>
  <c r="T51" i="8"/>
  <c r="T40" i="8"/>
  <c r="S71" i="8"/>
  <c r="S72" i="8"/>
  <c r="S70" i="8"/>
  <c r="S64" i="8"/>
  <c r="S65" i="8"/>
  <c r="S63" i="8"/>
  <c r="S62" i="8"/>
  <c r="S44" i="8"/>
  <c r="S48" i="8"/>
  <c r="S52" i="8"/>
  <c r="S53" i="8"/>
  <c r="S54" i="8"/>
  <c r="S55" i="8"/>
  <c r="S56" i="8"/>
  <c r="S57" i="8"/>
  <c r="S58" i="8"/>
  <c r="S59" i="8"/>
  <c r="S60" i="8"/>
  <c r="S61" i="8"/>
  <c r="S41" i="8"/>
  <c r="S17" i="8"/>
  <c r="S18" i="8"/>
  <c r="S19" i="8"/>
  <c r="S20" i="8"/>
  <c r="S21" i="8"/>
  <c r="S22" i="8"/>
  <c r="S23" i="8"/>
  <c r="S24" i="8"/>
  <c r="S25" i="8"/>
  <c r="S26" i="8"/>
  <c r="S27" i="8"/>
  <c r="S28" i="8"/>
  <c r="S29" i="8"/>
  <c r="S30" i="8"/>
  <c r="S31" i="8"/>
  <c r="S32" i="8"/>
  <c r="S33" i="8"/>
  <c r="S34" i="8"/>
  <c r="S35" i="8"/>
  <c r="T16" i="8"/>
  <c r="Q144" i="8"/>
  <c r="Q146" i="8"/>
  <c r="Q148" i="8"/>
  <c r="R148" i="8"/>
  <c r="Q149" i="8"/>
  <c r="R149" i="8"/>
  <c r="Q156" i="8"/>
  <c r="R156" i="8"/>
  <c r="Q157" i="8"/>
  <c r="R157" i="8"/>
  <c r="Q158" i="8"/>
  <c r="R158" i="8"/>
  <c r="Q159" i="8"/>
  <c r="R159" i="8"/>
  <c r="Q160" i="8"/>
  <c r="R160" i="8"/>
  <c r="R134" i="8"/>
  <c r="Q135" i="8"/>
  <c r="R135" i="8"/>
  <c r="Q136" i="8"/>
  <c r="R136" i="8"/>
  <c r="Q137" i="8"/>
  <c r="R137" i="8"/>
  <c r="Q139" i="8"/>
  <c r="R139" i="8"/>
  <c r="Q140" i="8"/>
  <c r="R140" i="8"/>
  <c r="Q141" i="8"/>
  <c r="R141" i="8"/>
  <c r="Q142" i="8"/>
  <c r="Q122" i="8"/>
  <c r="Q124" i="8"/>
  <c r="Q125" i="8"/>
  <c r="R125" i="8"/>
  <c r="Q126" i="8"/>
  <c r="R126" i="8"/>
  <c r="Q127" i="8"/>
  <c r="R127" i="8"/>
  <c r="Q120" i="8"/>
  <c r="Q111" i="8"/>
  <c r="R111" i="8"/>
  <c r="Q112" i="8"/>
  <c r="R112" i="8"/>
  <c r="Q113" i="8"/>
  <c r="R113" i="8"/>
  <c r="R114" i="8"/>
  <c r="R116" i="8"/>
  <c r="R118" i="8"/>
  <c r="Q119" i="8"/>
  <c r="R119" i="8"/>
  <c r="Q105" i="8"/>
  <c r="Q106" i="8"/>
  <c r="R106" i="8"/>
  <c r="Q107" i="8"/>
  <c r="R107" i="8"/>
  <c r="Q104" i="8"/>
  <c r="R104" i="8"/>
  <c r="Q91" i="8"/>
  <c r="R91" i="8"/>
  <c r="Q92" i="8"/>
  <c r="R92" i="8"/>
  <c r="Q93" i="8"/>
  <c r="R93" i="8"/>
  <c r="Q70" i="8"/>
  <c r="Q71" i="8"/>
  <c r="Q72" i="8"/>
  <c r="Q49" i="8"/>
  <c r="R49" i="8"/>
  <c r="Q50" i="8"/>
  <c r="R50" i="8"/>
  <c r="Q43" i="8"/>
  <c r="R43" i="8"/>
  <c r="Q44" i="8"/>
  <c r="R44" i="8"/>
  <c r="Q45" i="8"/>
  <c r="R45" i="8"/>
  <c r="Q46" i="8"/>
  <c r="R46" i="8"/>
  <c r="Q47" i="8"/>
  <c r="R47" i="8"/>
  <c r="Q48" i="8"/>
  <c r="R48" i="8"/>
  <c r="R40" i="8"/>
  <c r="Q41" i="8"/>
  <c r="R41" i="8"/>
  <c r="Q42" i="8"/>
  <c r="R42" i="8"/>
  <c r="R38" i="8"/>
  <c r="Q16" i="8"/>
  <c r="R16" i="8"/>
  <c r="Q17" i="8"/>
  <c r="R17" i="8"/>
  <c r="Q18" i="8"/>
  <c r="R18" i="8"/>
  <c r="Q19" i="8"/>
  <c r="R19" i="8"/>
  <c r="Q20" i="8"/>
  <c r="R20" i="8"/>
  <c r="Q21" i="8"/>
  <c r="R21" i="8"/>
  <c r="Q22" i="8"/>
  <c r="R22" i="8"/>
  <c r="Q23" i="8"/>
  <c r="R23" i="8"/>
  <c r="Q24" i="8"/>
  <c r="R24" i="8"/>
  <c r="Q25" i="8"/>
  <c r="R25" i="8"/>
  <c r="Q26" i="8"/>
  <c r="R26" i="8"/>
  <c r="Q27" i="8"/>
  <c r="R27" i="8"/>
  <c r="Q28" i="8"/>
  <c r="R28" i="8"/>
  <c r="Q29" i="8"/>
  <c r="R29" i="8"/>
  <c r="Q30" i="8"/>
  <c r="R30" i="8"/>
  <c r="Q31" i="8"/>
  <c r="R31" i="8"/>
  <c r="Q32" i="8"/>
  <c r="R32" i="8"/>
  <c r="Q33" i="8"/>
  <c r="R33" i="8"/>
  <c r="Q34" i="8"/>
  <c r="R34" i="8"/>
  <c r="Q35" i="8"/>
  <c r="R35" i="8"/>
  <c r="Q52" i="8"/>
  <c r="R52" i="8"/>
  <c r="Q53" i="8"/>
  <c r="R53" i="8"/>
  <c r="Q54" i="8"/>
  <c r="R54" i="8"/>
  <c r="Q55" i="8"/>
  <c r="R55" i="8"/>
  <c r="Q56" i="8"/>
  <c r="R56" i="8"/>
  <c r="Q57" i="8"/>
  <c r="R57" i="8"/>
  <c r="Q58" i="8"/>
  <c r="R58" i="8"/>
  <c r="Q59" i="8"/>
  <c r="R59" i="8"/>
  <c r="Q60" i="8"/>
  <c r="R60" i="8"/>
  <c r="Q61" i="8"/>
  <c r="R61" i="8"/>
  <c r="Q62" i="8"/>
  <c r="R62" i="8"/>
  <c r="Q63" i="8"/>
  <c r="R63" i="8"/>
  <c r="Q64" i="8"/>
  <c r="R64" i="8"/>
  <c r="Q65" i="8"/>
  <c r="R65" i="8"/>
  <c r="Q80" i="8"/>
  <c r="R80" i="8"/>
  <c r="Q81" i="8"/>
  <c r="R81" i="8"/>
  <c r="Q82" i="8"/>
  <c r="R82" i="8"/>
  <c r="Q83" i="8"/>
  <c r="R83" i="8"/>
  <c r="Q84" i="8"/>
  <c r="R84" i="8"/>
  <c r="Q85" i="8"/>
  <c r="R85" i="8"/>
  <c r="Q95" i="8"/>
  <c r="R95" i="8"/>
  <c r="Q175" i="8"/>
  <c r="R175" i="8"/>
  <c r="Q176" i="8"/>
  <c r="R176" i="8"/>
  <c r="Q177" i="8"/>
  <c r="R177" i="8"/>
  <c r="Q178" i="8"/>
  <c r="R178" i="8"/>
  <c r="Q179" i="8"/>
  <c r="R179" i="8"/>
  <c r="P183" i="8"/>
  <c r="Q183" i="8"/>
  <c r="R183" i="8"/>
  <c r="Q185" i="8"/>
  <c r="R185" i="8"/>
  <c r="Q186" i="8"/>
  <c r="R186" i="8"/>
  <c r="Q187" i="8"/>
  <c r="R187" i="8"/>
  <c r="Q202" i="8"/>
  <c r="Q204" i="8"/>
  <c r="Q205" i="8"/>
  <c r="Q206" i="8"/>
  <c r="Q207" i="8"/>
  <c r="Q217" i="8"/>
  <c r="R217" i="8"/>
  <c r="Q218" i="8"/>
  <c r="R218" i="8"/>
  <c r="Q219" i="8"/>
  <c r="R219" i="8"/>
  <c r="Q220" i="8"/>
  <c r="R220" i="8"/>
  <c r="R223" i="8"/>
  <c r="Q224" i="8"/>
  <c r="R224" i="8"/>
  <c r="Q225" i="8"/>
  <c r="R225" i="8"/>
  <c r="Q226" i="8"/>
  <c r="Q227" i="8"/>
  <c r="R227" i="8"/>
  <c r="R228" i="8"/>
  <c r="R230" i="8"/>
  <c r="Q231" i="8"/>
  <c r="R231" i="8"/>
  <c r="Q232" i="8"/>
  <c r="R232" i="8"/>
  <c r="Q233" i="8"/>
  <c r="R233" i="8"/>
  <c r="Q234" i="8"/>
  <c r="R234" i="8"/>
  <c r="Q238" i="8"/>
  <c r="R238" i="8"/>
  <c r="Q239" i="8"/>
  <c r="R239" i="8"/>
  <c r="Q240" i="8"/>
  <c r="R240" i="8"/>
  <c r="Q241" i="8"/>
  <c r="R241" i="8"/>
  <c r="Q242" i="8"/>
  <c r="R242" i="8"/>
  <c r="Q243" i="8"/>
  <c r="R243" i="8"/>
  <c r="Q244" i="8"/>
  <c r="R244" i="8"/>
  <c r="Q245" i="8"/>
  <c r="R245" i="8"/>
  <c r="Q246" i="8"/>
  <c r="R246" i="8"/>
  <c r="Q247" i="8"/>
  <c r="R247" i="8"/>
  <c r="Q248" i="8"/>
  <c r="R248" i="8"/>
  <c r="Q249" i="8"/>
  <c r="R249" i="8"/>
  <c r="Q261" i="8"/>
  <c r="R261" i="8"/>
  <c r="Q262" i="8"/>
  <c r="R262" i="8"/>
  <c r="Q263" i="8"/>
  <c r="R263" i="8"/>
  <c r="Q265" i="8"/>
  <c r="R265" i="8"/>
  <c r="Q266" i="8"/>
  <c r="R266" i="8"/>
  <c r="Q267" i="8"/>
  <c r="R267" i="8"/>
  <c r="Q268" i="8"/>
  <c r="R268" i="8"/>
  <c r="R273" i="8"/>
  <c r="Q274" i="8"/>
  <c r="R274" i="8"/>
  <c r="Q275" i="8"/>
  <c r="R275" i="8"/>
  <c r="Q276" i="8"/>
  <c r="R276" i="8"/>
  <c r="Q277" i="8"/>
  <c r="Q278" i="8"/>
  <c r="R278" i="8"/>
  <c r="Q279" i="8"/>
  <c r="R279" i="8"/>
  <c r="Q280" i="8"/>
  <c r="R280" i="8"/>
  <c r="R281" i="8"/>
  <c r="R283" i="8"/>
  <c r="Q285" i="8"/>
  <c r="R285" i="8"/>
  <c r="Q286" i="8"/>
  <c r="R286" i="8"/>
  <c r="Q287" i="8"/>
  <c r="R287" i="8"/>
  <c r="R288" i="8"/>
  <c r="R290" i="8"/>
  <c r="R292" i="8"/>
  <c r="Q294" i="8"/>
  <c r="R294" i="8"/>
  <c r="R295" i="8"/>
  <c r="R297" i="8"/>
  <c r="Q299" i="8"/>
  <c r="R299" i="8"/>
  <c r="Q300" i="8"/>
  <c r="R300" i="8"/>
  <c r="Q301" i="8"/>
  <c r="R301" i="8"/>
  <c r="Q302" i="8"/>
  <c r="R302" i="8"/>
  <c r="Q303" i="8"/>
  <c r="R303" i="8"/>
  <c r="R304" i="8"/>
  <c r="R306" i="8"/>
  <c r="R308" i="8"/>
  <c r="Q310" i="8"/>
  <c r="R310" i="8"/>
  <c r="P311" i="8"/>
  <c r="Q311" i="8"/>
  <c r="R311" i="8"/>
  <c r="O256" i="8"/>
  <c r="N51" i="4"/>
  <c r="L53" i="4"/>
  <c r="M105" i="4"/>
  <c r="L107" i="4"/>
  <c r="M100" i="4"/>
  <c r="N100" i="4"/>
  <c r="N95" i="4" s="1"/>
  <c r="Q95" i="4" s="1"/>
  <c r="L102" i="4"/>
  <c r="O102" i="4"/>
  <c r="M97" i="4"/>
  <c r="M95" i="4"/>
  <c r="L99" i="4"/>
  <c r="M92" i="4"/>
  <c r="P92" i="4" s="1"/>
  <c r="N92" i="4"/>
  <c r="Q92" i="4"/>
  <c r="L94" i="4"/>
  <c r="M89" i="4"/>
  <c r="N89" i="4"/>
  <c r="Q89" i="4" s="1"/>
  <c r="L91" i="4"/>
  <c r="O91" i="4" s="1"/>
  <c r="M86" i="4"/>
  <c r="N86" i="4"/>
  <c r="Q86" i="4" s="1"/>
  <c r="L88" i="4"/>
  <c r="M78" i="4"/>
  <c r="N78" i="4"/>
  <c r="Q78" i="4"/>
  <c r="L83" i="4"/>
  <c r="L82" i="4"/>
  <c r="O82" i="4" s="1"/>
  <c r="L81" i="4"/>
  <c r="L80" i="4"/>
  <c r="M75" i="4"/>
  <c r="L77" i="4"/>
  <c r="M70" i="4"/>
  <c r="P70" i="4"/>
  <c r="N70" i="4"/>
  <c r="N68" i="4" s="1"/>
  <c r="Q68" i="4" s="1"/>
  <c r="Q70" i="4"/>
  <c r="L72" i="4"/>
  <c r="O72" i="4" s="1"/>
  <c r="M65" i="4"/>
  <c r="L65" i="4" s="1"/>
  <c r="N65" i="4"/>
  <c r="L67" i="4"/>
  <c r="O67" i="4" s="1"/>
  <c r="M62" i="4"/>
  <c r="P62" i="4" s="1"/>
  <c r="N62" i="4"/>
  <c r="L62" i="4" s="1"/>
  <c r="O62" i="4" s="1"/>
  <c r="L64" i="4"/>
  <c r="O64" i="4"/>
  <c r="M59" i="4"/>
  <c r="P59" i="4"/>
  <c r="N59" i="4"/>
  <c r="L61" i="4"/>
  <c r="O61" i="4" s="1"/>
  <c r="M54" i="4"/>
  <c r="P54" i="4" s="1"/>
  <c r="L56" i="4"/>
  <c r="M51" i="4"/>
  <c r="M48" i="4"/>
  <c r="L48" i="4" s="1"/>
  <c r="N40" i="4"/>
  <c r="Q40" i="4" s="1"/>
  <c r="N43" i="4"/>
  <c r="L45" i="4"/>
  <c r="M40" i="4"/>
  <c r="L40" i="4" s="1"/>
  <c r="O40" i="4" s="1"/>
  <c r="L42" i="4"/>
  <c r="O42" i="4"/>
  <c r="M36" i="4"/>
  <c r="L36" i="4"/>
  <c r="N36" i="4"/>
  <c r="L39" i="4"/>
  <c r="L38" i="4"/>
  <c r="O38" i="4" s="1"/>
  <c r="M32" i="4"/>
  <c r="P32" i="4" s="1"/>
  <c r="N32" i="4"/>
  <c r="Q32" i="4" s="1"/>
  <c r="L34" i="4"/>
  <c r="O34" i="4"/>
  <c r="M27" i="4"/>
  <c r="L27" i="4"/>
  <c r="L29" i="4"/>
  <c r="O29" i="4" s="1"/>
  <c r="M19" i="4"/>
  <c r="L21" i="4"/>
  <c r="M15" i="4"/>
  <c r="P15" i="4" s="1"/>
  <c r="N15" i="4"/>
  <c r="L18" i="4"/>
  <c r="O18" i="4" s="1"/>
  <c r="L17" i="4"/>
  <c r="O17" i="4" s="1"/>
  <c r="M11" i="4"/>
  <c r="P11" i="4" s="1"/>
  <c r="N11" i="4"/>
  <c r="N9" i="4"/>
  <c r="Q9" i="4" s="1"/>
  <c r="L13" i="4"/>
  <c r="O13" i="4" s="1"/>
  <c r="L12" i="7"/>
  <c r="J22" i="7"/>
  <c r="J21" i="7"/>
  <c r="J19" i="7"/>
  <c r="J18" i="7"/>
  <c r="J14" i="7"/>
  <c r="J15" i="7"/>
  <c r="O13" i="8"/>
  <c r="M34" i="8"/>
  <c r="P34" i="8"/>
  <c r="N308" i="8"/>
  <c r="N230" i="8"/>
  <c r="O226" i="8"/>
  <c r="O146" i="8"/>
  <c r="M146" i="8" s="1"/>
  <c r="P146" i="8" s="1"/>
  <c r="O105" i="8"/>
  <c r="N89" i="8"/>
  <c r="O89" i="8"/>
  <c r="R89" i="8"/>
  <c r="N283" i="8"/>
  <c r="N297" i="8"/>
  <c r="M294" i="8"/>
  <c r="O277" i="8"/>
  <c r="R277" i="8" s="1"/>
  <c r="N273" i="8"/>
  <c r="M273" i="8" s="1"/>
  <c r="M266" i="8"/>
  <c r="M265" i="8"/>
  <c r="O237" i="8"/>
  <c r="R237" i="8" s="1"/>
  <c r="N237" i="8"/>
  <c r="M247" i="8"/>
  <c r="P247" i="8" s="1"/>
  <c r="N223" i="8"/>
  <c r="O216" i="8"/>
  <c r="N216" i="8"/>
  <c r="N214" i="8" s="1"/>
  <c r="N201" i="8"/>
  <c r="M201" i="8" s="1"/>
  <c r="O184" i="8"/>
  <c r="N184" i="8"/>
  <c r="N182" i="8"/>
  <c r="N180" i="8"/>
  <c r="O124" i="8"/>
  <c r="N118" i="8"/>
  <c r="M119" i="8"/>
  <c r="P119" i="8"/>
  <c r="M187" i="8"/>
  <c r="P187" i="8"/>
  <c r="N174" i="8"/>
  <c r="Q174" i="8"/>
  <c r="O174" i="8"/>
  <c r="O51" i="8"/>
  <c r="M61" i="8"/>
  <c r="P61" i="8" s="1"/>
  <c r="O154" i="8"/>
  <c r="O152" i="8" s="1"/>
  <c r="O150" i="8" s="1"/>
  <c r="N154" i="8"/>
  <c r="N152" i="8" s="1"/>
  <c r="M158" i="8"/>
  <c r="P158" i="8" s="1"/>
  <c r="O144" i="8"/>
  <c r="N134" i="8"/>
  <c r="N132" i="8"/>
  <c r="N130" i="8"/>
  <c r="N110" i="8"/>
  <c r="O101" i="8"/>
  <c r="N103" i="8"/>
  <c r="M103" i="8" s="1"/>
  <c r="N88" i="8"/>
  <c r="M95" i="8"/>
  <c r="P95" i="8"/>
  <c r="M92" i="8"/>
  <c r="P92" i="8"/>
  <c r="G92" i="8"/>
  <c r="J92" i="8"/>
  <c r="K89" i="8"/>
  <c r="H89" i="8"/>
  <c r="O79" i="8"/>
  <c r="N79" i="8"/>
  <c r="N77" i="8" s="1"/>
  <c r="N75" i="8" s="1"/>
  <c r="N68" i="8"/>
  <c r="N66" i="8"/>
  <c r="N51" i="8"/>
  <c r="N40" i="8"/>
  <c r="N15" i="8"/>
  <c r="M16" i="8"/>
  <c r="M17" i="8"/>
  <c r="P17" i="8" s="1"/>
  <c r="M18" i="8"/>
  <c r="M19" i="8"/>
  <c r="M20" i="8"/>
  <c r="M21" i="8"/>
  <c r="M22" i="8"/>
  <c r="P22" i="8" s="1"/>
  <c r="M23" i="8"/>
  <c r="M24" i="8"/>
  <c r="P24" i="8" s="1"/>
  <c r="M25" i="8"/>
  <c r="P25" i="8"/>
  <c r="M26" i="8"/>
  <c r="M27" i="8"/>
  <c r="M28" i="8"/>
  <c r="M29" i="8"/>
  <c r="M30" i="8"/>
  <c r="M31" i="8"/>
  <c r="M32" i="8"/>
  <c r="M33" i="8"/>
  <c r="M35" i="8"/>
  <c r="P35" i="8" s="1"/>
  <c r="M38" i="8"/>
  <c r="M41" i="8"/>
  <c r="M42" i="8"/>
  <c r="M43" i="8"/>
  <c r="M44" i="8"/>
  <c r="M45" i="8"/>
  <c r="M46" i="8"/>
  <c r="M47" i="8"/>
  <c r="M48" i="8"/>
  <c r="P48" i="8" s="1"/>
  <c r="M49" i="8"/>
  <c r="P49" i="8" s="1"/>
  <c r="M50" i="8"/>
  <c r="M52" i="8"/>
  <c r="P52" i="8" s="1"/>
  <c r="M53" i="8"/>
  <c r="M54" i="8"/>
  <c r="P54" i="8" s="1"/>
  <c r="M55" i="8"/>
  <c r="M56" i="8"/>
  <c r="M57" i="8"/>
  <c r="M58" i="8"/>
  <c r="M59" i="8"/>
  <c r="P59" i="8"/>
  <c r="M60" i="8"/>
  <c r="M62" i="8"/>
  <c r="M63" i="8"/>
  <c r="M64" i="8"/>
  <c r="M65" i="8"/>
  <c r="P65" i="8" s="1"/>
  <c r="M70" i="8"/>
  <c r="M71" i="8"/>
  <c r="M72" i="8"/>
  <c r="M80" i="8"/>
  <c r="P80" i="8" s="1"/>
  <c r="M81" i="8"/>
  <c r="P81" i="8" s="1"/>
  <c r="M82" i="8"/>
  <c r="P82" i="8" s="1"/>
  <c r="M83" i="8"/>
  <c r="M84" i="8"/>
  <c r="M85" i="8"/>
  <c r="M91" i="8"/>
  <c r="M93" i="8"/>
  <c r="M104" i="8"/>
  <c r="M106" i="8"/>
  <c r="M107" i="8"/>
  <c r="P107" i="8"/>
  <c r="M111" i="8"/>
  <c r="P111" i="8"/>
  <c r="M112" i="8"/>
  <c r="P112" i="8" s="1"/>
  <c r="M113" i="8"/>
  <c r="M125" i="8"/>
  <c r="M126" i="8"/>
  <c r="M127" i="8"/>
  <c r="P127" i="8" s="1"/>
  <c r="M135" i="8"/>
  <c r="M136" i="8"/>
  <c r="P136" i="8" s="1"/>
  <c r="M137" i="8"/>
  <c r="M139" i="8"/>
  <c r="M140" i="8"/>
  <c r="M141" i="8"/>
  <c r="M148" i="8"/>
  <c r="M149" i="8"/>
  <c r="P149" i="8" s="1"/>
  <c r="M156" i="8"/>
  <c r="M157" i="8"/>
  <c r="M159" i="8"/>
  <c r="M160" i="8"/>
  <c r="P160" i="8" s="1"/>
  <c r="M175" i="8"/>
  <c r="M176" i="8"/>
  <c r="P176" i="8" s="1"/>
  <c r="M177" i="8"/>
  <c r="M178" i="8"/>
  <c r="M179" i="8"/>
  <c r="M185" i="8"/>
  <c r="M186" i="8"/>
  <c r="M188" i="8"/>
  <c r="M190" i="8"/>
  <c r="M192" i="8"/>
  <c r="M194" i="8"/>
  <c r="M202" i="8"/>
  <c r="M203" i="8"/>
  <c r="M204" i="8"/>
  <c r="M205" i="8"/>
  <c r="M206" i="8"/>
  <c r="M207" i="8"/>
  <c r="M208" i="8"/>
  <c r="M217" i="8"/>
  <c r="P217" i="8" s="1"/>
  <c r="M218" i="8"/>
  <c r="M219" i="8"/>
  <c r="M220" i="8"/>
  <c r="P220" i="8" s="1"/>
  <c r="M224" i="8"/>
  <c r="M225" i="8"/>
  <c r="M227" i="8"/>
  <c r="M231" i="8"/>
  <c r="M232" i="8"/>
  <c r="M233" i="8"/>
  <c r="P233" i="8" s="1"/>
  <c r="M234" i="8"/>
  <c r="P234" i="8" s="1"/>
  <c r="M238" i="8"/>
  <c r="M239" i="8"/>
  <c r="M240" i="8"/>
  <c r="M241" i="8"/>
  <c r="M242" i="8"/>
  <c r="M243" i="8"/>
  <c r="M244" i="8"/>
  <c r="M245" i="8"/>
  <c r="M246" i="8"/>
  <c r="M248" i="8"/>
  <c r="P248" i="8"/>
  <c r="M249" i="8"/>
  <c r="M262" i="8"/>
  <c r="P262" i="8" s="1"/>
  <c r="M263" i="8"/>
  <c r="M267" i="8"/>
  <c r="M268" i="8"/>
  <c r="M274" i="8"/>
  <c r="M275" i="8"/>
  <c r="M276" i="8"/>
  <c r="P276" i="8" s="1"/>
  <c r="M278" i="8"/>
  <c r="M279" i="8"/>
  <c r="P279" i="8" s="1"/>
  <c r="M280" i="8"/>
  <c r="P280" i="8" s="1"/>
  <c r="M285" i="8"/>
  <c r="P285" i="8" s="1"/>
  <c r="M286" i="8"/>
  <c r="P286" i="8"/>
  <c r="M287" i="8"/>
  <c r="M299" i="8"/>
  <c r="M300" i="8"/>
  <c r="M301" i="8"/>
  <c r="P301" i="8"/>
  <c r="M302" i="8"/>
  <c r="M303" i="8"/>
  <c r="P303" i="8" s="1"/>
  <c r="M310" i="8"/>
  <c r="I11" i="6"/>
  <c r="H15" i="8"/>
  <c r="H13" i="8"/>
  <c r="H11" i="8" s="1"/>
  <c r="I15" i="8"/>
  <c r="I13" i="8" s="1"/>
  <c r="I11" i="8" s="1"/>
  <c r="K15" i="8"/>
  <c r="Q15" i="8" s="1"/>
  <c r="L15" i="8"/>
  <c r="G16" i="8"/>
  <c r="J16" i="8"/>
  <c r="P16" i="8" s="1"/>
  <c r="G17" i="8"/>
  <c r="J17" i="8"/>
  <c r="G18" i="8"/>
  <c r="J18" i="8"/>
  <c r="P18" i="8" s="1"/>
  <c r="G19" i="8"/>
  <c r="J19" i="8"/>
  <c r="G20" i="8"/>
  <c r="J20" i="8"/>
  <c r="G21" i="8"/>
  <c r="J21" i="8"/>
  <c r="P21" i="8" s="1"/>
  <c r="G22" i="8"/>
  <c r="J22" i="8"/>
  <c r="G23" i="8"/>
  <c r="J23" i="8"/>
  <c r="G24" i="8"/>
  <c r="J24" i="8"/>
  <c r="G25" i="8"/>
  <c r="J25" i="8"/>
  <c r="G26" i="8"/>
  <c r="J26" i="8"/>
  <c r="P26" i="8" s="1"/>
  <c r="G27" i="8"/>
  <c r="J27" i="8"/>
  <c r="G28" i="8"/>
  <c r="J28" i="8"/>
  <c r="G29" i="8"/>
  <c r="J29" i="8"/>
  <c r="P29" i="8" s="1"/>
  <c r="G30" i="8"/>
  <c r="J30" i="8"/>
  <c r="G31" i="8"/>
  <c r="J31" i="8"/>
  <c r="G32" i="8"/>
  <c r="J32" i="8"/>
  <c r="G33" i="8"/>
  <c r="J33" i="8"/>
  <c r="P33" i="8" s="1"/>
  <c r="G35" i="8"/>
  <c r="J35" i="8"/>
  <c r="H40" i="8"/>
  <c r="H38" i="8" s="1"/>
  <c r="H36" i="8" s="1"/>
  <c r="I40" i="8"/>
  <c r="I38" i="8"/>
  <c r="I36" i="8" s="1"/>
  <c r="I9" i="8" s="1"/>
  <c r="K40" i="8"/>
  <c r="J40" i="8" s="1"/>
  <c r="G41" i="8"/>
  <c r="J41" i="8"/>
  <c r="G42" i="8"/>
  <c r="J42" i="8"/>
  <c r="P42" i="8" s="1"/>
  <c r="G43" i="8"/>
  <c r="J43" i="8"/>
  <c r="P43" i="8" s="1"/>
  <c r="G44" i="8"/>
  <c r="J44" i="8"/>
  <c r="G45" i="8"/>
  <c r="J45" i="8"/>
  <c r="P45" i="8"/>
  <c r="G46" i="8"/>
  <c r="J46" i="8"/>
  <c r="P46" i="8"/>
  <c r="G47" i="8"/>
  <c r="J47" i="8"/>
  <c r="P47" i="8" s="1"/>
  <c r="G48" i="8"/>
  <c r="J48" i="8"/>
  <c r="G49" i="8"/>
  <c r="J49" i="8"/>
  <c r="G50" i="8"/>
  <c r="J50" i="8"/>
  <c r="H51" i="8"/>
  <c r="I51" i="8"/>
  <c r="K51" i="8"/>
  <c r="J51" i="8"/>
  <c r="G52" i="8"/>
  <c r="J52" i="8"/>
  <c r="G53" i="8"/>
  <c r="J53" i="8"/>
  <c r="G54" i="8"/>
  <c r="J54" i="8"/>
  <c r="G55" i="8"/>
  <c r="J55" i="8"/>
  <c r="G56" i="8"/>
  <c r="J56" i="8"/>
  <c r="G57" i="8"/>
  <c r="J57" i="8"/>
  <c r="G58" i="8"/>
  <c r="J58" i="8"/>
  <c r="G59" i="8"/>
  <c r="J59" i="8"/>
  <c r="G60" i="8"/>
  <c r="J60" i="8"/>
  <c r="G62" i="8"/>
  <c r="J62" i="8"/>
  <c r="G63" i="8"/>
  <c r="J63" i="8"/>
  <c r="G64" i="8"/>
  <c r="J64" i="8"/>
  <c r="P64" i="8" s="1"/>
  <c r="G65" i="8"/>
  <c r="J65" i="8"/>
  <c r="H68" i="8"/>
  <c r="K68" i="8"/>
  <c r="K66" i="8" s="1"/>
  <c r="G70" i="8"/>
  <c r="J70" i="8"/>
  <c r="G71" i="8"/>
  <c r="J71" i="8"/>
  <c r="G72" i="8"/>
  <c r="J72" i="8"/>
  <c r="P72" i="8" s="1"/>
  <c r="H79" i="8"/>
  <c r="I79" i="8"/>
  <c r="I77" i="8" s="1"/>
  <c r="I75" i="8"/>
  <c r="I73" i="8" s="1"/>
  <c r="K79" i="8"/>
  <c r="L79" i="8"/>
  <c r="L77" i="8"/>
  <c r="L75" i="8" s="1"/>
  <c r="G80" i="8"/>
  <c r="J80" i="8"/>
  <c r="G81" i="8"/>
  <c r="J81" i="8"/>
  <c r="G82" i="8"/>
  <c r="J82" i="8"/>
  <c r="G83" i="8"/>
  <c r="J83" i="8"/>
  <c r="G84" i="8"/>
  <c r="J84" i="8"/>
  <c r="P84" i="8" s="1"/>
  <c r="G85" i="8"/>
  <c r="J85" i="8"/>
  <c r="P85" i="8"/>
  <c r="G91" i="8"/>
  <c r="J91" i="8"/>
  <c r="G93" i="8"/>
  <c r="J93" i="8"/>
  <c r="H103" i="8"/>
  <c r="G103" i="8" s="1"/>
  <c r="G101" i="8" s="1"/>
  <c r="H101" i="8"/>
  <c r="K103" i="8"/>
  <c r="K101" i="8"/>
  <c r="G104" i="8"/>
  <c r="J104" i="8"/>
  <c r="I105" i="8"/>
  <c r="G105" i="8" s="1"/>
  <c r="L105" i="8"/>
  <c r="L103" i="8" s="1"/>
  <c r="L101" i="8" s="1"/>
  <c r="G106" i="8"/>
  <c r="J106" i="8"/>
  <c r="P106" i="8"/>
  <c r="G107" i="8"/>
  <c r="H110" i="8"/>
  <c r="H108" i="8" s="1"/>
  <c r="G108" i="8" s="1"/>
  <c r="I110" i="8"/>
  <c r="I108" i="8"/>
  <c r="K110" i="8"/>
  <c r="K108" i="8" s="1"/>
  <c r="L110" i="8"/>
  <c r="G112" i="8"/>
  <c r="G113" i="8"/>
  <c r="J113" i="8"/>
  <c r="P113" i="8" s="1"/>
  <c r="I124" i="8"/>
  <c r="I122" i="8"/>
  <c r="L124" i="8"/>
  <c r="G125" i="8"/>
  <c r="J125" i="8"/>
  <c r="P125" i="8" s="1"/>
  <c r="G126" i="8"/>
  <c r="J126" i="8"/>
  <c r="G127" i="8"/>
  <c r="J127" i="8"/>
  <c r="L128" i="8"/>
  <c r="H134" i="8"/>
  <c r="I134" i="8"/>
  <c r="I132" i="8" s="1"/>
  <c r="I130" i="8" s="1"/>
  <c r="K134" i="8"/>
  <c r="G135" i="8"/>
  <c r="J135" i="8"/>
  <c r="P135" i="8" s="1"/>
  <c r="G136" i="8"/>
  <c r="J136" i="8"/>
  <c r="G137" i="8"/>
  <c r="J137" i="8"/>
  <c r="G139" i="8"/>
  <c r="J139" i="8"/>
  <c r="P139" i="8" s="1"/>
  <c r="G140" i="8"/>
  <c r="J140" i="8"/>
  <c r="P140" i="8" s="1"/>
  <c r="G141" i="8"/>
  <c r="J141" i="8"/>
  <c r="P141" i="8" s="1"/>
  <c r="L142" i="8"/>
  <c r="J142" i="8" s="1"/>
  <c r="I146" i="8"/>
  <c r="I144" i="8"/>
  <c r="G148" i="8"/>
  <c r="G146" i="8"/>
  <c r="J148" i="8"/>
  <c r="P148" i="8"/>
  <c r="G149" i="8"/>
  <c r="H154" i="8"/>
  <c r="H152" i="8"/>
  <c r="H150" i="8" s="1"/>
  <c r="I154" i="8"/>
  <c r="K154" i="8"/>
  <c r="K152" i="8" s="1"/>
  <c r="K150" i="8" s="1"/>
  <c r="L154" i="8"/>
  <c r="G156" i="8"/>
  <c r="J156" i="8"/>
  <c r="P156" i="8" s="1"/>
  <c r="G157" i="8"/>
  <c r="J157" i="8"/>
  <c r="G159" i="8"/>
  <c r="J159" i="8"/>
  <c r="G160" i="8"/>
  <c r="J160" i="8"/>
  <c r="L161" i="8"/>
  <c r="H165" i="8"/>
  <c r="I165" i="8"/>
  <c r="L165" i="8"/>
  <c r="G167" i="8"/>
  <c r="J167" i="8"/>
  <c r="G168" i="8"/>
  <c r="J168" i="8"/>
  <c r="G169" i="8"/>
  <c r="J169" i="8"/>
  <c r="L172" i="8"/>
  <c r="H174" i="8"/>
  <c r="H172" i="8"/>
  <c r="I174" i="8"/>
  <c r="I172" i="8"/>
  <c r="J174" i="8"/>
  <c r="P175" i="8"/>
  <c r="G175" i="8"/>
  <c r="G176" i="8"/>
  <c r="J176" i="8"/>
  <c r="P177" i="8" s="1"/>
  <c r="G177" i="8"/>
  <c r="J177" i="8"/>
  <c r="G178" i="8"/>
  <c r="J178" i="8"/>
  <c r="P179" i="8" s="1"/>
  <c r="G179" i="8"/>
  <c r="J179" i="8"/>
  <c r="H184" i="8"/>
  <c r="K184" i="8"/>
  <c r="Q184" i="8" s="1"/>
  <c r="G185" i="8"/>
  <c r="J185" i="8"/>
  <c r="G186" i="8"/>
  <c r="J186" i="8"/>
  <c r="P186" i="8" s="1"/>
  <c r="I192" i="8"/>
  <c r="I190" i="8" s="1"/>
  <c r="I188" i="8"/>
  <c r="L192" i="8"/>
  <c r="J192" i="8"/>
  <c r="G194" i="8"/>
  <c r="G192" i="8" s="1"/>
  <c r="G190" i="8" s="1"/>
  <c r="G188" i="8" s="1"/>
  <c r="H201" i="8"/>
  <c r="H199" i="8" s="1"/>
  <c r="H197" i="8" s="1"/>
  <c r="I201" i="8"/>
  <c r="K201" i="8"/>
  <c r="G202" i="8"/>
  <c r="J202" i="8"/>
  <c r="G203" i="8"/>
  <c r="J203" i="8"/>
  <c r="J204" i="8"/>
  <c r="G205" i="8"/>
  <c r="J205" i="8"/>
  <c r="G206" i="8"/>
  <c r="J206" i="8"/>
  <c r="G207" i="8"/>
  <c r="J207" i="8"/>
  <c r="P207" i="8"/>
  <c r="G208" i="8"/>
  <c r="J208" i="8"/>
  <c r="H216" i="8"/>
  <c r="H214" i="8" s="1"/>
  <c r="I216" i="8"/>
  <c r="K216" i="8"/>
  <c r="K214" i="8" s="1"/>
  <c r="J214" i="8"/>
  <c r="G217" i="8"/>
  <c r="J217" i="8"/>
  <c r="J218" i="8"/>
  <c r="G219" i="8"/>
  <c r="J219" i="8"/>
  <c r="P219" i="8" s="1"/>
  <c r="G220" i="8"/>
  <c r="J220" i="8"/>
  <c r="H223" i="8"/>
  <c r="H221" i="8" s="1"/>
  <c r="K223" i="8"/>
  <c r="G224" i="8"/>
  <c r="J224" i="8"/>
  <c r="G225" i="8"/>
  <c r="J225" i="8"/>
  <c r="I226" i="8"/>
  <c r="I221" i="8" s="1"/>
  <c r="L226" i="8"/>
  <c r="J226" i="8"/>
  <c r="G227" i="8"/>
  <c r="G226" i="8"/>
  <c r="J227" i="8"/>
  <c r="P227" i="8" s="1"/>
  <c r="H230" i="8"/>
  <c r="H228" i="8" s="1"/>
  <c r="I230" i="8"/>
  <c r="K230" i="8"/>
  <c r="G231" i="8"/>
  <c r="J231" i="8"/>
  <c r="P231" i="8" s="1"/>
  <c r="G232" i="8"/>
  <c r="J232" i="8"/>
  <c r="P232" i="8" s="1"/>
  <c r="G233" i="8"/>
  <c r="J233" i="8"/>
  <c r="G234" i="8"/>
  <c r="H237" i="8"/>
  <c r="I237" i="8"/>
  <c r="I235" i="8" s="1"/>
  <c r="K237" i="8"/>
  <c r="G238" i="8"/>
  <c r="J238" i="8"/>
  <c r="G239" i="8"/>
  <c r="J239" i="8"/>
  <c r="G240" i="8"/>
  <c r="J240" i="8"/>
  <c r="P240" i="8" s="1"/>
  <c r="J241" i="8"/>
  <c r="G242" i="8"/>
  <c r="J242" i="8"/>
  <c r="P242" i="8" s="1"/>
  <c r="G243" i="8"/>
  <c r="J243" i="8"/>
  <c r="P243" i="8" s="1"/>
  <c r="G244" i="8"/>
  <c r="J244" i="8"/>
  <c r="G245" i="8"/>
  <c r="J245" i="8"/>
  <c r="P245" i="8" s="1"/>
  <c r="G246" i="8"/>
  <c r="J246" i="8"/>
  <c r="G248" i="8"/>
  <c r="J248" i="8"/>
  <c r="G249" i="8"/>
  <c r="J249" i="8"/>
  <c r="H256" i="8"/>
  <c r="H254" i="8" s="1"/>
  <c r="H252" i="8" s="1"/>
  <c r="I256" i="8"/>
  <c r="I254" i="8" s="1"/>
  <c r="K256" i="8"/>
  <c r="L256" i="8"/>
  <c r="G257" i="8"/>
  <c r="J257" i="8"/>
  <c r="G258" i="8"/>
  <c r="J258" i="8"/>
  <c r="G259" i="8"/>
  <c r="J259" i="8"/>
  <c r="G260" i="8"/>
  <c r="J260" i="8"/>
  <c r="G261" i="8"/>
  <c r="J261" i="8"/>
  <c r="G262" i="8"/>
  <c r="J262" i="8"/>
  <c r="G263" i="8"/>
  <c r="J263" i="8"/>
  <c r="P263" i="8"/>
  <c r="G265" i="8"/>
  <c r="J265" i="8"/>
  <c r="G266" i="8"/>
  <c r="J266" i="8"/>
  <c r="G267" i="8"/>
  <c r="J267" i="8"/>
  <c r="G268" i="8"/>
  <c r="J268" i="8"/>
  <c r="P268" i="8" s="1"/>
  <c r="H273" i="8"/>
  <c r="H271" i="8" s="1"/>
  <c r="H269" i="8" s="1"/>
  <c r="K273" i="8"/>
  <c r="G274" i="8"/>
  <c r="J274" i="8"/>
  <c r="P274" i="8" s="1"/>
  <c r="G275" i="8"/>
  <c r="J275" i="8"/>
  <c r="G276" i="8"/>
  <c r="J276" i="8"/>
  <c r="I277" i="8"/>
  <c r="L277" i="8"/>
  <c r="J277" i="8" s="1"/>
  <c r="G278" i="8"/>
  <c r="J278" i="8"/>
  <c r="P278" i="8"/>
  <c r="G279" i="8"/>
  <c r="J279" i="8"/>
  <c r="G280" i="8"/>
  <c r="J280" i="8"/>
  <c r="H283" i="8"/>
  <c r="K283" i="8"/>
  <c r="G285" i="8"/>
  <c r="G286" i="8"/>
  <c r="G287" i="8"/>
  <c r="J287" i="8"/>
  <c r="H292" i="8"/>
  <c r="K292" i="8"/>
  <c r="K290" i="8" s="1"/>
  <c r="J290" i="8" s="1"/>
  <c r="G294" i="8"/>
  <c r="J294" i="8"/>
  <c r="H297" i="8"/>
  <c r="K297" i="8"/>
  <c r="G299" i="8"/>
  <c r="J299" i="8"/>
  <c r="P299" i="8" s="1"/>
  <c r="G300" i="8"/>
  <c r="J300" i="8"/>
  <c r="P300" i="8"/>
  <c r="G301" i="8"/>
  <c r="J301" i="8"/>
  <c r="G302" i="8"/>
  <c r="J302" i="8"/>
  <c r="G303" i="8"/>
  <c r="J303" i="8"/>
  <c r="H308" i="8"/>
  <c r="H306" i="8" s="1"/>
  <c r="H304" i="8" s="1"/>
  <c r="K308" i="8"/>
  <c r="J310" i="8"/>
  <c r="E8" i="7"/>
  <c r="D8" i="7" s="1"/>
  <c r="F8" i="7"/>
  <c r="E12" i="7"/>
  <c r="D12" i="7"/>
  <c r="F12" i="7"/>
  <c r="D14" i="7"/>
  <c r="D15" i="7"/>
  <c r="D17" i="7"/>
  <c r="D18" i="7"/>
  <c r="D19" i="7"/>
  <c r="D21" i="7"/>
  <c r="D22" i="7"/>
  <c r="E14" i="5"/>
  <c r="E12" i="5"/>
  <c r="D12" i="5" s="1"/>
  <c r="H14" i="5"/>
  <c r="H12" i="5" s="1"/>
  <c r="D16" i="5"/>
  <c r="D14" i="5" s="1"/>
  <c r="G16" i="5"/>
  <c r="D17" i="5"/>
  <c r="G17" i="5"/>
  <c r="E20" i="5"/>
  <c r="D20" i="5" s="1"/>
  <c r="H20" i="5"/>
  <c r="G20" i="5" s="1"/>
  <c r="D22" i="5"/>
  <c r="G22" i="5"/>
  <c r="D23" i="5"/>
  <c r="G23" i="5"/>
  <c r="D24" i="5"/>
  <c r="G24" i="5"/>
  <c r="D25" i="5"/>
  <c r="G25" i="5"/>
  <c r="D26" i="5"/>
  <c r="G26" i="5"/>
  <c r="E27" i="5"/>
  <c r="D27" i="5" s="1"/>
  <c r="H27" i="5"/>
  <c r="G27" i="5" s="1"/>
  <c r="D29" i="5"/>
  <c r="G29" i="5"/>
  <c r="D30" i="5"/>
  <c r="G30" i="5"/>
  <c r="M30" i="5" s="1"/>
  <c r="E31" i="5"/>
  <c r="D31" i="5"/>
  <c r="H31" i="5"/>
  <c r="G31" i="5" s="1"/>
  <c r="D33" i="5"/>
  <c r="G33" i="5"/>
  <c r="D34" i="5"/>
  <c r="G34" i="5"/>
  <c r="D35" i="5"/>
  <c r="G35" i="5"/>
  <c r="D36" i="5"/>
  <c r="G36" i="5"/>
  <c r="D37" i="5"/>
  <c r="G37" i="5"/>
  <c r="M37" i="5"/>
  <c r="D38" i="5"/>
  <c r="G38" i="5"/>
  <c r="D39" i="5"/>
  <c r="G39" i="5"/>
  <c r="E40" i="5"/>
  <c r="D40" i="5" s="1"/>
  <c r="H40" i="5"/>
  <c r="G40" i="5" s="1"/>
  <c r="D42" i="5"/>
  <c r="G42" i="5"/>
  <c r="E43" i="5"/>
  <c r="D43" i="5"/>
  <c r="H43" i="5"/>
  <c r="G43" i="5"/>
  <c r="D45" i="5"/>
  <c r="G45" i="5"/>
  <c r="D46" i="5"/>
  <c r="G46" i="5"/>
  <c r="E47" i="5"/>
  <c r="D47" i="5" s="1"/>
  <c r="H47" i="5"/>
  <c r="G47" i="5" s="1"/>
  <c r="D49" i="5"/>
  <c r="G49" i="5"/>
  <c r="D50" i="5"/>
  <c r="G50" i="5"/>
  <c r="D51" i="5"/>
  <c r="G51" i="5"/>
  <c r="D52" i="5"/>
  <c r="G52" i="5"/>
  <c r="D53" i="5"/>
  <c r="G53" i="5"/>
  <c r="E60" i="5"/>
  <c r="D60" i="5" s="1"/>
  <c r="H60" i="5"/>
  <c r="G60" i="5" s="1"/>
  <c r="D62" i="5"/>
  <c r="G62" i="5"/>
  <c r="M62" i="5" s="1"/>
  <c r="E65" i="5"/>
  <c r="D65" i="5" s="1"/>
  <c r="H65" i="5"/>
  <c r="G65" i="5"/>
  <c r="D67" i="5"/>
  <c r="G67" i="5"/>
  <c r="G68" i="5"/>
  <c r="E69" i="5"/>
  <c r="D69" i="5" s="1"/>
  <c r="H69" i="5"/>
  <c r="G69" i="5"/>
  <c r="D71" i="5"/>
  <c r="G71" i="5"/>
  <c r="D72" i="5"/>
  <c r="G72" i="5"/>
  <c r="E75" i="5"/>
  <c r="D75" i="5" s="1"/>
  <c r="H75" i="5"/>
  <c r="H73" i="5" s="1"/>
  <c r="G73" i="5" s="1"/>
  <c r="D77" i="5"/>
  <c r="G77" i="5"/>
  <c r="M77" i="5"/>
  <c r="D78" i="5"/>
  <c r="G78" i="5"/>
  <c r="M78" i="5" s="1"/>
  <c r="E81" i="5"/>
  <c r="D81" i="5"/>
  <c r="H81" i="5"/>
  <c r="G81" i="5"/>
  <c r="D83" i="5"/>
  <c r="G83" i="5"/>
  <c r="M83" i="5" s="1"/>
  <c r="E84" i="5"/>
  <c r="H84" i="5"/>
  <c r="D86" i="5"/>
  <c r="D84" i="5" s="1"/>
  <c r="G86" i="5"/>
  <c r="E90" i="5"/>
  <c r="H90" i="5"/>
  <c r="G92" i="5"/>
  <c r="F98" i="5"/>
  <c r="D98" i="5" s="1"/>
  <c r="I98" i="5"/>
  <c r="G98" i="5"/>
  <c r="D100" i="5"/>
  <c r="D101" i="5"/>
  <c r="G101" i="5"/>
  <c r="F102" i="5"/>
  <c r="D102" i="5"/>
  <c r="I102" i="5"/>
  <c r="G102" i="5"/>
  <c r="D104" i="5"/>
  <c r="G104" i="5"/>
  <c r="D105" i="5"/>
  <c r="G105" i="5"/>
  <c r="D106" i="5"/>
  <c r="G106" i="5"/>
  <c r="M106" i="5"/>
  <c r="F107" i="5"/>
  <c r="D107" i="5" s="1"/>
  <c r="I107" i="5"/>
  <c r="O107" i="5" s="1"/>
  <c r="D109" i="5"/>
  <c r="G109" i="5"/>
  <c r="M109" i="5"/>
  <c r="F110" i="5"/>
  <c r="D110" i="5" s="1"/>
  <c r="G110" i="5"/>
  <c r="M110" i="5" s="1"/>
  <c r="D112" i="5"/>
  <c r="F115" i="5"/>
  <c r="D115" i="5" s="1"/>
  <c r="I115" i="5"/>
  <c r="G115" i="5" s="1"/>
  <c r="D117" i="5"/>
  <c r="G117" i="5"/>
  <c r="F118" i="5"/>
  <c r="D118" i="5" s="1"/>
  <c r="G118" i="5"/>
  <c r="D120" i="5"/>
  <c r="F121" i="5"/>
  <c r="D121" i="5"/>
  <c r="I121" i="5"/>
  <c r="G121" i="5" s="1"/>
  <c r="D123" i="5"/>
  <c r="G123" i="5"/>
  <c r="M123" i="5"/>
  <c r="G11" i="4"/>
  <c r="H11" i="4"/>
  <c r="J11" i="4"/>
  <c r="I11" i="4" s="1"/>
  <c r="K11" i="4"/>
  <c r="K9" i="4" s="1"/>
  <c r="F13" i="4"/>
  <c r="F11" i="4" s="1"/>
  <c r="I13" i="4"/>
  <c r="G15" i="4"/>
  <c r="F15" i="4" s="1"/>
  <c r="H15" i="4"/>
  <c r="H9" i="4" s="1"/>
  <c r="I15" i="4"/>
  <c r="J15" i="4"/>
  <c r="J9" i="4" s="1"/>
  <c r="I9" i="4" s="1"/>
  <c r="K15" i="4"/>
  <c r="F17" i="4"/>
  <c r="F18" i="4"/>
  <c r="G19" i="4"/>
  <c r="F19" i="4" s="1"/>
  <c r="J19" i="4"/>
  <c r="P19" i="4" s="1"/>
  <c r="I19" i="4"/>
  <c r="F21" i="4"/>
  <c r="I21" i="4"/>
  <c r="G27" i="4"/>
  <c r="F27" i="4" s="1"/>
  <c r="G22" i="4"/>
  <c r="F22" i="4" s="1"/>
  <c r="H27" i="4"/>
  <c r="H22" i="4" s="1"/>
  <c r="J27" i="4"/>
  <c r="J22" i="4" s="1"/>
  <c r="K27" i="4"/>
  <c r="Q27" i="4"/>
  <c r="F29" i="4"/>
  <c r="I29" i="4"/>
  <c r="G32" i="4"/>
  <c r="G30" i="4" s="1"/>
  <c r="F34" i="4"/>
  <c r="G36" i="4"/>
  <c r="H36" i="4"/>
  <c r="J36" i="4"/>
  <c r="J30" i="4" s="1"/>
  <c r="I30" i="4" s="1"/>
  <c r="K36" i="4"/>
  <c r="K30" i="4" s="1"/>
  <c r="F38" i="4"/>
  <c r="I38" i="4"/>
  <c r="F39" i="4"/>
  <c r="I39" i="4"/>
  <c r="H43" i="4"/>
  <c r="F43" i="4"/>
  <c r="K43" i="4"/>
  <c r="I43" i="4" s="1"/>
  <c r="F45" i="4"/>
  <c r="I45" i="4"/>
  <c r="G48" i="4"/>
  <c r="H48" i="4"/>
  <c r="H46" i="4" s="1"/>
  <c r="J48" i="4"/>
  <c r="I48" i="4" s="1"/>
  <c r="F50" i="4"/>
  <c r="F48" i="4" s="1"/>
  <c r="I50" i="4"/>
  <c r="H51" i="4"/>
  <c r="F51" i="4"/>
  <c r="J51" i="4"/>
  <c r="I51" i="4"/>
  <c r="K51" i="4"/>
  <c r="F53" i="4"/>
  <c r="I53" i="4"/>
  <c r="O53" i="4" s="1"/>
  <c r="G54" i="4"/>
  <c r="H54" i="4"/>
  <c r="J54" i="4"/>
  <c r="K54" i="4"/>
  <c r="Q54" i="4" s="1"/>
  <c r="F56" i="4"/>
  <c r="F54" i="4" s="1"/>
  <c r="I56" i="4"/>
  <c r="O56" i="4" s="1"/>
  <c r="G59" i="4"/>
  <c r="H59" i="4"/>
  <c r="I59" i="4"/>
  <c r="F61" i="4"/>
  <c r="G62" i="4"/>
  <c r="F62" i="4"/>
  <c r="H62" i="4"/>
  <c r="F64" i="4"/>
  <c r="G65" i="4"/>
  <c r="J65" i="4"/>
  <c r="I65" i="4" s="1"/>
  <c r="K65" i="4"/>
  <c r="F67" i="4"/>
  <c r="F65" i="4" s="1"/>
  <c r="H70" i="4"/>
  <c r="H68" i="4" s="1"/>
  <c r="F68" i="4" s="1"/>
  <c r="F72" i="4"/>
  <c r="F70" i="4" s="1"/>
  <c r="G75" i="4"/>
  <c r="F75" i="4" s="1"/>
  <c r="H75" i="4"/>
  <c r="H73" i="4" s="1"/>
  <c r="J75" i="4"/>
  <c r="I75" i="4" s="1"/>
  <c r="F77" i="4"/>
  <c r="I77" i="4"/>
  <c r="O77" i="4" s="1"/>
  <c r="G78" i="4"/>
  <c r="H78" i="4"/>
  <c r="F78" i="4"/>
  <c r="J78" i="4"/>
  <c r="P78" i="4"/>
  <c r="F80" i="4"/>
  <c r="I80" i="4"/>
  <c r="F81" i="4"/>
  <c r="I81" i="4"/>
  <c r="I78" i="4" s="1"/>
  <c r="O78" i="4" s="1"/>
  <c r="F82" i="4"/>
  <c r="I82" i="4"/>
  <c r="F83" i="4"/>
  <c r="I83" i="4"/>
  <c r="G86" i="4"/>
  <c r="F86" i="4" s="1"/>
  <c r="H86" i="4"/>
  <c r="J86" i="4"/>
  <c r="J84" i="4" s="1"/>
  <c r="I84" i="4"/>
  <c r="O84" i="4" s="1"/>
  <c r="F88" i="4"/>
  <c r="I88" i="4"/>
  <c r="G89" i="4"/>
  <c r="F89" i="4" s="1"/>
  <c r="H89" i="4"/>
  <c r="J89" i="4"/>
  <c r="I89" i="4"/>
  <c r="F91" i="4"/>
  <c r="I91" i="4"/>
  <c r="G92" i="4"/>
  <c r="F92" i="4" s="1"/>
  <c r="J92" i="4"/>
  <c r="I92" i="4" s="1"/>
  <c r="F94" i="4"/>
  <c r="I94" i="4"/>
  <c r="O94" i="4" s="1"/>
  <c r="G97" i="4"/>
  <c r="F97" i="4" s="1"/>
  <c r="J97" i="4"/>
  <c r="J95" i="4" s="1"/>
  <c r="I95" i="4" s="1"/>
  <c r="F99" i="4"/>
  <c r="I99" i="4"/>
  <c r="O99" i="4"/>
  <c r="G100" i="4"/>
  <c r="F100" i="4"/>
  <c r="J100" i="4"/>
  <c r="P100" i="4" s="1"/>
  <c r="F102" i="4"/>
  <c r="I102" i="4"/>
  <c r="G105" i="4"/>
  <c r="G103" i="4"/>
  <c r="J105" i="4"/>
  <c r="J103" i="4" s="1"/>
  <c r="I103" i="4" s="1"/>
  <c r="I107" i="4"/>
  <c r="O10" i="1"/>
  <c r="E12" i="1"/>
  <c r="E10" i="1" s="1"/>
  <c r="F12" i="1"/>
  <c r="H12" i="1"/>
  <c r="K12" i="1"/>
  <c r="N12" i="1" s="1"/>
  <c r="O12" i="1"/>
  <c r="Q12" i="1"/>
  <c r="P12" i="1" s="1"/>
  <c r="D14" i="1"/>
  <c r="G14" i="1"/>
  <c r="J14" i="1"/>
  <c r="M14" i="1" s="1"/>
  <c r="N14" i="1"/>
  <c r="O14" i="1"/>
  <c r="P14" i="1"/>
  <c r="S14" i="1"/>
  <c r="D15" i="1"/>
  <c r="G15" i="1"/>
  <c r="G12" i="1" s="1"/>
  <c r="J15" i="1"/>
  <c r="M15" i="1" s="1"/>
  <c r="N15" i="1"/>
  <c r="O15" i="1"/>
  <c r="P15" i="1"/>
  <c r="S15" i="1"/>
  <c r="D16" i="1"/>
  <c r="G16" i="1"/>
  <c r="J16" i="1"/>
  <c r="M16" i="1" s="1"/>
  <c r="N16" i="1"/>
  <c r="O16" i="1"/>
  <c r="P16" i="1"/>
  <c r="E17" i="1"/>
  <c r="D17" i="1"/>
  <c r="H17" i="1"/>
  <c r="G17" i="1" s="1"/>
  <c r="K17" i="1"/>
  <c r="J17" i="1" s="1"/>
  <c r="O17" i="1"/>
  <c r="Q17" i="1"/>
  <c r="P17" i="1"/>
  <c r="T17" i="1"/>
  <c r="S17" i="1" s="1"/>
  <c r="D19" i="1"/>
  <c r="G19" i="1"/>
  <c r="J19" i="1"/>
  <c r="M19" i="1" s="1"/>
  <c r="N19" i="1"/>
  <c r="O19" i="1"/>
  <c r="P19" i="1"/>
  <c r="S19" i="1"/>
  <c r="E20" i="1"/>
  <c r="D20" i="1"/>
  <c r="H20" i="1"/>
  <c r="K20" i="1"/>
  <c r="N20" i="1" s="1"/>
  <c r="O20" i="1"/>
  <c r="Q20" i="1"/>
  <c r="P20" i="1" s="1"/>
  <c r="T20" i="1"/>
  <c r="S20" i="1" s="1"/>
  <c r="D22" i="1"/>
  <c r="G22" i="1"/>
  <c r="M22" i="1" s="1"/>
  <c r="J22" i="1"/>
  <c r="N22" i="1"/>
  <c r="O22" i="1"/>
  <c r="P22" i="1"/>
  <c r="S22" i="1"/>
  <c r="D23" i="1"/>
  <c r="G23" i="1"/>
  <c r="M23" i="1" s="1"/>
  <c r="J23" i="1"/>
  <c r="N23" i="1"/>
  <c r="O23" i="1"/>
  <c r="P23" i="1"/>
  <c r="S23" i="1"/>
  <c r="D24" i="1"/>
  <c r="G24" i="1"/>
  <c r="J24" i="1"/>
  <c r="M24" i="1" s="1"/>
  <c r="N24" i="1"/>
  <c r="O24" i="1"/>
  <c r="P24" i="1"/>
  <c r="S24" i="1"/>
  <c r="D25" i="1"/>
  <c r="G25" i="1"/>
  <c r="J25" i="1"/>
  <c r="M25" i="1"/>
  <c r="N25" i="1"/>
  <c r="O25" i="1"/>
  <c r="P25" i="1"/>
  <c r="S25" i="1"/>
  <c r="D26" i="1"/>
  <c r="G26" i="1"/>
  <c r="M26" i="1"/>
  <c r="J26" i="1"/>
  <c r="N26" i="1"/>
  <c r="O26" i="1"/>
  <c r="P26" i="1"/>
  <c r="S26" i="1"/>
  <c r="D27" i="1"/>
  <c r="G27" i="1"/>
  <c r="M27" i="1" s="1"/>
  <c r="J27" i="1"/>
  <c r="N27" i="1"/>
  <c r="O27" i="1"/>
  <c r="P27" i="1"/>
  <c r="S27" i="1"/>
  <c r="D28" i="1"/>
  <c r="G28" i="1"/>
  <c r="J28" i="1"/>
  <c r="M28" i="1"/>
  <c r="N28" i="1"/>
  <c r="O28" i="1"/>
  <c r="P28" i="1"/>
  <c r="S28" i="1"/>
  <c r="D29" i="1"/>
  <c r="G29" i="1"/>
  <c r="M29" i="1"/>
  <c r="J29" i="1"/>
  <c r="N29" i="1"/>
  <c r="O29" i="1"/>
  <c r="P29" i="1"/>
  <c r="S29" i="1"/>
  <c r="D30" i="1"/>
  <c r="G30" i="1"/>
  <c r="J30" i="1"/>
  <c r="N30" i="1"/>
  <c r="O30" i="1"/>
  <c r="P30" i="1"/>
  <c r="S30" i="1"/>
  <c r="D31" i="1"/>
  <c r="G31" i="1"/>
  <c r="J31" i="1"/>
  <c r="M31" i="1" s="1"/>
  <c r="N31" i="1"/>
  <c r="O31" i="1"/>
  <c r="P31" i="1"/>
  <c r="S31" i="1"/>
  <c r="D32" i="1"/>
  <c r="J32" i="1"/>
  <c r="M32" i="1" s="1"/>
  <c r="N32" i="1"/>
  <c r="O32" i="1"/>
  <c r="D33" i="1"/>
  <c r="G33" i="1"/>
  <c r="J33" i="1"/>
  <c r="M33" i="1" s="1"/>
  <c r="N33" i="1"/>
  <c r="O33" i="1"/>
  <c r="P33" i="1"/>
  <c r="S33" i="1"/>
  <c r="D34" i="1"/>
  <c r="G34" i="1"/>
  <c r="M34" i="1"/>
  <c r="J34" i="1"/>
  <c r="N34" i="1"/>
  <c r="O34" i="1"/>
  <c r="P34" i="1"/>
  <c r="S34" i="1"/>
  <c r="D35" i="1"/>
  <c r="J35" i="1"/>
  <c r="M35" i="1" s="1"/>
  <c r="N35" i="1"/>
  <c r="O35" i="1"/>
  <c r="D36" i="1"/>
  <c r="J36" i="1"/>
  <c r="M36" i="1" s="1"/>
  <c r="N36" i="1"/>
  <c r="O36" i="1"/>
  <c r="D37" i="1"/>
  <c r="J37" i="1"/>
  <c r="M37" i="1" s="1"/>
  <c r="N37" i="1"/>
  <c r="O37" i="1"/>
  <c r="D38" i="1"/>
  <c r="G38" i="1"/>
  <c r="J38" i="1"/>
  <c r="M38" i="1" s="1"/>
  <c r="N38" i="1"/>
  <c r="O38" i="1"/>
  <c r="P38" i="1"/>
  <c r="S38" i="1"/>
  <c r="D39" i="1"/>
  <c r="G39" i="1"/>
  <c r="M39" i="1"/>
  <c r="J39" i="1"/>
  <c r="N39" i="1"/>
  <c r="O39" i="1"/>
  <c r="P39" i="1"/>
  <c r="S39" i="1"/>
  <c r="E40" i="1"/>
  <c r="D40" i="1"/>
  <c r="H40" i="1"/>
  <c r="K40" i="1"/>
  <c r="O40" i="1"/>
  <c r="Q40" i="1"/>
  <c r="P40" i="1"/>
  <c r="T40" i="1"/>
  <c r="S40" i="1" s="1"/>
  <c r="D42" i="1"/>
  <c r="G42" i="1"/>
  <c r="G40" i="1"/>
  <c r="J42" i="1"/>
  <c r="M42" i="1"/>
  <c r="N42" i="1"/>
  <c r="O42" i="1"/>
  <c r="P42" i="1"/>
  <c r="S42" i="1"/>
  <c r="D43" i="1"/>
  <c r="G43" i="1"/>
  <c r="J43" i="1"/>
  <c r="M43" i="1"/>
  <c r="N43" i="1"/>
  <c r="O43" i="1"/>
  <c r="P43" i="1"/>
  <c r="S43" i="1"/>
  <c r="D46" i="1"/>
  <c r="J46" i="1"/>
  <c r="M46" i="1"/>
  <c r="N46" i="1"/>
  <c r="O46" i="1"/>
  <c r="J47" i="1"/>
  <c r="M47" i="1" s="1"/>
  <c r="N47" i="1"/>
  <c r="O47" i="1"/>
  <c r="D48" i="1"/>
  <c r="J48" i="1"/>
  <c r="M48" i="1"/>
  <c r="N48" i="1"/>
  <c r="O48" i="1"/>
  <c r="D49" i="1"/>
  <c r="J49" i="1"/>
  <c r="M49" i="1"/>
  <c r="N49" i="1"/>
  <c r="O49" i="1"/>
  <c r="J50" i="1"/>
  <c r="M50" i="1" s="1"/>
  <c r="N50" i="1"/>
  <c r="O50" i="1"/>
  <c r="D51" i="1"/>
  <c r="J51" i="1"/>
  <c r="M51" i="1" s="1"/>
  <c r="N51" i="1"/>
  <c r="O51" i="1"/>
  <c r="E52" i="1"/>
  <c r="E44" i="1" s="1"/>
  <c r="H52" i="1"/>
  <c r="G52" i="1"/>
  <c r="K52" i="1"/>
  <c r="K44" i="1"/>
  <c r="O52" i="1"/>
  <c r="D54" i="1"/>
  <c r="G54" i="1"/>
  <c r="J54" i="1"/>
  <c r="M54" i="1" s="1"/>
  <c r="N54" i="1"/>
  <c r="O54" i="1"/>
  <c r="D55" i="1"/>
  <c r="G55" i="1"/>
  <c r="M55" i="1"/>
  <c r="J55" i="1"/>
  <c r="N55" i="1"/>
  <c r="O55" i="1"/>
  <c r="P55" i="1"/>
  <c r="S55" i="1"/>
  <c r="F56" i="1"/>
  <c r="F44" i="1"/>
  <c r="I56" i="1"/>
  <c r="I44" i="1"/>
  <c r="N56" i="1"/>
  <c r="R56" i="1"/>
  <c r="U56" i="1"/>
  <c r="S56" i="1" s="1"/>
  <c r="D58" i="1"/>
  <c r="G58" i="1"/>
  <c r="M58" i="1"/>
  <c r="J58" i="1"/>
  <c r="N58" i="1"/>
  <c r="O58" i="1"/>
  <c r="P58" i="1"/>
  <c r="S58" i="1"/>
  <c r="L59" i="1"/>
  <c r="D61" i="1"/>
  <c r="J61" i="1"/>
  <c r="M61" i="1" s="1"/>
  <c r="N61" i="1"/>
  <c r="O61" i="1"/>
  <c r="D62" i="1"/>
  <c r="J62" i="1"/>
  <c r="M62" i="1" s="1"/>
  <c r="N62" i="1"/>
  <c r="O62" i="1"/>
  <c r="D63" i="1"/>
  <c r="J63" i="1"/>
  <c r="M63" i="1" s="1"/>
  <c r="N63" i="1"/>
  <c r="O63" i="1"/>
  <c r="E64" i="1"/>
  <c r="D64" i="1" s="1"/>
  <c r="H64" i="1"/>
  <c r="K64" i="1"/>
  <c r="O64" i="1"/>
  <c r="T64" i="1"/>
  <c r="D66" i="1"/>
  <c r="G66" i="1"/>
  <c r="J66" i="1"/>
  <c r="M66" i="1" s="1"/>
  <c r="N66" i="1"/>
  <c r="O66" i="1"/>
  <c r="P66" i="1"/>
  <c r="S66" i="1"/>
  <c r="D67" i="1"/>
  <c r="G67" i="1"/>
  <c r="M67" i="1" s="1"/>
  <c r="J67" i="1"/>
  <c r="N67" i="1"/>
  <c r="O67" i="1"/>
  <c r="P67" i="1"/>
  <c r="S67" i="1"/>
  <c r="D68" i="1"/>
  <c r="G68" i="1"/>
  <c r="J68" i="1"/>
  <c r="M68" i="1" s="1"/>
  <c r="N68" i="1"/>
  <c r="O68" i="1"/>
  <c r="Q64" i="1"/>
  <c r="S68" i="1"/>
  <c r="E69" i="1"/>
  <c r="D69" i="1" s="1"/>
  <c r="H69" i="1"/>
  <c r="K69" i="1"/>
  <c r="J69" i="1" s="1"/>
  <c r="O69" i="1"/>
  <c r="Q69" i="1"/>
  <c r="P69" i="1"/>
  <c r="T69" i="1"/>
  <c r="D71" i="1"/>
  <c r="G71" i="1"/>
  <c r="J71" i="1"/>
  <c r="M71" i="1" s="1"/>
  <c r="N71" i="1"/>
  <c r="O71" i="1"/>
  <c r="P71" i="1"/>
  <c r="S71" i="1"/>
  <c r="O72" i="1"/>
  <c r="E74" i="1"/>
  <c r="D74" i="1"/>
  <c r="H74" i="1"/>
  <c r="H72" i="1"/>
  <c r="K74" i="1"/>
  <c r="K72" i="1" s="1"/>
  <c r="J72" i="1" s="1"/>
  <c r="O74" i="1"/>
  <c r="Q74" i="1"/>
  <c r="S74" i="1"/>
  <c r="T74" i="1"/>
  <c r="T72" i="1" s="1"/>
  <c r="S72" i="1" s="1"/>
  <c r="D76" i="1"/>
  <c r="J76" i="1"/>
  <c r="M76" i="1" s="1"/>
  <c r="N76" i="1"/>
  <c r="O76" i="1"/>
  <c r="D77" i="1"/>
  <c r="J77" i="1"/>
  <c r="M77" i="1" s="1"/>
  <c r="N77" i="1"/>
  <c r="O77" i="1"/>
  <c r="D78" i="1"/>
  <c r="G78" i="1"/>
  <c r="J78" i="1"/>
  <c r="N78" i="1"/>
  <c r="O78" i="1"/>
  <c r="P78" i="1"/>
  <c r="S78" i="1"/>
  <c r="D79" i="1"/>
  <c r="J79" i="1"/>
  <c r="M79" i="1"/>
  <c r="N79" i="1"/>
  <c r="O79" i="1"/>
  <c r="S79" i="1"/>
  <c r="D80" i="1"/>
  <c r="G80" i="1"/>
  <c r="M80" i="1" s="1"/>
  <c r="J80" i="1"/>
  <c r="N80" i="1"/>
  <c r="O80" i="1"/>
  <c r="P80" i="1"/>
  <c r="S80" i="1"/>
  <c r="D81" i="1"/>
  <c r="G81" i="1"/>
  <c r="J81" i="1"/>
  <c r="M81" i="1" s="1"/>
  <c r="N81" i="1"/>
  <c r="O81" i="1"/>
  <c r="P81" i="1"/>
  <c r="S81" i="1"/>
  <c r="D82" i="1"/>
  <c r="J82" i="1"/>
  <c r="M82" i="1" s="1"/>
  <c r="N82" i="1"/>
  <c r="O82" i="1"/>
  <c r="S82" i="1"/>
  <c r="D83" i="1"/>
  <c r="J83" i="1"/>
  <c r="M83" i="1"/>
  <c r="N83" i="1"/>
  <c r="O83" i="1"/>
  <c r="S83" i="1"/>
  <c r="D84" i="1"/>
  <c r="G84" i="1"/>
  <c r="J84" i="1"/>
  <c r="N84" i="1"/>
  <c r="O84" i="1"/>
  <c r="P84" i="1"/>
  <c r="S84" i="1"/>
  <c r="D85" i="1"/>
  <c r="G85" i="1"/>
  <c r="J85" i="1"/>
  <c r="N85" i="1"/>
  <c r="O85" i="1"/>
  <c r="P85" i="1"/>
  <c r="S85" i="1"/>
  <c r="D86" i="1"/>
  <c r="J86" i="1"/>
  <c r="M86" i="1"/>
  <c r="N86" i="1"/>
  <c r="O86" i="1"/>
  <c r="S86" i="1"/>
  <c r="D87" i="1"/>
  <c r="J87" i="1"/>
  <c r="M87" i="1" s="1"/>
  <c r="N87" i="1"/>
  <c r="O87" i="1"/>
  <c r="S87" i="1"/>
  <c r="D88" i="1"/>
  <c r="G88" i="1"/>
  <c r="J88" i="1"/>
  <c r="M88" i="1" s="1"/>
  <c r="N88" i="1"/>
  <c r="O88" i="1"/>
  <c r="P88" i="1"/>
  <c r="S88" i="1"/>
  <c r="D89" i="1"/>
  <c r="J89" i="1"/>
  <c r="M89" i="1" s="1"/>
  <c r="N89" i="1"/>
  <c r="O89" i="1"/>
  <c r="D90" i="1"/>
  <c r="J90" i="1"/>
  <c r="M90" i="1" s="1"/>
  <c r="N90" i="1"/>
  <c r="O90" i="1"/>
  <c r="D91" i="1"/>
  <c r="G91" i="1"/>
  <c r="M91" i="1" s="1"/>
  <c r="J91" i="1"/>
  <c r="N91" i="1"/>
  <c r="O91" i="1"/>
  <c r="P91" i="1"/>
  <c r="S91" i="1"/>
  <c r="E92" i="1"/>
  <c r="D92" i="1" s="1"/>
  <c r="H92" i="1"/>
  <c r="G92" i="1"/>
  <c r="K92" i="1"/>
  <c r="J92" i="1"/>
  <c r="O92" i="1"/>
  <c r="Q92" i="1"/>
  <c r="P92" i="1" s="1"/>
  <c r="T92" i="1"/>
  <c r="S92" i="1" s="1"/>
  <c r="D94" i="1"/>
  <c r="G94" i="1"/>
  <c r="J94" i="1"/>
  <c r="N94" i="1"/>
  <c r="O94" i="1"/>
  <c r="P94" i="1"/>
  <c r="S94" i="1"/>
  <c r="D95" i="1"/>
  <c r="G95" i="1"/>
  <c r="J95" i="1"/>
  <c r="M95" i="1"/>
  <c r="N95" i="1"/>
  <c r="O95" i="1"/>
  <c r="P95" i="1"/>
  <c r="S95" i="1"/>
  <c r="E96" i="1"/>
  <c r="D96" i="1" s="1"/>
  <c r="H96" i="1"/>
  <c r="K96" i="1"/>
  <c r="O96" i="1"/>
  <c r="Q96" i="1"/>
  <c r="P96" i="1" s="1"/>
  <c r="T96" i="1"/>
  <c r="S96" i="1" s="1"/>
  <c r="D98" i="1"/>
  <c r="G98" i="1"/>
  <c r="M98" i="1" s="1"/>
  <c r="J98" i="1"/>
  <c r="N98" i="1"/>
  <c r="O98" i="1"/>
  <c r="P98" i="1"/>
  <c r="S98" i="1"/>
  <c r="F99" i="1"/>
  <c r="I99" i="1"/>
  <c r="I59" i="1"/>
  <c r="O59" i="1" s="1"/>
  <c r="L99" i="1"/>
  <c r="O99" i="1"/>
  <c r="N99" i="1"/>
  <c r="R99" i="1"/>
  <c r="U99" i="1"/>
  <c r="U59" i="1"/>
  <c r="D101" i="1"/>
  <c r="G101" i="1"/>
  <c r="M101" i="1" s="1"/>
  <c r="J101" i="1"/>
  <c r="N101" i="1"/>
  <c r="O101" i="1"/>
  <c r="P101" i="1"/>
  <c r="S101" i="1"/>
  <c r="D102" i="1"/>
  <c r="G102" i="1"/>
  <c r="J102" i="1"/>
  <c r="M102" i="1" s="1"/>
  <c r="N102" i="1"/>
  <c r="O102" i="1"/>
  <c r="P102" i="1"/>
  <c r="S102" i="1"/>
  <c r="E103" i="1"/>
  <c r="D103" i="1" s="1"/>
  <c r="F103" i="1"/>
  <c r="H103" i="1"/>
  <c r="G103" i="1"/>
  <c r="I103" i="1"/>
  <c r="O103" i="1"/>
  <c r="K103" i="1"/>
  <c r="J103" i="1" s="1"/>
  <c r="M103" i="1" s="1"/>
  <c r="Q103" i="1"/>
  <c r="P103" i="1"/>
  <c r="T103" i="1"/>
  <c r="S103" i="1" s="1"/>
  <c r="D105" i="1"/>
  <c r="J105" i="1"/>
  <c r="M105" i="1"/>
  <c r="N105" i="1"/>
  <c r="O105" i="1"/>
  <c r="D106" i="1"/>
  <c r="G106" i="1"/>
  <c r="J106" i="1"/>
  <c r="M106" i="1" s="1"/>
  <c r="N106" i="1"/>
  <c r="O106" i="1"/>
  <c r="D107" i="1"/>
  <c r="G107" i="1"/>
  <c r="J107" i="1"/>
  <c r="M107" i="1"/>
  <c r="N107" i="1"/>
  <c r="O107" i="1"/>
  <c r="P107" i="1"/>
  <c r="S107" i="1"/>
  <c r="U44" i="1"/>
  <c r="U8" i="1" s="1"/>
  <c r="S99" i="1"/>
  <c r="N92" i="1"/>
  <c r="G95" i="4"/>
  <c r="F95" i="4"/>
  <c r="N74" i="1"/>
  <c r="J74" i="1"/>
  <c r="S69" i="1"/>
  <c r="T12" i="1"/>
  <c r="S12" i="1"/>
  <c r="S16" i="1"/>
  <c r="D12" i="1"/>
  <c r="H30" i="4"/>
  <c r="M72" i="1"/>
  <c r="P64" i="1"/>
  <c r="P68" i="1"/>
  <c r="J12" i="1"/>
  <c r="Q52" i="1"/>
  <c r="J99" i="1"/>
  <c r="M261" i="8"/>
  <c r="N292" i="8"/>
  <c r="N290" i="8" s="1"/>
  <c r="N271" i="8"/>
  <c r="O254" i="8"/>
  <c r="O252" i="8" s="1"/>
  <c r="J73" i="4"/>
  <c r="I73" i="4" s="1"/>
  <c r="I105" i="4"/>
  <c r="I103" i="8"/>
  <c r="N116" i="8"/>
  <c r="N114" i="8" s="1"/>
  <c r="M114" i="8" s="1"/>
  <c r="P114" i="8" s="1"/>
  <c r="N172" i="8"/>
  <c r="N170" i="8" s="1"/>
  <c r="Q170" i="8" s="1"/>
  <c r="M277" i="8"/>
  <c r="P277" i="8" s="1"/>
  <c r="J292" i="8"/>
  <c r="O182" i="8"/>
  <c r="P70" i="8"/>
  <c r="G40" i="8"/>
  <c r="G38" i="8" s="1"/>
  <c r="M230" i="8"/>
  <c r="S96" i="8"/>
  <c r="M154" i="8"/>
  <c r="P154" i="8" s="1"/>
  <c r="J308" i="8"/>
  <c r="P241" i="8"/>
  <c r="I101" i="8"/>
  <c r="L190" i="8"/>
  <c r="L188" i="8" s="1"/>
  <c r="J188" i="8" s="1"/>
  <c r="O271" i="8"/>
  <c r="S51" i="8"/>
  <c r="G51" i="8"/>
  <c r="P91" i="8"/>
  <c r="P71" i="8"/>
  <c r="O88" i="8"/>
  <c r="J216" i="8"/>
  <c r="G124" i="8"/>
  <c r="P205" i="8"/>
  <c r="M68" i="8"/>
  <c r="M66" i="8"/>
  <c r="G15" i="8"/>
  <c r="G13" i="8" s="1"/>
  <c r="G174" i="8"/>
  <c r="M182" i="8"/>
  <c r="Q103" i="8"/>
  <c r="T66" i="8"/>
  <c r="S66" i="8" s="1"/>
  <c r="S68" i="8"/>
  <c r="N101" i="8"/>
  <c r="Q134" i="8"/>
  <c r="M134" i="8"/>
  <c r="P266" i="8"/>
  <c r="N254" i="8"/>
  <c r="M254" i="8"/>
  <c r="M256" i="8"/>
  <c r="R110" i="8"/>
  <c r="L108" i="8"/>
  <c r="R108" i="8" s="1"/>
  <c r="O221" i="8"/>
  <c r="J66" i="8"/>
  <c r="J105" i="8"/>
  <c r="G223" i="8"/>
  <c r="J110" i="8"/>
  <c r="J108" i="8" s="1"/>
  <c r="R15" i="8"/>
  <c r="L13" i="8"/>
  <c r="P225" i="8"/>
  <c r="P218" i="8"/>
  <c r="P206" i="8"/>
  <c r="P202" i="8"/>
  <c r="P178" i="8"/>
  <c r="P63" i="8"/>
  <c r="O214" i="8"/>
  <c r="Q223" i="8"/>
  <c r="P249" i="8"/>
  <c r="P204" i="8"/>
  <c r="P185" i="8"/>
  <c r="P157" i="8"/>
  <c r="P126" i="8"/>
  <c r="P62" i="8"/>
  <c r="P57" i="8"/>
  <c r="P53" i="8"/>
  <c r="P31" i="8"/>
  <c r="P27" i="8"/>
  <c r="P23" i="8"/>
  <c r="P19" i="8"/>
  <c r="O99" i="8"/>
  <c r="N199" i="8"/>
  <c r="N197" i="8" s="1"/>
  <c r="M197" i="8"/>
  <c r="T77" i="8"/>
  <c r="T75" i="8" s="1"/>
  <c r="P267" i="8"/>
  <c r="P239" i="8"/>
  <c r="P30" i="8"/>
  <c r="Q51" i="8"/>
  <c r="Q154" i="8"/>
  <c r="N252" i="8"/>
  <c r="O258" i="8"/>
  <c r="N258" i="8"/>
  <c r="M258" i="8" s="1"/>
  <c r="O259" i="8"/>
  <c r="N259" i="8"/>
  <c r="M259" i="8" s="1"/>
  <c r="O260" i="8"/>
  <c r="N260" i="8"/>
  <c r="M260" i="8"/>
  <c r="O257" i="8"/>
  <c r="N257" i="8" s="1"/>
  <c r="M257" i="8" s="1"/>
  <c r="O169" i="8"/>
  <c r="N169" i="8" s="1"/>
  <c r="M169" i="8" s="1"/>
  <c r="O165" i="8"/>
  <c r="N165" i="8" s="1"/>
  <c r="M165" i="8" s="1"/>
  <c r="O168" i="8"/>
  <c r="N168" i="8"/>
  <c r="M168" i="8" s="1"/>
  <c r="O167" i="8"/>
  <c r="N167" i="8" s="1"/>
  <c r="M167" i="8"/>
  <c r="O163" i="8"/>
  <c r="N163" i="8" s="1"/>
  <c r="P54" i="1"/>
  <c r="R19" i="7"/>
  <c r="P19" i="7" s="1"/>
  <c r="Q66" i="8"/>
  <c r="M237" i="8"/>
  <c r="R103" i="8"/>
  <c r="J103" i="8"/>
  <c r="S89" i="8"/>
  <c r="S216" i="8"/>
  <c r="S214" i="8"/>
  <c r="K281" i="8"/>
  <c r="J281" i="8" s="1"/>
  <c r="J283" i="8"/>
  <c r="G110" i="8"/>
  <c r="N108" i="8"/>
  <c r="M110" i="8"/>
  <c r="Q110" i="8"/>
  <c r="O172" i="8"/>
  <c r="O170" i="8" s="1"/>
  <c r="M174" i="8"/>
  <c r="P174" i="8" s="1"/>
  <c r="M89" i="8"/>
  <c r="Q308" i="8"/>
  <c r="K306" i="8"/>
  <c r="K304" i="8" s="1"/>
  <c r="J304" i="8" s="1"/>
  <c r="S230" i="8"/>
  <c r="T228" i="8"/>
  <c r="S228" i="8"/>
  <c r="T235" i="8"/>
  <c r="T212" i="8" s="1"/>
  <c r="O11" i="8"/>
  <c r="R174" i="8"/>
  <c r="N235" i="8"/>
  <c r="I163" i="8"/>
  <c r="G163" i="8" s="1"/>
  <c r="M144" i="8"/>
  <c r="P144" i="8" s="1"/>
  <c r="R226" i="8"/>
  <c r="M226" i="8"/>
  <c r="P226" i="8"/>
  <c r="K132" i="8"/>
  <c r="J132" i="8" s="1"/>
  <c r="J134" i="8"/>
  <c r="P134" i="8" s="1"/>
  <c r="H182" i="8"/>
  <c r="G182" i="8" s="1"/>
  <c r="H180" i="8"/>
  <c r="G180" i="8"/>
  <c r="G184" i="8"/>
  <c r="N150" i="8"/>
  <c r="Q150" i="8" s="1"/>
  <c r="T116" i="8"/>
  <c r="S118" i="8"/>
  <c r="S209" i="8"/>
  <c r="S261" i="8"/>
  <c r="W230" i="8"/>
  <c r="W228" i="8"/>
  <c r="W212" i="8"/>
  <c r="V217" i="8"/>
  <c r="W214" i="8"/>
  <c r="I27" i="4"/>
  <c r="I22" i="4" s="1"/>
  <c r="K46" i="4"/>
  <c r="L86" i="4"/>
  <c r="O86" i="4" s="1"/>
  <c r="L89" i="4"/>
  <c r="O89" i="4" s="1"/>
  <c r="L105" i="4"/>
  <c r="O105" i="4"/>
  <c r="J57" i="4"/>
  <c r="I57" i="4" s="1"/>
  <c r="O39" i="4"/>
  <c r="Q43" i="4"/>
  <c r="N30" i="4"/>
  <c r="Q30" i="4"/>
  <c r="M68" i="4"/>
  <c r="L68" i="4" s="1"/>
  <c r="O68" i="4" s="1"/>
  <c r="O83" i="4"/>
  <c r="O88" i="4"/>
  <c r="N84" i="4"/>
  <c r="Q84" i="4" s="1"/>
  <c r="F32" i="4"/>
  <c r="O45" i="4"/>
  <c r="M57" i="4"/>
  <c r="L59" i="4"/>
  <c r="O59" i="4" s="1"/>
  <c r="K22" i="4"/>
  <c r="Q11" i="4"/>
  <c r="O21" i="4"/>
  <c r="P27" i="4"/>
  <c r="L32" i="4"/>
  <c r="O32" i="4" s="1"/>
  <c r="Q36" i="4"/>
  <c r="L43" i="4"/>
  <c r="O43" i="4" s="1"/>
  <c r="M84" i="4"/>
  <c r="L97" i="4"/>
  <c r="O97" i="4" s="1"/>
  <c r="L100" i="4"/>
  <c r="O107" i="4"/>
  <c r="Q51" i="4"/>
  <c r="M30" i="4"/>
  <c r="L30" i="4" s="1"/>
  <c r="O30" i="4" s="1"/>
  <c r="P96" i="5"/>
  <c r="E79" i="5"/>
  <c r="H63" i="5"/>
  <c r="G63" i="5"/>
  <c r="M46" i="5"/>
  <c r="M51" i="5"/>
  <c r="J65" i="5"/>
  <c r="M65" i="5" s="1"/>
  <c r="M72" i="5"/>
  <c r="M105" i="5"/>
  <c r="M34" i="5"/>
  <c r="M117" i="5"/>
  <c r="M17" i="5"/>
  <c r="M38" i="5"/>
  <c r="M118" i="5"/>
  <c r="M101" i="5"/>
  <c r="M86" i="5"/>
  <c r="G107" i="5"/>
  <c r="M107" i="5"/>
  <c r="G14" i="5"/>
  <c r="G12" i="5"/>
  <c r="M16" i="5"/>
  <c r="M24" i="5"/>
  <c r="M29" i="5"/>
  <c r="M42" i="5"/>
  <c r="M45" i="5"/>
  <c r="M49" i="5"/>
  <c r="M50" i="5"/>
  <c r="M68" i="5"/>
  <c r="O98" i="5"/>
  <c r="O115" i="5"/>
  <c r="M104" i="5"/>
  <c r="M23" i="5"/>
  <c r="M33" i="5"/>
  <c r="M36" i="5"/>
  <c r="N40" i="5"/>
  <c r="M53" i="5"/>
  <c r="N81" i="5"/>
  <c r="M92" i="5"/>
  <c r="J98" i="5"/>
  <c r="M98" i="5" s="1"/>
  <c r="O102" i="5"/>
  <c r="J115" i="5"/>
  <c r="M115" i="5"/>
  <c r="O121" i="5"/>
  <c r="M25" i="5"/>
  <c r="H18" i="5"/>
  <c r="G18" i="5" s="1"/>
  <c r="M26" i="5"/>
  <c r="M22" i="5"/>
  <c r="N27" i="5"/>
  <c r="M39" i="5"/>
  <c r="M35" i="5"/>
  <c r="J40" i="5"/>
  <c r="M40" i="5" s="1"/>
  <c r="M52" i="5"/>
  <c r="N60" i="5"/>
  <c r="M71" i="5"/>
  <c r="J102" i="5"/>
  <c r="M102" i="5" s="1"/>
  <c r="J121" i="5"/>
  <c r="M121" i="5" s="1"/>
  <c r="P14" i="5"/>
  <c r="I96" i="5"/>
  <c r="G96" i="5" s="1"/>
  <c r="M96" i="5" s="1"/>
  <c r="F113" i="5"/>
  <c r="D113" i="5" s="1"/>
  <c r="G75" i="5"/>
  <c r="I113" i="5"/>
  <c r="G113" i="5"/>
  <c r="J14" i="5"/>
  <c r="M14" i="5"/>
  <c r="K79" i="5"/>
  <c r="J79" i="5" s="1"/>
  <c r="O118" i="5"/>
  <c r="N84" i="5"/>
  <c r="M67" i="5"/>
  <c r="J47" i="5"/>
  <c r="M47" i="5"/>
  <c r="J60" i="5"/>
  <c r="M60" i="5" s="1"/>
  <c r="L113" i="5"/>
  <c r="J113" i="5" s="1"/>
  <c r="M113" i="5" s="1"/>
  <c r="L96" i="5"/>
  <c r="L94" i="5"/>
  <c r="O96" i="5"/>
  <c r="P30" i="4"/>
  <c r="I94" i="5"/>
  <c r="G94" i="5"/>
  <c r="M94" i="5" s="1"/>
  <c r="F10" i="3"/>
  <c r="E10" i="3"/>
  <c r="N58" i="3"/>
  <c r="N94" i="3"/>
  <c r="N84" i="3"/>
  <c r="O103" i="3"/>
  <c r="N15" i="3"/>
  <c r="N29" i="3"/>
  <c r="L44" i="3"/>
  <c r="K44" i="3" s="1"/>
  <c r="N54" i="3"/>
  <c r="N91" i="3"/>
  <c r="N55" i="3"/>
  <c r="O17" i="3"/>
  <c r="N28" i="3"/>
  <c r="K40" i="3"/>
  <c r="N40" i="3" s="1"/>
  <c r="F44" i="3"/>
  <c r="K92" i="3"/>
  <c r="N92" i="3" s="1"/>
  <c r="Q17" i="3"/>
  <c r="S44" i="3"/>
  <c r="L72" i="3"/>
  <c r="O20" i="3"/>
  <c r="S59" i="3"/>
  <c r="S8" i="3"/>
  <c r="R54" i="4"/>
  <c r="T18" i="5"/>
  <c r="S18" i="5" s="1"/>
  <c r="V230" i="8"/>
  <c r="V152" i="8"/>
  <c r="W150" i="8"/>
  <c r="V150" i="8" s="1"/>
  <c r="V154" i="8"/>
  <c r="O64" i="3"/>
  <c r="E64" i="3"/>
  <c r="K96" i="3"/>
  <c r="N96" i="3"/>
  <c r="H99" i="3"/>
  <c r="M8" i="3"/>
  <c r="L78" i="4"/>
  <c r="O235" i="8"/>
  <c r="M235" i="8" s="1"/>
  <c r="P235" i="8" s="1"/>
  <c r="H99" i="8"/>
  <c r="G99" i="8" s="1"/>
  <c r="G277" i="8"/>
  <c r="I273" i="8"/>
  <c r="G273" i="8" s="1"/>
  <c r="K235" i="8"/>
  <c r="J235" i="8"/>
  <c r="Q237" i="8"/>
  <c r="I228" i="8"/>
  <c r="G228" i="8" s="1"/>
  <c r="G230" i="8"/>
  <c r="J172" i="8"/>
  <c r="L170" i="8"/>
  <c r="J170" i="8"/>
  <c r="I152" i="8"/>
  <c r="I150" i="8" s="1"/>
  <c r="I128" i="8" s="1"/>
  <c r="G128" i="8" s="1"/>
  <c r="G154" i="8"/>
  <c r="G152" i="8" s="1"/>
  <c r="G150" i="8" s="1"/>
  <c r="G256" i="8"/>
  <c r="J190" i="8"/>
  <c r="J124" i="8"/>
  <c r="L122" i="8"/>
  <c r="L120" i="8" s="1"/>
  <c r="J120" i="8" s="1"/>
  <c r="N228" i="8"/>
  <c r="M228" i="8" s="1"/>
  <c r="Q152" i="8"/>
  <c r="J152" i="8"/>
  <c r="H66" i="8"/>
  <c r="G66" i="8"/>
  <c r="G68" i="8"/>
  <c r="Q216" i="8"/>
  <c r="X120" i="8"/>
  <c r="V120" i="8"/>
  <c r="V122" i="8"/>
  <c r="O180" i="8"/>
  <c r="R182" i="8"/>
  <c r="J237" i="8"/>
  <c r="P237" i="8"/>
  <c r="H281" i="8"/>
  <c r="G281" i="8" s="1"/>
  <c r="G283" i="8"/>
  <c r="K77" i="8"/>
  <c r="K75" i="8"/>
  <c r="Q79" i="8"/>
  <c r="G11" i="8"/>
  <c r="T292" i="8"/>
  <c r="S292" i="8" s="1"/>
  <c r="S294" i="8"/>
  <c r="P287" i="8"/>
  <c r="X101" i="8"/>
  <c r="V105" i="8"/>
  <c r="P294" i="8"/>
  <c r="T254" i="8"/>
  <c r="T252" i="8"/>
  <c r="S256" i="8"/>
  <c r="S254" i="8" s="1"/>
  <c r="S252" i="8" s="1"/>
  <c r="V118" i="8"/>
  <c r="W116" i="8"/>
  <c r="S297" i="8"/>
  <c r="V40" i="8"/>
  <c r="V68" i="8"/>
  <c r="V124" i="8"/>
  <c r="V89" i="8"/>
  <c r="W144" i="8"/>
  <c r="W142" i="8" s="1"/>
  <c r="V142" i="8" s="1"/>
  <c r="V174" i="8"/>
  <c r="V172" i="8"/>
  <c r="V170" i="8"/>
  <c r="W180" i="8"/>
  <c r="V180" i="8" s="1"/>
  <c r="W223" i="8"/>
  <c r="V223" i="8" s="1"/>
  <c r="X271" i="8"/>
  <c r="X269" i="8" s="1"/>
  <c r="V292" i="8"/>
  <c r="V283" i="8"/>
  <c r="W199" i="8"/>
  <c r="V273" i="8"/>
  <c r="W235" i="8"/>
  <c r="V235" i="8"/>
  <c r="W197" i="8"/>
  <c r="W195" i="8" s="1"/>
  <c r="R180" i="8"/>
  <c r="Q214" i="8"/>
  <c r="T290" i="8"/>
  <c r="T288" i="8" s="1"/>
  <c r="S288" i="8" s="1"/>
  <c r="H250" i="8"/>
  <c r="W221" i="8"/>
  <c r="S290" i="8"/>
  <c r="F72" i="3"/>
  <c r="E72" i="3"/>
  <c r="T74" i="3"/>
  <c r="O74" i="3"/>
  <c r="O72" i="3"/>
  <c r="H74" i="3"/>
  <c r="N74" i="3"/>
  <c r="K72" i="3"/>
  <c r="N72" i="3" s="1"/>
  <c r="F59" i="3"/>
  <c r="E59" i="3" s="1"/>
  <c r="M290" i="8"/>
  <c r="P290" i="8"/>
  <c r="Q290" i="8"/>
  <c r="K99" i="8"/>
  <c r="Q101" i="8"/>
  <c r="G79" i="8"/>
  <c r="G77" i="8"/>
  <c r="G75" i="8"/>
  <c r="G73" i="8" s="1"/>
  <c r="H77" i="8"/>
  <c r="H75" i="8"/>
  <c r="H73" i="8" s="1"/>
  <c r="T221" i="8"/>
  <c r="S223" i="8"/>
  <c r="R13" i="8"/>
  <c r="L11" i="8"/>
  <c r="R11" i="8" s="1"/>
  <c r="H170" i="8"/>
  <c r="H161" i="8"/>
  <c r="P246" i="8"/>
  <c r="M40" i="8"/>
  <c r="P40" i="8" s="1"/>
  <c r="Q40" i="8"/>
  <c r="M101" i="8"/>
  <c r="R101" i="8"/>
  <c r="R144" i="8"/>
  <c r="O142" i="8"/>
  <c r="M142" i="8" s="1"/>
  <c r="P142" i="8" s="1"/>
  <c r="T15" i="8"/>
  <c r="S15" i="8" s="1"/>
  <c r="S13" i="8" s="1"/>
  <c r="S11" i="8" s="1"/>
  <c r="S16" i="8"/>
  <c r="T197" i="8"/>
  <c r="W108" i="8"/>
  <c r="V110" i="8"/>
  <c r="X254" i="8"/>
  <c r="X252" i="8"/>
  <c r="V256" i="8"/>
  <c r="V254" i="8" s="1"/>
  <c r="V252" i="8" s="1"/>
  <c r="Q292" i="8"/>
  <c r="M292" i="8"/>
  <c r="P292" i="8" s="1"/>
  <c r="I214" i="8"/>
  <c r="G216" i="8"/>
  <c r="H163" i="8"/>
  <c r="G165" i="8"/>
  <c r="G122" i="8"/>
  <c r="I120" i="8"/>
  <c r="G120" i="8" s="1"/>
  <c r="L73" i="8"/>
  <c r="R73" i="8" s="1"/>
  <c r="R75" i="8"/>
  <c r="R51" i="8"/>
  <c r="O36" i="8"/>
  <c r="R36" i="8" s="1"/>
  <c r="J230" i="8"/>
  <c r="P230" i="8"/>
  <c r="K228" i="8"/>
  <c r="Q228" i="8" s="1"/>
  <c r="H132" i="8"/>
  <c r="G134" i="8"/>
  <c r="P56" i="8"/>
  <c r="K13" i="8"/>
  <c r="J13" i="8" s="1"/>
  <c r="P13" i="8" s="1"/>
  <c r="J15" i="8"/>
  <c r="N281" i="8"/>
  <c r="M283" i="8"/>
  <c r="P283" i="8"/>
  <c r="Q283" i="8"/>
  <c r="R105" i="8"/>
  <c r="M105" i="8"/>
  <c r="P105" i="8" s="1"/>
  <c r="Q230" i="8"/>
  <c r="S77" i="8"/>
  <c r="V221" i="8"/>
  <c r="R235" i="8"/>
  <c r="K295" i="8"/>
  <c r="J297" i="8"/>
  <c r="L254" i="8"/>
  <c r="R254" i="8"/>
  <c r="R256" i="8"/>
  <c r="I252" i="8"/>
  <c r="I250" i="8" s="1"/>
  <c r="G254" i="8"/>
  <c r="G252" i="8" s="1"/>
  <c r="G144" i="8"/>
  <c r="I142" i="8"/>
  <c r="G142" i="8"/>
  <c r="J68" i="8"/>
  <c r="P68" i="8" s="1"/>
  <c r="Q68" i="8"/>
  <c r="P44" i="8"/>
  <c r="P41" i="8"/>
  <c r="P32" i="8"/>
  <c r="P28" i="8"/>
  <c r="P20" i="8"/>
  <c r="H88" i="8"/>
  <c r="G89" i="8"/>
  <c r="X88" i="8"/>
  <c r="V96" i="8"/>
  <c r="I99" i="8"/>
  <c r="P261" i="8"/>
  <c r="P310" i="8"/>
  <c r="P159" i="8"/>
  <c r="P93" i="8"/>
  <c r="P50" i="8"/>
  <c r="M79" i="8"/>
  <c r="P79" i="8" s="1"/>
  <c r="P66" i="8"/>
  <c r="P275" i="8"/>
  <c r="P104" i="8"/>
  <c r="P244" i="8"/>
  <c r="P238" i="8"/>
  <c r="P60" i="8"/>
  <c r="Q297" i="8"/>
  <c r="V88" i="8"/>
  <c r="Q114" i="8"/>
  <c r="M150" i="8"/>
  <c r="V38" i="8"/>
  <c r="Q235" i="8"/>
  <c r="T114" i="8"/>
  <c r="S114" i="8" s="1"/>
  <c r="S116" i="8"/>
  <c r="J101" i="8"/>
  <c r="P101" i="8" s="1"/>
  <c r="P103" i="8"/>
  <c r="M214" i="8"/>
  <c r="P214" i="8"/>
  <c r="O269" i="8"/>
  <c r="M269" i="8" s="1"/>
  <c r="P269" i="8" s="1"/>
  <c r="R271" i="8"/>
  <c r="M271" i="8"/>
  <c r="S110" i="8"/>
  <c r="T108" i="8"/>
  <c r="S184" i="8"/>
  <c r="T182" i="8"/>
  <c r="J122" i="8"/>
  <c r="R88" i="8"/>
  <c r="M88" i="8"/>
  <c r="Q116" i="8"/>
  <c r="M116" i="8"/>
  <c r="P116" i="8" s="1"/>
  <c r="G292" i="8"/>
  <c r="H290" i="8"/>
  <c r="J201" i="8"/>
  <c r="P201" i="8" s="1"/>
  <c r="K199" i="8"/>
  <c r="K197" i="8"/>
  <c r="Q201" i="8"/>
  <c r="J184" i="8"/>
  <c r="K182" i="8"/>
  <c r="Q182" i="8" s="1"/>
  <c r="L150" i="8"/>
  <c r="J150" i="8" s="1"/>
  <c r="P150" i="8" s="1"/>
  <c r="J154" i="8"/>
  <c r="R154" i="8"/>
  <c r="J79" i="8"/>
  <c r="R79" i="8"/>
  <c r="P224" i="8"/>
  <c r="R152" i="8"/>
  <c r="M152" i="8"/>
  <c r="P152" i="8" s="1"/>
  <c r="O122" i="8"/>
  <c r="O120" i="8" s="1"/>
  <c r="R124" i="8"/>
  <c r="M124" i="8"/>
  <c r="P124" i="8" s="1"/>
  <c r="N295" i="8"/>
  <c r="M297" i="8"/>
  <c r="P297" i="8"/>
  <c r="R77" i="8"/>
  <c r="M75" i="8"/>
  <c r="N73" i="8"/>
  <c r="M73" i="8"/>
  <c r="M199" i="8"/>
  <c r="P199" i="8"/>
  <c r="P83" i="8"/>
  <c r="N36" i="8"/>
  <c r="M51" i="8"/>
  <c r="P51" i="8"/>
  <c r="P265" i="8"/>
  <c r="S135" i="8"/>
  <c r="T134" i="8"/>
  <c r="J223" i="8"/>
  <c r="J221" i="8"/>
  <c r="K221" i="8"/>
  <c r="K212" i="8" s="1"/>
  <c r="P58" i="8"/>
  <c r="M15" i="8"/>
  <c r="P15" i="8" s="1"/>
  <c r="N13" i="8"/>
  <c r="N11" i="8" s="1"/>
  <c r="R216" i="8"/>
  <c r="M216" i="8"/>
  <c r="P216" i="8" s="1"/>
  <c r="V209" i="8"/>
  <c r="G221" i="8"/>
  <c r="L99" i="8"/>
  <c r="P302" i="8"/>
  <c r="V79" i="8"/>
  <c r="W77" i="8"/>
  <c r="V77" i="8" s="1"/>
  <c r="W295" i="8"/>
  <c r="W288" i="8"/>
  <c r="V297" i="8"/>
  <c r="S308" i="8"/>
  <c r="W13" i="8"/>
  <c r="W11" i="8" s="1"/>
  <c r="V11" i="8" s="1"/>
  <c r="W132" i="8"/>
  <c r="W130" i="8" s="1"/>
  <c r="W306" i="8"/>
  <c r="V306" i="8" s="1"/>
  <c r="P12" i="7"/>
  <c r="T12" i="7"/>
  <c r="P10" i="7"/>
  <c r="Q14" i="7"/>
  <c r="Q15" i="7" s="1"/>
  <c r="M27" i="5"/>
  <c r="S12" i="5"/>
  <c r="I8" i="5"/>
  <c r="N65" i="5"/>
  <c r="N43" i="5"/>
  <c r="P20" i="5"/>
  <c r="G90" i="5"/>
  <c r="G84" i="5"/>
  <c r="M84" i="5"/>
  <c r="S81" i="5"/>
  <c r="O113" i="5"/>
  <c r="N69" i="5"/>
  <c r="K73" i="5"/>
  <c r="N73" i="5" s="1"/>
  <c r="N47" i="5"/>
  <c r="F96" i="5"/>
  <c r="F94" i="5" s="1"/>
  <c r="D94" i="5" s="1"/>
  <c r="E18" i="5"/>
  <c r="D18" i="5" s="1"/>
  <c r="E73" i="5"/>
  <c r="N75" i="5"/>
  <c r="E63" i="5"/>
  <c r="D63" i="5" s="1"/>
  <c r="O65" i="4"/>
  <c r="L95" i="4"/>
  <c r="O95" i="4" s="1"/>
  <c r="O48" i="4"/>
  <c r="P84" i="4"/>
  <c r="L84" i="4"/>
  <c r="U9" i="4"/>
  <c r="P57" i="4"/>
  <c r="O80" i="4"/>
  <c r="G84" i="4"/>
  <c r="Q65" i="4"/>
  <c r="L15" i="4"/>
  <c r="O15" i="4" s="1"/>
  <c r="L11" i="4"/>
  <c r="O11" i="4"/>
  <c r="P86" i="4"/>
  <c r="I97" i="4"/>
  <c r="H84" i="4"/>
  <c r="G73" i="4"/>
  <c r="F73" i="4"/>
  <c r="N46" i="4"/>
  <c r="R92" i="4"/>
  <c r="R51" i="4"/>
  <c r="U11" i="4"/>
  <c r="U48" i="4"/>
  <c r="U70" i="4"/>
  <c r="U100" i="4"/>
  <c r="N73" i="4"/>
  <c r="Q73" i="4" s="1"/>
  <c r="P65" i="4"/>
  <c r="P51" i="4"/>
  <c r="I54" i="4"/>
  <c r="L92" i="4"/>
  <c r="O92" i="4"/>
  <c r="I86" i="4"/>
  <c r="L70" i="4"/>
  <c r="O70" i="4" s="1"/>
  <c r="P89" i="4"/>
  <c r="T30" i="4"/>
  <c r="U78" i="4"/>
  <c r="P95" i="4"/>
  <c r="P36" i="4"/>
  <c r="P97" i="4"/>
  <c r="N12" i="3"/>
  <c r="P59" i="3"/>
  <c r="J8" i="3"/>
  <c r="P8" i="3" s="1"/>
  <c r="Q10" i="3"/>
  <c r="N20" i="3"/>
  <c r="N64" i="3"/>
  <c r="L59" i="3"/>
  <c r="H52" i="3"/>
  <c r="N52" i="3"/>
  <c r="G44" i="3"/>
  <c r="G8" i="3" s="1"/>
  <c r="M44" i="3"/>
  <c r="O69" i="3"/>
  <c r="O96" i="3"/>
  <c r="O52" i="3"/>
  <c r="I10" i="3"/>
  <c r="O12" i="3"/>
  <c r="N42" i="3"/>
  <c r="I59" i="3"/>
  <c r="O59" i="3" s="1"/>
  <c r="K56" i="3"/>
  <c r="N56" i="3"/>
  <c r="L10" i="3"/>
  <c r="O10" i="3"/>
  <c r="D10" i="1"/>
  <c r="I8" i="1"/>
  <c r="O8" i="1" s="1"/>
  <c r="G72" i="1"/>
  <c r="N72" i="1"/>
  <c r="T52" i="1"/>
  <c r="T44" i="1"/>
  <c r="S44" i="1" s="1"/>
  <c r="S54" i="1"/>
  <c r="L44" i="1"/>
  <c r="O44" i="1" s="1"/>
  <c r="Q10" i="1"/>
  <c r="P10" i="1" s="1"/>
  <c r="L8" i="1"/>
  <c r="N17" i="1"/>
  <c r="O56" i="1"/>
  <c r="T10" i="1"/>
  <c r="S10" i="1" s="1"/>
  <c r="J20" i="1"/>
  <c r="E72" i="1"/>
  <c r="D72" i="1" s="1"/>
  <c r="N103" i="1"/>
  <c r="G64" i="1"/>
  <c r="G56" i="1"/>
  <c r="M56" i="1" s="1"/>
  <c r="D52" i="1"/>
  <c r="G99" i="1"/>
  <c r="M99" i="1"/>
  <c r="G74" i="1"/>
  <c r="M281" i="8"/>
  <c r="P281" i="8" s="1"/>
  <c r="H130" i="8"/>
  <c r="H128" i="8"/>
  <c r="O9" i="8"/>
  <c r="V108" i="8"/>
  <c r="W99" i="8"/>
  <c r="L252" i="8"/>
  <c r="R142" i="8"/>
  <c r="K288" i="8"/>
  <c r="J288" i="8" s="1"/>
  <c r="J295" i="8"/>
  <c r="G88" i="8"/>
  <c r="H86" i="8"/>
  <c r="V132" i="8"/>
  <c r="S134" i="8"/>
  <c r="T132" i="8"/>
  <c r="S132" i="8" s="1"/>
  <c r="G290" i="8"/>
  <c r="Q295" i="8"/>
  <c r="M295" i="8"/>
  <c r="P295" i="8"/>
  <c r="N288" i="8"/>
  <c r="J182" i="8"/>
  <c r="P182" i="8"/>
  <c r="W304" i="8"/>
  <c r="V304" i="8" s="1"/>
  <c r="M13" i="8"/>
  <c r="M122" i="8"/>
  <c r="P122" i="8" s="1"/>
  <c r="J199" i="8"/>
  <c r="Q199" i="8"/>
  <c r="S108" i="8"/>
  <c r="T99" i="8"/>
  <c r="S12" i="7"/>
  <c r="T14" i="7"/>
  <c r="S14" i="7" s="1"/>
  <c r="D96" i="5"/>
  <c r="J73" i="5"/>
  <c r="M73" i="5"/>
  <c r="K59" i="3"/>
  <c r="N59" i="3" s="1"/>
  <c r="P44" i="3"/>
  <c r="L250" i="8"/>
  <c r="T86" i="8"/>
  <c r="O86" i="8"/>
  <c r="T15" i="7"/>
  <c r="S15" i="7" s="1"/>
  <c r="S18" i="7" s="1"/>
  <c r="T18" i="7"/>
  <c r="J40" i="1"/>
  <c r="M40" i="1"/>
  <c r="N40" i="1"/>
  <c r="K10" i="1"/>
  <c r="K86" i="8"/>
  <c r="J99" i="8"/>
  <c r="N44" i="1"/>
  <c r="J44" i="1"/>
  <c r="H59" i="3"/>
  <c r="K11" i="8"/>
  <c r="Q13" i="8"/>
  <c r="Q75" i="8"/>
  <c r="K73" i="8"/>
  <c r="T59" i="1"/>
  <c r="S59" i="1"/>
  <c r="S64" i="1"/>
  <c r="V130" i="8"/>
  <c r="W128" i="8"/>
  <c r="V128" i="8" s="1"/>
  <c r="G69" i="1"/>
  <c r="M69" i="1" s="1"/>
  <c r="H59" i="1"/>
  <c r="F30" i="4"/>
  <c r="F84" i="4"/>
  <c r="O94" i="5"/>
  <c r="L8" i="5"/>
  <c r="O8" i="5" s="1"/>
  <c r="M63" i="5"/>
  <c r="R214" i="8"/>
  <c r="G214" i="8"/>
  <c r="I212" i="8"/>
  <c r="K8" i="4"/>
  <c r="Q22" i="4"/>
  <c r="P94" i="5"/>
  <c r="F59" i="1"/>
  <c r="D99" i="1"/>
  <c r="T8" i="1"/>
  <c r="S8" i="1" s="1"/>
  <c r="Q197" i="8"/>
  <c r="J197" i="8"/>
  <c r="P197" i="8"/>
  <c r="Q108" i="8"/>
  <c r="M108" i="8"/>
  <c r="P108" i="8" s="1"/>
  <c r="N99" i="8"/>
  <c r="M99" i="8" s="1"/>
  <c r="P99" i="8" s="1"/>
  <c r="I170" i="8"/>
  <c r="I161" i="8" s="1"/>
  <c r="G161" i="8" s="1"/>
  <c r="G170" i="8"/>
  <c r="G172" i="8"/>
  <c r="W250" i="8"/>
  <c r="N69" i="1"/>
  <c r="H10" i="3"/>
  <c r="N128" i="8"/>
  <c r="S22" i="4"/>
  <c r="R22" i="4" s="1"/>
  <c r="R27" i="4"/>
  <c r="R252" i="8"/>
  <c r="S52" i="1"/>
  <c r="V295" i="8"/>
  <c r="V288" i="8"/>
  <c r="T13" i="8"/>
  <c r="T11" i="8" s="1"/>
  <c r="P48" i="4"/>
  <c r="N269" i="8"/>
  <c r="G36" i="8"/>
  <c r="W36" i="8"/>
  <c r="V36" i="8"/>
  <c r="S221" i="8"/>
  <c r="U77" i="8"/>
  <c r="U75" i="8"/>
  <c r="U73" i="8"/>
  <c r="P68" i="4"/>
  <c r="V228" i="8"/>
  <c r="Q72" i="1"/>
  <c r="P74" i="1"/>
  <c r="J52" i="1"/>
  <c r="M52" i="1"/>
  <c r="N52" i="1"/>
  <c r="F36" i="4"/>
  <c r="D79" i="5"/>
  <c r="T72" i="3"/>
  <c r="R99" i="8"/>
  <c r="D73" i="5"/>
  <c r="N63" i="5"/>
  <c r="M252" i="8"/>
  <c r="D44" i="1"/>
  <c r="M30" i="1"/>
  <c r="M69" i="5"/>
  <c r="F8" i="3"/>
  <c r="K18" i="5"/>
  <c r="N18" i="5" s="1"/>
  <c r="Q172" i="8"/>
  <c r="P55" i="8"/>
  <c r="L19" i="4"/>
  <c r="O19" i="4"/>
  <c r="P99" i="1"/>
  <c r="R59" i="1"/>
  <c r="R8" i="1" s="1"/>
  <c r="M103" i="4"/>
  <c r="L103" i="4" s="1"/>
  <c r="O103" i="4" s="1"/>
  <c r="P105" i="4"/>
  <c r="N14" i="3"/>
  <c r="J46" i="4"/>
  <c r="P46" i="4" s="1"/>
  <c r="Q77" i="8"/>
  <c r="L54" i="4"/>
  <c r="O54" i="4" s="1"/>
  <c r="G96" i="1"/>
  <c r="M75" i="5"/>
  <c r="E59" i="1"/>
  <c r="G132" i="8"/>
  <c r="G130" i="8"/>
  <c r="U54" i="3"/>
  <c r="M46" i="4"/>
  <c r="Q44" i="1"/>
  <c r="P52" i="1"/>
  <c r="M94" i="1"/>
  <c r="P56" i="1"/>
  <c r="R44" i="1"/>
  <c r="M77" i="8"/>
  <c r="P77" i="8" s="1"/>
  <c r="L8" i="3"/>
  <c r="K8" i="3" s="1"/>
  <c r="K10" i="3"/>
  <c r="J77" i="8"/>
  <c r="J75" i="8" s="1"/>
  <c r="P75" i="8" s="1"/>
  <c r="M172" i="8"/>
  <c r="P172" i="8"/>
  <c r="R52" i="3"/>
  <c r="Q52" i="3" s="1"/>
  <c r="K130" i="8"/>
  <c r="Q130" i="8" s="1"/>
  <c r="G20" i="1"/>
  <c r="M20" i="1"/>
  <c r="M180" i="8"/>
  <c r="Q79" i="5"/>
  <c r="P79" i="5"/>
  <c r="E12" i="3"/>
  <c r="V103" i="4"/>
  <c r="U103" i="4"/>
  <c r="N64" i="1"/>
  <c r="J64" i="1"/>
  <c r="V84" i="4"/>
  <c r="U92" i="4"/>
  <c r="I271" i="8"/>
  <c r="P99" i="3"/>
  <c r="N20" i="5"/>
  <c r="Q132" i="8"/>
  <c r="K59" i="1"/>
  <c r="J59" i="1" s="1"/>
  <c r="M59" i="1" s="1"/>
  <c r="D56" i="1"/>
  <c r="M84" i="1"/>
  <c r="G57" i="4"/>
  <c r="Q15" i="4"/>
  <c r="T304" i="8"/>
  <c r="S304" i="8"/>
  <c r="S306" i="8"/>
  <c r="P115" i="5"/>
  <c r="R113" i="5"/>
  <c r="P113" i="5"/>
  <c r="W30" i="4"/>
  <c r="U30" i="4" s="1"/>
  <c r="W8" i="4"/>
  <c r="J273" i="8"/>
  <c r="P273" i="8" s="1"/>
  <c r="K271" i="8"/>
  <c r="J306" i="8"/>
  <c r="N31" i="5"/>
  <c r="N14" i="5"/>
  <c r="P110" i="8"/>
  <c r="H44" i="1"/>
  <c r="G44" i="1" s="1"/>
  <c r="G8" i="1" s="1"/>
  <c r="F8" i="1"/>
  <c r="M17" i="1"/>
  <c r="R184" i="8"/>
  <c r="M184" i="8"/>
  <c r="P184" i="8"/>
  <c r="M9" i="4"/>
  <c r="Q273" i="8"/>
  <c r="P69" i="5"/>
  <c r="T9" i="4"/>
  <c r="U32" i="4"/>
  <c r="U89" i="4"/>
  <c r="P81" i="5"/>
  <c r="S14" i="5"/>
  <c r="S75" i="5"/>
  <c r="H79" i="5"/>
  <c r="G79" i="5" s="1"/>
  <c r="R146" i="8"/>
  <c r="M22" i="4"/>
  <c r="U122" i="8"/>
  <c r="T154" i="8"/>
  <c r="S283" i="8"/>
  <c r="U97" i="4"/>
  <c r="H10" i="1"/>
  <c r="U96" i="5"/>
  <c r="S96" i="5" s="1"/>
  <c r="R9" i="4"/>
  <c r="J73" i="8"/>
  <c r="P73" i="8"/>
  <c r="Q73" i="8"/>
  <c r="G10" i="1"/>
  <c r="M10" i="1" s="1"/>
  <c r="I269" i="8"/>
  <c r="G271" i="8"/>
  <c r="K128" i="8"/>
  <c r="J128" i="8" s="1"/>
  <c r="J130" i="8"/>
  <c r="R8" i="5"/>
  <c r="M79" i="5"/>
  <c r="H10" i="5"/>
  <c r="R44" i="3"/>
  <c r="K10" i="5"/>
  <c r="K269" i="8"/>
  <c r="J271" i="8"/>
  <c r="P271" i="8"/>
  <c r="T152" i="8"/>
  <c r="S154" i="8"/>
  <c r="P44" i="1"/>
  <c r="Q271" i="8"/>
  <c r="J10" i="1"/>
  <c r="L46" i="4"/>
  <c r="O46" i="4" s="1"/>
  <c r="P103" i="4"/>
  <c r="N250" i="8"/>
  <c r="U84" i="4"/>
  <c r="G59" i="1"/>
  <c r="N79" i="5"/>
  <c r="W9" i="8"/>
  <c r="V9" i="8" s="1"/>
  <c r="P9" i="4"/>
  <c r="L9" i="4"/>
  <c r="O9" i="4" s="1"/>
  <c r="D59" i="1"/>
  <c r="E8" i="1"/>
  <c r="J8" i="4"/>
  <c r="I8" i="4"/>
  <c r="I46" i="4"/>
  <c r="Q99" i="8"/>
  <c r="N86" i="8"/>
  <c r="J269" i="8"/>
  <c r="G269" i="8"/>
  <c r="T150" i="8"/>
  <c r="S152" i="8"/>
  <c r="N10" i="5"/>
  <c r="Q269" i="8"/>
  <c r="S150" i="8"/>
  <c r="C66" i="9" l="1"/>
  <c r="D66" i="9"/>
  <c r="D9" i="9"/>
  <c r="D11" i="9" s="1"/>
  <c r="T195" i="8"/>
  <c r="V195" i="8"/>
  <c r="H8" i="3"/>
  <c r="N8" i="3" s="1"/>
  <c r="S75" i="8"/>
  <c r="T73" i="8"/>
  <c r="S73" i="8" s="1"/>
  <c r="M132" i="8"/>
  <c r="P132" i="8" s="1"/>
  <c r="R132" i="8"/>
  <c r="O130" i="8"/>
  <c r="Q128" i="8"/>
  <c r="H8" i="1"/>
  <c r="N10" i="1"/>
  <c r="N10" i="3"/>
  <c r="F8" i="5"/>
  <c r="L86" i="8"/>
  <c r="R86" i="8" s="1"/>
  <c r="N161" i="8"/>
  <c r="M163" i="8"/>
  <c r="G237" i="8"/>
  <c r="H235" i="8"/>
  <c r="O44" i="3"/>
  <c r="I8" i="3"/>
  <c r="O8" i="3" s="1"/>
  <c r="Q74" i="3"/>
  <c r="R72" i="3"/>
  <c r="Q86" i="8"/>
  <c r="M86" i="8"/>
  <c r="P86" i="8" s="1"/>
  <c r="K8" i="5"/>
  <c r="J10" i="5"/>
  <c r="J86" i="8"/>
  <c r="N44" i="3"/>
  <c r="T40" i="3"/>
  <c r="U10" i="3"/>
  <c r="U94" i="5"/>
  <c r="T8" i="4"/>
  <c r="T180" i="8"/>
  <c r="S180" i="8" s="1"/>
  <c r="S182" i="8"/>
  <c r="X99" i="8"/>
  <c r="V101" i="8"/>
  <c r="X197" i="8"/>
  <c r="X195" i="8" s="1"/>
  <c r="V199" i="8"/>
  <c r="V197" i="8" s="1"/>
  <c r="R78" i="4"/>
  <c r="T73" i="4"/>
  <c r="R73" i="4" s="1"/>
  <c r="Q44" i="3"/>
  <c r="S122" i="8"/>
  <c r="U120" i="8"/>
  <c r="S120" i="8" s="1"/>
  <c r="S8" i="4"/>
  <c r="H44" i="3"/>
  <c r="M11" i="8"/>
  <c r="Q11" i="8"/>
  <c r="N9" i="8"/>
  <c r="R120" i="8"/>
  <c r="M120" i="8"/>
  <c r="P120" i="8" s="1"/>
  <c r="R221" i="8"/>
  <c r="O212" i="8"/>
  <c r="H57" i="4"/>
  <c r="H8" i="4" s="1"/>
  <c r="F59" i="4"/>
  <c r="P22" i="4"/>
  <c r="L22" i="4"/>
  <c r="O22" i="4" s="1"/>
  <c r="G10" i="5"/>
  <c r="H8" i="5"/>
  <c r="G8" i="5" s="1"/>
  <c r="E8" i="3"/>
  <c r="R9" i="8"/>
  <c r="D10" i="5"/>
  <c r="U235" i="8"/>
  <c r="U212" i="8" s="1"/>
  <c r="S212" i="8" s="1"/>
  <c r="S237" i="8"/>
  <c r="S235" i="8" s="1"/>
  <c r="J11" i="8"/>
  <c r="Q46" i="4"/>
  <c r="U197" i="8"/>
  <c r="S197" i="8" s="1"/>
  <c r="S199" i="8"/>
  <c r="D8" i="1"/>
  <c r="K8" i="1"/>
  <c r="M64" i="1"/>
  <c r="Q8" i="1"/>
  <c r="P8" i="1" s="1"/>
  <c r="E44" i="3"/>
  <c r="K195" i="8"/>
  <c r="J195" i="8" s="1"/>
  <c r="J212" i="8"/>
  <c r="V269" i="8"/>
  <c r="X250" i="8"/>
  <c r="W114" i="8"/>
  <c r="V116" i="8"/>
  <c r="S105" i="8"/>
  <c r="U101" i="8"/>
  <c r="M288" i="8"/>
  <c r="P288" i="8" s="1"/>
  <c r="Q288" i="8"/>
  <c r="N59" i="1"/>
  <c r="V250" i="8"/>
  <c r="M44" i="1"/>
  <c r="R269" i="8"/>
  <c r="O250" i="8"/>
  <c r="R170" i="8"/>
  <c r="O161" i="8"/>
  <c r="R161" i="8" s="1"/>
  <c r="M170" i="8"/>
  <c r="P170" i="8" s="1"/>
  <c r="M73" i="4"/>
  <c r="P75" i="4"/>
  <c r="L75" i="4"/>
  <c r="O75" i="4" s="1"/>
  <c r="T54" i="3"/>
  <c r="U52" i="3"/>
  <c r="P72" i="1"/>
  <c r="Q59" i="1"/>
  <c r="P59" i="1" s="1"/>
  <c r="P15" i="7"/>
  <c r="Q18" i="7"/>
  <c r="P18" i="7" s="1"/>
  <c r="R150" i="8"/>
  <c r="W75" i="8"/>
  <c r="R172" i="8"/>
  <c r="J165" i="8"/>
  <c r="L163" i="8"/>
  <c r="J163" i="8" s="1"/>
  <c r="U59" i="3"/>
  <c r="T59" i="3" s="1"/>
  <c r="I86" i="8"/>
  <c r="G86" i="8" s="1"/>
  <c r="T130" i="8"/>
  <c r="V271" i="8"/>
  <c r="M92" i="1"/>
  <c r="G201" i="8"/>
  <c r="G199" i="8" s="1"/>
  <c r="I199" i="8"/>
  <c r="I197" i="8" s="1"/>
  <c r="I195" i="8" s="1"/>
  <c r="O81" i="4"/>
  <c r="U250" i="8"/>
  <c r="N12" i="5"/>
  <c r="J12" i="5"/>
  <c r="M12" i="5" s="1"/>
  <c r="V57" i="4"/>
  <c r="U57" i="4" s="1"/>
  <c r="U65" i="4"/>
  <c r="V13" i="8"/>
  <c r="J228" i="8"/>
  <c r="P228" i="8" s="1"/>
  <c r="Q281" i="8"/>
  <c r="L9" i="8"/>
  <c r="L8" i="8" s="1"/>
  <c r="V144" i="8"/>
  <c r="I36" i="4"/>
  <c r="O36" i="4" s="1"/>
  <c r="G197" i="8"/>
  <c r="R57" i="4"/>
  <c r="N26" i="3"/>
  <c r="R122" i="8"/>
  <c r="K38" i="8"/>
  <c r="G297" i="8"/>
  <c r="H295" i="8"/>
  <c r="L51" i="4"/>
  <c r="O51" i="4" s="1"/>
  <c r="T38" i="8"/>
  <c r="S40" i="8"/>
  <c r="N96" i="1"/>
  <c r="M78" i="1"/>
  <c r="J89" i="8"/>
  <c r="P89" i="8" s="1"/>
  <c r="Q89" i="8"/>
  <c r="K88" i="8"/>
  <c r="N221" i="8"/>
  <c r="M223" i="8"/>
  <c r="P223" i="8" s="1"/>
  <c r="M20" i="5"/>
  <c r="M43" i="5"/>
  <c r="J90" i="5"/>
  <c r="M90" i="5" s="1"/>
  <c r="N90" i="5"/>
  <c r="M74" i="1"/>
  <c r="G46" i="4"/>
  <c r="F46" i="4" s="1"/>
  <c r="T172" i="8"/>
  <c r="T170" i="8" s="1"/>
  <c r="T161" i="8" s="1"/>
  <c r="S161" i="8" s="1"/>
  <c r="S174" i="8"/>
  <c r="S172" i="8" s="1"/>
  <c r="S170" i="8" s="1"/>
  <c r="N38" i="3"/>
  <c r="N69" i="3"/>
  <c r="J18" i="5"/>
  <c r="M18" i="5" s="1"/>
  <c r="P14" i="7"/>
  <c r="M36" i="8"/>
  <c r="E10" i="5"/>
  <c r="E8" i="5" s="1"/>
  <c r="M85" i="1"/>
  <c r="H9" i="8"/>
  <c r="Q118" i="8"/>
  <c r="M118" i="8"/>
  <c r="P118" i="8" s="1"/>
  <c r="N57" i="4"/>
  <c r="K180" i="8"/>
  <c r="W161" i="8"/>
  <c r="V161" i="8" s="1"/>
  <c r="M12" i="1"/>
  <c r="Q256" i="8"/>
  <c r="J256" i="8"/>
  <c r="K254" i="8"/>
  <c r="Q18" i="5"/>
  <c r="P137" i="8"/>
  <c r="J12" i="7"/>
  <c r="L10" i="7"/>
  <c r="O27" i="4"/>
  <c r="N99" i="3"/>
  <c r="V22" i="4"/>
  <c r="U27" i="4"/>
  <c r="M308" i="8"/>
  <c r="P308" i="8" s="1"/>
  <c r="N306" i="8"/>
  <c r="R97" i="4"/>
  <c r="T63" i="5"/>
  <c r="S63" i="5" s="1"/>
  <c r="P40" i="4"/>
  <c r="Q62" i="4"/>
  <c r="Q100" i="4"/>
  <c r="T273" i="8"/>
  <c r="G9" i="4"/>
  <c r="S84" i="4"/>
  <c r="R84" i="4" s="1"/>
  <c r="S46" i="4"/>
  <c r="R46" i="4" s="1"/>
  <c r="T79" i="5"/>
  <c r="S79" i="5" s="1"/>
  <c r="Q59" i="4"/>
  <c r="J96" i="1"/>
  <c r="M96" i="1" s="1"/>
  <c r="I100" i="4"/>
  <c r="O100" i="4" s="1"/>
  <c r="M306" i="8" l="1"/>
  <c r="P306" i="8" s="1"/>
  <c r="N304" i="8"/>
  <c r="Q306" i="8"/>
  <c r="D8" i="5"/>
  <c r="R130" i="8"/>
  <c r="M130" i="8"/>
  <c r="P130" i="8" s="1"/>
  <c r="O128" i="8"/>
  <c r="U22" i="4"/>
  <c r="V8" i="4"/>
  <c r="U8" i="4" s="1"/>
  <c r="Q88" i="8"/>
  <c r="J88" i="8"/>
  <c r="P88" i="8" s="1"/>
  <c r="T10" i="3"/>
  <c r="O195" i="8"/>
  <c r="R195" i="8" s="1"/>
  <c r="R212" i="8"/>
  <c r="F9" i="4"/>
  <c r="G8" i="4"/>
  <c r="F8" i="4" s="1"/>
  <c r="Q57" i="4"/>
  <c r="L57" i="4"/>
  <c r="O57" i="4" s="1"/>
  <c r="M9" i="8"/>
  <c r="I8" i="8"/>
  <c r="J254" i="8"/>
  <c r="P256" i="8"/>
  <c r="T10" i="5"/>
  <c r="L8" i="7"/>
  <c r="J10" i="7"/>
  <c r="R250" i="8"/>
  <c r="M250" i="8"/>
  <c r="N8" i="4"/>
  <c r="Q8" i="4" s="1"/>
  <c r="K36" i="8"/>
  <c r="Q38" i="8"/>
  <c r="J38" i="8"/>
  <c r="P38" i="8" s="1"/>
  <c r="J8" i="1"/>
  <c r="M8" i="1" s="1"/>
  <c r="N8" i="1"/>
  <c r="M221" i="8"/>
  <c r="P221" i="8" s="1"/>
  <c r="Q221" i="8"/>
  <c r="N212" i="8"/>
  <c r="Q180" i="8"/>
  <c r="J180" i="8"/>
  <c r="P180" i="8" s="1"/>
  <c r="K161" i="8"/>
  <c r="J161" i="8" s="1"/>
  <c r="V75" i="8"/>
  <c r="W73" i="8"/>
  <c r="U195" i="8"/>
  <c r="S195" i="8" s="1"/>
  <c r="P11" i="8"/>
  <c r="Q161" i="8"/>
  <c r="M161" i="8"/>
  <c r="P161" i="8" s="1"/>
  <c r="F57" i="4"/>
  <c r="Q72" i="3"/>
  <c r="R59" i="3"/>
  <c r="S101" i="8"/>
  <c r="U99" i="8"/>
  <c r="S94" i="5"/>
  <c r="U8" i="5"/>
  <c r="P73" i="4"/>
  <c r="L73" i="4"/>
  <c r="O73" i="4" s="1"/>
  <c r="V114" i="8"/>
  <c r="W86" i="8"/>
  <c r="V86" i="8" s="1"/>
  <c r="G235" i="8"/>
  <c r="H212" i="8"/>
  <c r="T271" i="8"/>
  <c r="S273" i="8"/>
  <c r="G9" i="8"/>
  <c r="M8" i="4"/>
  <c r="M10" i="5"/>
  <c r="Q10" i="5"/>
  <c r="P18" i="5"/>
  <c r="S38" i="8"/>
  <c r="T36" i="8"/>
  <c r="R8" i="4"/>
  <c r="V99" i="8"/>
  <c r="X86" i="8"/>
  <c r="X8" i="8" s="1"/>
  <c r="N8" i="5"/>
  <c r="J8" i="5"/>
  <c r="M8" i="5" s="1"/>
  <c r="S130" i="8"/>
  <c r="T128" i="8"/>
  <c r="S128" i="8" s="1"/>
  <c r="T52" i="3"/>
  <c r="U44" i="3"/>
  <c r="T44" i="3" s="1"/>
  <c r="K252" i="8"/>
  <c r="Q254" i="8"/>
  <c r="G295" i="8"/>
  <c r="H288" i="8"/>
  <c r="G288" i="8" s="1"/>
  <c r="J252" i="8" l="1"/>
  <c r="P252" i="8" s="1"/>
  <c r="P254" i="8"/>
  <c r="P10" i="5"/>
  <c r="Q8" i="5"/>
  <c r="P8" i="5" s="1"/>
  <c r="V73" i="8"/>
  <c r="W8" i="8"/>
  <c r="V8" i="8" s="1"/>
  <c r="J36" i="8"/>
  <c r="Q36" i="8"/>
  <c r="M128" i="8"/>
  <c r="P128" i="8" s="1"/>
  <c r="R128" i="8"/>
  <c r="O8" i="8"/>
  <c r="R8" i="8" s="1"/>
  <c r="L8" i="4"/>
  <c r="O8" i="4" s="1"/>
  <c r="P8" i="4"/>
  <c r="Q252" i="8"/>
  <c r="K250" i="8"/>
  <c r="S99" i="8"/>
  <c r="U86" i="8"/>
  <c r="T9" i="8"/>
  <c r="S36" i="8"/>
  <c r="Q59" i="3"/>
  <c r="R8" i="3"/>
  <c r="Q8" i="3" s="1"/>
  <c r="N195" i="8"/>
  <c r="Q212" i="8"/>
  <c r="M212" i="8"/>
  <c r="P212" i="8" s="1"/>
  <c r="J8" i="7"/>
  <c r="M8" i="7" s="1"/>
  <c r="O8" i="7"/>
  <c r="T269" i="8"/>
  <c r="S271" i="8"/>
  <c r="T8" i="5"/>
  <c r="S8" i="5" s="1"/>
  <c r="S10" i="5"/>
  <c r="G212" i="8"/>
  <c r="H195" i="8"/>
  <c r="U8" i="3"/>
  <c r="T8" i="3" s="1"/>
  <c r="M304" i="8"/>
  <c r="P304" i="8" s="1"/>
  <c r="Q304" i="8"/>
  <c r="G195" i="8" l="1"/>
  <c r="H8" i="8"/>
  <c r="G8" i="8" s="1"/>
  <c r="K9" i="8"/>
  <c r="P36" i="8"/>
  <c r="S269" i="8"/>
  <c r="T250" i="8"/>
  <c r="J250" i="8"/>
  <c r="P250" i="8" s="1"/>
  <c r="Q250" i="8"/>
  <c r="S9" i="8"/>
  <c r="T8" i="8"/>
  <c r="S8" i="8" s="1"/>
  <c r="M195" i="8"/>
  <c r="P195" i="8" s="1"/>
  <c r="Q195" i="8"/>
  <c r="N8" i="8"/>
  <c r="S86" i="8"/>
  <c r="U8" i="8"/>
  <c r="M8" i="8" l="1"/>
  <c r="Q8" i="8"/>
  <c r="S250" i="8"/>
  <c r="G250" i="8"/>
  <c r="J9" i="8"/>
  <c r="P9" i="8" s="1"/>
  <c r="K8" i="8"/>
  <c r="J8" i="8" s="1"/>
  <c r="Q9" i="8"/>
  <c r="P8" i="8" l="1"/>
</calcChain>
</file>

<file path=xl/sharedStrings.xml><?xml version="1.0" encoding="utf-8"?>
<sst xmlns="http://schemas.openxmlformats.org/spreadsheetml/2006/main" count="2213" uniqueCount="736">
  <si>
    <t>(Ñ³½³ñ ¹ñ³ÙÝ»ñáí)</t>
  </si>
  <si>
    <t>îáÕÇ NN</t>
  </si>
  <si>
    <t>ºÏ³Ùï³ï»ë³ÏÝ»ñÁ</t>
  </si>
  <si>
    <t>Ðá¹í³ÍÇ NN</t>
  </si>
  <si>
    <t>ÀÝ¹³Ù»ÝÁ</t>
  </si>
  <si>
    <t>³Û¹ ÃíáõÙ`</t>
  </si>
  <si>
    <t>í³ñã³Ï³Ý µÛáõç»</t>
  </si>
  <si>
    <t>ýáÝ¹³ÛÇÝ µÛáõç»</t>
  </si>
  <si>
    <t>ÀÜ¸²ØºÜÀ ºÎ²ØàôîÜºð</t>
  </si>
  <si>
    <t/>
  </si>
  <si>
    <t>1100</t>
  </si>
  <si>
    <t>7100</t>
  </si>
  <si>
    <t>1110</t>
  </si>
  <si>
    <t>7131</t>
  </si>
  <si>
    <t>1111</t>
  </si>
  <si>
    <t>¶áõÛù³Ñ³ñÏ  Ñ³Ù³ÛÝùÝ»ñÇ í³ñã³Ï³Ý ï³ñ³ÍùÝ»ñáõÙ ·ïÝíáÕ ß»Ýù»ñÇ ¨ ßÇÝáõÃÛáõÝÝ»ñÇ Ñ³Ù³ñ</t>
  </si>
  <si>
    <t>1112</t>
  </si>
  <si>
    <t>ÐáÕÇ Ñ³ñÏ Ñ³Ù³ÛÝùÝ»ñÇ í³ñã³Ï³Ý ï³ñ³ÍùÝ»ñáõÙ  ·ïÝíáÕ ÑáÕÇ Ñ³Ù³ñ</t>
  </si>
  <si>
    <t>1113</t>
  </si>
  <si>
    <t>Ð³Ù³ÛÝùÇ µÛáõç» Ùáõïù³·ñíáÕ ³Ýß³ñÅ ·áõÛùÇ Ñ³ñÏ</t>
  </si>
  <si>
    <t>1120</t>
  </si>
  <si>
    <t>1.2 ¶áõÛù³ÛÇÝ Ñ³ñÏ»ñ ³ÛÉ ·áõÛùÇó</t>
  </si>
  <si>
    <t>7136</t>
  </si>
  <si>
    <t>1121</t>
  </si>
  <si>
    <t>¶áõÛù³Ñ³ñÏ ÷áË³¹ñ³ÙÇçáóÝ»ñÇ Ñ³Ù³ñ</t>
  </si>
  <si>
    <t>1130</t>
  </si>
  <si>
    <t>7145</t>
  </si>
  <si>
    <t>11301</t>
  </si>
  <si>
    <t>Ð³Ù³ÛÝùÇ í³ñã³Ï³Ý ï³ñ³ÍùáõÙ Ýáñ ß»Ýù»ñÇ, ßÇÝáõÃÛáõÝÝ»ñÇ ¨ áã ÑÇÙÝ³Ï³Ý  ßÇÝáõÃÛáõÝÝ»ñÇ ßÇÝ³ñ³ñáõÃÛ³Ý (ï»Õ³¹ñÙ³Ý) ÃáõÛÉïíáõÃÛ³Ý Ñ³Ù³ñ</t>
  </si>
  <si>
    <t>11302</t>
  </si>
  <si>
    <t>Ð³Ù³ÛÝùÇ í³ñã³Ï³Ý ï³ñ³ÍùáõÙ ·áÛáõÃÛáõÝ áõÝ»óáÕ ß»Ýù»ñÇ ¨ ßÇÝáõÃÛáõÝÝ»ñÇ í»ñ³Ï³éáõóÙ³Ý, áõÅ»Õ³óÙ³Ý, í»ñ³Ï³Ý·ÝÙ³Ý, ³ñ¹Ç³Ï³Ý³óÙ³Ý ¨ µ³ñ»Ï³ñ·Ù³Ý ³ßË³ï³ÝùÝ»ñ Ï³ï³ñ»Éáõ ÃáõÛÉïíáõÃÛ³Ý Ñ³Ù³ñ</t>
  </si>
  <si>
    <t>11303</t>
  </si>
  <si>
    <t>Ð³Ù³ÛÝùÇ í³ñã³Ï³Ý ï³ñ³ÍùáõÙ ß»Ýù»ñÇ, ßÇÝáõÃÛáõÝÝ»ñÇ ¨ ù³Õ³ù³ßÇÝ³Ï³Ý ³ÛÉ ûµÛ»ÏïÝ»ñÇ  ù³Ý¹Ù³Ý ÃáõÛÉïíáõÃÛ³Ý Ñ³Ù³ñ</t>
  </si>
  <si>
    <t>11304</t>
  </si>
  <si>
    <t>Ð³Ù³ÛÝùÇ í³ñã. ï³ñ³ÍùáõÙ, ë³ÑÙ³Ý³Ù»ñÓ µ³ñÓñÉ»éÝ. Ñ³Ù³ÛÝù-Ç í³ñã. ï³ñ³ÍùáõÙ, µ³ó³é. ÙÇçå»ï. ¨ Ñ³Ýñ³å»ï. Ýß³Ý³Ï. ³íïáÙáµÇÉ. ×³Ý³å³ñÑ-Ç ÏáÕ»½ñáõÙ, Ë³ÝáõÃ-áõÙ ¨ Ïñå³Ï-»ñáõÙ Ñ»ÕáõÏ í³é»ÉÇùÇ,  ë»ÕÙí³Í µÝ³Ï³Ý Ï³Ù Ñ»ÕáõÏ. Ý³íÃ . ·³½-Ç í³×³éùÇ ÃáõÛÉïí. Ñ³Ù³ñ</t>
  </si>
  <si>
    <t>11305</t>
  </si>
  <si>
    <t>Ð³Ù³ÛÝùÇ í³ñã³Ï³Ý ï³ñ³ÍùáõÙ, ë³ÑÙ³Ý³Ù»ñÓ ¨ µ³ñÓñÉ»éÝ³ÛÇÝ Ñ³Ù³ÛÝùÝ»ñÇ í³ñã³Ï³Ý ï³ñ³ÍùáõÙ ·ïÝíáÕ Ù³Ýñ³Í³Ë ³é¨ïñÇ Ï»ï»ñáõÙ Ï³Ù ³íïáÙ»ù»Ý³Ý»ñÇ ï»ËÝÇÏ³Ï³Ý ëå³ë³ñÏÙ³Ý ¨ Ýáñá·Ù³Ý Í³é³ÛáõÃÛ³Ý ûµÛ»ÏïÝ»ñáõÙ ï»ËÝÇÏ³Ï³Ý Ñ»ÕáõÏÝ»ñÇ í³×³éùÇ ÃáõÛÉïíáõÃÛ³Ý Ñ³Ù³ñ</t>
  </si>
  <si>
    <t>11306</t>
  </si>
  <si>
    <t>Ð³Ù³ÛÝùÇ í³ñã³Ï³Ý ï³ñ³ÍùáõÙ Ã³ÝÏ³ñÅ»ù Ù»ï³ÕÝ»ñÇó å³ïñ³ëïí³Í Çñ»ñÇª áñáß³ÏÇ í³ÛñáõÙ Ù³Ýñ³Í³Ë ³éù áõ í³×³éù Çñ³Ï³Ý³óÝ»Éáõ ÃáõÛÉïíáõÃÛ³Ý Ñ³Ù³ñ</t>
  </si>
  <si>
    <t>11307</t>
  </si>
  <si>
    <t>Ð³Ù³ÛÝùÇ í³ñã³Ï³Ý ï³ñ³ÍùáõÙ á·»ÉÇó ¨ ³ÉÏáÑáÉ³ÛÇÝ ËÙÇãùÝ»ñÇ ¨ (Ï³Ù) ÍË³ËáïÇ ³ñï³¹ñ³ÝùÇ í³×³éùÇ ÃáõÛÉïíáõÃÛ³Ý Ñ³Ù³ñ</t>
  </si>
  <si>
    <t>11308</t>
  </si>
  <si>
    <t>Æñ³í³µ³Ý³Ï³Ý ³ÝÓ³Ýó ¨ ³ÝÑ³ï Ó»éÝ³ñÏ³ï»ñ»ñÇÝ Ñ³Ù³ÛÝùÇ í³ñã³Ï³Ý ï³ñ³ÍùáõÙ §²é¨ïñÇ ¨ Í³é³ÛáõÃÛáõÝÝ»ñÇ Ù³ëÇÝ¦ Ð³Û³ëï³ÝÇ Ð³Ýñ³å»ïáõÃÛ³Ý ûñ»Ýùáí ë³ÑÙ³Ýí³Íª µ³óûÃÛ³ ³é¨ïáõñ Ï³½Ù³Ï»ñå»Éáõ ÃáõÛÉïíáõÃÛ³Ý Ñ³Ù³ñ</t>
  </si>
  <si>
    <t>11309</t>
  </si>
  <si>
    <t>Ð³Ù³ÛÝùÇ í³ñã³Ï³Ý ï³ñ³ÍùáõÙ ³é¨ïñÇ, Ñ³Ýñ³ÛÇÝ ëÝÝ¹Ç, ½í³ñ×³ÝùÇ, ß³ÑáõÙáí Ë³Õ»ñÇ ¨ íÇ×³Ï³Ë³Õ»ñÇ Ï³½Ù³Ï»ñåÙ³Ý ûµÛ»ÏïÝ»ñÇÝ, Ë³Õ³ïÝ»ñÇÝ ¨ µ³ÕÝÇùÝ»ñÇÝ (ë³áõÝ³Ý»ñÇÝ) Å³ÙÁ 24.00-Çó Ñ»ïá ³ßË³ï»Éáõ ÃáõÛÉïíáõÃÛ³Ý Ñ³Ù³ñ</t>
  </si>
  <si>
    <t>11310</t>
  </si>
  <si>
    <t>Ð³Ù³ÛÝùÇ í³ñã³Ï³Ý ï³ñ³ÍùáõÙ Ñ³Ù³ÛÝù³ÛÇÝ Ï³ÝáÝÝ»ñÇÝ Ñ³Ù³å³ï³ëË³Ý Ñ³Ýñ³ÛÇÝ ëÝÝ¹Ç Ï³½Ù³Ï»ñåÙ³Ý ¨ Çñ³óÙ³Ý ÃáõÛÉïíáõÃÛ³Ý Ñ³Ù³ñ</t>
  </si>
  <si>
    <t>11311</t>
  </si>
  <si>
    <t>ø³Õ³ù³ÛÇÝ µÝ³Ï³í³Ûñ»ñáõÙ ³í³·³Ýáõ áñáßÙ³Ùµ, ë³ÑÙ³Ýí³Í Ï³ñ·ÇÝ Ñ³Ù³å³ï³ëË³Ý, ïÝ³ÛÇÝ Ï»Ý¹³ÝÇÝ»ñ å³Ñ»Éáõ ÃáõÛÉïíáõÃÛ³Ý Ñ³Ù³ñ</t>
  </si>
  <si>
    <t>11312</t>
  </si>
  <si>
    <t>²í³·³Ýáõ ë³ÑÙ³Ýí. Ï³ñ·ÇÝ áõ å³ÛÙ³Ý-ÇÝ Ñ³Ù.ª Ñ³Ù³ÛÝùÇ í³ñã. ï³ñ³ÍùáõÙ ³ñï³ùÇÝ ·áí³½¹ ï»Õ³¹ñ»Éáõ ÃáõÛÉïí. Ñ³Ù³ñ, µ³ó³é. ÙÇçå»ï. áõ Ñ³Ýñ³å»ï. Ýß³Ý³Ï. ³íïáÙáµÇÉ. ×³Ý³å³ñÑ-Ç ûï³ñÙ³Ý ß»ñï»ñáõÙ ¨ å³ßïå. ·áïÇ-áõÙ ï»Õ³¹. ·áí³½¹-ñÇ ÃáõÛÉïí-ñÇ (µ³ó³é. ºñ¨³Ý ù³Õ³ùÇ)</t>
  </si>
  <si>
    <t>11313</t>
  </si>
  <si>
    <t>Ð³Û³ëï³ÝÇ Ð³Ýñ³å»ïáõÃÛ³Ý í³ñã³ï³ñ³Íù³ÛÇÝ ÙÇ³íáñÝ»ñÇ ËáñÑñ¹³ÝÇß»ñÁ (½ÇÝ³Ýß³Ý, ³Ýí³ÝáõÙ ¨ ³ÛÉÝ), áñå»ë ûñ»Ýùáí ·ñ³Ýóí³Í ³åñ³Ýù³ÛÇÝ Ýß³Ý, ³åñ³ÝùÝ»ñÇ ³ñï³¹ñáõÃÛ³Ý, ³ßË³ï³ÝùÝ»ñÇ Ï³ï³ñÙ³Ý, Í³é³ÛáõÃÛáõÝÝ»ñÇ Ù³ïáõóÙ³Ý ·áñÍÁÝÃ³óÝ»ñáõÙ û·ï³·áñÍ»Éáõ ÃáõÛÉïí. Ñ³Ù³ñ</t>
  </si>
  <si>
    <t>11314</t>
  </si>
  <si>
    <t>Ð³Ù³ÛÝùÇ í³ñã³Ï³Ý ï³ñ³ÍùáõÙ Ù³ñ¹³ï³ñ ï³ùëáõ (µ³ó³éáõÃÛ³Ùµ »ñÃáõÕ³ÛÇÝ ï³ùëÇÝ»ñÇª ÙÇÏñá³íïáµáõëÝ»ñÇ) Í³é³ÛáõÃÛáõÝ Çñ³Ï³Ý³óÝ»Éáõ ÃáõÛÉïíáõÃÛ³Ý Ñ³Ù³ñ</t>
  </si>
  <si>
    <t>11315</t>
  </si>
  <si>
    <t>Ð³Ù³ÛÝùÇ í³ñã³Ï³Ý ï³ñ³ÍùáõÙ ù³Õ³ù³óÇ³Ï³Ý Ñá·»Ñ³Ý·ëïÇ (Ññ³Å»ßïÇ) ÍÇë³Ï³ï³ñáõÃÛ³Ý Í³é³ÛáõÃÛáõÝÝ»ñÇ Çñ³Ï³Ý³óÙ³Ý ¨ (Ï³Ù) Ù³ïáõóÙ³Ý ÃáõÛÉïíáõÃÛ³Ý Ñ³Ù³ñ</t>
  </si>
  <si>
    <t>11317</t>
  </si>
  <si>
    <t>Ð³Ù³ÛÝùÇ í³ñã³Ï³Ý ï³ñ³ÍùáõÙ ï»ËÝÇÏ³Ï³Ý ¨ Ñ³ïáõÏ Ýß³Ý³ÏáõÃÛ³Ý Ññ³í³éáõÃÛáõÝ Çñ³Ï³Ý³óÝ»Éáõ ÃáõÛÉïíáõÃÛ³Ý Ñ³Ù³ñ</t>
  </si>
  <si>
    <t>11318</t>
  </si>
  <si>
    <t>Ð³Ù³ÛÝùÇ ï³ñ³ÍùáõÙ ë³ÑÙ³Ý³÷³ÏÙ³Ý »ÝÃ³Ï³ Í³é³ÛáõÃÛ³Ý ûµÛ»ÏïÇ ·áñÍáõÝ»áõÃÛ³Ý ÃáõÛÉïíáõÃÛ³Ý Ñ³Ù³ñ</t>
  </si>
  <si>
    <t>11319</t>
  </si>
  <si>
    <t xml:space="preserve">²ÛÉ ï»Õ³Ï³Ý ïáõñù»ñ_x000D_
</t>
  </si>
  <si>
    <t>1140</t>
  </si>
  <si>
    <t>7146</t>
  </si>
  <si>
    <t>1141</t>
  </si>
  <si>
    <t>ø³Õ³ù³óÇ³Ï³Ý Ï³óáõÃÛ³Ý ³Ïï»ñ ·ñ³Ýó»Éáõ, ¹ñ³Ýó Ù³ëÇÝ ù³Õ³ù³óÇÝ»ñÇÝ ÏñÏÝ³ÏÇ íÏ³Û³Ï³ÝÝ»ñ, ù³Õ³ù³óÇ³Ï³Ý  Ï³óáõÃÛ³Ý ³Ïï»ñáõÙ Ï³ï³ñí³Í ·ñ³éáõÙÝ»ñáõÙ ÷á÷áËáõÃÛáõÝÝ»ñ, Éñ³óáõÝ»ñ, áõÕÕáõÙÝ»ñ Ï³ï³ñ»Éáõ ¨ í»ñ³Ï³Ý·ÝÙ³Ý Ï³å³ÏóáõÃÛ³Ùµ íÏ³Û³Ï³ÝÝ»ñ ï³Éáõ Ñ³Ù³ñ</t>
  </si>
  <si>
    <t>1142</t>
  </si>
  <si>
    <t>Üáï³ñ³ñ³Ï³Ý ·ñ³ë»ÝÛ³ÏÝ»ñÇ ÏáÕÙÇó Ýáï³ñ³Ï³Ý Í³é³ÛáõÃÛáõÝÝ»ñ Ï³ï³ñ»Éáõ, Ýáï³ñ³Ï³Ý Ï³ñ·áí í³í»ñ³óí³Í ÷³ëï³ÃÕÃ»ñÇ ÏñÏÝûñÇÝ³ÏÝ»ñ ï³Éáõ, Ýßí³Í Ù³ñÙÇÝÝ»ñÇ ÏáÕÙÇó ·áñÍ³ñùÝ»ñÇ Ý³Ë³·Í»ñ ¨ ¹ÇÙáõÙÝ»ñ Ï³½Ù»Éáõ, ÷³ëï³ÃÕÃ. å³ï×»Ý. Ñ³Ý»Éáõ ¨ ¹ñ³ÝóÇó ù³Õí³Íù. ï³Éáõ Ñ³Ù³ñ</t>
  </si>
  <si>
    <t>1200</t>
  </si>
  <si>
    <t>7300</t>
  </si>
  <si>
    <t>1230</t>
  </si>
  <si>
    <t>2.3 ÀÝÃ³óÇÏ ³ñï³ùÇÝ å³ßïáÝ³Ï³Ý ¹ñ³Ù³ßÝáñÑÝ»ñ`  ëï³óí³Í ÙÇç³½·³ÛÇÝ Ï³½Ù³Ï»ñåáõÃÛáõÝÝ»ñÇó</t>
  </si>
  <si>
    <t>7321</t>
  </si>
  <si>
    <t>1231</t>
  </si>
  <si>
    <t>Ð³Ù³ÛÝùÇ µÛáõç» Ùáõïù³·ñíáÕ ³ñï³ùÇÝ å³ßïáÝ³Ï³Ý ¹ñ³Ù³ßÝáñÑÝ»ñ` ëï³óí³Í ÙÇç³½·³ÛÇÝ Ï³½Ù³Ï»ñåáõÃÛáõÝÝ»ñÇó ÁÝÃ³óÇÏ Í³Ëë»ñÇ ýÇÝ³Ýë³íáñÙ³Ý Ýå³ï³Ïáí</t>
  </si>
  <si>
    <t>1240</t>
  </si>
  <si>
    <t>2.4 Î³åÇï³É ³ñï³ùÇÝ å³ßïáÝ³Ï³Ý ¹ñ³Ù³ßÝáñÑÝ»ñ`  ëï³óí³Í ÙÇç³½·³ÛÇÝ Ï³½Ù³Ï»ñåáõÃÛáõÝÝ»ñÇó</t>
  </si>
  <si>
    <t>7322</t>
  </si>
  <si>
    <t>1241</t>
  </si>
  <si>
    <t>Ð³Ù³ÛÝùÇ µÛáõç» Ùáõïù³·ñíáÕ ³ñï³ùÇÝ å³ßïáÝ³Ï³Ý ¹ñ³Ù³ßÝáñÑÝ»ñ` ëï³óí³Í ÙÇç³½·³ÛÇÝ Ï³½Ù³Ï»ñåáõÃÛáõÝÝ»ñÇó Ï³åÇï³É Í³Ëë»ñÇ ýÇÝ³Ýë³íáñÙ³Ý Ýå³ï³Ïáí</t>
  </si>
  <si>
    <t>1250</t>
  </si>
  <si>
    <t>7331</t>
  </si>
  <si>
    <t>1251</t>
  </si>
  <si>
    <t>ä»ï³Ï³Ý µÛáõç»Çó ýÇÝ³Ýë³Ï³Ý Ñ³Ù³Ñ³ñÃ»óÙ³Ý ëÏ½µáõÝùáí ïñ³Ù³¹ñíáÕ ¹áï³óÇ³Ý»ñ</t>
  </si>
  <si>
    <t>1255</t>
  </si>
  <si>
    <t>ä»ï³Ï³Ý µÛáõç»Çó ïñ³Ù³¹ñíáÕ Ýå³ï³Ï³ÛÇÝ Ñ³ïÏ³óáõÙÝ»ñ (ëáõµí»ÝóÇ³Ý»ñ)</t>
  </si>
  <si>
    <t>1260</t>
  </si>
  <si>
    <t>7332</t>
  </si>
  <si>
    <t>1261</t>
  </si>
  <si>
    <t>ä»ï³Ï³Ý µÛáõç»Çó Ï³åÇï³É Í³Ëë»ñÇ ýÇÝ³Ýë³íáñÙ³Ý Ýå³ï³Ï³ÛÇÝ Ñ³ïÏ³óáõÙÝ»ñ (ëáõµí»ÝóÇ³Ý»ñ)</t>
  </si>
  <si>
    <t>1300</t>
  </si>
  <si>
    <t>7400</t>
  </si>
  <si>
    <t>1320</t>
  </si>
  <si>
    <t>3.2 Þ³Ñ³µ³ÅÇÝÝ»ñ,                                         ³Û¹ ÃíáõÙ`</t>
  </si>
  <si>
    <t>7412</t>
  </si>
  <si>
    <t>1321</t>
  </si>
  <si>
    <t>´³ÅÝ»ïÇñ³Ï³Ý ÁÝÏ»ñáõÃÛáõÝÝ»ñáõÙ Ñ³Ù³ÛÝùÇ Ù³ëÝ³ÏóáõÃÛ³Ý ¹ÇÙ³ó Ñ³Ù³ÛÝùÇ µÛáõç»   Ï³ï³ñíáÕ Ù³ëÑ³ÝáõÙÝ»ñ  (ß³Ñ³µ³ÅÇÝÝ»ñ)</t>
  </si>
  <si>
    <t>1330</t>
  </si>
  <si>
    <t>7415</t>
  </si>
  <si>
    <t>1331</t>
  </si>
  <si>
    <t>Ð³Ù³ÛÝùÇ ë»÷³Ï³ÝáõÃÛáõÝ Ñ³Ù³ñíáÕ ÑáÕ»ñÇ í³ñÓ³í×³ñÝ»ñ</t>
  </si>
  <si>
    <t>1333</t>
  </si>
  <si>
    <t>Ð³Ù³ÛÝùÇ í³ñã³Ï³Ý ï³ñ³ÍùáõÙ ·ïÝíáÕ å»ïáõÃÛ³Ý ¨ Ñ³Ù³ÛÝùÇ ë»÷³Ï³ÝáõÃÛ³ÝÁ å³ïÏ³ÝáÕ ÑáÕ³Ù³ë»ñÇ Ï³éáõó³å³ïÙ³Ý Çñ³íáõÝùÇ ¹ÇÙ³ó ·³ÝÓíáÕ í³ñÓ³í×³ñÝ»ñ</t>
  </si>
  <si>
    <t>1334</t>
  </si>
  <si>
    <t>²ÛÉ ·áõÛùÇ í³ñÓ³Ï³ÉáõÃÛáõÝÇó Ùáõïù»ñ</t>
  </si>
  <si>
    <t>1340</t>
  </si>
  <si>
    <t>7421</t>
  </si>
  <si>
    <t>1342</t>
  </si>
  <si>
    <t>ä»ïáõÃÛ³Ý ÏáÕÙÇó ï»Õ³Ï³Ý ÇÝùÝ³Ï³é³í³ñÙ³Ý Ù³ñÙÇÝÝ»ñÇÝ å³ïíÇñ³Ïí³Í ÉÇ³½áñáõÃÛáõÝÝ»ñÇ Çñ³Ï³Ý³óÙ³Ý Í³Ëë»ñÇ ýÇÝ³Ýë³íáñÙ³Ý Ñ³Ù³ñ å»ï³Ï³Ý µÛáõç»Çó ëï³óíáÕ ÙÇçáóÝ»ñ</t>
  </si>
  <si>
    <t>1350</t>
  </si>
  <si>
    <t>7422</t>
  </si>
  <si>
    <t>1351</t>
  </si>
  <si>
    <t>13501</t>
  </si>
  <si>
    <t>Ð³Ù³ÛÝùÇ ï³ñ³ÍùáõÙ ß»ÝùÇ Ï³Ù ßÇÝáõÃÛ³Ý ³ñï³ùÇÝ ï»ëùÁ ÷á÷áËáÕ í»ñ³Ï³éáõóÙ³Ý ³ßË³ï³ÝùÝ»ñ Ï³ï³ñ»Éáõ Ñ»ï Ï³åí³Í ï»ËÝÇÏ³ïÝï»ë³Ï³Ý å³ÛÙ³ÝÝ»ñ Ùß³Ï»Éáõ ¨ Ñ³ëï³ï»Éáõ Ñ³Ù³ñ</t>
  </si>
  <si>
    <t>13502</t>
  </si>
  <si>
    <t>Ö³ñï³ñ. Ý³Ë³·Í. ÷³ëï³ÃÕÃ-áí Ý³Ë.ª ßÇÝ³ñ. ÃáõÛÉïí. å³Ñ³Ýç., µáÉáñ ßÇÝ³ñ³ñ. ³ßË³ï³Ýù-Ý Çñ³Ï³Ý. Ñ»ïá ß»Ýù-Ç ¨ ßÇÝáõÃ-»ñÇ (³Û¹ ÃíáõÙª ¹ñ³Ýó í»ñ³Ï³é-Á, í»ñ³Ï³Ý·Ý-Á, áõÅ»Õ-Á, ³ñ¹Ç³Ï-Á, ÁÝ¹É³ÛÝ-Ý áõ µ³ñ»Ï³ñ·-Á) Ï³éáõó. ³í³ñïÁ ³í³ñï. ³Ïïáí ÷³ëï³·ñ. Ó¨³Ï»ñå. Ñ³Ù³ñ</t>
  </si>
  <si>
    <t>13503</t>
  </si>
  <si>
    <t>Ö³ñï³ñ³å»ï³ßÇÝ³ñ³ñ³Ï³Ý Ý³Ë³·Í³ÛÇÝ ÷³ëï³ÃÕÃ»ñáí Ý³Ë³ï»ëí³Í ³ßË³ï³ÝùÝ»ñÝ ³í³ñï»Éáõó Ñ»ïá ß³Ñ³·áñÍÙ³Ý ÃáõÛÉïíáõÃÛ³Ý Ó¨³Ï»ñåÙ³Ý Ñ³Ù³ñ</t>
  </si>
  <si>
    <t>13504</t>
  </si>
  <si>
    <t>Ð³Ù³ÛÝùÇ ïÝûñÇÝáõÃÛ³Ý ¨ û·ï³·áñÍÙ³Ý ï³Ï ·ïÝíáÕ ÑáÕ»ñÁ Ñ³ïÏ³óÝ»Éáõ, Ñ»ï í»ñóÝ»Éáõ ¨ í³ñÓ³Ï³ÉáõÃÛ³Ý ïñ³Ù³¹ñ»Éáõ ¹»åù»ñáõÙ ³ÝÑñ³Å»ßï ÷³ëï³ÃÕÃ»ñÇ (÷³Ã»ÃÇ) Ý³Ë³å³ïñ³ëïÙ³Ý Ñ³Ù³ñ</t>
  </si>
  <si>
    <t>13505</t>
  </si>
  <si>
    <t>Ð³Ù³ÛÝùÇ ÏáÕÙÇó Ï³½Ù³Ï»ñåíáÕ ÙñóáõÛÃÝ»ñÇ ¨ ³×áõñ¹Ý»ñÇ Ù³ëÝ³ÏóáõÃÛ³Ý Ñ³Ù³ñ</t>
  </si>
  <si>
    <t>13507</t>
  </si>
  <si>
    <t>Ð³Ù³ÛÝùÇ ÏáÕÙÇó ³Õµ³Ñ³ÝáõÃÛ³Ý í×³ñ í×³ñáÕÝ»ñÇ Ñ³Ù³ñ ³Õµ³Ñ³ÝáõÃÛ³Ý ³ßË³ï³ÝùÝ»ñÁ Ï³½Ù³Ï»ñå»Éáõ Ñ³Ù³ñ</t>
  </si>
  <si>
    <t>13508</t>
  </si>
  <si>
    <t>Ð³Ù³ÛÝùÇ ÏáÕÙÇó Çñ³í³µ³Ý³Ï³Ý ³ÝÓ³Ýó Ï³Ù ³ÝÑ³ï Ó»éÝ³ñÏ³ï»ñ»ñÇÝ ßÇÝ³ñ³ñ³Ï³Ý ¨ Ëáßáñ »½ñ³ã³÷Ç ³ÕµÇ Ñ³í³ùÙ³Ý ¨ ÷áË³¹ñÙ³Ý, ÇÝãå»ë Ý³¨ ³Õµ³Ñ³ÝáõÃÛ³Ý í×³ñ í×³ñáÕÝ»ñÇÝ ßÇÝ³ñ³ñ³Ï³Ý  ¨ Ëáßáñ »½ñ³ã³÷Ç ³ÕµÇ ÇÝùÝáõñáõÛÝ Ñ³í³ùÙ³Ý ¨ ÷áË³¹ñÙ³Ý ÃáõÛÉïíáõÃÛ³Ý Ñ³Ù³ñ</t>
  </si>
  <si>
    <t>13512</t>
  </si>
  <si>
    <t>Ð³Ù³ÛÝùÇ ÏáÕÙÇó Ï³é³í³ñíáÕ µ³½Ù³µÝ³Ï³ñ³Ý ß»Ýù»ñÇ ÁÝ¹Ñ³Ýáõñ µ³ÅÝ³ÛÇÝ ë»÷³Ï³ÝáõÃÛ³Ý å³Ñå³ÝÙ³Ý å³ñï³¹Çñ ÝáñÙ»ñÇ Ï³ï³ñÙ³Ý Ñ³Ù³ñ</t>
  </si>
  <si>
    <t>13513</t>
  </si>
  <si>
    <t>Ð³Ù³ÛÝù³ÛÇÝ »ÝÃ³Ï³ÛáõÃÛ³Ý Ù³ÝÏ³å³ñï»½Ç Í³é³ÛáõÃÛáõÝÇó û·ïíáÕÝ»ñÇ Ñ³Ù³ñ</t>
  </si>
  <si>
    <t>13514</t>
  </si>
  <si>
    <t>Ð³Ù³ÛÝù³ÛÇÝ »ÝÃ³Ï³ÛáõÃÛ³Ý ³ñï³¹åñáó³Ï³Ý ¹³ëïÇ³ñ³ÏáõÃÛ³Ý Ñ³ëï³ïáõÃÛáõÝÝ»ñÇ (»ñ³Åßï³Ï³Ý, ÝÏ³ñã³Ï³Ý ¨ ³ñí»ëïÇ ¹åñáóÝ»ñ ¨ ³ÛÉÝ) Í³é³ÛáõÃÛáõÝÝ»ñÇó û·ïíáÕÝ»ñÇ Ñ³Ù³ñ</t>
  </si>
  <si>
    <t>13516</t>
  </si>
  <si>
    <t>Ð³Ù³ÛÝù³ÛÇÝ ë»÷³Ï³ÝáõÃÛáõÝ Ñ³Ý¹Çë³óáÕ å³ïÙáõÃÛ³Ý ¨ Ùß³ÏáõÛÃÇ ³Ýß³ñÅ Ñáõß³ñÓ³ÝÝ»ñÇ ¨ Ñ³Ù³ÛÝù³ÛÇÝ »ÝÃ³Ï³ÛáõÃÛ³Ý Ã³Ý·³ñ³ÝÝ»ñÇ ÙáõïùÇ Ñ³Ù³ñ</t>
  </si>
  <si>
    <t>13517</t>
  </si>
  <si>
    <t>Ð³Ù³ÛÝù. ë»÷. Ñ³Ý¹-áÕ ÁÝ¹Ñ³Ýáõñ û·ï³·áñÍ. ÷áÕáó-áõÙ ¨ Ññ³å³ñ³Ï-áõÙ (µ³ó. µ³Ï³ÛÇÝ ï³ñ³Íù-Ç, áõëáõÙÝ., ÏñÃ., Ùß³ÏáõÃ. ¨ ³éáÕç. Ñ³ëï³ï-»ñÇ, å»ï. Ï³é³í³ñÙ³Ý ¨ ï»Õ. ÇÝùÝ³Ï³é. Ù³ñÙÇÝ-Ç í³ñã. ß»Ýù-Ç Ñ³ñ³ÏÇó ï³ñ³Íù-Ç) ³íïáïñ. ÙÇçáóÝ ³íïáÏ³Û³Ý³ï. Ï³Û³Ý»Éáõ Ñ³Ù³ñ</t>
  </si>
  <si>
    <t>13518</t>
  </si>
  <si>
    <t>Ð³Ù³ÛÝùÇ ³ñËÇíÇó ÷³ëï³ÃÕÃ»ñÇ å³ï×»ÝÝ»ñ ïñ³Ù³¹ñ»Éáõ Ñ³Ù³ñ</t>
  </si>
  <si>
    <t>13519</t>
  </si>
  <si>
    <t>Ð³Ù³ÛÝùÝ ëå³ë³ñÏáÕ ³Ý³ëÝ³µáõÛÅÇ Í³é³ÛáõÃÛáõÝÝ»ñÇ ¹ÇÙ³ó</t>
  </si>
  <si>
    <t>13520</t>
  </si>
  <si>
    <t>²ÛÉ ï»Õ³Ï³Ý í×³ñÝ»ñ</t>
  </si>
  <si>
    <t>1352</t>
  </si>
  <si>
    <t>Ð³Ù³ÛÝùÇ í³ñã³Ï³Ý ï³ñ³ÍùáõÙ ÇÝùÝ³Ï³Ù Ï³éáõóí³Í ß»Ýù»ñÇ, ßÇÝáõÃÛáõÝÝ»ñÇ ûñÇÝ³Ï³Ý³óÙ³Ý Ñ³Ù³ñ í×³ñÝ»ñ</t>
  </si>
  <si>
    <t>1360</t>
  </si>
  <si>
    <t>7431</t>
  </si>
  <si>
    <t>1361</t>
  </si>
  <si>
    <t>ì³ñã³Ï³Ý Çñ³í³Ë³ËïáõÙÝ»ñÇ Ñ³Ù³ñ ï»Õ³Ï³Ý ÇÝùÝ³Ï³é³í³ñÙ³Ý Ù³ñÙÇÝÝ»ñÇ ÏáÕÙÇó å³ï³ëË³Ý³ïíáõÃÛ³Ý ÙÇçáóÝ»ñÇ ÏÇñ³éáõÙÇó »Ï³ÙáõïÝ»ñ</t>
  </si>
  <si>
    <t>1362</t>
  </si>
  <si>
    <t>Øáõïù»ñ Ñ³Ù³ÛÝùÇ µÛáõç»Ç ÝÏ³ïÙ³Ùµ ëï³ÝÓÝ³Í å³ÛÙ³Ý³·ñ³ÛÇÝ å³ñï³íáñáõÃÛáõÝÝ»ñÇ ãÏ³ï³ñÙ³Ý ¹ÇÙ³ó ·³ÝÓíáÕ ïáõÛÅ»ñÇó</t>
  </si>
  <si>
    <t>1370</t>
  </si>
  <si>
    <t>7441</t>
  </si>
  <si>
    <t>1372</t>
  </si>
  <si>
    <t>üÇ½. ³ÝÓ. ¨ Ï³½Ù³Ï»ñå. ÝíÇñ³µ»ñ. Ñ³Ù³ÛÝùÇÝ, í»ñçÇÝÇë »ÝÃ³Ï³ µÛáõç»ï³ÛÇÝ ÑÇÙÝ. ïÝûñÇÝÙ³ÝÝ ³Ýó³Í ·áõÛùÇ (ÑÇÙÝ.ÙÇçáó Ï³Ù áã ÝÛáõÃ. ³ÏïÇí ãÑ³Ý¹Çë.) Çñ³óáõÙÇó ¨ ¹ñ³Ù³Ï³Ý ÙÇçáóÝ»ñÇó ÁÝÃ. Í³Ëë»ñÇ ýÇÝ³Ýë. Ñ³Ù³ñ Ñ³Ù³ÛÝùÇ µÛáõç» ëï³ó. Ùáõïù»ñª ïñ³Ù³¹ñ. Ý»ñùÇÝ ³Õµ.</t>
  </si>
  <si>
    <t>1380</t>
  </si>
  <si>
    <t>7442</t>
  </si>
  <si>
    <t>1381</t>
  </si>
  <si>
    <t>ÜíÇñ³ïí,Å³é³Ý·.Çñ³í.ýÇ½ÇÏ.³ÝÓ.¨ Ï³½Ù³Ï.Ñ³Ù³ÛÝù,í»ñç.»ÝÃ.µÛáõç»ï.ÑÇÙÝ³ñÏ.ïÝûñÇÝ.³Ýó³Í ·áõÛùÇ (ÑÇÙÝ³Ï³Ý ÙÇçáó Ï³Ù áã ÝÛáõÃ³Ï³Ý ³ÏïÇí ãÑ³Ý¹Çë³óáÕ) Çñ³ó.¨ ¹ñ³Ù.ÙÇçáó.Ï³åÇï³ÉÍ³Ëë»ñÇ ýÇÝ³Ýë.Ñ³Ù.Ñ³Ù³ÛÝùÇ µÛáõç» ëï³óí³Í Ùáõïù»ñ` ïñ³Ù³¹.³ñï³ùÇÝ ³ÕµÛáõñ.</t>
  </si>
  <si>
    <t>1390</t>
  </si>
  <si>
    <t>7451</t>
  </si>
  <si>
    <t>1391</t>
  </si>
  <si>
    <t>Ð³Ù³ÛÝùÇ ·áõÛùÇÝ å³ï×³é³Í íÝ³ëÝ»ñÇ ÷áËÑ³ïáõóáõÙÇó Ùáõïù»ñ</t>
  </si>
  <si>
    <t>1392</t>
  </si>
  <si>
    <t>ì³ñã³Ï³Ý µÛáõç»Ç å³Ñáõëï³ÛÇÝ ýáÝ¹Çó ýáÝ¹³ÛÇÝ µÛáõç» Ï³ï³ñíáÕ Ñ³ïÏ³óáõÙÝ»ñÇó Ùáõïù»ñ</t>
  </si>
  <si>
    <t>1393</t>
  </si>
  <si>
    <t>úñ»Ýùáí ¨ Çñ³í³Ï³Ý ³ÛÉ ³Ïï»ñáí ë³ÑÙ³Ýí³Í` Ñ³Ù³ÛÝùÇ µÛáõç»Ç Ùáõïù³·ñÙ³Ý »ÝÃ³Ï³ ³ÛÉ »Ï³ÙáõïÝ»ñ</t>
  </si>
  <si>
    <t xml:space="preserve">2023 թվական </t>
  </si>
  <si>
    <t xml:space="preserve">2024 թվական </t>
  </si>
  <si>
    <t xml:space="preserve">2025 թվական </t>
  </si>
  <si>
    <t>Պատասխանատու ստորաբաժանումներ</t>
  </si>
  <si>
    <t>´³ÅÇÝ</t>
  </si>
  <si>
    <t>ÊáõÙµ</t>
  </si>
  <si>
    <t>¸³ë</t>
  </si>
  <si>
    <t>´Ûáõç»ï³ÛÇÝ Í³Ëë»ñÇ ·áñÍ³é³Ï³Ý ¹³ë³Ï³ñ·Ù³Ý µ³ÅÇÝÝ»ñÇ, ËÙµ»ñÇ ¨ ¹³ë»ñÇ ³Ýí³ÝáõÙÝ»ñÁ</t>
  </si>
  <si>
    <t>ÀÜ¸²ØºÜÀ Ì²Êêºð</t>
  </si>
  <si>
    <t>2100</t>
  </si>
  <si>
    <t>01</t>
  </si>
  <si>
    <t>0</t>
  </si>
  <si>
    <t>ÀÜ¸Ð²Üàôð ´ÜàôÚÂÆ Ð²Üð²ÚÆÜ Ì²è²ÚàôÂÚàôÜÜºð</t>
  </si>
  <si>
    <t>2110</t>
  </si>
  <si>
    <t>1</t>
  </si>
  <si>
    <t>úñ»Ýë¹Çñ ¨ ·áñÍ³¹Çñ  Ù³ñÙÇÝÝ»ñ, å»ï³Ï³Ý Ï³é³í³ñáõÙ, ýÇÝ³Ýë³Ï³Ý ¨ Ñ³ñÏ³µÛáõç»ï³ÛÇÝ Ñ³ñ³µ»ñáõÃÛáõÝÝ»ñ, ³ñï³ùÇÝ Ñ³ñ³µ»ñáõÃÛáõÝÝ»ñ</t>
  </si>
  <si>
    <t>áñÇó`</t>
  </si>
  <si>
    <t>2111</t>
  </si>
  <si>
    <t>úñ»Ýë¹Çñ ¨  ·áñÍ³¹Çñ Ù³ñÙÇÝÝ»ñ, å»ï³Ï³Ý Ï³é³í³ñáõÙ</t>
  </si>
  <si>
    <t>2113</t>
  </si>
  <si>
    <t>3</t>
  </si>
  <si>
    <t>²ñï³ùÇÝ Ñ³ñ³µ»ñáõÃÛáõÝÝ»ñ</t>
  </si>
  <si>
    <t>2130</t>
  </si>
  <si>
    <t>ÀÝ¹Ñ³Ýáõñ µÝáõÛÃÇ Í³é³ÛáõÃÛáõÝÝ»ñ</t>
  </si>
  <si>
    <t>2131</t>
  </si>
  <si>
    <t>²ßË³ï³Ï³½ÙÇ /Ï³¹ñ»ñÇ/ ·Íáí ÁÝ¹Ñ³Ýáõñ µÝáõÛÃÇ Í³é³ÛáõÃÛáõÝÝ»ñ</t>
  </si>
  <si>
    <t>5</t>
  </si>
  <si>
    <t>2160</t>
  </si>
  <si>
    <t>6</t>
  </si>
  <si>
    <t>ÀÝ¹Ñ³Ýáõñ µÝáõÛÃÇ Ñ³Ýñ³ÛÇÝ Í³é³ÛáõÃÛáõÝÝ»ñ (³ÛÉ ¹³ë»ñÇÝ ãå³ïÏ³ÝáÕ)</t>
  </si>
  <si>
    <t>2161</t>
  </si>
  <si>
    <t>2200</t>
  </si>
  <si>
    <t>02</t>
  </si>
  <si>
    <t>ä²Þîä²ÜàôÂÚàôÜ</t>
  </si>
  <si>
    <t>2220</t>
  </si>
  <si>
    <t>2</t>
  </si>
  <si>
    <t>ø³Õ³ù³óÇ³Ï³Ý å³ßïå³ÝáõÃÛáõÝ</t>
  </si>
  <si>
    <t>2221</t>
  </si>
  <si>
    <t>2250</t>
  </si>
  <si>
    <t>ä³ßïå³ÝáõÃÛáõÝ (³ÛÉ ¹³ë»ñÇÝ ãå³ïÏ³ÝáÕ)</t>
  </si>
  <si>
    <t>2251</t>
  </si>
  <si>
    <t>2400</t>
  </si>
  <si>
    <t>04</t>
  </si>
  <si>
    <t>îÜîºê²Î²Ü Ð²ð²´ºðàôÂÚàôÜÜºð</t>
  </si>
  <si>
    <t>2420</t>
  </si>
  <si>
    <t>¶ÛáõÕ³ïÝï»ëáõÃÛáõÝ, ³Ýï³é³ÛÇÝ ïÝï»ëáõÃÛáõÝ, ÓÏÝáñëáõÃÛáõÝ ¨ áñëáñ¹áõÃÛáõÝ</t>
  </si>
  <si>
    <t>4</t>
  </si>
  <si>
    <t>2450</t>
  </si>
  <si>
    <t>îñ³Ýëåáñï</t>
  </si>
  <si>
    <t>2451</t>
  </si>
  <si>
    <t>Ö³Ý³å³ñÑ³ÛÇÝ ïñ³Ýëåáñï</t>
  </si>
  <si>
    <t>2455</t>
  </si>
  <si>
    <t>ÊáÕáí³Ï³ß³ñ³ÛÇÝ ¨ ³ÛÉ ïñ³Ýëåáñï</t>
  </si>
  <si>
    <t>7</t>
  </si>
  <si>
    <t>2490</t>
  </si>
  <si>
    <t>9</t>
  </si>
  <si>
    <t>îÝï»ë³Ï³Ý Ñ³ñ³µ»ñáõÃÛáõÝÝ»ñ (³ÛÉ ¹³ë»ñÇÝ ãå³ïÏ³ÝáÕ)</t>
  </si>
  <si>
    <t>2491</t>
  </si>
  <si>
    <t>2500</t>
  </si>
  <si>
    <t>05</t>
  </si>
  <si>
    <t>Þðæ²Î²  ØÆæ²ì²ÚðÆ ä²Þîä²ÜàôÂÚàôÜ</t>
  </si>
  <si>
    <t>2510</t>
  </si>
  <si>
    <t>²Õµ³Ñ³ÝáõÙ</t>
  </si>
  <si>
    <t>2511</t>
  </si>
  <si>
    <t>2530</t>
  </si>
  <si>
    <t>Þñç³Ï³ ÙÇç³í³ÛñÇ ³ÕïáïÙ³Ý ¹»Ù å³Ûù³ñ</t>
  </si>
  <si>
    <t>2531</t>
  </si>
  <si>
    <t>ú¹Ç ³ÕïáïÙ³Ý ¹»Ù å³Ûù³ñ</t>
  </si>
  <si>
    <t>2560</t>
  </si>
  <si>
    <t>Þñç³Ï³ ÙÇç³í³ÛñÇ å³ßïå³ÝáõÃÛáõÝ  (³ÛÉ ¹³ë»ñÇÝ ãå³ïÏ³ÝáÕ)</t>
  </si>
  <si>
    <t>2561</t>
  </si>
  <si>
    <t>2600</t>
  </si>
  <si>
    <t>06</t>
  </si>
  <si>
    <t>´Ü²Î²ð²Ü²ÚÆÜ ÞÆÜ²ð²ðàôÂÚàôÜ ºì ÎàØàôÜ²È Ì²è²ÚàôÂÚàôÜÜºð</t>
  </si>
  <si>
    <t>2610</t>
  </si>
  <si>
    <t>´Ý³Ï³ñ³Ý³ÛÇÝ ßÇÝ³ñ³ñáõÃÛáõÝ</t>
  </si>
  <si>
    <t>2611</t>
  </si>
  <si>
    <t>2640</t>
  </si>
  <si>
    <t>öáÕáóÝ»ñÇ Éáõë³íáñáõÙ</t>
  </si>
  <si>
    <t>2641</t>
  </si>
  <si>
    <t>2700</t>
  </si>
  <si>
    <t>07</t>
  </si>
  <si>
    <t>²èàÔæ²ä²ÐàôÂÚàôÜ</t>
  </si>
  <si>
    <t>2760</t>
  </si>
  <si>
    <t>²éáÕç³å³ÑáõÃÛáõÝ (³ÛÉ ¹³ë»ñÇÝ ãå³ïÏ³ÝáÕ)</t>
  </si>
  <si>
    <t>2800</t>
  </si>
  <si>
    <t>08</t>
  </si>
  <si>
    <t>Ð²Ü¶Æêî, ØÞ²ÎàôÚÂ ºì ÎðàÜ</t>
  </si>
  <si>
    <t>2810</t>
  </si>
  <si>
    <t>Ð³Ý·ëïÇ ¨ ëåáñïÇ Í³é³ÛáõÃÛáõÝÝ»ñ</t>
  </si>
  <si>
    <t>2811</t>
  </si>
  <si>
    <t>2820</t>
  </si>
  <si>
    <t>Øß³ÏáõÃ³ÛÇÝ Í³é³ÛáõÃÛáõÝÝ»ñ</t>
  </si>
  <si>
    <t>2821</t>
  </si>
  <si>
    <t>¶ñ³¹³ñ³ÝÝ»ñ</t>
  </si>
  <si>
    <t>2822</t>
  </si>
  <si>
    <t>Â³Ý·³ñ³ÝÝ»ñ ¨ óáõó³ëñ³ÑÝ»ñ</t>
  </si>
  <si>
    <t>2823</t>
  </si>
  <si>
    <t>Øß³ÏáõÛÃÇ ïÝ»ñ, ³ÏáõÙµÝ»ñ, Ï»ÝïñáÝÝ»ñ</t>
  </si>
  <si>
    <t>2824</t>
  </si>
  <si>
    <t>²ÛÉ Ùß³ÏáõÃ³ÛÇÝ Ï³½Ù³Ï»ñåáõÃÛáõÝÝ»ñ</t>
  </si>
  <si>
    <t>2900</t>
  </si>
  <si>
    <t>09</t>
  </si>
  <si>
    <t>ÎðÂàôÂÚàôÜ</t>
  </si>
  <si>
    <t>2910</t>
  </si>
  <si>
    <t>Ü³Ë³¹åñáó³Ï³Ý ¨ ï³ññ³Ï³Ý ÁÝ¹Ñ³Ýáõñ ÏñÃáõÃÛáõÝ</t>
  </si>
  <si>
    <t>2911</t>
  </si>
  <si>
    <t>Ü³Ë³¹åñáó³Ï³Ý ÏñÃáõÃÛáõÝ</t>
  </si>
  <si>
    <t>2950</t>
  </si>
  <si>
    <t>Àëï Ù³Ï³ñ¹³ÏÝ»ñÇ ã¹³ë³Ï³ñ·íáÕ ÏñÃáõÃÛáõÝ</t>
  </si>
  <si>
    <t>2951</t>
  </si>
  <si>
    <t>²ñï³¹åñáó³Ï³Ý ¹³ëïÇ³ñ³ÏáõÃÛáõÝ</t>
  </si>
  <si>
    <t>2960</t>
  </si>
  <si>
    <t>ÎñÃáõÃÛ³ÝÁ ïñ³Ù³¹ñíáÕ ûÅ³Ý¹³Ï Í³é³ÛáõÃÛáõÝÝ»ñ</t>
  </si>
  <si>
    <t>2961</t>
  </si>
  <si>
    <t>3000</t>
  </si>
  <si>
    <t>10</t>
  </si>
  <si>
    <t>êàòÆ²È²Î²Ü ä²Þîä²ÜàôÂÚàôÜ</t>
  </si>
  <si>
    <t>3040</t>
  </si>
  <si>
    <t>ÀÝï³ÝÇùÇ ³Ý¹³ÙÝ»ñ ¨ ½³í³ÏÝ»ñ</t>
  </si>
  <si>
    <t>3041</t>
  </si>
  <si>
    <t>3070</t>
  </si>
  <si>
    <t>êáóÇ³É³Ï³Ý Ñ³ïáõÏ ³ñïáÝáõÃÛáõÝÝ»ñ (³ÛÉ ¹³ë»ñÇÝ ãå³ïÏ³ÝáÕ)</t>
  </si>
  <si>
    <t>3071</t>
  </si>
  <si>
    <t>3100</t>
  </si>
  <si>
    <t>11</t>
  </si>
  <si>
    <t>ÐÆØÜ²Î²Ü ´²ÄÆÜÜºðÆÜ â¸²êìàÔ ä²Ðàôêî²ÚÆÜ üàÜ¸ºð</t>
  </si>
  <si>
    <t>3110</t>
  </si>
  <si>
    <t>ÐÐ Ï³é³í³ñáõÃÛ³Ý ¨ Ñ³Ù³ÛÝùÝ»ñÇ å³Ñáõëï³ÛÇÝ ýáÝ¹</t>
  </si>
  <si>
    <t>3112</t>
  </si>
  <si>
    <t>ÐÐ Ñ³Ù³ÛÝùÝ»ñÇ å³Ñáõëï³ÛÇÝ ýáÝ¹</t>
  </si>
  <si>
    <t>´Ûáõç»ï³ÛÇÝ Í³Ëë»ñÇ ïÝï»ë³·Çï³Ï³Ý ¹³ë³Ï³ñ·Ù³Ý Ñá¹í³ÍÝ»ñÇ ³Ýí³ÝáõÙÝ»ñÁ</t>
  </si>
  <si>
    <t>NN</t>
  </si>
  <si>
    <t>4000</t>
  </si>
  <si>
    <t>4050</t>
  </si>
  <si>
    <t>². ÀÜÂ²òÆÎ Ì²Êêºð</t>
  </si>
  <si>
    <t>x</t>
  </si>
  <si>
    <t>4100</t>
  </si>
  <si>
    <t>1.1 ²ÞÊ²î²ÜøÆ ì²ðÒ²îðàôÂÚàôÜ</t>
  </si>
  <si>
    <t>4110</t>
  </si>
  <si>
    <t>¸ð²Øàì ìÖ²ðìàÔ ²ÞÊ²î²ì²ðÒºð ºì Ð²ìºÈ²ìÖ²ðÜºð</t>
  </si>
  <si>
    <t>4111</t>
  </si>
  <si>
    <t>- ²ßË³ïáÕÝ»ñÇ ³ßË³ï³í³ñÓ»ñ ¨ Ñ³í»É³í×³ñÝ»ñ</t>
  </si>
  <si>
    <t>4112</t>
  </si>
  <si>
    <t>- ä³ñ·¨³ïñáõÙÝ»ñ, ¹ñ³Ù³Ï³Ý Ëñ³ËáõëáõÙÝ»ñ ¨ Ñ³ïáõÏ í×³ñÝ»ñ</t>
  </si>
  <si>
    <t>4200</t>
  </si>
  <si>
    <t>1.2 Ì²è²ÚàôÂÚàôÜÜºðÆ  ºì   ²äð²ÜøÜºðÆ  Òºèø´ºðàôØ</t>
  </si>
  <si>
    <t>4210</t>
  </si>
  <si>
    <t>Þ²ðàôÜ²Î²Î²Ü Ì²Êêºð</t>
  </si>
  <si>
    <t>4212</t>
  </si>
  <si>
    <t>- ¾Ý»ñ·»ïÇÏ Í³é³ÛáõÃÛáõÝÝ»ñ</t>
  </si>
  <si>
    <t>4213</t>
  </si>
  <si>
    <t>- ÎáÙáõÝ³É Í³é³ÛáõÃÛáõÝÝ»ñ</t>
  </si>
  <si>
    <t>4214</t>
  </si>
  <si>
    <t>- Î³åÇ Í³é³ÛáõÃÛáõÝÝ»ñ</t>
  </si>
  <si>
    <t>4215</t>
  </si>
  <si>
    <t>- ²å³Ñáí³·ñ³Ï³Ý Í³Ëë»ñ</t>
  </si>
  <si>
    <t>4216</t>
  </si>
  <si>
    <t>- ¶áõÛùÇ ¨ ë³ñù³íáñáõÙÝ»ñÇ í³ñÓ³Ï³ÉáõÃÛáõÝ</t>
  </si>
  <si>
    <t>4220</t>
  </si>
  <si>
    <t>¶àðÌàôÔàôØÜºðÆ ºì Þðæ²¶²ÚàôÂÚàôÜÜºðÆ Ì²Êêºð</t>
  </si>
  <si>
    <t>4221</t>
  </si>
  <si>
    <t>- Ü»ñùÇÝ ·áñÍáõÕáõÙÝ»ñ</t>
  </si>
  <si>
    <t>4222</t>
  </si>
  <si>
    <t>- ²ñï³ë³ÑÙ³ÝÛ³Ý ·áñÍáõÕáõÙÝ»ñÇ ·Íáí Í³Ëë»ñ</t>
  </si>
  <si>
    <t>4230</t>
  </si>
  <si>
    <t>ä²ÚØ²Ü²¶ð²ÚÆÜ ²ÚÈ Ì²è²ÚàôÂÚàôÜÜºðÆ Òºèø ´ºðàôØ</t>
  </si>
  <si>
    <t>4231</t>
  </si>
  <si>
    <t>- ì³ñã³Ï³Ý Í³é³ÛáõÃÛáõÝÝ»ñ</t>
  </si>
  <si>
    <t>4232</t>
  </si>
  <si>
    <t>- Ð³Ù³Ï³ñ·ã³ÛÇÝ Í³é³ÛáõÃÛáõÝÝ»ñ</t>
  </si>
  <si>
    <t>4233</t>
  </si>
  <si>
    <t>- ²ßË³ï³Ï³½ÙÇ Ù³ëÝ³·Çï³Ï³Ý ½³ñ·³óÙ³Ý Í³é³ÛáõÃÛáõÝÝ»ñ</t>
  </si>
  <si>
    <t>4234</t>
  </si>
  <si>
    <t>- î»Õ»Ï³ïí³Ï³Ý Í³é³ÛáõÃÛáõÝÝ»ñ</t>
  </si>
  <si>
    <t>4235</t>
  </si>
  <si>
    <t>- Î³é³í³ñã³Ï³Ý Í³é³ÛáõÃÛáõÝÝ»ñ</t>
  </si>
  <si>
    <t>4237</t>
  </si>
  <si>
    <t>- Ü»ñÏ³Û³óáõóã³Ï³Ý Í³Ëë»ñ</t>
  </si>
  <si>
    <t>4238</t>
  </si>
  <si>
    <t>- ÀÝ¹Ñ³Ýáõñ µÝáõÛÃÇ ³ÛÉ Í³é³ÛáõÃÛáõÝÝ»ñ</t>
  </si>
  <si>
    <t>4239</t>
  </si>
  <si>
    <t>4240</t>
  </si>
  <si>
    <t>²ÚÈ Ø²êÜ²¶Æî²Î²Ü Ì²è²ÚàôÂÚàôÜÜºðÆ Òºèø ´ºðàôØ</t>
  </si>
  <si>
    <t>4241</t>
  </si>
  <si>
    <t>- Ø³ëÝ³·Çï³Ï³Ý Í³é³ÛáõÃÛáõÝÝ»ñ</t>
  </si>
  <si>
    <t>4250</t>
  </si>
  <si>
    <t>ÀÜÂ²òÆÎ Üàðà¶àôØ ºì ä²Ðä²ÜàôØ (Í³é³ÛáõÃÛáõÝÝ»ñ ¨ ÝÛáõÃ»ñ)</t>
  </si>
  <si>
    <t>4251</t>
  </si>
  <si>
    <t>- Þ»Ýù»ñÇ ¨ Ï³éáõÛóÝ»ñÇ ÁÝÃ³óÇÏ Ýáñá·áõÙ ¨ å³Ñå³ÝáõÙ</t>
  </si>
  <si>
    <t>4252</t>
  </si>
  <si>
    <t>- Ø»ù»Ý³Ý»ñÇ ¨ ë³ñù³íáñáõÙÝ»ñÇ ÁÝÃ³óÇÏ Ýáñá·áõÙ ¨ å³Ñå³ÝáõÙ</t>
  </si>
  <si>
    <t>4260</t>
  </si>
  <si>
    <t>ÜÚàôÂºð</t>
  </si>
  <si>
    <t>4261</t>
  </si>
  <si>
    <t>- ¶ñ³ë»ÝÛ³Ï³ÛÇÝ ÝÛáõÃ»ñ ¨ Ñ³·áõëï</t>
  </si>
  <si>
    <t>4264</t>
  </si>
  <si>
    <t>- îñ³Ýëåáñï³ÛÇÝ ÝÛáõÃ»ñ</t>
  </si>
  <si>
    <t>4267</t>
  </si>
  <si>
    <t>- Î»Ýó³Õ³ÛÇÝ ¨ Ñ³Ýñ³ÛÇÝ ëÝÝ¹Ç ÝÛáõÃ»ñ</t>
  </si>
  <si>
    <t>4268</t>
  </si>
  <si>
    <t>- Ð³ïáõÏ Ýå³ï³Ï³ÛÇÝ ³ÛÉ ÝÛáõÃ»ñ</t>
  </si>
  <si>
    <t>4269</t>
  </si>
  <si>
    <t>4320</t>
  </si>
  <si>
    <t>²ðî²øÆÜ îàÎàê²ìÖ²ðÜºð</t>
  </si>
  <si>
    <t>4322</t>
  </si>
  <si>
    <t>- ²ñï³ùÇÝ í³ñÏ»ñÇ ·Íáí ïáÏáë³í×³ñÝ»ñ</t>
  </si>
  <si>
    <t>4422</t>
  </si>
  <si>
    <t>4400</t>
  </si>
  <si>
    <t>1.4 êàô´êÆ¸Æ²Üºð</t>
  </si>
  <si>
    <t>4410</t>
  </si>
  <si>
    <t>4411</t>
  </si>
  <si>
    <t>- êáõµëÇ¹Ç³Ý»ñ áã ýÇÝ³Ýë³Ï³Ý å»ï³Ï³Ý (Ñ³Ù³ÛÝù³ÛÇÝ) Ï³½Ù³Ï»ñåáõÃÛáõÝÝ»ñÇÝ</t>
  </si>
  <si>
    <t>4511</t>
  </si>
  <si>
    <t>4500</t>
  </si>
  <si>
    <t>1.5 ¸ð²Ø²ÞÜàðÐÜºð</t>
  </si>
  <si>
    <t>4530</t>
  </si>
  <si>
    <t>ÀÜÂ²òÆÎ ¸ð²Ø²ÞÜàðÐÜºð äºî²Î²Ü Ð²îì²ÌÆ ²ÚÈ Ø²Î²ð¸²ÎÜºðÆÜ</t>
  </si>
  <si>
    <t>4531</t>
  </si>
  <si>
    <t>- ÀÝÃ³óÇÏ ¹ñ³Ù³ßÝáñÑÝ»ñ å»ï³Ï³Ý ¨ Ñ³Ù³ÛÝùÝ»ñÇ  áã ³é¨ïñ³ÛÇÝ Ï³½Ù³Ï»ñåáõÃÛáõÝÝ»ñÇÝ</t>
  </si>
  <si>
    <t>4637</t>
  </si>
  <si>
    <t>4533</t>
  </si>
  <si>
    <t>- ²ÛÉ ÁÝÃ³óÇÏ ¹ñ³Ù³ßÝáñÑÝ»ñ</t>
  </si>
  <si>
    <t>4639</t>
  </si>
  <si>
    <t>4540</t>
  </si>
  <si>
    <t>Î²äÆî²È ¸ð²Ø²ÞÜàðÐÜºð äºî²Î²Ü Ð²îì²ÌÆ ²ÚÈ Ø²Î²ð¸²ÎÜºðÆÜ</t>
  </si>
  <si>
    <t>4543</t>
  </si>
  <si>
    <t>- ²ÛÉ Ï³åÇï³É ¹ñ³Ù³ßÝáñÑÝ»ñ</t>
  </si>
  <si>
    <t>4657</t>
  </si>
  <si>
    <t>4600</t>
  </si>
  <si>
    <t>1.6 êàòÆ²È²Î²Ü  Üä²êîÜºð ºì ÎºÜê²ÂàÞ²ÎÜºð</t>
  </si>
  <si>
    <t>4630</t>
  </si>
  <si>
    <t>êàòÆ²È²Î²Ü ú¶ÜàôÂÚ²Ü ¸ð²Ø²Î²Ü ²ðî²Ð²ÚîàôÂÚ²Ø´  Üä²êîÜºð  ´ÚàôæºÆò)</t>
  </si>
  <si>
    <t>4634</t>
  </si>
  <si>
    <t>- ²ÛÉ Ýå³ëïÝ»ñ µÛáõç»Çó</t>
  </si>
  <si>
    <t>4729</t>
  </si>
  <si>
    <t>4700</t>
  </si>
  <si>
    <t>1.7 ²ÚÈ  Ì²Êêºð</t>
  </si>
  <si>
    <t>4710</t>
  </si>
  <si>
    <t>ÜìÆð²îìàôÂÚàôÜÜºð àâ Î²è²ì²ð²Î²Ü  (Ð²ê²ð²Î²Î²Ü) Î²¼Ø²ÎºðäàôÂÚàôÜÜºðÆÜ</t>
  </si>
  <si>
    <t>4712</t>
  </si>
  <si>
    <t>- ÜíÇñ³ïíáõÃÛáõÝÝ»ñ ³ÛÉ ß³ÑáõÛÃ ãÑ»ï³åÝ¹áÕ Ï³½Ù³Ï»ñåáõÃÛáõÝÝ»ñÇÝ</t>
  </si>
  <si>
    <t>4819</t>
  </si>
  <si>
    <t>4720</t>
  </si>
  <si>
    <t>Ð²ðÎºð, ä²ðî²¸Æð ìÖ²ðÜºð ºì îàôÚÄºð, àðàÜø Î²è²ì²ðØ²Ü î²ð´ºð Ø²Î²ð¸²ÎÜºðÆ ÎàÔØÆò ÎÆð²èìàôØ ºÜ ØÆØÚ²Üò ÜÎ²îØ²Ø´</t>
  </si>
  <si>
    <t>4723</t>
  </si>
  <si>
    <t>- ä³ñï³¹Çñ í×³ñÝ»ñ</t>
  </si>
  <si>
    <t>4823</t>
  </si>
  <si>
    <t>4770</t>
  </si>
  <si>
    <t>ä²Ðàôêî²ÚÆÜ ØÆæàòÜºð</t>
  </si>
  <si>
    <t>4771</t>
  </si>
  <si>
    <t>- ä³Ñáõëï³ÛÇÝ ÙÇçáóÝ»ñ</t>
  </si>
  <si>
    <t>4891</t>
  </si>
  <si>
    <t>4772</t>
  </si>
  <si>
    <t>³Û¹ ÃíáõÙ` Ñ³Ù³ÛÝùÇ µÛáõç»Ç í³ñã³Ï³Ý Ù³ëÇ å³Ñáõëï³ÛÇÝ ýáÝ¹Çó ýáÝ¹³ÛÇÝ Ù³ë Ï³ï³ñíáÕ Ñ³ïÏ³óáõÙÝ»ñÁ</t>
  </si>
  <si>
    <t>5000</t>
  </si>
  <si>
    <t>´. àâ üÆÜ²Üê²Î²Ü ²ÎîÆìÜºðÆ ¶Ìàì Ì²Êêºð</t>
  </si>
  <si>
    <t>5100</t>
  </si>
  <si>
    <t>1.1 ÐÆØÜ²Î²Ü ØÆæàòÜºð</t>
  </si>
  <si>
    <t>5110</t>
  </si>
  <si>
    <t>ÞºÜøºð ºì ÞÆÜàôÂÚàôÜÜºð</t>
  </si>
  <si>
    <t>5112</t>
  </si>
  <si>
    <t>- Þ»Ýù»ñÇ ¨ ßÇÝáõÃÛáõÝÝ»ñÇ Ï³éáõóáõÙ</t>
  </si>
  <si>
    <t>5113</t>
  </si>
  <si>
    <t>- Þ»Ýù»ñÇ ¨ ßÇÝáõÃÛáõÝÝ»ñÇ Ï³åÇï³É í»ñ³Ýáñá·áõÙ</t>
  </si>
  <si>
    <t>5120</t>
  </si>
  <si>
    <t>ØºøºÜ²Üºð  ºì  ê²ðø²ìàðàôØÜºð</t>
  </si>
  <si>
    <t>5121</t>
  </si>
  <si>
    <t>- îñ³Ýëåáñï³ÛÇÝ ë³ñù³íáñáõÙÝ»ñ</t>
  </si>
  <si>
    <t>5122</t>
  </si>
  <si>
    <t>- ì³ñã³Ï³Ý ë³ñù³íáñáõÙÝ»ñ</t>
  </si>
  <si>
    <t>5123</t>
  </si>
  <si>
    <t>- ²ÛÉ Ù»ù»Ý³Ý»ñ ¨ ë³ñù³íáñáõÙÝ»ñ</t>
  </si>
  <si>
    <t>5129</t>
  </si>
  <si>
    <t>5130</t>
  </si>
  <si>
    <t>²ÚÈ ÐÆØÜ²Î²Ü ØÆæàòÜºð</t>
  </si>
  <si>
    <t>5134</t>
  </si>
  <si>
    <t>- Ü³Ë³·Í³Ñ»ï³½áï³Ï³Ý Í³Ëë»ñ</t>
  </si>
  <si>
    <t>6000</t>
  </si>
  <si>
    <t>¶. àâ üÆÜ²Üê²Î²Ü ²ÎîÆìÜºðÆ Æð²òàôØÆò Øàôîøºð</t>
  </si>
  <si>
    <t>6100</t>
  </si>
  <si>
    <t>ÐÆØÜ²Î²Ü ØÆæàòÜºðÆ Æð²òàôØÆò Øàôîøºð</t>
  </si>
  <si>
    <t>6110</t>
  </si>
  <si>
    <t>²ÜÞ²ðÄ ¶àôÚøÆ Æð²òàôØÆò Øàôîøºð</t>
  </si>
  <si>
    <t>8111</t>
  </si>
  <si>
    <t>6400</t>
  </si>
  <si>
    <t>â²ðî²¸ðì²Ì ²ÎîÆìÜºðÆ Æð²òàôØÆò Øàôîøºð</t>
  </si>
  <si>
    <t>6410</t>
  </si>
  <si>
    <t>ÐàÔÆ Æð²òàôØÆò Øàôîøºð</t>
  </si>
  <si>
    <t>8411</t>
  </si>
  <si>
    <t>8000</t>
  </si>
  <si>
    <t>ÀÜ¸²ØºÜÀ Ð²ìºÈàôð¸À Î²Ø ¸ºüÆòÆîÀ (ä²Î²êàôð¸À)</t>
  </si>
  <si>
    <t>8010</t>
  </si>
  <si>
    <t>ÀÜ¸²ØºÜÀ`</t>
  </si>
  <si>
    <t>8100</t>
  </si>
  <si>
    <t>². ÜºðøÆÜ ²Ô´ÚàôðÜºð</t>
  </si>
  <si>
    <t>8160</t>
  </si>
  <si>
    <t>2. üÆÜ²Üê²Î²Ü ²ÎîÆìÜºð</t>
  </si>
  <si>
    <t>8190</t>
  </si>
  <si>
    <t>2.3. Ð³Ù³ÛÝùÇ µÛáõç»Ç ÙÇçáóÝ»ñÇ ï³ñ»ëÏ½µÇ ³½³ï  ÙÝ³óáñ¹Á`</t>
  </si>
  <si>
    <t>8191</t>
  </si>
  <si>
    <t>2.3.1. Ð³Ù³ÛÝùÇ µÛáõç»Ç í³ñã³Ï³Ý Ù³ëÇ ÙÇçáóÝ»ñÇ ï³ñ»ëÏ½µÇ ³½³ï ÙÝ³óáñ¹</t>
  </si>
  <si>
    <t>9320</t>
  </si>
  <si>
    <t>8192</t>
  </si>
  <si>
    <t xml:space="preserve"> - »ÝÃ³Ï³ ¿ áõÕÕÙ³Ý Ñ³Ù³ÛÝùÇ µÛáõç»Ç í³ñã³Ï³Ý Ù³ëÇó Ý³Ëáñ¹ ï³ñáõÙ ýÇÝ³Ýë³íáñÙ³Ý »ÝÃ³Ï³, ë³Ï³ÛÝ ãýÇÝ³Ýë³íáñí³Í`³éÏ³ å³ñï³íáñáõÃÛáõÝÝ»ñÇ Ï³ï³ñÙ³ÝÁ</t>
  </si>
  <si>
    <t>8193</t>
  </si>
  <si>
    <t>- »ÝÃ³Ï³ ¿ áõÕÕÙ³Ý Ñ³Ù³ÛÝùÇ µÛáõç»Ç ýáÝ¹³ÛÇÝ  Ù³ë</t>
  </si>
  <si>
    <t>8194</t>
  </si>
  <si>
    <t xml:space="preserve"> 2.3.2. Ð³Ù³ÛÝùÇ µÛáõç»Ç ýáÝ¹³ÛÇÝ Ù³ëÇ ÙÇçáóÝ»ñÇ ï³ñ»ëÏ½µÇ ÙÝ³óáñ¹</t>
  </si>
  <si>
    <t>9330</t>
  </si>
  <si>
    <t>8195</t>
  </si>
  <si>
    <t>- ³é³Ýó í³ñã³Ï³Ý Ù³ëÇ ÙÇçáóÝ»ñÇ ï³ñ»ëÏ½µÇ ³½³ï ÙÝ³óáñ¹Çó ýáÝ¹³ÛÇÝ  Ù³ë Ùáõïù³·ñÙ³Ý »ÝÃ³Ï³ ·áõÙ³ñÇ</t>
  </si>
  <si>
    <t>8196</t>
  </si>
  <si>
    <t>- í³ñã³Ï³Ý Ù³ëÇ ÙÇçáóÝ»ñÇ ï³ñ»ëÏ½µÇ ³½³ï ÙÝ³óáñ¹Çó ýáÝ¹³ÛÇÝ  Ù³ë Ùáõïù³·ñÙ³Ý »ÝÃ³Ï³ ·áõÙ³ñÁ</t>
  </si>
  <si>
    <t>´Ûáõç»ï³ÛÇÝ Í³Ëë»ñÇ ·áñÍ³é³Ï³Ý ¹³ë³Ï³ñ·Ù³Ý µ³ÅÇÝÝ»ñÇ, ËÙµ»ñÇ ¨ ¹³ë»ñÇ, ÇÝãå»ë Ý³¨ µÛáõç»ï³ÛÇÝ Í³Ëë»ñÇ ïÝï»ë³·Çï³Ï³Ý ¹³ë³Ï³ñ·Ù³Ý Ñá¹í³ÍÝ»ñÇ ³Ýí³ÝáõÙÝ»ñÁ</t>
  </si>
  <si>
    <t>1. Î³é³í³ñÙ³Ý Ù³ñÙÝÇ å³Ñå³ÝáõÙ</t>
  </si>
  <si>
    <t>1. ø³Õ³ù³óÇ³Ï³Ý Ï³óáõÃÛ³Ý ³Ïï»ñÇ ·ñ³ÝóÙ³Ý Í³é³ÛáõÃÛ³Ý ·áñÍáõÝ»áõÃÛ³Ý Ï³½Ù³Ï»ñåáõÙ (å³ïíÇñ³Ïí³Í ÉÇ³½áñáõÃÛáõÝÝ»ñ)</t>
  </si>
  <si>
    <t>1. ²ëý³Éï-µ»ïáÝÛ³  Í³ÍÏÇ í»ñ³Ýáñá·áõÙ ¨ å³Ñå³ÝáõÙ</t>
  </si>
  <si>
    <t>2. ²ëý³Éï-µ»ïáÝÛ³  Í³ÍÏÇ ÑÇÙÝ³Ýáñá·áõÙ</t>
  </si>
  <si>
    <t>5. àã ýÇÝ³Ýë³Ï³Ý ³ÏïÇíÝ»ñÇ ûï³ñáõÙÇó Ùáõïù»ñ</t>
  </si>
  <si>
    <t>1. ²Õµ³Ñ³ÝáõÃÛáõÝ ¨ ë³ÝÇï³ñ³Ï³Ý Ù³ùñáõÙ</t>
  </si>
  <si>
    <t>1. Î³Ý³ã ï³ñ³ÍùÝ»ñÇ ÑÇÙÝáõÙ ¨ å³Ñå³ÝáõÙ</t>
  </si>
  <si>
    <t>2. ²ñï³ùÇÝ  Éáõë³íáñáõÃÛ³Ý ó³ÝóÇ ß³Ñ³·áñÍÙ³Ý ¨ å³Ñå³ÝÙ³Ý ³ßË³ï³ÝùÝ»ñ</t>
  </si>
  <si>
    <t>1. êåáñï³ÛÇÝ ÙÇçáó³éáõÙÝ»ñÇ Ï³½Ù³Ï»ñåáõÙ</t>
  </si>
  <si>
    <t>1. ¶ñ³¹³ñ³Ý³ÛÇÝ Í³é³ÛáõÃÛáõÝÝ»ñ</t>
  </si>
  <si>
    <t>1. Â³Ý·³ñ³Ý³ÛÇÝ Í³é³ÛáõÃÛáõÝÝ»ñ ¨ óáõó³Ñ³Ý¹»ëÝ»ñ</t>
  </si>
  <si>
    <t>2. Â³Ý·³ñ³ÝÝ»ñÇ Ýáñá·áõÙ</t>
  </si>
  <si>
    <t>1. Ð³Ù³ÛÝù³ÛÇÝ Ùß³ÏáõÛÃÇ ¨ ³½³ï Å³Ù³ÝóÇ Ï³½Ù³Ï»ñåáõÙ</t>
  </si>
  <si>
    <t>1. Ü³Ë³¹åñáó³Ï³Ý  áõëáõóáõÙ</t>
  </si>
  <si>
    <t>1. ²ñï³¹åñáó³Ï³Ý ¹³ëïÇ³ñ³ÏáõÃÛáõÝ</t>
  </si>
  <si>
    <t>5. ²ñï³¹åñáó³Ï³Ý Ï³½Ù³Ï»ñåáõÃÛáõÝÝ»ñÇ ÑÇÙÝ³Ýáñá·áõÙ ¨ í»ñ³Ýáñá·áõÙ</t>
  </si>
  <si>
    <t>-Ð³ïÏ³óáõÙ å³Ñõëï³ÛÇÝ ýáÝ¹Çó ýáÝ¹³ÛÇÝ µÛáõç»</t>
  </si>
  <si>
    <t>2021 փաստացի</t>
  </si>
  <si>
    <t xml:space="preserve">2022 հաստատված </t>
  </si>
  <si>
    <t xml:space="preserve"> 2023թ կանխատեսված և 2022թ. հաստատված բյուջեի տարբերություն</t>
  </si>
  <si>
    <t>Ծանոթություն</t>
  </si>
  <si>
    <t>ÜíÇñ³ïí,Å³é³Ý·.Çñ³í.ýÇ½ÇÏ.³ÝÓ.¨ Ï³½Ù³Ï.Ñ³Ù³ÛÝù,í»ñç.»ÝÃ.µÛáõç»ï.ÑÇÙÝ³ñÏ.ïÝûñÇÝ.³Ýó³Í ·áõÛùÇ (ÑÇÙÝ³Ï³Ý ÙÇçáó Ï³Ù áã ÝÛáõÃ³Ï³Ý ³ÏïÇí ãÑ³Ý¹Çë³óáÕ) Çñ³ó.¨ ¹ñ³Ù.ÙÇçáó.Ï³åÇï³ÉÍ³Ëë»ñÇ ýÇÝ³Ýë.Ñ³Ù.Ñ³Ù³ÛÝùÇ µÛáõç» ëï³óí³Í Ùáõïù»ñ` ïñ³Ù³¹.ներքին ³ÕµÛáõñ.</t>
  </si>
  <si>
    <t>1.4 Ð³Ù³ÛÝùÇ µÛáõç» í×³ñíáÕ å»ï³Ï³Ý ïáõñù»ñ  (ïáÕ 1141 + ïáÕ 1142)</t>
  </si>
  <si>
    <t xml:space="preserve">1.3 î»Õ³Ï³Ý ïáõñù»ñ (ïáÕ 11301 + ïáÕ 11302 + ïáÕ 11303 + ïáÕ 11304 + ïáÕ 11305 + ïáÕ 11306 + ïáÕ 11307 + ïáÕ 11308 + ïáÕ 11309 + ïáÕ 11310 + ïáÕ 11311+ïáÕ 11312+ ïáÕ 11313 + ïáÕ 11314+ïáÕ 11315+ ïáÕ 11316 + ïáÕ 11317+ ïáÕ 11318 + ïáÕ 11319),  </t>
  </si>
  <si>
    <t xml:space="preserve">1. Ð²ðÎºð ºì îàôðøºð     (ïáÕ 1110 + ïáÕ 1120 + ïáÕ 1130 +ïáÕ1140+ ïáÕ 1150 ) ,         </t>
  </si>
  <si>
    <t>1.1 ¶áõÛù³ÛÇÝ Ñ³ñÏ»ñ ³Ýß³ñÅ ·áõÛùÇó (ïáÕ 1111 + ïáÕ 1112+ïáÕ1113)</t>
  </si>
  <si>
    <t xml:space="preserve">2. ä²ÞîàÜ²Î²Ü ¸ð²Ø²ÞÜàðÐÜºð              (ïáÕ 1210 + ïáÕ 1220 + ïáÕ 1230 + ïáÕ 1240 + ïáÕ 1250 + ïáÕ 1260),                               </t>
  </si>
  <si>
    <t>2.5 ÀÝÃ³óÇÏ Ý»ñùÇÝ å³ßïáÝ³Ï³Ý ¹ñ³Ù³ßÝáñÑÝ»ñ` ëï³óí³Í Ï³é³í³ñÙ³Ý ³ÛÉ Ù³Ï³ñ¹³ÏÝ»ñÇó (ïáÕ 1251 + ïáÕ 1252 + ïáÕ 1255 + ïáÕ 1256)       `</t>
  </si>
  <si>
    <t xml:space="preserve">2.6 Î³åÇï³É Ý»ñùÇÝ å³ßïáÝ³Ï³Ý ¹ñ³Ù³ßÝáñÑÝ»ñ` ëï³óí³Í Ï³é³í³ñÙ³Ý ³ÛÉ Ù³Ï³ñ¹³ÏÝ»ñÇó   (ïáÕ 1261 + ïáÕ 1262),        </t>
  </si>
  <si>
    <t>3. ²ÚÈ ºÎ²ØàôîÜºð                                   (ïáÕ 1310 + ïáÕ 1320 + ïáÕ 1330 + ïáÕ 1340 + ïáÕ 1350 + ïáÕ 1360 + ïáÕ 1370 + ïáÕ 1380 + ïáÕ 1390),</t>
  </si>
  <si>
    <t xml:space="preserve">3.3 ¶áõÛùÇ í³ñÓ³Ï³ÉáõÃÛáõÝÇó »Ï³ÙáõïÝ»ñ  (ïáÕ 1331 + ïáÕ 1332 + ïáÕ 1333 +  ïáÕ 1334),   </t>
  </si>
  <si>
    <t>3.4 Ð³Ù³ÛÝùÇ µÛáõç»Ç »Ï³ÙáõïÝ»ñ ³åñ³ÝùÝ»ñÇ Ù³ï³Ï³ñ³ñáõÙÇó ¨ Í³é³ÛáõÃÛáõÝÝ»ñÇ Ù³ïáõóáõÙÇó   (ïáÕ 1341 + ïáÕ 1342+ ïáÕ 1343)</t>
  </si>
  <si>
    <t>3.5 ì³ñã³Ï³Ý ·³ÝÓáõÙÝ»ñ (ïáÕ 1351 + ïáÕ 1352+ïáÕ 1353)</t>
  </si>
  <si>
    <t xml:space="preserve">î»Õ³Ï³Ý í×³ñÝ»ñ  (ïáÕ13501+ïáÕ13502+ïáÕ13503+ïáÕ13504+ïáÕ13505+ïáÕ13506+ïáÕ13507+ïáÕ13508+ïáÕ13509+ïáÕ13510+ïáÕ13511+ïáÕ13512+ïáÕ13513+ïáÕ13514+ïáÕ13515+ïáÕ13516+ïáÕ13517+ïáÕ13518+ïáÕ13519+ïáÕ13520) </t>
  </si>
  <si>
    <t xml:space="preserve">3.6 Øáõïù»ñ ïáõÛÅ»ñÇó, ïáõ·³ÝùÝ»ñÇó      (ïáÕ 1361 + ïáÕ 1362)
</t>
  </si>
  <si>
    <t xml:space="preserve">3.7 ÀÝÃ³óÇÏ áã å³ßïáÝ³Ï³Ý ¹ñ³Ù³ßÝáñÑÝ»ñ (ïáÕ 1371 + ïáÕ 1372),                                </t>
  </si>
  <si>
    <t xml:space="preserve">3.8 Î³åÇï³É áã å³ßïáÝ³Ï³Ý ¹ñ³Ù³ßÝáñÑÝ»ñ    (ïáÕ 1381 + ïáÕ 1382),                              </t>
  </si>
  <si>
    <t xml:space="preserve">3.9 ²ÛÉ »Ï³ÙáõïÝ»ñ (ïáÕ 1391 + ïáÕ 1392 + ïáÕ 1393),                                 </t>
  </si>
  <si>
    <t xml:space="preserve">Ընդհանուր բնույթի այլ ծառայություններ </t>
  </si>
  <si>
    <t>Ջրամատակարարում</t>
  </si>
  <si>
    <t>որից`</t>
  </si>
  <si>
    <t xml:space="preserve">Գյուղատնտեսություն </t>
  </si>
  <si>
    <t>Շրջակա միջավայրի աղտոտման դեմ պայքար</t>
  </si>
  <si>
    <t>Առողջապահություն (այլ դասերին չպատկանող)</t>
  </si>
  <si>
    <t xml:space="preserve">ԱՌՈՂՋԱՊԱՀՈՒԹՅՈՒՆ </t>
  </si>
  <si>
    <t xml:space="preserve"> -Գյուղատնտեսական ապրանքներ</t>
  </si>
  <si>
    <t xml:space="preserve"> -Կապիտալ դրամաշնորհներ պետական և համայնքների ոչ առևտրային կազմակերպություններին</t>
  </si>
  <si>
    <t>4655</t>
  </si>
  <si>
    <t xml:space="preserve"> -Կրթական, մշակութային և սպորտային նպաստներ բյուջեից</t>
  </si>
  <si>
    <t>4727</t>
  </si>
  <si>
    <t xml:space="preserve">այդ թվում` </t>
  </si>
  <si>
    <t xml:space="preserve"> - Նյութեր և պարագաներ</t>
  </si>
  <si>
    <t>5221</t>
  </si>
  <si>
    <t xml:space="preserve">1.2 ՊԱՇԱՐՆԵՐ </t>
  </si>
  <si>
    <t xml:space="preserve"> ՌԱԶՄԱՎԱՐԱԿԱՆ ՀԱՄԱՅՆՔԱՅԻՆ ՊԱՇԱՐՆԵՐԻ ԻՐԱՑՈՒՄԻՑ ՄՈՒՏՔԵՐ</t>
  </si>
  <si>
    <t>8211</t>
  </si>
  <si>
    <t>այդ թվում`</t>
  </si>
  <si>
    <t xml:space="preserve">ՊԱՇԱՐՆԵՐԻ ԻՐԱՑՈՒՄԻՑ ՄՈՒՏՔԵՐ </t>
  </si>
  <si>
    <t>1.4 êàô´êÆ¸Æ²Üºð äºî²Î²Ü (Ð²Ø²ÚÜø²ÚÆÜ) Î²¼Ø²ÎºðäàôÂÚàôÜÜºðÆÜ</t>
  </si>
  <si>
    <t>Այլ կապիտալ դրամաշնորհ</t>
  </si>
  <si>
    <t>-էներգետիկ ծառայություններ</t>
  </si>
  <si>
    <t>-Կոմունալ  ծառայություններ</t>
  </si>
  <si>
    <t>-Կապի  ծառայություններ</t>
  </si>
  <si>
    <t xml:space="preserve"> -Վարչական ծառայություններ
</t>
  </si>
  <si>
    <t>-Մեքենաների և սարքավորումների ընթացիկ նորոգում և պահպանում</t>
  </si>
  <si>
    <t>-Գրասենյակային նյութեր և հագուստ</t>
  </si>
  <si>
    <t>-Կենցաղային և հանրային սննդի նյութեր</t>
  </si>
  <si>
    <t>-Շենքերի և շինությունների կապիտալ վերանորոգում</t>
  </si>
  <si>
    <t>-Նախագծահետազոտական ծախսեր</t>
  </si>
  <si>
    <t>-Համակարգչային ծառայություններ</t>
  </si>
  <si>
    <t>-Տեղակատվական ծառայություն</t>
  </si>
  <si>
    <t>-Ընդհանուր բնույթի այլ ծախսեր</t>
  </si>
  <si>
    <t xml:space="preserve"> -Շենքերի և կառույցների ընթացիկ նորոգում և պահպանում
</t>
  </si>
  <si>
    <t>-Սուբսիդիաներ պետական (համայնքային)կազմակերպություններին</t>
  </si>
  <si>
    <t>-Այլ մեքենաներ  և սարքավորումներ</t>
  </si>
  <si>
    <t>-Նվիրատվություններ այլ շահույթ չհետապնդող կազմակերպություններին</t>
  </si>
  <si>
    <t>1. ²ÛÉÁÝïñ³Ýù³ÛÇÝ ³ßË³ï³Ýù³ÛÇÝ Í³é³ÛáõÃÛ³Ý Çñ³Ï³Ý³óáõÙ</t>
  </si>
  <si>
    <t>-Հատուկ նպատակային այլ նյութեր</t>
  </si>
  <si>
    <t>Գյուղատնտեսություն, անտառային տնտեսություն, ձկնորսություն և որսորդություն, որից`</t>
  </si>
  <si>
    <t>Գյուղատնտեսություն</t>
  </si>
  <si>
    <t>1. ì»ñ»É³ÏÝ»ñÇ   Ýáñá·áõÙ</t>
  </si>
  <si>
    <t xml:space="preserve"> - Ընթացիկ դրամաշնորհներ պետական և համայնքների ոչ առևտրային կազմակերպություններին</t>
  </si>
  <si>
    <t xml:space="preserve"> - Նախագծահետազոտական ծախսեր</t>
  </si>
  <si>
    <t xml:space="preserve"> - Շենքերի և շինությունների կառուցում</t>
  </si>
  <si>
    <t xml:space="preserve"> -Գույքի և սարքավորումների վարձակալություն</t>
  </si>
  <si>
    <t xml:space="preserve"> -Մեքենաների և սարքավորումների ընթացիկ նորոգում և պահպանում</t>
  </si>
  <si>
    <t xml:space="preserve"> -Սուբսիդիաներ ոչ-ֆինանսական պետական (hամայնքային) կազմակերպություններին </t>
  </si>
  <si>
    <t xml:space="preserve"> -Մասնագիտական ծառայություններ</t>
  </si>
  <si>
    <t xml:space="preserve"> - Շենքերի և շինությունների կապիտալ վերանորոգում</t>
  </si>
  <si>
    <t>որից՝</t>
  </si>
  <si>
    <t>Ջրամատակարարում ևջրահեռացում</t>
  </si>
  <si>
    <t xml:space="preserve"> -Այլ կապիտալ դրամաշնորհներ      </t>
  </si>
  <si>
    <t xml:space="preserve"> -Ներկայացուցչական ծախսեր</t>
  </si>
  <si>
    <t xml:space="preserve"> -Կենցաղային և հանրային սննդի նյութեր</t>
  </si>
  <si>
    <t xml:space="preserve"> -Հատուկ նպատակային այլ նյութեր</t>
  </si>
  <si>
    <t xml:space="preserve"> -Տեղակատվական ծառայություններ</t>
  </si>
  <si>
    <t>Կրթություն (այլ դասերին չպատկանող)</t>
  </si>
  <si>
    <t>8</t>
  </si>
  <si>
    <t xml:space="preserve"> -Աշխատակազմի մասնագիտական զարգացման ծառայություններ</t>
  </si>
  <si>
    <t xml:space="preserve"> -Տրանսպորտային նյութեր</t>
  </si>
  <si>
    <t>-Մասնագիտական ծառայություններ</t>
  </si>
  <si>
    <t>2470</t>
  </si>
  <si>
    <t>²ÛÉ µÝ³·³í³éÝ»ñ</t>
  </si>
  <si>
    <t>2473</t>
  </si>
  <si>
    <t>¼µáë³ßñçáõÃÛáõÝ</t>
  </si>
  <si>
    <t>1. ¼µáë³ßñçáõÃÛ³Ý ½³ñ·³óáõÙ</t>
  </si>
  <si>
    <t>2. Øß³ÏáõÃ³ÛÇÝ ÙÇçáó³éáõÙÝ»ñÇ Çñ³Ï³Ý³óáõÙ</t>
  </si>
  <si>
    <t>1. ¶»ï»ñÇ ÑáõÝ»ñÇ Ù³ùñáõÙ և բարեկարգում</t>
  </si>
  <si>
    <t>ԱՅԼ ԲՆԱԳԱՎԱՌՆԵՐ</t>
  </si>
  <si>
    <t>Զբոսաշրջություն</t>
  </si>
  <si>
    <t>Ոռոգում</t>
  </si>
  <si>
    <t>-Այլ կապիտալ դրամաշնորհ</t>
  </si>
  <si>
    <t>-Գետերի և սելավատների մաքրման աշխատանքներ</t>
  </si>
  <si>
    <t>4861</t>
  </si>
  <si>
    <t>-Ծաղկապատ տարածքների,կանաչ գոտիների ընդլայնմանն ուղղված աշխատանքների իրականացում</t>
  </si>
  <si>
    <t>2.Խաղահրապարակների, խաղադաշտերի,մարզահրապարակների և հանգստի գոտիների կառուցում և հիմնանորոգում</t>
  </si>
  <si>
    <t>-Վարչական սարքավորումներ</t>
  </si>
  <si>
    <t>ԱՅԼ ԾԱԽՍԵՐ</t>
  </si>
  <si>
    <t>-Այլ ծախսեր</t>
  </si>
  <si>
    <t xml:space="preserve">                                                                                                                                                   </t>
  </si>
  <si>
    <t xml:space="preserve">ä»ïáõÃÛ³Ý ÏáÕÙÇó ï»Õ³Ï³Ý ÇÝùÝ³Ï³é³í³ñÙ³Ý Ù³ñÙÇÝÝ»ñÇÝ å³ïíÇñ³Ïí³Í ÉÇ³½áñáõÃÛáõÝÝ»ñ </t>
  </si>
  <si>
    <t>Համայնքային գույքի գնահատման,   պետական գրանցման,  վկայականների ձեռք բերման աշխատանքների իրականացում</t>
  </si>
  <si>
    <t>Համակարգչային, հաշվապահական,   սպասարկման վճարների տրամադրում, հիմնական միջոցների պահպանում և շահագործում</t>
  </si>
  <si>
    <t>Համայնքի խաղաղության ամրապնդման  և համայնքի սահմանների  պաշտպանության երաշխիքների ապահովում։</t>
  </si>
  <si>
    <t>Գյուղատնտեսության ռեսուրսային ներուժի արդյունավետ օգտագործումը, առաջադիմական տեխնոլոգիաների ներդրումը:Ոռոգման հին համակարգերի հիմնանորոգում,նոր համակարգի ստեղծում</t>
  </si>
  <si>
    <t>Ճանապարհային և վերելակային տնտեսությունների վիճակի բարելավում՝ համայնքի սուբվենցիոն ծրագրեր</t>
  </si>
  <si>
    <t>Կապան համայնքում տուրիզմի զարգացման համար նախադրյալների ստեղծում։Պատմական և տեսարժան վայրերի գույքագրում,  բուկլետների տպագրում,  գովազդային պաստառների տեղադրում,  միջոցառումների կազմակերպում</t>
  </si>
  <si>
    <t>Համայնքի սեփականություն հանդիսացող հողի և գույքի նպատակային օգտագործում</t>
  </si>
  <si>
    <t>Համայնքում աղբահանության և սանիտարական մաքրման աշխատանքների իրականացում բոլոր գյուղերում,կոմունալ ծառայության ավտոպարկը բազմաֆունկցիոնալ մեքենաներով համալրում,աղբահանության վարձավճարների էլեկտրոնային գանձման համակարգի ներդրում</t>
  </si>
  <si>
    <t>Գյուղական բնակավայրերում խմելու ջրերի հին համակարգի նորոգում և նոր համակարգի կառուցում՝սուբվենցիոն ծրագրեր</t>
  </si>
  <si>
    <t>Մ2 միջպետական ճանապարհի լուսավորության  համակարգի նորոգում՝սուբվենցիոն ծրագրեր</t>
  </si>
  <si>
    <t>Սպորտի և առողջ ապրելակերպի խթանում՝արդիականացված և միջազգային չափորոշիչներին համապատասխան</t>
  </si>
  <si>
    <t>Մշակութային ավանդույթների ընդգրկվածության պահպանում,զարգացում և ապահովում՝մշակույթի կենտրոնի նյութատեխնիկական բազայի արդիականացում,վերազինում և կահավորում,թանգարանների գործունեության պահպանում, այցելուների բարձր մակարդակով սպասարկում,  ցուցահանդեսների կազմակերպում,  էլեկտրոնային գրադարանների և գրադարանների ծառայություններից օգտվելու հնարավորությունը,  տարբեր միջոցառումների շնորհիվ երիտասարդ սերնդի մոտ ընթերցասիրության ձևավորում:Մանկական զբոսայգու հիմնանորոգում,նոր կարուսելների տեղադրում՝սուբվենցիոն ծրագիր</t>
  </si>
  <si>
    <t>Բնակիչների ավելի բարեկեցիկ կյանքի ապահովում՝ խոցելի ընտանիքների հասցեական և թիրախավորված աջակցություն</t>
  </si>
  <si>
    <t>Համայնքի երեխաները հայտնի են որպես զանազան երաժշտական, պարարվեստի, կերպարվեստի,   սպորտաձևերին տիրապետող,  տաղանդավոր և բազմաթիվ մրցույթներում հաղթանակած տիտղոսներով։Սովորող երեխաների  համար մասնակցության ապահովում միջազգային հեղինակավոր փառատոներին, մրցույթներին, իսկ մարզիկների և մարզական թիմերի մասնակցությունը միջազգային մրցաշարերին,  աշխարհի առաջնություններին և օլիմպիական խաղերին:</t>
  </si>
  <si>
    <t>Նոր լուսավորության համակարգերի տեղադրում բնակավայրերում,Մ2 միջպետական ճանապարհի լուսավորության համակարգի հիմնանորոգում</t>
  </si>
  <si>
    <t>Գործող պայմանագրեր</t>
  </si>
  <si>
    <t>Նոր  բաժանորդագրություններ</t>
  </si>
  <si>
    <t>Սուբվենցիոն ծրագրերի տեխնիկական վիճակի գնահատման և հետագա շահագործման հնարավորությունների վերաբերյալ եզրակացությունների տրամադրում</t>
  </si>
  <si>
    <t>Ներհամայնքային ճանապարհների ընթացիկ նորոգում</t>
  </si>
  <si>
    <t>Գնաճ</t>
  </si>
  <si>
    <t>Նորոգված նախադպրոցական  և արտադպրոցական  ուսումնական հաստատություններ ՀՈԱԿ-երի համար ապրանքների և գույքի ձեռք բերում</t>
  </si>
  <si>
    <t>Կանխատեսում</t>
  </si>
  <si>
    <t>Եկամուտների գանձման, առևտրի և սպասարկման բաժին</t>
  </si>
  <si>
    <t>Քաղաքաշինության և կոմունալ տնտեսության բաժին</t>
  </si>
  <si>
    <t>Քաղաքաշինության և կոմունալ տնտեսության բաժին,քարտուղարության բաժին</t>
  </si>
  <si>
    <t>Կրթության,մշակույթի և սպորտի բաժին</t>
  </si>
  <si>
    <t>Աշխատակազմի գլխավոր մասնագետ-իրավաբան</t>
  </si>
  <si>
    <t>Համայնքի ղեկավարի խորհրդական</t>
  </si>
  <si>
    <t>Աշխատակազմի առաջատար մասնագետ /ՔԿԱԳ/</t>
  </si>
  <si>
    <t>,,Կապանի կոմունալ ծառայություն,, ՀՈԱԿ</t>
  </si>
  <si>
    <t>Հավելված</t>
  </si>
  <si>
    <t>Աղյուսակ 2</t>
  </si>
  <si>
    <t xml:space="preserve">    Հայաստանի Հանրապետության Սյունիքի մարզի  Կապան համայնքի միջնաժամկետ ծախսերի ծրագրի 2023-2025 թվականների. վարչական և ֆոնդային մասերի եկամուտները` ըստ ձևավորման աղբյուրների</t>
  </si>
  <si>
    <t>Աղյուսակ 4</t>
  </si>
  <si>
    <t>Աղյուսակ 5</t>
  </si>
  <si>
    <t>Աղյուսակ 6</t>
  </si>
  <si>
    <t>Աղյուսակ 7</t>
  </si>
  <si>
    <t>Հավեված</t>
  </si>
  <si>
    <t>Աղյուսակ 8</t>
  </si>
  <si>
    <t>Հայաստանի Հանրապետության Սյունիքի մարզի Կապան համայնքի 2023-2025թվականների միջնաժամկետ ծախսերի ծրագրի վարչական և ֆոնդային մասերի եկամուտների տարեկան մուտքերի հավաքագրումը` ըստ դրանց գանձման (ապահովման) համար պատասխանատու ստորաբաժանումների</t>
  </si>
  <si>
    <t>Հայաստանի Հանրապետության Սյունիքի մարզի Կապան համայնքի  2023-2025թվականների միջնաժամկետ ծախսերի ծրագրի վարչական և ֆոնդային մասերի տարեկան հատկացումները` ըստ բյուջետային ծախսերի գործառական դասակարգման բաժինների, խմբերի և դասերի</t>
  </si>
  <si>
    <t>Հիմք՝ Հայաստանի Հանրապետության Սյունիքի մարզի Կապան համայնքի 2019-2023թվականների հնգամյա զարգացման ծրագիր</t>
  </si>
  <si>
    <t>2023թվականի համար կանխատեսված և 2022թվականի համար հաստատված բյուջեի տարբերության վերաբերյալ հիմնավորումներ</t>
  </si>
  <si>
    <t>Հայաստանի Հանրապետության Հարկային օրենսգրք՝ Անշարժ գույքի հարկ։Կանխատեսումների ժամանակ հաշվի են առնվել  բազաների ճշտումները,նախորդ տարիների հարկերի գանձելիության մակարդակը,ապառքները և գերավճարները</t>
  </si>
  <si>
    <t>&lt;&lt;Տեղական տուրքերի և վճարների մասին&gt;&gt; Հայաստանի Հանրապետության օրենք                                                                                         Համայնքի վարչական տարածքում տեղական տուրքերի բազայի գույքագրումը և գնահատում</t>
  </si>
  <si>
    <t>&lt;&lt;Պետական տուրքի մասին&gt;&gt; Հայաստանի Հանրապետության օրենքը,նախորդ տարիների փաստացի մուտքերի հավաքագրման ցուցանիշներ</t>
  </si>
  <si>
    <t>Հայաստանի Հանրապետության  համայնքների բյուջեներին &lt;&lt;Ֆինանսական համահարթեցման մասին&gt;&gt; Հայաստանի Հանրապետության օրենքով դոտացիաներ տրամադրելու նպատակով&gt;&gt; Հայաստանի Հանրապետության  2023 թվականի պետական բյուջեի մասին&gt;&gt;Հայաստանի Հանրապետության  օրենքով նախատեսված հատկացումներ</t>
  </si>
  <si>
    <r>
      <t xml:space="preserve">&lt;&lt;Ընկերությունների կողմից վճարվոց բնապահպանական վճարների նպատակային օգտագործման մասին&gt;&gt; Հայաստանի Հանրապետության  օրենք և  </t>
    </r>
    <r>
      <rPr>
        <sz val="8"/>
        <color indexed="8"/>
        <rFont val="Arial Armenian"/>
        <family val="2"/>
      </rPr>
      <t>Հայաստանի Հանրապետոտւթյան կառավարության 16 նոյեմբերի 2006թվականի N  1708-Ն որոշում</t>
    </r>
  </si>
  <si>
    <t xml:space="preserve">   &lt;&lt;Հայաստանի Հանրապետության բյուջետային համակարգի մասին&gt;&gt; Հայաստանի Հանրապետության օրենք, &lt;&lt;Տեղական տուրքերի և վճարների մասին&gt;&gt;Հայաստանի Հանրապետության օրենք, գործող և նոր կնքված պայմանագրեր,ապառքներ,</t>
  </si>
  <si>
    <t xml:space="preserve">&lt;&lt;Հայաստանի Հանրապետության բյուջետային համակարգի մասին&gt;&gt; Հայաստանի Հանրապետության օրենքի  28 հոդվածի  1-ին մաս                  1․4 կետի  է) ենթակետ և Հայաստանի Հանրապետության  կառավարության 16 սեպտեմբերի 2021թ․ N 1531-ն որոշումը      </t>
  </si>
  <si>
    <t>Աղյուսակ 3</t>
  </si>
  <si>
    <t>&lt;&lt;Տեղական ինքնակառավարման մասին․․ ,, Հայաստանի Հանրապետության օրենք,գործող պայմանագրեր,փաստացի գներ,Համայնքի արդյունավետ կառավարում</t>
  </si>
  <si>
    <t>&lt;&lt;Ընկերությունների կողմից վճարվոց բնապահպանական վճարների նպատակային օգտագործման մասին&gt;&gt; Հայաստանի Հանրապետության   օրենք՝ Վաչագան գետի հունի մաքրում,հայելային պատկերների և հենապատերի վերականգնում,նոր ճաղավանդակների տեղադրում</t>
  </si>
  <si>
    <t>Կանաչապատ տարածքների պահպանում,   իրականացնել ծառերի էտում,  գազոնների պարբերաբար մշակում, կազմակերպել կանաչապատ տարածքների ոռոգումը, պլաստիկ թափոնների վերամշակում &lt;&lt;Կապան Պլաստշին&gt;&gt;  համայնքային ոչ առևտրային կազմակերպության միջոցով:</t>
  </si>
  <si>
    <t xml:space="preserve">Որակյալ կրթական ծառայությունների մատուցումը,խմբասենյակների թվի ավելացում, նախադպրոցական ուսումնական հաստատությունների հիմնանորոգում, նոր մանկապարտեզների կառուցում </t>
  </si>
  <si>
    <t>2023թվականի համար կանխատեսված և 2022թվականի համար  հաստատված բյուջեի տարբերության վերաբերյալ հիմնավորումներ</t>
  </si>
  <si>
    <t>Հայաստանի Հանրապետության օրենքը &lt;&lt;Նվազագույն ամսական աշխատավարձի մասին&gt;&gt; օրենքում փոփոխություներ կատարելու մասին</t>
  </si>
  <si>
    <t>Քաղ իրավական պայմանագրեր</t>
  </si>
  <si>
    <t>Հայաստանի Հանրապետության  օրենքը &lt;&lt;Նվազագույն ամսական աշխատավարձի մասին&gt;&gt; օրենքում փոփոխություներ կատարելու մասին</t>
  </si>
  <si>
    <t>2023 թվականին 2022-2026թվականների հնգամյա զարգացման ծրագրով իրականացվող սուբվենցիոն ծրագրեր</t>
  </si>
  <si>
    <t>Ծանոթություն- 2022 թվականի  համայնքի  հաստատված բյուջեի մեջ չեն ներառվել  վարչական և ֆոնդային մասերի տարեսկզբի ազատ մնացորդները։Դրանք արտացոլված են ճշտված բյուջեում։</t>
  </si>
  <si>
    <t xml:space="preserve">Հայաստանի Հանրապետության Սյունիքի մարզի  Կապան համայնքի  2023-2025թվականների միջնաժամկետ ծախսերի ծրագրերի դեֆիցիտի (պակացուրդի) ֆինանսավորումը ըստ աղբյուրների                                                </t>
  </si>
  <si>
    <t>Հայաստանի Հանրապետության Սյունիքի մարզի Կապան համայնքի 2023-2025թվականների միջնաժամկետ ծախսերի ծրագրերի վարչական և ֆոնդային մասերի տարեկան հատկացումները ըստ` բյուջետային ծախսերի գործառական դասակարգման բաժինների, խմբերի, դասերի և տնտեսագիտական դասակարգման հոդվածների</t>
  </si>
  <si>
    <t>Հայաստանի Հանրապետության Սյունիքի մարզի Կապան համայնքի  2023-2025թվականների միջնաժամկետ ծախսերի ծրագրի վարչական և ֆոնդային մասերի հատկացումների կատարումը` ըստ բյուջետային ծախսերի տնտեսագիտական դասակարգման հոդվածների</t>
  </si>
  <si>
    <t>Հայաստանի Հանրապետության Սյունիքի մարզի  Կապան համայնքի 2023-2025թվականների միջնաժամկետ ծախսերի ծրագրերի հավելուրդը (դեֆիցիտը)</t>
  </si>
  <si>
    <t>Աղյուսակ 1</t>
  </si>
  <si>
    <t>ՀԱՅԱՍՏԱՆԻ ՀԱՆՐԱՊԵՏՈՒԹՅԱՆ ՍՅՈՒՆԻՔԻ ՄԱՐԶԻ ԿԱՊԱՆ ՀԱՄԱՅՆՔԻ 2023-2025ԹՎԱԿԱՆՆԵՐԻ ՄԻՋՆԱԺԱՄԿԵՏ ԾԱԽՍԵՐԻ ԾՐԱԳՐՈՎ 2023 ԹՎԱԿԱՆԻՆ ՆԱԽԱՏԵՍՎԱԾ ԿԱՊԻՏԱԼ ԾՐԱԳՐԵՐ</t>
  </si>
  <si>
    <t>Հ/Հ</t>
  </si>
  <si>
    <t>Անվանումը</t>
  </si>
  <si>
    <t>Համայնքի մասնաբաժին</t>
  </si>
  <si>
    <t>Պետական մասնաբաժին</t>
  </si>
  <si>
    <t>Նախատեսվող գումարը</t>
  </si>
  <si>
    <t>Համայնքապետարանի շենքի վերակառուցում</t>
  </si>
  <si>
    <t>Կապանի Կոմունալ ծառայություն համայնքային ոչ առևտրային կազմակերպության համար գրասենյակի կառուցում</t>
  </si>
  <si>
    <t>Նորաշենիկ բնակավայրի վարչական շենքի նորոգում</t>
  </si>
  <si>
    <t>Օխտար բնակավայրում վարչական շենքի կառուցում</t>
  </si>
  <si>
    <t>Տավրուս բնակավայրում նոր վարչական շենքի կառուցում</t>
  </si>
  <si>
    <t>Ընդամենը վարչական շենքեր</t>
  </si>
  <si>
    <t>Վարդավանք բնակավայրի ակումբի շենքի նորոգում</t>
  </si>
  <si>
    <t>Շինարարների 8 հասցեում ակումբ-գրադարանի նորոգում</t>
  </si>
  <si>
    <t>Բաղաբերդ 14 հասցեում գրադարանի նորոգում</t>
  </si>
  <si>
    <t>Բաղաբերդ 6 հասցեում ակումբ-գրադարանի նորոգում</t>
  </si>
  <si>
    <t>Դավիթ Բեկ 8 հասցեում ակումբ-գրադարանի նորոգում</t>
  </si>
  <si>
    <t>Ընդամենը ակումբ-գրադարաններ</t>
  </si>
  <si>
    <t>Վերին Խոտանան բնակավայրի հանդիսությունների սրահի նորոգում</t>
  </si>
  <si>
    <t>Սրաշեն բնակավայրի հանդիսությունների սրահի նորոգում</t>
  </si>
  <si>
    <t>Չափնի բնակավայրի հանդիսությունների սրահի նորոգում</t>
  </si>
  <si>
    <t>Ընդամենը հանդիսությունների սրահներ</t>
  </si>
  <si>
    <t>Դավիթ Բեկ գյուղի 1-ին փողոցի 10-րդ նրբանցքի  թիվ  1 տան վերակառուցում Արամ Մանուկյանի տուն-թանգարանի</t>
  </si>
  <si>
    <t>Թիվ 1 նախադպրոցական ուսումնական հաստատության հիմնանորոգում և տարածքի բարեկարգում</t>
  </si>
  <si>
    <t>Թիվ 2 նախադպրոցական ուսումնական հաստատության հիմնանորոգում և տարածքի բարեկարգում</t>
  </si>
  <si>
    <t>Սյունիք բնակավայրի նախադպրոցական ուսումնական հաստատության վերակառուցում</t>
  </si>
  <si>
    <t>Արծվանիկ բնակավայրի նախադպրոցական ուսումնական հաստատության տարածքի բարեկարգում</t>
  </si>
  <si>
    <t>Լեռնագործների փողոցում շենքի վերակառուցում՝ նախադպրոցական ուսումնական հաստատության հիմնելու համար</t>
  </si>
  <si>
    <t>ՆՈՒՀ-երի համար գույքի ձեռքբերում</t>
  </si>
  <si>
    <t>Ընդամենը նախադպրոցական ուսումնական հաստատություններ</t>
  </si>
  <si>
    <t>Աթլետիկական փակ մարզասրահի կառուցում</t>
  </si>
  <si>
    <t>Ընդամենը սպորտ</t>
  </si>
  <si>
    <t>Գ․ Նժդեհ փողոցի աջակողմյան մայթի նորոգում</t>
  </si>
  <si>
    <t>Արծվանիկ բնակավայրի գյուղամիջյան ճանապարհների նորոգում և ասֆալտապատում</t>
  </si>
  <si>
    <t>Դավիթ Բեկ հրապարակից Դավիթ Բեկ թաղամաս տանող ճանապարհի, թիվ 2, 4, 5, 7, 8, 10, 12 բ/բ շենքերի բակերի և թաղամասից Սպանդարյան փողոց տանող ճանապարհի նորոգում և ասֆալտապատում</t>
  </si>
  <si>
    <t>Երկաթուղայինների փողոցի թիվ 1, 3, 5, 6 բ/բ շենքերի բակերի նորոգում և ասֆալտապատում</t>
  </si>
  <si>
    <t>Շինարարների փողոցի թիվ 2, 4, 4, 5, 7, 8, 9, 12, 13, 14, 15, 16, 17, 18, 20, 22 և թիվ 24 բ/բ շենքերի բակերի նորոգում և ասֆալտապատում</t>
  </si>
  <si>
    <t>Սյունիք բնակավայրի գյուղամիջյան ճանապարհների նորոգում և ասֆալտապատում</t>
  </si>
  <si>
    <t>Ռ․ Մելիքյան փողոցի Արվեստի պետական քոլեջի հետնամասի, թիվ 6 բ/բ շենքի բակի հիմնանորոգում</t>
  </si>
  <si>
    <t>Ա․ Մանուկյան փողոցի թիվ 1 բ/բ շենքի և Չարենցի փողոցի թիվ 2, 4 բ/բշենքերի բակերի հիմնանորոգում</t>
  </si>
  <si>
    <t>Շիկահող բնակավայրի գյուղամիջյան ճանապարհների նորոգում</t>
  </si>
  <si>
    <t>Կապան քաղաքի Վաչագան գետին հարակից մայթի նորոգում, հենապատերի վերականգնում, նոր ճաղավանդակների տեղադրում /Նժդեհի հուշահամալիրից մինչև Բժշկական կենտրոն ընկած հատվածը/</t>
  </si>
  <si>
    <t xml:space="preserve"> Կապան քաղաքի Վաչագան գետին հարակից մայթերի և կամուրջների նորոգում, լուսավորության համակարգի փոխարինում   /Բժշկական կենտրոնի կամրջից-մարզպետարանի կամուրջ/</t>
  </si>
  <si>
    <t>Ընդամենը ճանապարհներ</t>
  </si>
  <si>
    <t>Ուժանիս բնակավայրի խմելու ջրագծի կառուցում</t>
  </si>
  <si>
    <t xml:space="preserve">Վ․ Խոտանան բնակավայրի խմելու ջրի ներքին ցանցի կառուցում, ջրամատակարարման համակարգի նորոգում </t>
  </si>
  <si>
    <t>Աղվանի բնակավայրի խմելու ջրամատակարարման համակարգի  կառուցում</t>
  </si>
  <si>
    <t>Արծվանիկ բնակավայրի խմելու ջրամատակարարման համակարգի կառուցում</t>
  </si>
  <si>
    <t xml:space="preserve">Ընդամենը ջրագծեր </t>
  </si>
  <si>
    <t xml:space="preserve">Ճակատեն, Շիկահող, Գեղանուշ, Շիշկերտ, Աղվանի, Ձորաստան և Անտառաշատ բնակավայրերի հեռագնա արոտների և խոտհարքերի ճանապարհների բարելավում </t>
  </si>
  <si>
    <t>Վերին Խոտանան գյուղի դաշտամիջյան ճանապարհների բարեկարգում</t>
  </si>
  <si>
    <t>Ընդամենը</t>
  </si>
  <si>
    <t xml:space="preserve">Կապան քաղաքի թունելից մինչև Բաղաբերդ թաղամասի վերջնամասը փողոցային լուսավորության համակարգի կառուցում </t>
  </si>
  <si>
    <t>Կապան համայնքի Կապան քաղաքի Վաչագան գետի հունի մաքրում, հայելային պատկերների և հենապատրեի վերականգնում, նոր ճաղավանդակների տեղադրում /Բժշկական կենտրոնի կամրջից-մարզպետարանի կամուրջ/</t>
  </si>
  <si>
    <t>Գետերի և սելավատարների մաքրման աշխատանքներ</t>
  </si>
  <si>
    <t>Ընդամենը գետեր,սելավատարներ</t>
  </si>
  <si>
    <t>Բազմաբնակարան շենքերի վերելակների նորոգում</t>
  </si>
  <si>
    <t>Ծաղկապատ տարածքների, կանաչ գոտիների ընդլայնմանն ուղղված աշխատանքների իրականացում</t>
  </si>
  <si>
    <t>Գյուղերի գերեզմանների ցանկապատում</t>
  </si>
  <si>
    <t>Գյուղերում կանգառների կառուցում</t>
  </si>
  <si>
    <t>Զբոսաշրջային ենթակառուցվածքներիս տեղծման աջակցություն</t>
  </si>
  <si>
    <t>Պատմամշակութային հուշարձանների պահպանության աջակցություն՝ շահագրգիռ կողմերի հետ համագործակցությամբ</t>
  </si>
  <si>
    <t>Ընդամենը զբոսաշրջություն</t>
  </si>
  <si>
    <t>Երիտասարդական ակումբների հիմնման աջակցություն</t>
  </si>
  <si>
    <t>Ընդամենը երիտասարդություն</t>
  </si>
  <si>
    <t>Սեյսմակայունության գնահատման և բարձրացման նպատակով շենքերում անհրաժեշտ հետազոտությունների կատարում</t>
  </si>
  <si>
    <t>ԸՆԴՀԱՆՈՒՐԸ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</si>
</sst>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#,##0.0\ ;\(#,##0.0\)"/>
    <numFmt numFmtId="165" formatCode="#,##0.0"/>
    <numFmt numFmtId="166" formatCode="0.0"/>
    <numFmt numFmtId="167" formatCode="0.000"/>
    <numFmt numFmtId="168" formatCode="#,##0.00\ ;\(#,##0.00\)"/>
  </numFmts>
  <fonts count="45">
    <font>
      <sz val="8"/>
      <name val="Arial Armenian"/>
    </font>
    <font>
      <sz val="8"/>
      <name val="Arial Armenian"/>
      <family val="2"/>
    </font>
    <font>
      <sz val="12"/>
      <name val="Arial Armenian"/>
      <family val="2"/>
    </font>
    <font>
      <sz val="10"/>
      <name val="Arial"/>
      <family val="2"/>
    </font>
    <font>
      <sz val="8"/>
      <name val="Arial LatArm"/>
      <family val="2"/>
    </font>
    <font>
      <b/>
      <sz val="8"/>
      <name val="Arial LatArm"/>
      <family val="2"/>
    </font>
    <font>
      <sz val="12"/>
      <name val="Arial LatArm"/>
      <family val="2"/>
    </font>
    <font>
      <b/>
      <i/>
      <sz val="8"/>
      <name val="Arial LatArm"/>
      <family val="2"/>
    </font>
    <font>
      <i/>
      <sz val="8"/>
      <name val="Arial LatArm"/>
      <family val="2"/>
    </font>
    <font>
      <sz val="8"/>
      <name val="Arial Armenian"/>
      <family val="2"/>
    </font>
    <font>
      <sz val="10"/>
      <name val="Arial LatArm"/>
      <family val="2"/>
    </font>
    <font>
      <b/>
      <sz val="8"/>
      <name val="Arial Armenian"/>
      <family val="2"/>
      <charset val="204"/>
    </font>
    <font>
      <b/>
      <sz val="8"/>
      <name val="Arial LatArm"/>
      <family val="2"/>
      <charset val="204"/>
    </font>
    <font>
      <sz val="8"/>
      <name val="GHEA Grapalat"/>
      <family val="3"/>
    </font>
    <font>
      <sz val="9"/>
      <name val="GHEA Grapalat"/>
      <family val="3"/>
    </font>
    <font>
      <sz val="9"/>
      <name val="Arial LatArm"/>
      <family val="2"/>
    </font>
    <font>
      <b/>
      <sz val="8"/>
      <name val="Arial Armenian"/>
      <family val="2"/>
    </font>
    <font>
      <b/>
      <i/>
      <sz val="9"/>
      <name val="Arial LatArm"/>
      <family val="2"/>
    </font>
    <font>
      <b/>
      <i/>
      <sz val="9"/>
      <name val="Arial LatArm"/>
      <family val="2"/>
      <charset val="204"/>
    </font>
    <font>
      <b/>
      <i/>
      <sz val="8"/>
      <name val="Arial LatArm"/>
      <family val="2"/>
      <charset val="204"/>
    </font>
    <font>
      <b/>
      <i/>
      <sz val="8"/>
      <name val="Arial Armenian"/>
      <family val="2"/>
      <charset val="204"/>
    </font>
    <font>
      <sz val="10"/>
      <name val="Arial Armenian"/>
      <family val="2"/>
    </font>
    <font>
      <sz val="8"/>
      <name val="Arial Armenian"/>
      <family val="2"/>
      <charset val="204"/>
    </font>
    <font>
      <sz val="8"/>
      <name val="Arial LatArm"/>
      <family val="2"/>
      <charset val="204"/>
    </font>
    <font>
      <b/>
      <sz val="8"/>
      <name val="GHEA Grapalat"/>
      <family val="3"/>
      <charset val="204"/>
    </font>
    <font>
      <b/>
      <sz val="10"/>
      <name val="GHEA Grapalat"/>
      <family val="3"/>
      <charset val="204"/>
    </font>
    <font>
      <b/>
      <sz val="9"/>
      <name val="GHEA Grapalat"/>
      <family val="3"/>
      <charset val="204"/>
    </font>
    <font>
      <b/>
      <i/>
      <sz val="9"/>
      <name val="GHEA Grapalat"/>
      <family val="3"/>
      <charset val="204"/>
    </font>
    <font>
      <i/>
      <sz val="8"/>
      <name val="Arial LatArm"/>
      <family val="2"/>
      <charset val="204"/>
    </font>
    <font>
      <b/>
      <sz val="9"/>
      <name val="GHEA Grapalat"/>
      <family val="3"/>
    </font>
    <font>
      <b/>
      <i/>
      <sz val="9"/>
      <name val="GHEA Grapalat"/>
      <family val="3"/>
    </font>
    <font>
      <b/>
      <i/>
      <sz val="8"/>
      <name val="GHEA Grapalat"/>
      <family val="3"/>
      <charset val="204"/>
    </font>
    <font>
      <i/>
      <sz val="8"/>
      <name val="Arial Armenian"/>
      <family val="2"/>
    </font>
    <font>
      <sz val="8"/>
      <color indexed="8"/>
      <name val="Arial Armenian"/>
      <family val="2"/>
    </font>
    <font>
      <b/>
      <sz val="6"/>
      <name val="Arial Armenian"/>
      <family val="2"/>
    </font>
    <font>
      <b/>
      <sz val="10"/>
      <name val="GHEA Grapalat"/>
      <family val="3"/>
    </font>
    <font>
      <sz val="11"/>
      <color theme="1"/>
      <name val="Calibri"/>
      <family val="2"/>
      <scheme val="minor"/>
    </font>
    <font>
      <sz val="8"/>
      <color rgb="FF000000"/>
      <name val="Arial Armenian"/>
      <family val="2"/>
    </font>
    <font>
      <sz val="11"/>
      <color theme="1"/>
      <name val="GHEA Mariam"/>
      <family val="3"/>
    </font>
    <font>
      <b/>
      <i/>
      <sz val="11"/>
      <color theme="1"/>
      <name val="GHEA Mariam"/>
      <family val="3"/>
    </font>
    <font>
      <b/>
      <sz val="12"/>
      <color theme="1"/>
      <name val="GHEA Mariam"/>
      <family val="3"/>
    </font>
    <font>
      <b/>
      <sz val="11"/>
      <color theme="1"/>
      <name val="GHEA Mariam"/>
      <family val="3"/>
    </font>
    <font>
      <b/>
      <sz val="12"/>
      <name val="GHEA Mariam"/>
      <family val="3"/>
    </font>
    <font>
      <sz val="12"/>
      <name val="GHEA Mariam"/>
      <family val="3"/>
    </font>
    <font>
      <sz val="12"/>
      <color theme="1"/>
      <name val="GHEA Mariam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medium">
        <color indexed="64"/>
      </bottom>
      <diagonal/>
    </border>
    <border>
      <left style="thin">
        <color indexed="0"/>
      </left>
      <right style="thin">
        <color indexed="64"/>
      </right>
      <top style="thin">
        <color indexed="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0" fillId="0" borderId="28" applyNumberFormat="0" applyFill="0" applyProtection="0">
      <alignment horizontal="center" vertical="center"/>
    </xf>
    <xf numFmtId="43" fontId="3" fillId="0" borderId="0" applyFont="0" applyFill="0" applyBorder="0" applyAlignment="0" applyProtection="0"/>
    <xf numFmtId="0" fontId="10" fillId="0" borderId="28" applyNumberFormat="0" applyFill="0" applyProtection="0">
      <alignment horizontal="left" vertical="center" wrapText="1"/>
    </xf>
    <xf numFmtId="0" fontId="3" fillId="0" borderId="0"/>
    <xf numFmtId="4" fontId="10" fillId="0" borderId="28" applyFill="0" applyProtection="0">
      <alignment horizontal="right" vertical="center"/>
    </xf>
    <xf numFmtId="0" fontId="36" fillId="0" borderId="0"/>
  </cellStyleXfs>
  <cellXfs count="438">
    <xf numFmtId="0" fontId="0" fillId="0" borderId="0" xfId="0"/>
    <xf numFmtId="164" fontId="0" fillId="0" borderId="0" xfId="0" applyNumberFormat="1" applyAlignment="1">
      <alignment horizontal="right" vertical="top"/>
    </xf>
    <xf numFmtId="0" fontId="0" fillId="0" borderId="0" xfId="0" applyAlignment="1">
      <alignment horizontal="center" vertical="top"/>
    </xf>
    <xf numFmtId="0" fontId="0" fillId="0" borderId="0" xfId="0" applyAlignment="1">
      <alignment horizontal="left" vertical="top" wrapText="1"/>
    </xf>
    <xf numFmtId="164" fontId="0" fillId="0" borderId="0" xfId="0" applyNumberFormat="1" applyAlignment="1">
      <alignment horizontal="center" vertical="top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left" vertical="top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NumberFormat="1" applyFont="1" applyBorder="1" applyAlignment="1">
      <alignment horizontal="center" vertical="center"/>
    </xf>
    <xf numFmtId="0" fontId="4" fillId="0" borderId="3" xfId="0" applyNumberFormat="1" applyFont="1" applyBorder="1" applyAlignment="1">
      <alignment horizontal="center" vertical="center"/>
    </xf>
    <xf numFmtId="0" fontId="4" fillId="0" borderId="2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/>
    </xf>
    <xf numFmtId="164" fontId="5" fillId="0" borderId="2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top"/>
    </xf>
    <xf numFmtId="0" fontId="4" fillId="0" borderId="2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center" vertical="top"/>
    </xf>
    <xf numFmtId="164" fontId="4" fillId="0" borderId="2" xfId="0" applyNumberFormat="1" applyFont="1" applyBorder="1" applyAlignment="1">
      <alignment horizontal="right" vertical="top"/>
    </xf>
    <xf numFmtId="0" fontId="4" fillId="0" borderId="2" xfId="0" applyFont="1" applyBorder="1" applyAlignment="1">
      <alignment horizontal="left" vertical="center" wrapText="1"/>
    </xf>
    <xf numFmtId="164" fontId="4" fillId="0" borderId="2" xfId="0" applyNumberFormat="1" applyFont="1" applyBorder="1" applyAlignment="1">
      <alignment horizontal="right" vertical="center"/>
    </xf>
    <xf numFmtId="0" fontId="4" fillId="0" borderId="4" xfId="0" applyFont="1" applyBorder="1" applyAlignment="1">
      <alignment horizontal="center" vertical="top"/>
    </xf>
    <xf numFmtId="0" fontId="4" fillId="0" borderId="5" xfId="0" applyFont="1" applyBorder="1" applyAlignment="1">
      <alignment horizontal="center" vertical="top"/>
    </xf>
    <xf numFmtId="164" fontId="4" fillId="0" borderId="5" xfId="0" applyNumberFormat="1" applyFont="1" applyBorder="1" applyAlignment="1">
      <alignment horizontal="right" vertical="top"/>
    </xf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horizontal="left" vertical="top" wrapText="1"/>
    </xf>
    <xf numFmtId="164" fontId="4" fillId="0" borderId="0" xfId="0" applyNumberFormat="1" applyFont="1" applyAlignment="1">
      <alignment horizontal="right" vertical="top"/>
    </xf>
    <xf numFmtId="164" fontId="4" fillId="0" borderId="0" xfId="0" applyNumberFormat="1" applyFont="1" applyAlignment="1">
      <alignment horizontal="right" vertical="center"/>
    </xf>
    <xf numFmtId="0" fontId="5" fillId="0" borderId="1" xfId="0" applyFont="1" applyBorder="1" applyAlignment="1">
      <alignment horizontal="center" vertical="top"/>
    </xf>
    <xf numFmtId="0" fontId="5" fillId="0" borderId="2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center" vertical="top"/>
    </xf>
    <xf numFmtId="0" fontId="4" fillId="0" borderId="1" xfId="0" applyNumberFormat="1" applyFont="1" applyBorder="1" applyAlignment="1">
      <alignment horizontal="center" vertical="top"/>
    </xf>
    <xf numFmtId="0" fontId="4" fillId="0" borderId="2" xfId="0" applyNumberFormat="1" applyFont="1" applyBorder="1" applyAlignment="1">
      <alignment horizontal="center" vertical="top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4" fillId="0" borderId="5" xfId="0" applyNumberFormat="1" applyFont="1" applyBorder="1" applyAlignment="1">
      <alignment horizontal="center" vertical="top"/>
    </xf>
    <xf numFmtId="164" fontId="4" fillId="0" borderId="2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 wrapText="1"/>
    </xf>
    <xf numFmtId="164" fontId="4" fillId="0" borderId="5" xfId="0" applyNumberFormat="1" applyFont="1" applyBorder="1" applyAlignment="1">
      <alignment horizontal="right" vertical="center"/>
    </xf>
    <xf numFmtId="0" fontId="8" fillId="0" borderId="2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left" vertical="top" wrapText="1"/>
    </xf>
    <xf numFmtId="164" fontId="4" fillId="0" borderId="2" xfId="0" applyNumberFormat="1" applyFont="1" applyBorder="1" applyAlignment="1">
      <alignment horizontal="center" vertical="top"/>
    </xf>
    <xf numFmtId="164" fontId="4" fillId="0" borderId="2" xfId="0" applyNumberFormat="1" applyFont="1" applyBorder="1" applyAlignment="1">
      <alignment horizontal="left" vertical="top" wrapText="1"/>
    </xf>
    <xf numFmtId="164" fontId="7" fillId="0" borderId="2" xfId="0" applyNumberFormat="1" applyFont="1" applyBorder="1" applyAlignment="1">
      <alignment horizontal="left" vertical="center" wrapText="1"/>
    </xf>
    <xf numFmtId="164" fontId="4" fillId="0" borderId="2" xfId="0" applyNumberFormat="1" applyFont="1" applyBorder="1" applyAlignment="1">
      <alignment horizontal="left" vertical="center" wrapText="1"/>
    </xf>
    <xf numFmtId="164" fontId="7" fillId="0" borderId="2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top"/>
    </xf>
    <xf numFmtId="0" fontId="0" fillId="0" borderId="2" xfId="0" applyBorder="1" applyAlignment="1">
      <alignment vertical="center"/>
    </xf>
    <xf numFmtId="0" fontId="0" fillId="0" borderId="2" xfId="0" applyBorder="1"/>
    <xf numFmtId="0" fontId="9" fillId="0" borderId="6" xfId="0" applyFont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3" xfId="0" applyBorder="1"/>
    <xf numFmtId="0" fontId="0" fillId="0" borderId="7" xfId="0" applyBorder="1"/>
    <xf numFmtId="164" fontId="6" fillId="0" borderId="0" xfId="0" applyNumberFormat="1" applyFont="1" applyAlignment="1">
      <alignment vertical="center"/>
    </xf>
    <xf numFmtId="166" fontId="4" fillId="0" borderId="2" xfId="0" applyNumberFormat="1" applyFont="1" applyBorder="1" applyAlignment="1">
      <alignment horizontal="center" vertical="center"/>
    </xf>
    <xf numFmtId="166" fontId="5" fillId="0" borderId="2" xfId="0" applyNumberFormat="1" applyFont="1" applyBorder="1" applyAlignment="1">
      <alignment horizontal="center" vertical="center"/>
    </xf>
    <xf numFmtId="166" fontId="4" fillId="0" borderId="2" xfId="0" applyNumberFormat="1" applyFont="1" applyBorder="1" applyAlignment="1">
      <alignment horizontal="center" vertical="top"/>
    </xf>
    <xf numFmtId="0" fontId="4" fillId="0" borderId="0" xfId="0" applyFont="1" applyAlignment="1">
      <alignment horizontal="center" vertical="center"/>
    </xf>
    <xf numFmtId="166" fontId="0" fillId="0" borderId="0" xfId="0" applyNumberFormat="1" applyAlignment="1">
      <alignment horizontal="center" vertical="top"/>
    </xf>
    <xf numFmtId="166" fontId="0" fillId="0" borderId="0" xfId="0" applyNumberFormat="1" applyAlignment="1">
      <alignment horizontal="center" vertical="center"/>
    </xf>
    <xf numFmtId="166" fontId="4" fillId="0" borderId="2" xfId="0" applyNumberFormat="1" applyFont="1" applyBorder="1" applyAlignment="1">
      <alignment horizontal="center" vertical="center" wrapText="1"/>
    </xf>
    <xf numFmtId="166" fontId="4" fillId="0" borderId="0" xfId="0" applyNumberFormat="1" applyFont="1" applyAlignment="1">
      <alignment horizontal="center" vertical="top"/>
    </xf>
    <xf numFmtId="166" fontId="4" fillId="0" borderId="0" xfId="0" applyNumberFormat="1" applyFont="1" applyAlignment="1">
      <alignment horizontal="center" vertical="center"/>
    </xf>
    <xf numFmtId="166" fontId="5" fillId="0" borderId="2" xfId="0" applyNumberFormat="1" applyFont="1" applyBorder="1" applyAlignment="1">
      <alignment horizontal="center" vertical="top"/>
    </xf>
    <xf numFmtId="0" fontId="0" fillId="0" borderId="0" xfId="0" applyAlignment="1">
      <alignment horizontal="left" vertical="center" wrapText="1"/>
    </xf>
    <xf numFmtId="1" fontId="4" fillId="0" borderId="2" xfId="0" applyNumberFormat="1" applyFont="1" applyBorder="1" applyAlignment="1">
      <alignment horizontal="center" vertical="center"/>
    </xf>
    <xf numFmtId="166" fontId="5" fillId="0" borderId="5" xfId="0" applyNumberFormat="1" applyFont="1" applyBorder="1" applyAlignment="1">
      <alignment horizontal="center" vertical="center"/>
    </xf>
    <xf numFmtId="166" fontId="11" fillId="0" borderId="0" xfId="0" applyNumberFormat="1" applyFont="1" applyAlignment="1">
      <alignment horizontal="center" vertical="center"/>
    </xf>
    <xf numFmtId="166" fontId="12" fillId="0" borderId="2" xfId="0" applyNumberFormat="1" applyFont="1" applyBorder="1" applyAlignment="1">
      <alignment horizontal="center" vertical="center" wrapText="1"/>
    </xf>
    <xf numFmtId="1" fontId="12" fillId="0" borderId="2" xfId="0" applyNumberFormat="1" applyFont="1" applyBorder="1" applyAlignment="1">
      <alignment horizontal="center" vertical="center"/>
    </xf>
    <xf numFmtId="166" fontId="12" fillId="0" borderId="2" xfId="0" applyNumberFormat="1" applyFont="1" applyBorder="1" applyAlignment="1">
      <alignment horizontal="center" vertical="center"/>
    </xf>
    <xf numFmtId="166" fontId="12" fillId="0" borderId="5" xfId="0" applyNumberFormat="1" applyFont="1" applyBorder="1" applyAlignment="1">
      <alignment horizontal="center" vertical="center"/>
    </xf>
    <xf numFmtId="166" fontId="12" fillId="0" borderId="0" xfId="0" applyNumberFormat="1" applyFont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166" fontId="4" fillId="0" borderId="5" xfId="0" applyNumberFormat="1" applyFont="1" applyBorder="1" applyAlignment="1">
      <alignment horizontal="center" vertical="center"/>
    </xf>
    <xf numFmtId="49" fontId="13" fillId="0" borderId="2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 readingOrder="1"/>
    </xf>
    <xf numFmtId="0" fontId="0" fillId="0" borderId="0" xfId="0" applyNumberFormat="1" applyAlignment="1">
      <alignment horizontal="center" vertical="center"/>
    </xf>
    <xf numFmtId="0" fontId="4" fillId="0" borderId="4" xfId="0" applyNumberFormat="1" applyFont="1" applyBorder="1" applyAlignment="1">
      <alignment horizontal="center" vertical="center"/>
    </xf>
    <xf numFmtId="0" fontId="4" fillId="0" borderId="5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66" fontId="7" fillId="0" borderId="2" xfId="0" applyNumberFormat="1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right" vertical="top"/>
    </xf>
    <xf numFmtId="166" fontId="4" fillId="0" borderId="5" xfId="0" applyNumberFormat="1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top"/>
    </xf>
    <xf numFmtId="0" fontId="12" fillId="0" borderId="2" xfId="0" applyFont="1" applyBorder="1" applyAlignment="1">
      <alignment horizontal="left" vertical="top" wrapText="1"/>
    </xf>
    <xf numFmtId="166" fontId="12" fillId="0" borderId="2" xfId="0" applyNumberFormat="1" applyFont="1" applyBorder="1" applyAlignment="1">
      <alignment horizontal="center" vertical="top"/>
    </xf>
    <xf numFmtId="164" fontId="12" fillId="0" borderId="2" xfId="0" applyNumberFormat="1" applyFont="1" applyBorder="1" applyAlignment="1">
      <alignment horizontal="right" vertical="top"/>
    </xf>
    <xf numFmtId="0" fontId="16" fillId="0" borderId="2" xfId="0" applyFont="1" applyBorder="1"/>
    <xf numFmtId="0" fontId="16" fillId="0" borderId="0" xfId="0" applyFont="1"/>
    <xf numFmtId="0" fontId="12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left" vertical="center" wrapText="1"/>
    </xf>
    <xf numFmtId="164" fontId="12" fillId="0" borderId="2" xfId="0" applyNumberFormat="1" applyFont="1" applyBorder="1" applyAlignment="1">
      <alignment horizontal="right" vertical="center"/>
    </xf>
    <xf numFmtId="0" fontId="16" fillId="0" borderId="0" xfId="0" applyFont="1" applyAlignment="1">
      <alignment vertical="center"/>
    </xf>
    <xf numFmtId="0" fontId="12" fillId="0" borderId="2" xfId="0" applyFont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19" fillId="0" borderId="2" xfId="0" applyFont="1" applyBorder="1" applyAlignment="1">
      <alignment horizontal="center" vertical="top"/>
    </xf>
    <xf numFmtId="164" fontId="19" fillId="0" borderId="2" xfId="0" applyNumberFormat="1" applyFont="1" applyBorder="1" applyAlignment="1">
      <alignment horizontal="right" vertical="top"/>
    </xf>
    <xf numFmtId="0" fontId="20" fillId="0" borderId="2" xfId="0" applyFont="1" applyBorder="1"/>
    <xf numFmtId="0" fontId="20" fillId="0" borderId="0" xfId="0" applyFont="1"/>
    <xf numFmtId="0" fontId="4" fillId="0" borderId="5" xfId="0" applyFont="1" applyBorder="1" applyAlignment="1">
      <alignment horizontal="center" vertical="center"/>
    </xf>
    <xf numFmtId="166" fontId="19" fillId="0" borderId="2" xfId="0" applyNumberFormat="1" applyFont="1" applyBorder="1" applyAlignment="1">
      <alignment horizontal="center" vertical="top"/>
    </xf>
    <xf numFmtId="2" fontId="4" fillId="0" borderId="2" xfId="0" applyNumberFormat="1" applyFont="1" applyBorder="1" applyAlignment="1">
      <alignment horizontal="center" vertical="top"/>
    </xf>
    <xf numFmtId="167" fontId="4" fillId="0" borderId="2" xfId="0" applyNumberFormat="1" applyFont="1" applyBorder="1" applyAlignment="1">
      <alignment horizontal="center" vertical="top"/>
    </xf>
    <xf numFmtId="49" fontId="9" fillId="0" borderId="2" xfId="0" applyNumberFormat="1" applyFont="1" applyBorder="1" applyAlignment="1">
      <alignment horizontal="left" vertical="top" wrapText="1" readingOrder="1"/>
    </xf>
    <xf numFmtId="0" fontId="9" fillId="0" borderId="2" xfId="3" applyFont="1" applyFill="1" applyBorder="1" applyAlignment="1">
      <alignment horizontal="left" vertical="top" wrapText="1"/>
    </xf>
    <xf numFmtId="49" fontId="9" fillId="0" borderId="2" xfId="0" applyNumberFormat="1" applyFont="1" applyBorder="1" applyAlignment="1">
      <alignment horizontal="left" vertical="center" wrapText="1" readingOrder="1"/>
    </xf>
    <xf numFmtId="49" fontId="7" fillId="0" borderId="2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49" fontId="0" fillId="0" borderId="0" xfId="0" applyNumberFormat="1" applyAlignment="1">
      <alignment horizontal="center" vertical="top"/>
    </xf>
    <xf numFmtId="49" fontId="4" fillId="0" borderId="2" xfId="0" applyNumberFormat="1" applyFont="1" applyBorder="1" applyAlignment="1">
      <alignment horizontal="center" vertical="top"/>
    </xf>
    <xf numFmtId="49" fontId="4" fillId="0" borderId="5" xfId="0" applyNumberFormat="1" applyFont="1" applyBorder="1" applyAlignment="1">
      <alignment horizontal="center" vertical="top"/>
    </xf>
    <xf numFmtId="164" fontId="9" fillId="0" borderId="2" xfId="0" applyNumberFormat="1" applyFont="1" applyBorder="1" applyAlignment="1">
      <alignment horizontal="left" vertical="center" wrapText="1"/>
    </xf>
    <xf numFmtId="0" fontId="9" fillId="0" borderId="2" xfId="3" applyFont="1" applyFill="1" applyBorder="1" applyAlignment="1">
      <alignment horizontal="left" vertical="center" wrapText="1"/>
    </xf>
    <xf numFmtId="0" fontId="13" fillId="0" borderId="8" xfId="0" applyFont="1" applyBorder="1" applyAlignment="1">
      <alignment vertical="center"/>
    </xf>
    <xf numFmtId="49" fontId="13" fillId="0" borderId="1" xfId="0" applyNumberFormat="1" applyFont="1" applyBorder="1" applyAlignment="1">
      <alignment horizontal="center" vertical="center"/>
    </xf>
    <xf numFmtId="164" fontId="5" fillId="0" borderId="2" xfId="0" applyNumberFormat="1" applyFont="1" applyBorder="1" applyAlignment="1">
      <alignment horizontal="left" vertical="top" wrapText="1"/>
    </xf>
    <xf numFmtId="0" fontId="9" fillId="0" borderId="9" xfId="3" applyFont="1" applyFill="1" applyBorder="1">
      <alignment horizontal="left" vertical="center" wrapText="1"/>
    </xf>
    <xf numFmtId="0" fontId="9" fillId="0" borderId="9" xfId="1" applyFont="1" applyFill="1" applyBorder="1">
      <alignment horizontal="center" vertical="center"/>
    </xf>
    <xf numFmtId="49" fontId="9" fillId="0" borderId="2" xfId="0" applyNumberFormat="1" applyFont="1" applyBorder="1" applyAlignment="1">
      <alignment horizontal="center" vertical="center"/>
    </xf>
    <xf numFmtId="0" fontId="9" fillId="0" borderId="9" xfId="3" applyFont="1" applyFill="1" applyBorder="1" applyAlignment="1">
      <alignment horizontal="left" vertical="center" wrapText="1"/>
    </xf>
    <xf numFmtId="0" fontId="4" fillId="0" borderId="10" xfId="0" applyFont="1" applyBorder="1" applyAlignment="1">
      <alignment horizontal="center" vertical="top"/>
    </xf>
    <xf numFmtId="0" fontId="4" fillId="0" borderId="11" xfId="0" applyFont="1" applyBorder="1" applyAlignment="1">
      <alignment horizontal="center" vertical="top"/>
    </xf>
    <xf numFmtId="164" fontId="4" fillId="0" borderId="11" xfId="0" applyNumberFormat="1" applyFont="1" applyBorder="1" applyAlignment="1">
      <alignment horizontal="center" vertical="top"/>
    </xf>
    <xf numFmtId="0" fontId="9" fillId="0" borderId="12" xfId="3" applyFont="1" applyFill="1" applyBorder="1">
      <alignment horizontal="left" vertical="center" wrapText="1"/>
    </xf>
    <xf numFmtId="0" fontId="9" fillId="0" borderId="12" xfId="1" applyFont="1" applyFill="1" applyBorder="1">
      <alignment horizontal="center" vertical="center"/>
    </xf>
    <xf numFmtId="0" fontId="4" fillId="0" borderId="11" xfId="0" applyNumberFormat="1" applyFont="1" applyBorder="1" applyAlignment="1">
      <alignment horizontal="center" vertical="top"/>
    </xf>
    <xf numFmtId="164" fontId="4" fillId="0" borderId="11" xfId="0" applyNumberFormat="1" applyFont="1" applyBorder="1" applyAlignment="1">
      <alignment horizontal="right" vertical="center"/>
    </xf>
    <xf numFmtId="0" fontId="0" fillId="0" borderId="13" xfId="0" applyBorder="1"/>
    <xf numFmtId="164" fontId="4" fillId="0" borderId="14" xfId="0" applyNumberFormat="1" applyFont="1" applyBorder="1" applyAlignment="1">
      <alignment horizontal="right" vertical="center"/>
    </xf>
    <xf numFmtId="0" fontId="9" fillId="0" borderId="2" xfId="3" applyFont="1" applyFill="1" applyBorder="1">
      <alignment horizontal="left" vertical="center" wrapText="1"/>
    </xf>
    <xf numFmtId="0" fontId="9" fillId="0" borderId="2" xfId="1" applyFont="1" applyFill="1" applyBorder="1">
      <alignment horizontal="center" vertical="center"/>
    </xf>
    <xf numFmtId="0" fontId="4" fillId="0" borderId="15" xfId="0" applyFont="1" applyBorder="1" applyAlignment="1">
      <alignment horizontal="center" vertical="top"/>
    </xf>
    <xf numFmtId="0" fontId="4" fillId="0" borderId="14" xfId="0" applyFont="1" applyBorder="1" applyAlignment="1">
      <alignment horizontal="center" vertical="top"/>
    </xf>
    <xf numFmtId="164" fontId="4" fillId="0" borderId="14" xfId="0" applyNumberFormat="1" applyFont="1" applyBorder="1" applyAlignment="1">
      <alignment horizontal="center" vertical="top"/>
    </xf>
    <xf numFmtId="0" fontId="4" fillId="0" borderId="14" xfId="0" applyNumberFormat="1" applyFont="1" applyBorder="1" applyAlignment="1">
      <alignment horizontal="center" vertical="top"/>
    </xf>
    <xf numFmtId="0" fontId="0" fillId="0" borderId="16" xfId="0" applyBorder="1"/>
    <xf numFmtId="0" fontId="0" fillId="0" borderId="0" xfId="0" applyBorder="1"/>
    <xf numFmtId="0" fontId="9" fillId="0" borderId="14" xfId="1" applyFont="1" applyFill="1" applyBorder="1">
      <alignment horizontal="center" vertical="center"/>
    </xf>
    <xf numFmtId="0" fontId="9" fillId="0" borderId="17" xfId="1" applyFont="1" applyFill="1" applyBorder="1">
      <alignment horizontal="center" vertical="center"/>
    </xf>
    <xf numFmtId="165" fontId="9" fillId="0" borderId="9" xfId="5" applyNumberFormat="1" applyFont="1" applyFill="1" applyBorder="1">
      <alignment horizontal="right" vertical="center"/>
    </xf>
    <xf numFmtId="166" fontId="0" fillId="0" borderId="2" xfId="0" applyNumberFormat="1" applyBorder="1" applyAlignment="1">
      <alignment vertical="center"/>
    </xf>
    <xf numFmtId="165" fontId="9" fillId="0" borderId="18" xfId="5" applyNumberFormat="1" applyFont="1" applyFill="1" applyBorder="1">
      <alignment horizontal="right" vertical="center"/>
    </xf>
    <xf numFmtId="165" fontId="9" fillId="0" borderId="19" xfId="5" applyNumberFormat="1" applyFont="1" applyFill="1" applyBorder="1">
      <alignment horizontal="right" vertical="center"/>
    </xf>
    <xf numFmtId="164" fontId="5" fillId="0" borderId="2" xfId="0" applyNumberFormat="1" applyFont="1" applyBorder="1" applyAlignment="1">
      <alignment horizontal="center" vertical="top"/>
    </xf>
    <xf numFmtId="0" fontId="11" fillId="0" borderId="2" xfId="3" applyFont="1" applyFill="1" applyBorder="1">
      <alignment horizontal="left" vertical="center" wrapText="1"/>
    </xf>
    <xf numFmtId="0" fontId="11" fillId="0" borderId="2" xfId="1" applyFont="1" applyFill="1" applyBorder="1">
      <alignment horizontal="center" vertical="center"/>
    </xf>
    <xf numFmtId="0" fontId="12" fillId="0" borderId="2" xfId="0" applyNumberFormat="1" applyFont="1" applyBorder="1" applyAlignment="1">
      <alignment horizontal="center" vertical="top"/>
    </xf>
    <xf numFmtId="166" fontId="4" fillId="0" borderId="11" xfId="0" applyNumberFormat="1" applyFont="1" applyBorder="1" applyAlignment="1">
      <alignment horizontal="center" vertical="center"/>
    </xf>
    <xf numFmtId="166" fontId="4" fillId="0" borderId="14" xfId="0" applyNumberFormat="1" applyFont="1" applyBorder="1" applyAlignment="1">
      <alignment horizontal="center" vertical="top"/>
    </xf>
    <xf numFmtId="164" fontId="5" fillId="0" borderId="5" xfId="0" applyNumberFormat="1" applyFont="1" applyBorder="1" applyAlignment="1">
      <alignment horizontal="right" vertical="center"/>
    </xf>
    <xf numFmtId="164" fontId="5" fillId="0" borderId="2" xfId="0" applyNumberFormat="1" applyFont="1" applyBorder="1" applyAlignment="1">
      <alignment horizontal="center" vertical="center"/>
    </xf>
    <xf numFmtId="164" fontId="5" fillId="0" borderId="0" xfId="0" applyNumberFormat="1" applyFont="1" applyBorder="1" applyAlignment="1">
      <alignment horizontal="right" vertical="center"/>
    </xf>
    <xf numFmtId="164" fontId="5" fillId="0" borderId="5" xfId="0" applyNumberFormat="1" applyFont="1" applyBorder="1" applyAlignment="1">
      <alignment horizontal="center" vertical="center"/>
    </xf>
    <xf numFmtId="0" fontId="12" fillId="0" borderId="1" xfId="0" applyNumberFormat="1" applyFont="1" applyBorder="1" applyAlignment="1">
      <alignment horizontal="center" vertical="center"/>
    </xf>
    <xf numFmtId="0" fontId="12" fillId="0" borderId="2" xfId="0" applyNumberFormat="1" applyFont="1" applyBorder="1" applyAlignment="1">
      <alignment horizontal="center" vertical="center"/>
    </xf>
    <xf numFmtId="164" fontId="12" fillId="0" borderId="2" xfId="0" applyNumberFormat="1" applyFont="1" applyBorder="1" applyAlignment="1">
      <alignment horizontal="left" vertical="center" wrapText="1"/>
    </xf>
    <xf numFmtId="49" fontId="12" fillId="0" borderId="2" xfId="0" applyNumberFormat="1" applyFont="1" applyBorder="1" applyAlignment="1">
      <alignment horizontal="center" vertical="center"/>
    </xf>
    <xf numFmtId="164" fontId="12" fillId="0" borderId="2" xfId="0" applyNumberFormat="1" applyFont="1" applyBorder="1" applyAlignment="1">
      <alignment horizontal="center" vertical="center"/>
    </xf>
    <xf numFmtId="0" fontId="16" fillId="0" borderId="3" xfId="0" applyFont="1" applyBorder="1" applyAlignment="1">
      <alignment vertical="center"/>
    </xf>
    <xf numFmtId="0" fontId="12" fillId="0" borderId="1" xfId="0" applyNumberFormat="1" applyFont="1" applyBorder="1" applyAlignment="1">
      <alignment horizontal="center" vertical="top"/>
    </xf>
    <xf numFmtId="164" fontId="12" fillId="0" borderId="2" xfId="0" applyNumberFormat="1" applyFont="1" applyBorder="1" applyAlignment="1">
      <alignment horizontal="left" vertical="top" wrapText="1"/>
    </xf>
    <xf numFmtId="49" fontId="12" fillId="0" borderId="2" xfId="0" applyNumberFormat="1" applyFont="1" applyBorder="1" applyAlignment="1">
      <alignment horizontal="center" vertical="top"/>
    </xf>
    <xf numFmtId="164" fontId="12" fillId="0" borderId="2" xfId="0" applyNumberFormat="1" applyFont="1" applyBorder="1" applyAlignment="1">
      <alignment horizontal="center" vertical="top"/>
    </xf>
    <xf numFmtId="0" fontId="16" fillId="0" borderId="3" xfId="0" applyFont="1" applyBorder="1"/>
    <xf numFmtId="164" fontId="19" fillId="0" borderId="2" xfId="0" applyNumberFormat="1" applyFont="1" applyBorder="1" applyAlignment="1">
      <alignment horizontal="left" vertical="center" wrapText="1"/>
    </xf>
    <xf numFmtId="49" fontId="19" fillId="0" borderId="2" xfId="0" applyNumberFormat="1" applyFont="1" applyBorder="1" applyAlignment="1">
      <alignment horizontal="right" vertical="center" wrapText="1"/>
    </xf>
    <xf numFmtId="164" fontId="19" fillId="0" borderId="2" xfId="0" applyNumberFormat="1" applyFont="1" applyBorder="1" applyAlignment="1">
      <alignment horizontal="right" vertical="center" wrapText="1"/>
    </xf>
    <xf numFmtId="164" fontId="12" fillId="0" borderId="2" xfId="0" applyNumberFormat="1" applyFont="1" applyBorder="1" applyAlignment="1">
      <alignment horizontal="center" vertical="center" wrapText="1"/>
    </xf>
    <xf numFmtId="49" fontId="12" fillId="0" borderId="2" xfId="0" applyNumberFormat="1" applyFont="1" applyBorder="1" applyAlignment="1">
      <alignment horizontal="right" vertical="center" wrapText="1"/>
    </xf>
    <xf numFmtId="164" fontId="12" fillId="0" borderId="2" xfId="0" applyNumberFormat="1" applyFont="1" applyBorder="1" applyAlignment="1">
      <alignment horizontal="right" vertical="center" wrapText="1"/>
    </xf>
    <xf numFmtId="0" fontId="12" fillId="0" borderId="1" xfId="0" applyFont="1" applyBorder="1" applyAlignment="1">
      <alignment horizontal="center" vertical="center"/>
    </xf>
    <xf numFmtId="49" fontId="19" fillId="0" borderId="2" xfId="0" applyNumberFormat="1" applyFont="1" applyBorder="1" applyAlignment="1">
      <alignment horizontal="center" vertical="center"/>
    </xf>
    <xf numFmtId="164" fontId="19" fillId="0" borderId="2" xfId="0" applyNumberFormat="1" applyFont="1" applyBorder="1" applyAlignment="1">
      <alignment horizontal="center" vertical="center"/>
    </xf>
    <xf numFmtId="164" fontId="23" fillId="0" borderId="2" xfId="0" applyNumberFormat="1" applyFont="1" applyBorder="1" applyAlignment="1">
      <alignment horizontal="center" vertical="center"/>
    </xf>
    <xf numFmtId="164" fontId="23" fillId="0" borderId="2" xfId="0" applyNumberFormat="1" applyFont="1" applyBorder="1" applyAlignment="1">
      <alignment horizontal="right" vertical="center"/>
    </xf>
    <xf numFmtId="0" fontId="24" fillId="0" borderId="8" xfId="0" applyFont="1" applyBorder="1" applyAlignment="1">
      <alignment vertical="center"/>
    </xf>
    <xf numFmtId="49" fontId="24" fillId="0" borderId="1" xfId="0" applyNumberFormat="1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center" wrapText="1" readingOrder="1"/>
    </xf>
    <xf numFmtId="49" fontId="25" fillId="0" borderId="2" xfId="0" applyNumberFormat="1" applyFont="1" applyBorder="1" applyAlignment="1">
      <alignment horizontal="left" vertical="top" wrapText="1" readingOrder="1"/>
    </xf>
    <xf numFmtId="0" fontId="11" fillId="0" borderId="3" xfId="0" applyFont="1" applyBorder="1" applyAlignment="1">
      <alignment vertical="center"/>
    </xf>
    <xf numFmtId="164" fontId="19" fillId="0" borderId="2" xfId="0" applyNumberFormat="1" applyFont="1" applyBorder="1" applyAlignment="1">
      <alignment horizontal="left" vertical="top" wrapText="1"/>
    </xf>
    <xf numFmtId="49" fontId="24" fillId="0" borderId="2" xfId="0" applyNumberFormat="1" applyFont="1" applyBorder="1" applyAlignment="1">
      <alignment horizontal="center" vertical="center"/>
    </xf>
    <xf numFmtId="0" fontId="26" fillId="0" borderId="2" xfId="0" applyFont="1" applyBorder="1" applyAlignment="1">
      <alignment horizontal="left" vertical="center" wrapText="1" readingOrder="1"/>
    </xf>
    <xf numFmtId="164" fontId="19" fillId="0" borderId="2" xfId="0" applyNumberFormat="1" applyFont="1" applyBorder="1" applyAlignment="1">
      <alignment horizontal="center" vertical="center" wrapText="1"/>
    </xf>
    <xf numFmtId="0" fontId="27" fillId="0" borderId="2" xfId="0" applyFont="1" applyBorder="1" applyAlignment="1">
      <alignment horizontal="left" vertical="center" wrapText="1" readingOrder="1"/>
    </xf>
    <xf numFmtId="0" fontId="12" fillId="0" borderId="1" xfId="0" applyFont="1" applyBorder="1" applyAlignment="1">
      <alignment horizontal="center" vertical="top"/>
    </xf>
    <xf numFmtId="0" fontId="12" fillId="0" borderId="20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164" fontId="12" fillId="0" borderId="14" xfId="0" applyNumberFormat="1" applyFont="1" applyBorder="1" applyAlignment="1">
      <alignment horizontal="center" vertical="center"/>
    </xf>
    <xf numFmtId="164" fontId="19" fillId="0" borderId="14" xfId="0" applyNumberFormat="1" applyFont="1" applyBorder="1" applyAlignment="1">
      <alignment horizontal="left" vertical="center" wrapText="1"/>
    </xf>
    <xf numFmtId="49" fontId="19" fillId="0" borderId="14" xfId="0" applyNumberFormat="1" applyFont="1" applyBorder="1" applyAlignment="1">
      <alignment horizontal="center" vertical="center"/>
    </xf>
    <xf numFmtId="164" fontId="19" fillId="0" borderId="14" xfId="0" applyNumberFormat="1" applyFont="1" applyBorder="1" applyAlignment="1">
      <alignment horizontal="center" vertical="center"/>
    </xf>
    <xf numFmtId="164" fontId="12" fillId="0" borderId="14" xfId="0" applyNumberFormat="1" applyFont="1" applyBorder="1" applyAlignment="1">
      <alignment horizontal="right" vertical="center"/>
    </xf>
    <xf numFmtId="0" fontId="16" fillId="0" borderId="21" xfId="0" applyFont="1" applyBorder="1" applyAlignment="1">
      <alignment vertical="center"/>
    </xf>
    <xf numFmtId="0" fontId="12" fillId="0" borderId="9" xfId="3" applyFont="1" applyFill="1" applyBorder="1">
      <alignment horizontal="left" vertical="center" wrapText="1"/>
    </xf>
    <xf numFmtId="49" fontId="19" fillId="0" borderId="2" xfId="0" applyNumberFormat="1" applyFont="1" applyBorder="1" applyAlignment="1">
      <alignment horizontal="center" vertical="top"/>
    </xf>
    <xf numFmtId="164" fontId="19" fillId="0" borderId="2" xfId="0" applyNumberFormat="1" applyFont="1" applyBorder="1" applyAlignment="1">
      <alignment horizontal="center" vertical="top"/>
    </xf>
    <xf numFmtId="0" fontId="11" fillId="0" borderId="17" xfId="1" applyFont="1" applyFill="1" applyBorder="1">
      <alignment horizontal="center" vertical="center"/>
    </xf>
    <xf numFmtId="0" fontId="11" fillId="0" borderId="9" xfId="1" applyFont="1" applyFill="1" applyBorder="1">
      <alignment horizontal="center" vertical="center"/>
    </xf>
    <xf numFmtId="0" fontId="20" fillId="0" borderId="9" xfId="3" applyFont="1" applyFill="1" applyBorder="1">
      <alignment horizontal="left" vertical="center" wrapText="1"/>
    </xf>
    <xf numFmtId="0" fontId="11" fillId="0" borderId="9" xfId="3" applyFont="1" applyFill="1" applyBorder="1">
      <alignment horizontal="left" vertical="center" wrapText="1"/>
    </xf>
    <xf numFmtId="166" fontId="4" fillId="0" borderId="0" xfId="0" applyNumberFormat="1" applyFont="1" applyBorder="1" applyAlignment="1">
      <alignment horizontal="center" vertical="top"/>
    </xf>
    <xf numFmtId="0" fontId="16" fillId="0" borderId="0" xfId="0" applyFont="1" applyAlignment="1">
      <alignment horizontal="center" vertical="center"/>
    </xf>
    <xf numFmtId="0" fontId="19" fillId="0" borderId="2" xfId="0" applyFont="1" applyBorder="1" applyAlignment="1">
      <alignment horizontal="left" vertical="center" wrapText="1"/>
    </xf>
    <xf numFmtId="166" fontId="19" fillId="0" borderId="2" xfId="0" applyNumberFormat="1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/>
    </xf>
    <xf numFmtId="0" fontId="23" fillId="0" borderId="1" xfId="0" applyNumberFormat="1" applyFont="1" applyBorder="1" applyAlignment="1">
      <alignment horizontal="center" vertical="center"/>
    </xf>
    <xf numFmtId="0" fontId="23" fillId="0" borderId="2" xfId="0" applyNumberFormat="1" applyFont="1" applyBorder="1" applyAlignment="1">
      <alignment horizontal="center" vertical="center"/>
    </xf>
    <xf numFmtId="0" fontId="23" fillId="0" borderId="2" xfId="0" applyFont="1" applyBorder="1" applyAlignment="1">
      <alignment horizontal="left" vertical="center" wrapText="1"/>
    </xf>
    <xf numFmtId="0" fontId="23" fillId="0" borderId="2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top"/>
    </xf>
    <xf numFmtId="0" fontId="22" fillId="0" borderId="3" xfId="0" applyFont="1" applyBorder="1" applyAlignment="1">
      <alignment vertical="center"/>
    </xf>
    <xf numFmtId="0" fontId="22" fillId="0" borderId="0" xfId="0" applyFont="1" applyAlignment="1">
      <alignment vertical="center"/>
    </xf>
    <xf numFmtId="0" fontId="11" fillId="0" borderId="3" xfId="0" applyFont="1" applyBorder="1"/>
    <xf numFmtId="0" fontId="11" fillId="0" borderId="0" xfId="0" applyFont="1"/>
    <xf numFmtId="0" fontId="5" fillId="0" borderId="1" xfId="0" applyNumberFormat="1" applyFont="1" applyBorder="1" applyAlignment="1">
      <alignment horizontal="center" vertical="top"/>
    </xf>
    <xf numFmtId="0" fontId="5" fillId="0" borderId="2" xfId="0" applyNumberFormat="1" applyFont="1" applyBorder="1" applyAlignment="1">
      <alignment horizontal="center" vertical="top"/>
    </xf>
    <xf numFmtId="0" fontId="29" fillId="0" borderId="1" xfId="0" applyFont="1" applyBorder="1" applyAlignment="1">
      <alignment horizontal="center" vertical="center"/>
    </xf>
    <xf numFmtId="49" fontId="29" fillId="0" borderId="2" xfId="0" applyNumberFormat="1" applyFont="1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164" fontId="29" fillId="0" borderId="2" xfId="0" applyNumberFormat="1" applyFont="1" applyBorder="1" applyAlignment="1">
      <alignment horizontal="center" vertical="center"/>
    </xf>
    <xf numFmtId="166" fontId="29" fillId="0" borderId="2" xfId="0" applyNumberFormat="1" applyFont="1" applyBorder="1" applyAlignment="1">
      <alignment horizontal="center" vertical="center"/>
    </xf>
    <xf numFmtId="0" fontId="29" fillId="0" borderId="2" xfId="0" applyNumberFormat="1" applyFont="1" applyBorder="1" applyAlignment="1">
      <alignment horizontal="center" vertical="center"/>
    </xf>
    <xf numFmtId="164" fontId="29" fillId="0" borderId="2" xfId="0" applyNumberFormat="1" applyFont="1" applyBorder="1" applyAlignment="1">
      <alignment horizontal="right" vertical="center"/>
    </xf>
    <xf numFmtId="0" fontId="29" fillId="0" borderId="3" xfId="0" applyFont="1" applyBorder="1" applyAlignment="1">
      <alignment vertical="center"/>
    </xf>
    <xf numFmtId="0" fontId="29" fillId="0" borderId="0" xfId="0" applyFont="1" applyAlignment="1">
      <alignment vertical="center"/>
    </xf>
    <xf numFmtId="164" fontId="30" fillId="0" borderId="2" xfId="0" applyNumberFormat="1" applyFont="1" applyBorder="1" applyAlignment="1">
      <alignment horizontal="left" vertical="center" wrapText="1"/>
    </xf>
    <xf numFmtId="49" fontId="1" fillId="0" borderId="2" xfId="0" applyNumberFormat="1" applyFont="1" applyBorder="1" applyAlignment="1">
      <alignment horizontal="left" vertical="center" wrapText="1" readingOrder="1"/>
    </xf>
    <xf numFmtId="0" fontId="23" fillId="0" borderId="1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164" fontId="28" fillId="0" borderId="2" xfId="0" applyNumberFormat="1" applyFont="1" applyBorder="1" applyAlignment="1">
      <alignment horizontal="center" vertical="center"/>
    </xf>
    <xf numFmtId="49" fontId="23" fillId="0" borderId="0" xfId="0" applyNumberFormat="1" applyFont="1" applyBorder="1" applyAlignment="1">
      <alignment horizontal="left" vertical="center" wrapText="1"/>
    </xf>
    <xf numFmtId="49" fontId="23" fillId="0" borderId="0" xfId="0" applyNumberFormat="1" applyFont="1" applyBorder="1" applyAlignment="1">
      <alignment horizontal="center" vertical="center"/>
    </xf>
    <xf numFmtId="49" fontId="28" fillId="0" borderId="0" xfId="0" applyNumberFormat="1" applyFont="1" applyBorder="1" applyAlignment="1">
      <alignment horizontal="left" vertical="center" wrapText="1"/>
    </xf>
    <xf numFmtId="49" fontId="28" fillId="0" borderId="0" xfId="0" applyNumberFormat="1" applyFont="1" applyBorder="1" applyAlignment="1">
      <alignment horizontal="center" vertical="center"/>
    </xf>
    <xf numFmtId="0" fontId="31" fillId="0" borderId="8" xfId="0" applyFont="1" applyBorder="1" applyAlignment="1">
      <alignment vertical="center"/>
    </xf>
    <xf numFmtId="49" fontId="31" fillId="0" borderId="1" xfId="0" applyNumberFormat="1" applyFont="1" applyBorder="1" applyAlignment="1">
      <alignment horizontal="center" vertical="center"/>
    </xf>
    <xf numFmtId="49" fontId="31" fillId="0" borderId="2" xfId="0" applyNumberFormat="1" applyFont="1" applyBorder="1" applyAlignment="1">
      <alignment horizontal="center" vertical="center"/>
    </xf>
    <xf numFmtId="0" fontId="20" fillId="0" borderId="2" xfId="1" applyFont="1" applyFill="1" applyBorder="1">
      <alignment horizontal="center" vertical="center"/>
    </xf>
    <xf numFmtId="0" fontId="19" fillId="0" borderId="2" xfId="0" applyNumberFormat="1" applyFont="1" applyBorder="1" applyAlignment="1">
      <alignment horizontal="center" vertical="top"/>
    </xf>
    <xf numFmtId="164" fontId="19" fillId="0" borderId="2" xfId="0" applyNumberFormat="1" applyFont="1" applyBorder="1" applyAlignment="1">
      <alignment horizontal="right" vertical="center"/>
    </xf>
    <xf numFmtId="0" fontId="19" fillId="0" borderId="1" xfId="0" applyFont="1" applyBorder="1" applyAlignment="1">
      <alignment horizontal="center" vertical="top"/>
    </xf>
    <xf numFmtId="0" fontId="20" fillId="0" borderId="3" xfId="0" applyFont="1" applyBorder="1"/>
    <xf numFmtId="0" fontId="4" fillId="0" borderId="22" xfId="0" applyFont="1" applyBorder="1" applyAlignment="1">
      <alignment horizontal="center" vertical="top"/>
    </xf>
    <xf numFmtId="0" fontId="0" fillId="0" borderId="23" xfId="0" applyBorder="1"/>
    <xf numFmtId="164" fontId="4" fillId="0" borderId="11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left" vertical="center" wrapText="1"/>
    </xf>
    <xf numFmtId="164" fontId="4" fillId="2" borderId="2" xfId="0" applyNumberFormat="1" applyFont="1" applyFill="1" applyBorder="1" applyAlignment="1">
      <alignment horizontal="center" vertical="center"/>
    </xf>
    <xf numFmtId="164" fontId="4" fillId="2" borderId="2" xfId="0" applyNumberFormat="1" applyFont="1" applyFill="1" applyBorder="1" applyAlignment="1">
      <alignment horizontal="right" vertical="center"/>
    </xf>
    <xf numFmtId="164" fontId="5" fillId="2" borderId="2" xfId="0" applyNumberFormat="1" applyFont="1" applyFill="1" applyBorder="1" applyAlignment="1">
      <alignment horizontal="right" vertical="center"/>
    </xf>
    <xf numFmtId="0" fontId="16" fillId="0" borderId="0" xfId="0" applyFont="1" applyBorder="1" applyAlignment="1">
      <alignment vertical="center"/>
    </xf>
    <xf numFmtId="164" fontId="16" fillId="0" borderId="2" xfId="0" applyNumberFormat="1" applyFont="1" applyBorder="1" applyAlignment="1">
      <alignment vertical="center"/>
    </xf>
    <xf numFmtId="0" fontId="16" fillId="0" borderId="3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top"/>
    </xf>
    <xf numFmtId="0" fontId="23" fillId="0" borderId="2" xfId="0" applyFont="1" applyBorder="1" applyAlignment="1">
      <alignment horizontal="left" vertical="top" wrapText="1"/>
    </xf>
    <xf numFmtId="166" fontId="23" fillId="0" borderId="2" xfId="0" applyNumberFormat="1" applyFont="1" applyBorder="1" applyAlignment="1">
      <alignment horizontal="center" vertical="center"/>
    </xf>
    <xf numFmtId="166" fontId="23" fillId="0" borderId="2" xfId="0" applyNumberFormat="1" applyFont="1" applyBorder="1" applyAlignment="1">
      <alignment horizontal="center" vertical="top"/>
    </xf>
    <xf numFmtId="0" fontId="22" fillId="0" borderId="0" xfId="0" applyFont="1"/>
    <xf numFmtId="164" fontId="23" fillId="0" borderId="2" xfId="0" applyNumberFormat="1" applyFont="1" applyBorder="1" applyAlignment="1">
      <alignment horizontal="right" vertical="top"/>
    </xf>
    <xf numFmtId="0" fontId="19" fillId="0" borderId="2" xfId="0" applyFont="1" applyBorder="1" applyAlignment="1">
      <alignment horizontal="center" vertical="center"/>
    </xf>
    <xf numFmtId="166" fontId="19" fillId="0" borderId="2" xfId="0" applyNumberFormat="1" applyFont="1" applyBorder="1" applyAlignment="1">
      <alignment horizontal="center" vertical="center"/>
    </xf>
    <xf numFmtId="0" fontId="20" fillId="0" borderId="0" xfId="0" applyFont="1" applyAlignment="1">
      <alignment vertical="center"/>
    </xf>
    <xf numFmtId="49" fontId="23" fillId="0" borderId="2" xfId="0" applyNumberFormat="1" applyFont="1" applyBorder="1" applyAlignment="1">
      <alignment horizontal="left" vertical="top" wrapText="1"/>
    </xf>
    <xf numFmtId="165" fontId="12" fillId="0" borderId="2" xfId="0" applyNumberFormat="1" applyFont="1" applyBorder="1" applyAlignment="1">
      <alignment horizontal="right" vertical="center"/>
    </xf>
    <xf numFmtId="168" fontId="4" fillId="0" borderId="2" xfId="0" applyNumberFormat="1" applyFont="1" applyBorder="1" applyAlignment="1">
      <alignment horizontal="right" vertical="center"/>
    </xf>
    <xf numFmtId="168" fontId="12" fillId="0" borderId="2" xfId="0" applyNumberFormat="1" applyFont="1" applyBorder="1" applyAlignment="1">
      <alignment horizontal="right" vertical="center"/>
    </xf>
    <xf numFmtId="168" fontId="4" fillId="0" borderId="2" xfId="0" applyNumberFormat="1" applyFont="1" applyBorder="1" applyAlignment="1">
      <alignment horizontal="center" vertical="center"/>
    </xf>
    <xf numFmtId="2" fontId="16" fillId="0" borderId="0" xfId="0" applyNumberFormat="1" applyFont="1" applyBorder="1" applyAlignment="1">
      <alignment vertical="center"/>
    </xf>
    <xf numFmtId="165" fontId="0" fillId="0" borderId="0" xfId="0" applyNumberFormat="1" applyBorder="1"/>
    <xf numFmtId="165" fontId="16" fillId="0" borderId="0" xfId="0" applyNumberFormat="1" applyFont="1" applyBorder="1" applyAlignment="1">
      <alignment vertical="center"/>
    </xf>
    <xf numFmtId="0" fontId="19" fillId="0" borderId="1" xfId="0" applyNumberFormat="1" applyFont="1" applyBorder="1" applyAlignment="1">
      <alignment horizontal="center" vertical="center"/>
    </xf>
    <xf numFmtId="0" fontId="19" fillId="0" borderId="2" xfId="0" applyNumberFormat="1" applyFont="1" applyBorder="1" applyAlignment="1">
      <alignment horizontal="center" vertical="center"/>
    </xf>
    <xf numFmtId="0" fontId="20" fillId="0" borderId="0" xfId="0" applyFont="1" applyAlignment="1">
      <alignment horizontal="center" vertical="top"/>
    </xf>
    <xf numFmtId="0" fontId="20" fillId="0" borderId="0" xfId="0" applyFont="1" applyAlignment="1">
      <alignment horizontal="center" vertical="center"/>
    </xf>
    <xf numFmtId="0" fontId="28" fillId="0" borderId="1" xfId="0" applyNumberFormat="1" applyFont="1" applyBorder="1" applyAlignment="1">
      <alignment horizontal="center" vertical="center"/>
    </xf>
    <xf numFmtId="0" fontId="28" fillId="0" borderId="2" xfId="0" applyNumberFormat="1" applyFont="1" applyBorder="1" applyAlignment="1">
      <alignment horizontal="center" vertical="center"/>
    </xf>
    <xf numFmtId="166" fontId="28" fillId="0" borderId="2" xfId="0" applyNumberFormat="1" applyFont="1" applyBorder="1" applyAlignment="1">
      <alignment horizontal="center" vertical="center" wrapText="1"/>
    </xf>
    <xf numFmtId="164" fontId="28" fillId="0" borderId="2" xfId="0" applyNumberFormat="1" applyFont="1" applyBorder="1" applyAlignment="1">
      <alignment horizontal="right" vertical="top"/>
    </xf>
    <xf numFmtId="0" fontId="32" fillId="0" borderId="0" xfId="0" applyFont="1" applyAlignment="1">
      <alignment horizontal="center" vertical="top"/>
    </xf>
    <xf numFmtId="165" fontId="16" fillId="0" borderId="0" xfId="0" applyNumberFormat="1" applyFont="1" applyBorder="1"/>
    <xf numFmtId="0" fontId="1" fillId="0" borderId="0" xfId="0" applyFont="1" applyAlignment="1">
      <alignment vertical="center"/>
    </xf>
    <xf numFmtId="49" fontId="0" fillId="0" borderId="3" xfId="0" applyNumberFormat="1" applyBorder="1" applyAlignment="1">
      <alignment vertical="center" wrapText="1"/>
    </xf>
    <xf numFmtId="49" fontId="1" fillId="0" borderId="3" xfId="0" applyNumberFormat="1" applyFont="1" applyBorder="1" applyAlignment="1">
      <alignment vertical="center" wrapText="1"/>
    </xf>
    <xf numFmtId="49" fontId="0" fillId="0" borderId="3" xfId="0" applyNumberFormat="1" applyBorder="1" applyAlignment="1">
      <alignment wrapText="1"/>
    </xf>
    <xf numFmtId="49" fontId="16" fillId="0" borderId="3" xfId="0" applyNumberFormat="1" applyFont="1" applyBorder="1" applyAlignment="1">
      <alignment wrapText="1"/>
    </xf>
    <xf numFmtId="49" fontId="1" fillId="0" borderId="3" xfId="0" applyNumberFormat="1" applyFont="1" applyBorder="1" applyAlignment="1">
      <alignment wrapText="1"/>
    </xf>
    <xf numFmtId="49" fontId="0" fillId="0" borderId="0" xfId="0" applyNumberFormat="1" applyAlignment="1">
      <alignment wrapText="1"/>
    </xf>
    <xf numFmtId="49" fontId="9" fillId="0" borderId="6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16" fillId="0" borderId="3" xfId="0" applyNumberFormat="1" applyFont="1" applyBorder="1" applyAlignment="1">
      <alignment vertical="center" wrapText="1"/>
    </xf>
    <xf numFmtId="49" fontId="20" fillId="0" borderId="3" xfId="0" applyNumberFormat="1" applyFont="1" applyBorder="1" applyAlignment="1">
      <alignment wrapText="1"/>
    </xf>
    <xf numFmtId="49" fontId="32" fillId="0" borderId="3" xfId="0" applyNumberFormat="1" applyFont="1" applyBorder="1" applyAlignment="1">
      <alignment wrapText="1"/>
    </xf>
    <xf numFmtId="49" fontId="0" fillId="0" borderId="7" xfId="0" applyNumberFormat="1" applyBorder="1" applyAlignment="1">
      <alignment wrapText="1"/>
    </xf>
    <xf numFmtId="49" fontId="19" fillId="0" borderId="1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top" wrapText="1"/>
    </xf>
    <xf numFmtId="0" fontId="5" fillId="0" borderId="11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4" fillId="0" borderId="11" xfId="0" applyFont="1" applyBorder="1" applyAlignment="1">
      <alignment vertical="top" wrapText="1"/>
    </xf>
    <xf numFmtId="0" fontId="4" fillId="0" borderId="24" xfId="0" applyFont="1" applyBorder="1" applyAlignment="1">
      <alignment vertical="top" wrapText="1"/>
    </xf>
    <xf numFmtId="0" fontId="4" fillId="0" borderId="14" xfId="0" applyFont="1" applyBorder="1" applyAlignment="1">
      <alignment vertical="top" wrapText="1"/>
    </xf>
    <xf numFmtId="0" fontId="37" fillId="0" borderId="0" xfId="0" applyFont="1" applyAlignment="1">
      <alignment wrapText="1"/>
    </xf>
    <xf numFmtId="165" fontId="0" fillId="0" borderId="0" xfId="0" applyNumberFormat="1" applyAlignment="1">
      <alignment horizontal="left" vertical="top" wrapText="1"/>
    </xf>
    <xf numFmtId="0" fontId="4" fillId="0" borderId="2" xfId="0" applyFont="1" applyBorder="1" applyAlignment="1">
      <alignment vertical="top" wrapText="1"/>
    </xf>
    <xf numFmtId="0" fontId="0" fillId="0" borderId="3" xfId="0" applyBorder="1" applyAlignment="1">
      <alignment horizontal="center" vertical="top" wrapText="1"/>
    </xf>
    <xf numFmtId="0" fontId="1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4" fillId="0" borderId="2" xfId="3" applyFont="1" applyFill="1" applyBorder="1">
      <alignment horizontal="left" vertical="center" wrapText="1"/>
    </xf>
    <xf numFmtId="0" fontId="19" fillId="0" borderId="2" xfId="3" applyFont="1" applyFill="1" applyBorder="1">
      <alignment horizontal="left" vertical="center" wrapText="1"/>
    </xf>
    <xf numFmtId="0" fontId="18" fillId="0" borderId="2" xfId="1" applyFont="1" applyFill="1" applyBorder="1" applyAlignment="1">
      <alignment horizontal="center" vertical="center"/>
    </xf>
    <xf numFmtId="0" fontId="7" fillId="0" borderId="2" xfId="3" applyFont="1" applyFill="1" applyBorder="1">
      <alignment horizontal="left" vertical="center" wrapText="1"/>
    </xf>
    <xf numFmtId="49" fontId="1" fillId="0" borderId="3" xfId="0" applyNumberFormat="1" applyFont="1" applyBorder="1" applyAlignment="1">
      <alignment vertical="top" wrapText="1"/>
    </xf>
    <xf numFmtId="166" fontId="7" fillId="0" borderId="5" xfId="0" applyNumberFormat="1" applyFont="1" applyBorder="1" applyAlignment="1">
      <alignment horizontal="center" vertical="center" wrapText="1"/>
    </xf>
    <xf numFmtId="164" fontId="12" fillId="0" borderId="5" xfId="0" applyNumberFormat="1" applyFont="1" applyBorder="1" applyAlignment="1">
      <alignment horizontal="right" vertical="center"/>
    </xf>
    <xf numFmtId="164" fontId="0" fillId="0" borderId="2" xfId="0" applyNumberFormat="1" applyBorder="1" applyAlignment="1">
      <alignment horizontal="right" vertical="top"/>
    </xf>
    <xf numFmtId="0" fontId="23" fillId="0" borderId="2" xfId="3" applyFont="1" applyFill="1" applyBorder="1">
      <alignment horizontal="left" vertical="center" wrapText="1"/>
    </xf>
    <xf numFmtId="0" fontId="4" fillId="0" borderId="2" xfId="1" applyFont="1" applyFill="1" applyBorder="1">
      <alignment horizontal="center" vertical="center"/>
    </xf>
    <xf numFmtId="0" fontId="12" fillId="0" borderId="2" xfId="1" applyFont="1" applyFill="1" applyBorder="1">
      <alignment horizontal="center" vertical="center"/>
    </xf>
    <xf numFmtId="0" fontId="17" fillId="0" borderId="2" xfId="3" applyFont="1" applyFill="1" applyBorder="1">
      <alignment horizontal="left" vertical="center" wrapText="1"/>
    </xf>
    <xf numFmtId="0" fontId="15" fillId="0" borderId="2" xfId="3" applyFont="1" applyFill="1" applyBorder="1">
      <alignment horizontal="left" vertical="center" wrapText="1"/>
    </xf>
    <xf numFmtId="0" fontId="18" fillId="0" borderId="2" xfId="1" applyFont="1" applyFill="1" applyBorder="1">
      <alignment horizontal="center" vertical="center"/>
    </xf>
    <xf numFmtId="0" fontId="18" fillId="0" borderId="2" xfId="3" applyFont="1" applyFill="1" applyBorder="1">
      <alignment horizontal="left" vertical="center" wrapText="1"/>
    </xf>
    <xf numFmtId="0" fontId="15" fillId="0" borderId="2" xfId="1" applyFont="1" applyFill="1" applyBorder="1">
      <alignment horizontal="center" vertical="center"/>
    </xf>
    <xf numFmtId="0" fontId="4" fillId="0" borderId="3" xfId="0" applyNumberFormat="1" applyFont="1" applyBorder="1" applyAlignment="1">
      <alignment horizontal="center" vertical="center" wrapText="1"/>
    </xf>
    <xf numFmtId="165" fontId="0" fillId="0" borderId="3" xfId="0" applyNumberFormat="1" applyBorder="1"/>
    <xf numFmtId="165" fontId="16" fillId="0" borderId="3" xfId="0" applyNumberFormat="1" applyFont="1" applyBorder="1" applyAlignment="1">
      <alignment vertical="center"/>
    </xf>
    <xf numFmtId="0" fontId="23" fillId="0" borderId="1" xfId="0" applyFont="1" applyBorder="1" applyAlignment="1">
      <alignment horizontal="center" vertical="top"/>
    </xf>
    <xf numFmtId="0" fontId="22" fillId="0" borderId="3" xfId="0" applyFont="1" applyBorder="1"/>
    <xf numFmtId="0" fontId="1" fillId="0" borderId="3" xfId="0" applyFont="1" applyBorder="1"/>
    <xf numFmtId="0" fontId="4" fillId="0" borderId="1" xfId="1" applyFont="1" applyFill="1" applyBorder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20" fillId="0" borderId="3" xfId="0" applyFont="1" applyBorder="1" applyAlignment="1">
      <alignment vertical="center"/>
    </xf>
    <xf numFmtId="0" fontId="12" fillId="0" borderId="1" xfId="1" applyFont="1" applyFill="1" applyBorder="1">
      <alignment horizontal="center" vertical="center"/>
    </xf>
    <xf numFmtId="0" fontId="18" fillId="0" borderId="1" xfId="1" applyFont="1" applyFill="1" applyBorder="1">
      <alignment horizontal="center" vertical="center"/>
    </xf>
    <xf numFmtId="0" fontId="15" fillId="0" borderId="1" xfId="1" applyFont="1" applyFill="1" applyBorder="1">
      <alignment horizontal="center" vertical="center"/>
    </xf>
    <xf numFmtId="0" fontId="4" fillId="0" borderId="5" xfId="0" applyFont="1" applyBorder="1" applyAlignment="1">
      <alignment horizontal="left" vertical="top" wrapText="1"/>
    </xf>
    <xf numFmtId="166" fontId="4" fillId="0" borderId="5" xfId="0" applyNumberFormat="1" applyFont="1" applyBorder="1" applyAlignment="1">
      <alignment horizontal="center" vertical="top"/>
    </xf>
    <xf numFmtId="0" fontId="1" fillId="0" borderId="7" xfId="0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164" fontId="4" fillId="0" borderId="5" xfId="0" applyNumberFormat="1" applyFont="1" applyBorder="1" applyAlignment="1">
      <alignment horizontal="left" vertical="center" wrapText="1"/>
    </xf>
    <xf numFmtId="0" fontId="0" fillId="0" borderId="14" xfId="0" applyBorder="1"/>
    <xf numFmtId="49" fontId="0" fillId="0" borderId="3" xfId="0" applyNumberFormat="1" applyBorder="1" applyAlignment="1">
      <alignment horizontal="center" wrapText="1"/>
    </xf>
    <xf numFmtId="49" fontId="1" fillId="0" borderId="3" xfId="0" applyNumberFormat="1" applyFont="1" applyBorder="1" applyAlignment="1">
      <alignment horizontal="left" vertical="center" wrapText="1"/>
    </xf>
    <xf numFmtId="0" fontId="35" fillId="0" borderId="0" xfId="0" applyFont="1" applyAlignment="1">
      <alignment vertical="center"/>
    </xf>
    <xf numFmtId="0" fontId="38" fillId="0" borderId="0" xfId="0" applyFont="1" applyAlignment="1">
      <alignment horizontal="center" vertical="center" wrapText="1"/>
    </xf>
    <xf numFmtId="0" fontId="38" fillId="0" borderId="0" xfId="0" applyFont="1" applyAlignment="1">
      <alignment vertical="center" wrapText="1"/>
    </xf>
    <xf numFmtId="3" fontId="38" fillId="0" borderId="0" xfId="0" applyNumberFormat="1" applyFont="1" applyAlignment="1">
      <alignment horizontal="center" vertical="center" wrapText="1"/>
    </xf>
    <xf numFmtId="3" fontId="39" fillId="0" borderId="0" xfId="0" applyNumberFormat="1" applyFont="1" applyAlignment="1">
      <alignment horizontal="center" vertical="center" wrapText="1"/>
    </xf>
    <xf numFmtId="0" fontId="40" fillId="0" borderId="0" xfId="0" applyFont="1" applyAlignment="1">
      <alignment vertical="center" wrapText="1"/>
    </xf>
    <xf numFmtId="0" fontId="41" fillId="0" borderId="2" xfId="0" applyFont="1" applyBorder="1" applyAlignment="1">
      <alignment horizontal="center" vertical="center" wrapText="1"/>
    </xf>
    <xf numFmtId="3" fontId="41" fillId="0" borderId="2" xfId="0" applyNumberFormat="1" applyFont="1" applyBorder="1" applyAlignment="1">
      <alignment horizontal="center" vertical="center" wrapText="1"/>
    </xf>
    <xf numFmtId="0" fontId="42" fillId="0" borderId="2" xfId="0" applyFont="1" applyBorder="1" applyAlignment="1">
      <alignment horizontal="left" vertical="center" wrapText="1"/>
    </xf>
    <xf numFmtId="0" fontId="38" fillId="0" borderId="2" xfId="0" applyFont="1" applyBorder="1" applyAlignment="1">
      <alignment horizontal="center" vertical="center" wrapText="1"/>
    </xf>
    <xf numFmtId="0" fontId="43" fillId="0" borderId="2" xfId="0" applyFont="1" applyBorder="1" applyAlignment="1">
      <alignment horizontal="left" vertical="center" wrapText="1"/>
    </xf>
    <xf numFmtId="3" fontId="38" fillId="0" borderId="2" xfId="0" applyNumberFormat="1" applyFont="1" applyBorder="1" applyAlignment="1">
      <alignment horizontal="center" vertical="center" wrapText="1"/>
    </xf>
    <xf numFmtId="0" fontId="44" fillId="0" borderId="2" xfId="0" applyFont="1" applyBorder="1" applyAlignment="1">
      <alignment horizontal="center" vertical="center" wrapText="1"/>
    </xf>
    <xf numFmtId="3" fontId="40" fillId="0" borderId="2" xfId="0" applyNumberFormat="1" applyFont="1" applyBorder="1" applyAlignment="1">
      <alignment horizontal="center" vertical="center" wrapText="1"/>
    </xf>
    <xf numFmtId="0" fontId="38" fillId="0" borderId="2" xfId="0" applyFont="1" applyBorder="1" applyAlignment="1">
      <alignment vertical="center" wrapText="1"/>
    </xf>
    <xf numFmtId="0" fontId="41" fillId="0" borderId="2" xfId="0" applyFont="1" applyBorder="1" applyAlignment="1">
      <alignment vertical="center" wrapText="1"/>
    </xf>
    <xf numFmtId="0" fontId="38" fillId="0" borderId="2" xfId="0" applyFont="1" applyBorder="1" applyAlignment="1">
      <alignment horizontal="left" vertical="center" wrapText="1"/>
    </xf>
    <xf numFmtId="1" fontId="38" fillId="0" borderId="2" xfId="0" applyNumberFormat="1" applyFont="1" applyBorder="1" applyAlignment="1">
      <alignment horizontal="center" vertical="center" wrapText="1"/>
    </xf>
    <xf numFmtId="0" fontId="38" fillId="0" borderId="30" xfId="0" applyFont="1" applyBorder="1" applyAlignment="1">
      <alignment vertical="center" wrapText="1"/>
    </xf>
    <xf numFmtId="0" fontId="41" fillId="0" borderId="29" xfId="0" applyFont="1" applyBorder="1" applyAlignment="1">
      <alignment horizontal="center" vertical="center" wrapText="1"/>
    </xf>
    <xf numFmtId="0" fontId="41" fillId="0" borderId="30" xfId="0" applyFont="1" applyBorder="1" applyAlignment="1">
      <alignment horizontal="center" vertical="center" wrapText="1"/>
    </xf>
    <xf numFmtId="1" fontId="41" fillId="0" borderId="29" xfId="0" applyNumberFormat="1" applyFont="1" applyBorder="1" applyAlignment="1">
      <alignment horizontal="center" vertical="center" wrapText="1"/>
    </xf>
    <xf numFmtId="1" fontId="41" fillId="0" borderId="30" xfId="0" applyNumberFormat="1" applyFont="1" applyBorder="1" applyAlignment="1">
      <alignment horizontal="center" vertical="center" wrapText="1"/>
    </xf>
    <xf numFmtId="0" fontId="40" fillId="0" borderId="0" xfId="0" applyFont="1" applyAlignment="1">
      <alignment horizontal="center" vertical="center" wrapText="1"/>
    </xf>
    <xf numFmtId="0" fontId="40" fillId="0" borderId="29" xfId="0" applyFont="1" applyBorder="1" applyAlignment="1">
      <alignment horizontal="center" vertical="center" wrapText="1"/>
    </xf>
    <xf numFmtId="0" fontId="40" fillId="0" borderId="30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4" fontId="4" fillId="0" borderId="26" xfId="0" applyNumberFormat="1" applyFont="1" applyBorder="1" applyAlignment="1">
      <alignment horizontal="center" vertical="center"/>
    </xf>
    <xf numFmtId="0" fontId="4" fillId="0" borderId="2" xfId="0" applyNumberFormat="1" applyFont="1" applyBorder="1" applyAlignment="1">
      <alignment horizontal="center" vertical="center"/>
    </xf>
    <xf numFmtId="164" fontId="4" fillId="0" borderId="26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top" wrapText="1"/>
    </xf>
    <xf numFmtId="0" fontId="4" fillId="0" borderId="26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64" fontId="0" fillId="0" borderId="0" xfId="0" applyNumberFormat="1" applyAlignment="1">
      <alignment horizontal="center" vertical="top"/>
    </xf>
    <xf numFmtId="0" fontId="4" fillId="0" borderId="2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top" wrapText="1"/>
    </xf>
    <xf numFmtId="0" fontId="9" fillId="0" borderId="3" xfId="0" applyFont="1" applyBorder="1" applyAlignment="1">
      <alignment horizontal="center" vertical="center" wrapText="1"/>
    </xf>
    <xf numFmtId="166" fontId="4" fillId="0" borderId="2" xfId="0" applyNumberFormat="1" applyFont="1" applyBorder="1" applyAlignment="1">
      <alignment horizontal="center" vertical="center"/>
    </xf>
    <xf numFmtId="0" fontId="2" fillId="0" borderId="25" xfId="0" applyFont="1" applyBorder="1" applyAlignment="1">
      <alignment horizontal="right" vertical="center"/>
    </xf>
    <xf numFmtId="0" fontId="4" fillId="0" borderId="11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top" wrapText="1"/>
    </xf>
    <xf numFmtId="0" fontId="4" fillId="0" borderId="24" xfId="0" applyFont="1" applyBorder="1" applyAlignment="1">
      <alignment horizontal="center" vertical="top" wrapText="1"/>
    </xf>
    <xf numFmtId="0" fontId="4" fillId="0" borderId="14" xfId="0" applyFont="1" applyBorder="1" applyAlignment="1">
      <alignment horizontal="center" vertical="top" wrapText="1"/>
    </xf>
    <xf numFmtId="49" fontId="1" fillId="0" borderId="24" xfId="0" applyNumberFormat="1" applyFont="1" applyBorder="1" applyAlignment="1">
      <alignment horizontal="center" vertical="center" wrapText="1"/>
    </xf>
    <xf numFmtId="49" fontId="1" fillId="0" borderId="14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right" vertical="center" wrapText="1"/>
    </xf>
    <xf numFmtId="0" fontId="4" fillId="2" borderId="26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164" fontId="0" fillId="0" borderId="0" xfId="0" applyNumberFormat="1" applyAlignment="1">
      <alignment horizontal="right" vertical="top"/>
    </xf>
    <xf numFmtId="49" fontId="1" fillId="0" borderId="3" xfId="0" applyNumberFormat="1" applyFont="1" applyBorder="1" applyAlignment="1">
      <alignment horizontal="center" vertical="center" wrapText="1"/>
    </xf>
    <xf numFmtId="49" fontId="9" fillId="0" borderId="3" xfId="0" applyNumberFormat="1" applyFont="1" applyBorder="1" applyAlignment="1">
      <alignment horizontal="center" vertical="center" wrapText="1"/>
    </xf>
    <xf numFmtId="0" fontId="21" fillId="0" borderId="25" xfId="0" applyNumberFormat="1" applyFont="1" applyBorder="1" applyAlignment="1">
      <alignment horizontal="right" vertical="center" wrapText="1"/>
    </xf>
    <xf numFmtId="0" fontId="4" fillId="0" borderId="27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4" fillId="0" borderId="26" xfId="0" applyNumberFormat="1" applyFont="1" applyBorder="1" applyAlignment="1">
      <alignment horizontal="center" vertical="center"/>
    </xf>
    <xf numFmtId="0" fontId="4" fillId="0" borderId="26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16" fillId="0" borderId="3" xfId="0" applyNumberFormat="1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/>
    </xf>
    <xf numFmtId="0" fontId="10" fillId="0" borderId="25" xfId="0" applyNumberFormat="1" applyFont="1" applyBorder="1" applyAlignment="1">
      <alignment horizontal="right" vertical="center" wrapText="1"/>
    </xf>
    <xf numFmtId="164" fontId="6" fillId="0" borderId="0" xfId="0" applyNumberFormat="1" applyFont="1" applyAlignment="1">
      <alignment horizontal="center" vertical="center"/>
    </xf>
    <xf numFmtId="0" fontId="34" fillId="0" borderId="0" xfId="0" applyFont="1" applyAlignment="1">
      <alignment horizontal="left" vertical="top"/>
    </xf>
    <xf numFmtId="0" fontId="4" fillId="0" borderId="27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2" fillId="0" borderId="0" xfId="0" applyFont="1" applyAlignment="1">
      <alignment horizontal="right" vertical="center"/>
    </xf>
    <xf numFmtId="0" fontId="4" fillId="0" borderId="26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21" fillId="0" borderId="25" xfId="0" applyFont="1" applyBorder="1" applyAlignment="1">
      <alignment horizontal="right" vertical="center"/>
    </xf>
    <xf numFmtId="49" fontId="4" fillId="0" borderId="26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textRotation="90"/>
    </xf>
    <xf numFmtId="0" fontId="4" fillId="0" borderId="1" xfId="0" applyFont="1" applyBorder="1" applyAlignment="1">
      <alignment horizontal="center" vertical="center" textRotation="90"/>
    </xf>
    <xf numFmtId="0" fontId="4" fillId="0" borderId="26" xfId="0" applyFont="1" applyBorder="1" applyAlignment="1">
      <alignment horizontal="center" vertical="center" textRotation="90"/>
    </xf>
    <xf numFmtId="0" fontId="4" fillId="0" borderId="2" xfId="0" applyFont="1" applyBorder="1" applyAlignment="1">
      <alignment horizontal="center" vertical="center" textRotation="90"/>
    </xf>
  </cellXfs>
  <cellStyles count="7">
    <cellStyle name="cntr_arm10_Bord_900" xfId="1" xr:uid="{00000000-0005-0000-0000-000000000000}"/>
    <cellStyle name="Comma 2" xfId="2" xr:uid="{00000000-0005-0000-0000-000001000000}"/>
    <cellStyle name="left_arm10_BordWW_900" xfId="3" xr:uid="{00000000-0005-0000-0000-000002000000}"/>
    <cellStyle name="Normal" xfId="0" builtinId="0"/>
    <cellStyle name="Normal 2" xfId="6" xr:uid="{00000000-0005-0000-0000-000004000000}"/>
    <cellStyle name="Normal 3" xfId="4" xr:uid="{00000000-0005-0000-0000-000005000000}"/>
    <cellStyle name="rgt_arm14_Money_900" xfId="5" xr:uid="{00000000-0005-0000-0000-000006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AF66DF-EBA6-4352-A0C2-57F929035235}">
  <dimension ref="A1:P66"/>
  <sheetViews>
    <sheetView topLeftCell="A58" workbookViewId="0">
      <selection activeCell="G5" sqref="G5"/>
    </sheetView>
  </sheetViews>
  <sheetFormatPr defaultRowHeight="10.5"/>
  <cols>
    <col min="2" max="2" width="36.83203125" customWidth="1"/>
    <col min="3" max="3" width="25.5" customWidth="1"/>
    <col min="4" max="4" width="26.5" customWidth="1"/>
    <col min="5" max="5" width="23.83203125" customWidth="1"/>
  </cols>
  <sheetData>
    <row r="1" spans="1:16" ht="16.5">
      <c r="A1" s="355"/>
      <c r="B1" s="356"/>
      <c r="C1" s="357"/>
      <c r="D1" s="357"/>
      <c r="E1" s="357" t="s">
        <v>633</v>
      </c>
    </row>
    <row r="2" spans="1:16" ht="16.5">
      <c r="A2" s="355"/>
      <c r="B2" s="356"/>
      <c r="C2" s="357"/>
      <c r="D2" s="357"/>
      <c r="E2" s="358" t="s">
        <v>668</v>
      </c>
    </row>
    <row r="3" spans="1:16" ht="59.25" customHeight="1">
      <c r="A3" s="377" t="s">
        <v>669</v>
      </c>
      <c r="B3" s="377"/>
      <c r="C3" s="377"/>
      <c r="D3" s="377"/>
      <c r="E3" s="377"/>
      <c r="F3" s="359"/>
      <c r="G3" s="359"/>
      <c r="H3" s="359"/>
      <c r="I3" s="359"/>
      <c r="J3" s="359"/>
      <c r="K3" s="359"/>
      <c r="L3" s="359"/>
      <c r="M3" s="359"/>
      <c r="N3" s="359"/>
      <c r="O3" s="359"/>
      <c r="P3" s="359"/>
    </row>
    <row r="5" spans="1:16" ht="33">
      <c r="A5" s="360" t="s">
        <v>670</v>
      </c>
      <c r="B5" s="360" t="s">
        <v>671</v>
      </c>
      <c r="C5" s="361" t="s">
        <v>672</v>
      </c>
      <c r="D5" s="361" t="s">
        <v>673</v>
      </c>
      <c r="E5" s="361" t="s">
        <v>674</v>
      </c>
    </row>
    <row r="6" spans="1:16" ht="34.5">
      <c r="A6" s="360">
        <v>1</v>
      </c>
      <c r="B6" s="362" t="s">
        <v>675</v>
      </c>
      <c r="C6" s="361">
        <f t="shared" ref="C6:C16" si="0">E6*40%</f>
        <v>400000000</v>
      </c>
      <c r="D6" s="361">
        <f t="shared" ref="D6:D16" si="1">E6*60%</f>
        <v>600000000</v>
      </c>
      <c r="E6" s="361">
        <v>1000000000</v>
      </c>
    </row>
    <row r="7" spans="1:16" ht="120.75">
      <c r="A7" s="360">
        <v>2</v>
      </c>
      <c r="B7" s="362" t="s">
        <v>676</v>
      </c>
      <c r="C7" s="361">
        <f>E7*40%</f>
        <v>26139232</v>
      </c>
      <c r="D7" s="361">
        <f>E7*60%</f>
        <v>39208848</v>
      </c>
      <c r="E7" s="361">
        <v>65348080</v>
      </c>
    </row>
    <row r="8" spans="1:16" ht="36">
      <c r="A8" s="363">
        <v>3</v>
      </c>
      <c r="B8" s="364" t="s">
        <v>677</v>
      </c>
      <c r="C8" s="365">
        <f>E8*55%</f>
        <v>12100000.000000002</v>
      </c>
      <c r="D8" s="365">
        <f>E8*45%</f>
        <v>9900000</v>
      </c>
      <c r="E8" s="365">
        <v>22000000</v>
      </c>
    </row>
    <row r="9" spans="1:16" ht="54">
      <c r="A9" s="366">
        <v>4</v>
      </c>
      <c r="B9" s="364" t="s">
        <v>678</v>
      </c>
      <c r="C9" s="365">
        <f>E9*55%</f>
        <v>27500000.000000004</v>
      </c>
      <c r="D9" s="365">
        <f>E9-C9</f>
        <v>22499999.999999996</v>
      </c>
      <c r="E9" s="365">
        <v>50000000</v>
      </c>
    </row>
    <row r="10" spans="1:16" ht="54">
      <c r="A10" s="366">
        <v>5</v>
      </c>
      <c r="B10" s="364" t="s">
        <v>679</v>
      </c>
      <c r="C10" s="365">
        <f>E10*55%</f>
        <v>27500000.000000004</v>
      </c>
      <c r="D10" s="365">
        <f>E10-C10</f>
        <v>22499999.999999996</v>
      </c>
      <c r="E10" s="365">
        <v>50000000</v>
      </c>
    </row>
    <row r="11" spans="1:16" ht="17.25">
      <c r="A11" s="378" t="s">
        <v>680</v>
      </c>
      <c r="B11" s="379"/>
      <c r="C11" s="367">
        <f>SUM(C8:C10)</f>
        <v>67100000.000000015</v>
      </c>
      <c r="D11" s="367">
        <f>SUM(D8:D10)</f>
        <v>54899999.999999993</v>
      </c>
      <c r="E11" s="367">
        <f>SUM(E8:E10)</f>
        <v>122000000</v>
      </c>
    </row>
    <row r="12" spans="1:16" ht="33">
      <c r="A12" s="363">
        <v>6</v>
      </c>
      <c r="B12" s="368" t="s">
        <v>681</v>
      </c>
      <c r="C12" s="365">
        <f t="shared" si="0"/>
        <v>12000000</v>
      </c>
      <c r="D12" s="365">
        <f t="shared" si="1"/>
        <v>18000000</v>
      </c>
      <c r="E12" s="365">
        <v>30000000</v>
      </c>
    </row>
    <row r="13" spans="1:16" ht="33">
      <c r="A13" s="363">
        <v>7</v>
      </c>
      <c r="B13" s="368" t="s">
        <v>682</v>
      </c>
      <c r="C13" s="365">
        <f t="shared" si="0"/>
        <v>16000000</v>
      </c>
      <c r="D13" s="365">
        <f t="shared" si="1"/>
        <v>24000000</v>
      </c>
      <c r="E13" s="365">
        <v>40000000</v>
      </c>
    </row>
    <row r="14" spans="1:16" ht="33">
      <c r="A14" s="363">
        <v>8</v>
      </c>
      <c r="B14" s="368" t="s">
        <v>683</v>
      </c>
      <c r="C14" s="365">
        <f t="shared" si="0"/>
        <v>16000000</v>
      </c>
      <c r="D14" s="365">
        <f t="shared" si="1"/>
        <v>24000000</v>
      </c>
      <c r="E14" s="365">
        <v>40000000</v>
      </c>
    </row>
    <row r="15" spans="1:16" ht="33">
      <c r="A15" s="363">
        <v>9</v>
      </c>
      <c r="B15" s="368" t="s">
        <v>684</v>
      </c>
      <c r="C15" s="365">
        <f t="shared" si="0"/>
        <v>20000000</v>
      </c>
      <c r="D15" s="365">
        <f t="shared" si="1"/>
        <v>30000000</v>
      </c>
      <c r="E15" s="365">
        <v>50000000</v>
      </c>
    </row>
    <row r="16" spans="1:16" ht="33">
      <c r="A16" s="363">
        <v>10</v>
      </c>
      <c r="B16" s="368" t="s">
        <v>685</v>
      </c>
      <c r="C16" s="365">
        <f t="shared" si="0"/>
        <v>20000000</v>
      </c>
      <c r="D16" s="365">
        <f t="shared" si="1"/>
        <v>30000000</v>
      </c>
      <c r="E16" s="365">
        <v>50000000</v>
      </c>
    </row>
    <row r="17" spans="1:5" ht="16.5">
      <c r="A17" s="373" t="s">
        <v>686</v>
      </c>
      <c r="B17" s="374"/>
      <c r="C17" s="361">
        <f>SUM(C12:C16)</f>
        <v>84000000</v>
      </c>
      <c r="D17" s="361">
        <f>SUM(D12:D16)</f>
        <v>126000000</v>
      </c>
      <c r="E17" s="361">
        <f>SUM(E12:E16)</f>
        <v>210000000</v>
      </c>
    </row>
    <row r="18" spans="1:5" ht="72">
      <c r="A18" s="363">
        <v>11</v>
      </c>
      <c r="B18" s="364" t="s">
        <v>687</v>
      </c>
      <c r="C18" s="365">
        <f t="shared" ref="C18:C22" si="2">E18*40%</f>
        <v>12000000</v>
      </c>
      <c r="D18" s="365">
        <f t="shared" ref="D18:D22" si="3">E18*60%</f>
        <v>18000000</v>
      </c>
      <c r="E18" s="365">
        <v>30000000</v>
      </c>
    </row>
    <row r="19" spans="1:5" ht="54">
      <c r="A19" s="363">
        <v>12</v>
      </c>
      <c r="B19" s="364" t="s">
        <v>688</v>
      </c>
      <c r="C19" s="365">
        <f>E19*40%</f>
        <v>16000000</v>
      </c>
      <c r="D19" s="365">
        <f t="shared" si="3"/>
        <v>24000000</v>
      </c>
      <c r="E19" s="365">
        <v>40000000</v>
      </c>
    </row>
    <row r="20" spans="1:5" ht="54">
      <c r="A20" s="363">
        <v>13</v>
      </c>
      <c r="B20" s="364" t="s">
        <v>689</v>
      </c>
      <c r="C20" s="365">
        <f t="shared" si="2"/>
        <v>12000000</v>
      </c>
      <c r="D20" s="365">
        <f t="shared" si="3"/>
        <v>18000000</v>
      </c>
      <c r="E20" s="365">
        <v>30000000</v>
      </c>
    </row>
    <row r="21" spans="1:5" ht="16.5">
      <c r="A21" s="373" t="s">
        <v>690</v>
      </c>
      <c r="B21" s="374"/>
      <c r="C21" s="361">
        <f>SUM(C18:C20)</f>
        <v>40000000</v>
      </c>
      <c r="D21" s="361">
        <f>SUM(D18:D20)</f>
        <v>60000000</v>
      </c>
      <c r="E21" s="361">
        <f>SUM(E18:E20)</f>
        <v>100000000</v>
      </c>
    </row>
    <row r="22" spans="1:5" ht="82.5">
      <c r="A22" s="360">
        <v>14</v>
      </c>
      <c r="B22" s="369" t="s">
        <v>691</v>
      </c>
      <c r="C22" s="361">
        <f t="shared" si="2"/>
        <v>32000000</v>
      </c>
      <c r="D22" s="361">
        <f t="shared" si="3"/>
        <v>48000000</v>
      </c>
      <c r="E22" s="361">
        <v>80000000</v>
      </c>
    </row>
    <row r="23" spans="1:5" ht="66">
      <c r="A23" s="360">
        <v>15</v>
      </c>
      <c r="B23" s="368" t="s">
        <v>692</v>
      </c>
      <c r="C23" s="365">
        <f>E23*20%</f>
        <v>80000000</v>
      </c>
      <c r="D23" s="365">
        <f>E23*80%</f>
        <v>320000000</v>
      </c>
      <c r="E23" s="365">
        <v>400000000</v>
      </c>
    </row>
    <row r="24" spans="1:5" ht="66">
      <c r="A24" s="360">
        <v>16</v>
      </c>
      <c r="B24" s="368" t="s">
        <v>693</v>
      </c>
      <c r="C24" s="365">
        <f>E24*20%</f>
        <v>80000000</v>
      </c>
      <c r="D24" s="365">
        <f>E24*80%</f>
        <v>320000000</v>
      </c>
      <c r="E24" s="365">
        <v>400000000</v>
      </c>
    </row>
    <row r="25" spans="1:5" ht="66">
      <c r="A25" s="363">
        <v>17</v>
      </c>
      <c r="B25" s="368" t="s">
        <v>694</v>
      </c>
      <c r="C25" s="365">
        <f>E25*20%</f>
        <v>60000000</v>
      </c>
      <c r="D25" s="365">
        <f>E25*80%</f>
        <v>240000000</v>
      </c>
      <c r="E25" s="365">
        <v>300000000</v>
      </c>
    </row>
    <row r="26" spans="1:5" ht="66">
      <c r="A26" s="363">
        <v>18</v>
      </c>
      <c r="B26" s="368" t="s">
        <v>695</v>
      </c>
      <c r="C26" s="365">
        <f>E26*20%</f>
        <v>8000000</v>
      </c>
      <c r="D26" s="365">
        <f>E26*80%</f>
        <v>32000000</v>
      </c>
      <c r="E26" s="365">
        <v>40000000</v>
      </c>
    </row>
    <row r="27" spans="1:5" ht="82.5">
      <c r="A27" s="363">
        <v>19</v>
      </c>
      <c r="B27" s="368" t="s">
        <v>696</v>
      </c>
      <c r="C27" s="365">
        <v>20000000</v>
      </c>
      <c r="D27" s="365"/>
      <c r="E27" s="365">
        <v>20000000</v>
      </c>
    </row>
    <row r="28" spans="1:5" ht="33">
      <c r="A28" s="363">
        <v>20</v>
      </c>
      <c r="B28" s="368" t="s">
        <v>697</v>
      </c>
      <c r="C28" s="365">
        <v>3000000</v>
      </c>
      <c r="D28" s="365"/>
      <c r="E28" s="365">
        <v>3000000</v>
      </c>
    </row>
    <row r="29" spans="1:5" ht="16.5">
      <c r="A29" s="373" t="s">
        <v>698</v>
      </c>
      <c r="B29" s="374"/>
      <c r="C29" s="361">
        <f>SUM(C23:C28)</f>
        <v>251000000</v>
      </c>
      <c r="D29" s="361">
        <f t="shared" ref="D29:E29" si="4">SUM(D23:D28)</f>
        <v>912000000</v>
      </c>
      <c r="E29" s="361">
        <f t="shared" si="4"/>
        <v>1163000000</v>
      </c>
    </row>
    <row r="30" spans="1:5" ht="33">
      <c r="A30" s="360">
        <v>21</v>
      </c>
      <c r="B30" s="370" t="s">
        <v>699</v>
      </c>
      <c r="C30" s="361">
        <v>15000000</v>
      </c>
      <c r="D30" s="361"/>
      <c r="E30" s="361">
        <v>15000000</v>
      </c>
    </row>
    <row r="31" spans="1:5" ht="16.5">
      <c r="A31" s="373" t="s">
        <v>700</v>
      </c>
      <c r="B31" s="374"/>
      <c r="C31" s="361">
        <f>SUM(C30:C30)</f>
        <v>15000000</v>
      </c>
      <c r="D31" s="361">
        <f>SUM(D30:D30)</f>
        <v>0</v>
      </c>
      <c r="E31" s="361">
        <f>SUM(E30:E30)</f>
        <v>15000000</v>
      </c>
    </row>
    <row r="32" spans="1:5" ht="33">
      <c r="A32" s="363">
        <v>22</v>
      </c>
      <c r="B32" s="368" t="s">
        <v>701</v>
      </c>
      <c r="C32" s="365">
        <f t="shared" ref="C32:C39" si="5">E32*45%</f>
        <v>18000000</v>
      </c>
      <c r="D32" s="365">
        <f>E32*55%</f>
        <v>22000000</v>
      </c>
      <c r="E32" s="365">
        <v>40000000</v>
      </c>
    </row>
    <row r="33" spans="1:5" ht="66">
      <c r="A33" s="363">
        <v>23</v>
      </c>
      <c r="B33" s="368" t="s">
        <v>702</v>
      </c>
      <c r="C33" s="365">
        <f t="shared" si="5"/>
        <v>31500000</v>
      </c>
      <c r="D33" s="365">
        <f t="shared" ref="D33:D39" si="6">E33*55%</f>
        <v>38500000</v>
      </c>
      <c r="E33" s="365">
        <v>70000000</v>
      </c>
    </row>
    <row r="34" spans="1:5" ht="132">
      <c r="A34" s="363">
        <v>24</v>
      </c>
      <c r="B34" s="368" t="s">
        <v>703</v>
      </c>
      <c r="C34" s="365">
        <f t="shared" si="5"/>
        <v>90000000</v>
      </c>
      <c r="D34" s="365">
        <f t="shared" si="6"/>
        <v>110000000.00000001</v>
      </c>
      <c r="E34" s="365">
        <v>200000000</v>
      </c>
    </row>
    <row r="35" spans="1:5" ht="66">
      <c r="A35" s="363">
        <v>25</v>
      </c>
      <c r="B35" s="368" t="s">
        <v>704</v>
      </c>
      <c r="C35" s="365">
        <f t="shared" si="5"/>
        <v>27000000</v>
      </c>
      <c r="D35" s="365">
        <f t="shared" si="6"/>
        <v>33000000.000000004</v>
      </c>
      <c r="E35" s="365">
        <v>60000000</v>
      </c>
    </row>
    <row r="36" spans="1:5" ht="82.5">
      <c r="A36" s="363">
        <v>26</v>
      </c>
      <c r="B36" s="368" t="s">
        <v>705</v>
      </c>
      <c r="C36" s="365">
        <f t="shared" si="5"/>
        <v>135000000</v>
      </c>
      <c r="D36" s="365">
        <f t="shared" si="6"/>
        <v>165000000</v>
      </c>
      <c r="E36" s="365">
        <v>300000000</v>
      </c>
    </row>
    <row r="37" spans="1:5" ht="66">
      <c r="A37" s="363">
        <v>27</v>
      </c>
      <c r="B37" s="368" t="s">
        <v>706</v>
      </c>
      <c r="C37" s="365">
        <f t="shared" si="5"/>
        <v>22500000</v>
      </c>
      <c r="D37" s="365">
        <f t="shared" si="6"/>
        <v>27500000.000000004</v>
      </c>
      <c r="E37" s="365">
        <v>50000000</v>
      </c>
    </row>
    <row r="38" spans="1:5" ht="66">
      <c r="A38" s="363">
        <v>28</v>
      </c>
      <c r="B38" s="368" t="s">
        <v>707</v>
      </c>
      <c r="C38" s="365">
        <f t="shared" si="5"/>
        <v>11250000</v>
      </c>
      <c r="D38" s="365">
        <f t="shared" si="6"/>
        <v>13750000.000000002</v>
      </c>
      <c r="E38" s="365">
        <v>25000000</v>
      </c>
    </row>
    <row r="39" spans="1:5" ht="66">
      <c r="A39" s="363">
        <v>29</v>
      </c>
      <c r="B39" s="368" t="s">
        <v>708</v>
      </c>
      <c r="C39" s="365">
        <f t="shared" si="5"/>
        <v>15750000</v>
      </c>
      <c r="D39" s="365">
        <f t="shared" si="6"/>
        <v>19250000</v>
      </c>
      <c r="E39" s="365">
        <v>35000000</v>
      </c>
    </row>
    <row r="40" spans="1:5" ht="49.5">
      <c r="A40" s="363">
        <v>30</v>
      </c>
      <c r="B40" s="368" t="s">
        <v>709</v>
      </c>
      <c r="C40" s="365">
        <v>10000000</v>
      </c>
      <c r="D40" s="365"/>
      <c r="E40" s="365">
        <v>10000000</v>
      </c>
    </row>
    <row r="41" spans="1:5" ht="148.5">
      <c r="A41" s="371">
        <v>31</v>
      </c>
      <c r="B41" s="372" t="s">
        <v>710</v>
      </c>
      <c r="C41" s="365">
        <f>E41*45%</f>
        <v>180000000</v>
      </c>
      <c r="D41" s="365">
        <f>E41*55%</f>
        <v>220000000.00000003</v>
      </c>
      <c r="E41" s="365">
        <v>400000000</v>
      </c>
    </row>
    <row r="42" spans="1:5" ht="115.5">
      <c r="A42" s="371">
        <v>32</v>
      </c>
      <c r="B42" s="372" t="s">
        <v>711</v>
      </c>
      <c r="C42" s="365">
        <v>266000000</v>
      </c>
      <c r="D42" s="365"/>
      <c r="E42" s="365">
        <v>266000000</v>
      </c>
    </row>
    <row r="43" spans="1:5" ht="16.5">
      <c r="A43" s="373" t="s">
        <v>712</v>
      </c>
      <c r="B43" s="374"/>
      <c r="C43" s="361">
        <f>SUM(C32:C42)</f>
        <v>807000000</v>
      </c>
      <c r="D43" s="361">
        <f t="shared" ref="D43:E43" si="7">SUM(D32:D42)</f>
        <v>649000000</v>
      </c>
      <c r="E43" s="361">
        <f t="shared" si="7"/>
        <v>1456000000</v>
      </c>
    </row>
    <row r="44" spans="1:5" ht="33">
      <c r="A44" s="363">
        <v>33</v>
      </c>
      <c r="B44" s="368" t="s">
        <v>713</v>
      </c>
      <c r="C44" s="365">
        <f>E44*30%</f>
        <v>54000000</v>
      </c>
      <c r="D44" s="365">
        <f>E44*70%</f>
        <v>125999999.99999999</v>
      </c>
      <c r="E44" s="365">
        <v>180000000</v>
      </c>
    </row>
    <row r="45" spans="1:5" ht="82.5">
      <c r="A45" s="363">
        <v>34</v>
      </c>
      <c r="B45" s="368" t="s">
        <v>714</v>
      </c>
      <c r="C45" s="365">
        <f>E45*30%</f>
        <v>30000000</v>
      </c>
      <c r="D45" s="365">
        <f>E45*70%</f>
        <v>70000000</v>
      </c>
      <c r="E45" s="365">
        <v>100000000</v>
      </c>
    </row>
    <row r="46" spans="1:5" ht="49.5">
      <c r="A46" s="363">
        <v>35</v>
      </c>
      <c r="B46" s="368" t="s">
        <v>715</v>
      </c>
      <c r="C46" s="365">
        <f>E46*30%</f>
        <v>24000000</v>
      </c>
      <c r="D46" s="365">
        <f>E46*70%</f>
        <v>56000000</v>
      </c>
      <c r="E46" s="365">
        <v>80000000</v>
      </c>
    </row>
    <row r="47" spans="1:5" ht="49.5">
      <c r="A47" s="363">
        <v>36</v>
      </c>
      <c r="B47" s="368" t="s">
        <v>716</v>
      </c>
      <c r="C47" s="365">
        <f>E47*30%</f>
        <v>45000000</v>
      </c>
      <c r="D47" s="365">
        <f>E47*70%</f>
        <v>105000000</v>
      </c>
      <c r="E47" s="365">
        <v>150000000</v>
      </c>
    </row>
    <row r="48" spans="1:5" ht="16.5">
      <c r="A48" s="373" t="s">
        <v>717</v>
      </c>
      <c r="B48" s="374"/>
      <c r="C48" s="361">
        <f>SUM(C44:C47)</f>
        <v>153000000</v>
      </c>
      <c r="D48" s="361">
        <f>SUM(D44:D47)</f>
        <v>357000000</v>
      </c>
      <c r="E48" s="361">
        <f>SUM(E44:E47)</f>
        <v>510000000</v>
      </c>
    </row>
    <row r="49" spans="1:5" ht="99">
      <c r="A49" s="363">
        <v>37</v>
      </c>
      <c r="B49" s="368" t="s">
        <v>718</v>
      </c>
      <c r="C49" s="365">
        <f>E49*40%</f>
        <v>40000000</v>
      </c>
      <c r="D49" s="365">
        <f>E49*60%</f>
        <v>60000000</v>
      </c>
      <c r="E49" s="365">
        <v>100000000</v>
      </c>
    </row>
    <row r="50" spans="1:5" ht="66">
      <c r="A50" s="363">
        <v>38</v>
      </c>
      <c r="B50" s="368" t="s">
        <v>719</v>
      </c>
      <c r="C50" s="365">
        <v>10000000</v>
      </c>
      <c r="D50" s="365"/>
      <c r="E50" s="365">
        <v>10000000</v>
      </c>
    </row>
    <row r="51" spans="1:5" ht="16.5">
      <c r="A51" s="373" t="s">
        <v>720</v>
      </c>
      <c r="B51" s="374"/>
      <c r="C51" s="361">
        <f>SUM(C49:C50)</f>
        <v>50000000</v>
      </c>
      <c r="D51" s="361">
        <f>SUM(D49:D50)</f>
        <v>60000000</v>
      </c>
      <c r="E51" s="361">
        <f>SUM(E49:E50)</f>
        <v>110000000</v>
      </c>
    </row>
    <row r="52" spans="1:5" ht="99">
      <c r="A52" s="360">
        <v>39</v>
      </c>
      <c r="B52" s="369" t="s">
        <v>721</v>
      </c>
      <c r="C52" s="361">
        <f>E52*30%</f>
        <v>30000000</v>
      </c>
      <c r="D52" s="361">
        <f>E52*70%</f>
        <v>70000000</v>
      </c>
      <c r="E52" s="361">
        <v>100000000</v>
      </c>
    </row>
    <row r="53" spans="1:5" ht="148.5">
      <c r="A53" s="371">
        <v>40</v>
      </c>
      <c r="B53" s="372" t="s">
        <v>722</v>
      </c>
      <c r="C53" s="365"/>
      <c r="D53" s="365">
        <v>134579080</v>
      </c>
      <c r="E53" s="365">
        <v>134579080</v>
      </c>
    </row>
    <row r="54" spans="1:5" ht="33">
      <c r="A54" s="371">
        <v>41</v>
      </c>
      <c r="B54" s="372" t="s">
        <v>723</v>
      </c>
      <c r="C54" s="365">
        <v>5000000</v>
      </c>
      <c r="D54" s="365"/>
      <c r="E54" s="365">
        <v>5000000</v>
      </c>
    </row>
    <row r="55" spans="1:5" ht="16.5">
      <c r="A55" s="375" t="s">
        <v>724</v>
      </c>
      <c r="B55" s="376"/>
      <c r="C55" s="361">
        <f>SUM(C53:C54)</f>
        <v>5000000</v>
      </c>
      <c r="D55" s="361">
        <f t="shared" ref="D55:E55" si="8">SUM(D53:D54)</f>
        <v>134579080</v>
      </c>
      <c r="E55" s="361">
        <f t="shared" si="8"/>
        <v>139579080</v>
      </c>
    </row>
    <row r="56" spans="1:5" ht="33">
      <c r="A56" s="360">
        <v>42</v>
      </c>
      <c r="B56" s="369" t="s">
        <v>725</v>
      </c>
      <c r="C56" s="365">
        <v>15000000</v>
      </c>
      <c r="D56" s="365"/>
      <c r="E56" s="365">
        <v>15000000</v>
      </c>
    </row>
    <row r="57" spans="1:5" ht="82.5">
      <c r="A57" s="360">
        <v>43</v>
      </c>
      <c r="B57" s="369" t="s">
        <v>726</v>
      </c>
      <c r="C57" s="365">
        <v>5000000</v>
      </c>
      <c r="D57" s="365"/>
      <c r="E57" s="365">
        <v>5000000</v>
      </c>
    </row>
    <row r="58" spans="1:5" ht="33">
      <c r="A58" s="360">
        <v>44</v>
      </c>
      <c r="B58" s="369" t="s">
        <v>727</v>
      </c>
      <c r="C58" s="365">
        <v>5000000</v>
      </c>
      <c r="D58" s="365"/>
      <c r="E58" s="365">
        <v>5000000</v>
      </c>
    </row>
    <row r="59" spans="1:5" ht="33">
      <c r="A59" s="360">
        <v>45</v>
      </c>
      <c r="B59" s="369" t="s">
        <v>728</v>
      </c>
      <c r="C59" s="365">
        <v>15000000</v>
      </c>
      <c r="D59" s="365"/>
      <c r="E59" s="365">
        <v>15000000</v>
      </c>
    </row>
    <row r="60" spans="1:5" ht="49.5">
      <c r="A60" s="363">
        <v>46</v>
      </c>
      <c r="B60" s="368" t="s">
        <v>729</v>
      </c>
      <c r="C60" s="365">
        <v>1000000</v>
      </c>
      <c r="D60" s="365"/>
      <c r="E60" s="365">
        <v>1000000</v>
      </c>
    </row>
    <row r="61" spans="1:5" ht="99">
      <c r="A61" s="363">
        <v>47</v>
      </c>
      <c r="B61" s="368" t="s">
        <v>730</v>
      </c>
      <c r="C61" s="365">
        <v>1000000</v>
      </c>
      <c r="D61" s="365"/>
      <c r="E61" s="365">
        <v>1000000</v>
      </c>
    </row>
    <row r="62" spans="1:5" ht="16.5">
      <c r="A62" s="373" t="s">
        <v>731</v>
      </c>
      <c r="B62" s="374"/>
      <c r="C62" s="361">
        <f>SUM(C60:C61)</f>
        <v>2000000</v>
      </c>
      <c r="D62" s="361">
        <f>SUM(D60:D61)</f>
        <v>0</v>
      </c>
      <c r="E62" s="361">
        <f>SUM(E60:E61)</f>
        <v>2000000</v>
      </c>
    </row>
    <row r="63" spans="1:5" ht="49.5">
      <c r="A63" s="363">
        <v>48</v>
      </c>
      <c r="B63" s="368" t="s">
        <v>732</v>
      </c>
      <c r="C63" s="365">
        <v>1000000</v>
      </c>
      <c r="D63" s="365"/>
      <c r="E63" s="365">
        <v>1000000</v>
      </c>
    </row>
    <row r="64" spans="1:5" ht="16.5">
      <c r="A64" s="373" t="s">
        <v>733</v>
      </c>
      <c r="B64" s="374"/>
      <c r="C64" s="361">
        <f>SUM(C63:C63)</f>
        <v>1000000</v>
      </c>
      <c r="D64" s="361">
        <f>SUM(D63:D63)</f>
        <v>0</v>
      </c>
      <c r="E64" s="361">
        <f>SUM(E63:E63)</f>
        <v>1000000</v>
      </c>
    </row>
    <row r="65" spans="1:5" ht="99">
      <c r="A65" s="360">
        <v>49</v>
      </c>
      <c r="B65" s="369" t="s">
        <v>734</v>
      </c>
      <c r="C65" s="361">
        <v>3000000</v>
      </c>
      <c r="D65" s="361"/>
      <c r="E65" s="361">
        <v>3000000</v>
      </c>
    </row>
    <row r="66" spans="1:5" ht="16.5">
      <c r="A66" s="373" t="s">
        <v>735</v>
      </c>
      <c r="B66" s="374"/>
      <c r="C66" s="361">
        <f>C65+C64+C62+C59+C58+C57+C56+C55+C52+C51+C48+C43+C31+C29+C22+C21+C17+C6+C8+C7</f>
        <v>1951239232</v>
      </c>
      <c r="D66" s="361">
        <f t="shared" ref="D66:E66" si="9">D65+D64+D62+D59+D58+D57+D56+D55+D52+D51+D48+D43+D31+D29+D22+D21+D17+D6+D8+D7</f>
        <v>3065687928</v>
      </c>
      <c r="E66" s="361">
        <f t="shared" si="9"/>
        <v>5016927160</v>
      </c>
    </row>
  </sheetData>
  <mergeCells count="13">
    <mergeCell ref="A3:E3"/>
    <mergeCell ref="A11:B11"/>
    <mergeCell ref="A17:B17"/>
    <mergeCell ref="A21:B21"/>
    <mergeCell ref="A29:B29"/>
    <mergeCell ref="A64:B64"/>
    <mergeCell ref="A66:B66"/>
    <mergeCell ref="A31:B31"/>
    <mergeCell ref="A43:B43"/>
    <mergeCell ref="A48:B48"/>
    <mergeCell ref="A51:B51"/>
    <mergeCell ref="A55:B55"/>
    <mergeCell ref="A62:B6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10"/>
  <sheetViews>
    <sheetView topLeftCell="J118" zoomScale="120" zoomScaleNormal="120" workbookViewId="0">
      <selection activeCell="N15" sqref="N15"/>
    </sheetView>
  </sheetViews>
  <sheetFormatPr defaultRowHeight="10.5"/>
  <cols>
    <col min="1" max="1" width="5.6640625" style="6" customWidth="1"/>
    <col min="2" max="2" width="47.5" style="3" customWidth="1"/>
    <col min="3" max="3" width="6.1640625" style="2" customWidth="1"/>
    <col min="4" max="4" width="12.1640625" style="63" customWidth="1"/>
    <col min="5" max="5" width="12" style="64" customWidth="1"/>
    <col min="6" max="6" width="11.6640625" style="2" customWidth="1"/>
    <col min="7" max="7" width="11.83203125" style="2" customWidth="1"/>
    <col min="8" max="8" width="11.6640625" style="72" customWidth="1"/>
    <col min="9" max="9" width="10.6640625" style="2" customWidth="1"/>
    <col min="10" max="10" width="12.5" style="1" customWidth="1"/>
    <col min="11" max="11" width="13.83203125" style="1" customWidth="1"/>
    <col min="12" max="12" width="12.5" style="1" customWidth="1"/>
    <col min="13" max="13" width="13" style="1" customWidth="1"/>
    <col min="14" max="14" width="11.6640625" style="1" customWidth="1"/>
    <col min="15" max="15" width="12.33203125" style="1" customWidth="1"/>
    <col min="16" max="18" width="12.83203125" style="1" customWidth="1"/>
    <col min="19" max="19" width="12.6640625" style="1" customWidth="1"/>
    <col min="20" max="21" width="13.5" style="1" customWidth="1"/>
    <col min="22" max="22" width="24.5" customWidth="1"/>
  </cols>
  <sheetData>
    <row r="1" spans="1:22">
      <c r="T1" s="390" t="s">
        <v>633</v>
      </c>
      <c r="U1" s="390"/>
      <c r="V1" s="390"/>
    </row>
    <row r="2" spans="1:22">
      <c r="T2" s="390" t="s">
        <v>634</v>
      </c>
      <c r="U2" s="390"/>
      <c r="V2" s="390"/>
    </row>
    <row r="3" spans="1:22" ht="30" customHeight="1" thickBot="1">
      <c r="A3" s="396" t="s">
        <v>635</v>
      </c>
      <c r="B3" s="396"/>
      <c r="C3" s="396"/>
      <c r="D3" s="396"/>
      <c r="E3" s="396"/>
      <c r="F3" s="396"/>
      <c r="G3" s="396"/>
      <c r="H3" s="396"/>
      <c r="I3" s="396"/>
      <c r="J3" s="396"/>
      <c r="K3" s="396"/>
      <c r="L3" s="396"/>
      <c r="M3" s="396"/>
      <c r="N3" s="396"/>
      <c r="O3" s="396"/>
      <c r="P3" s="396"/>
      <c r="Q3" s="396"/>
      <c r="R3" s="396"/>
      <c r="S3" s="396"/>
      <c r="T3" s="396"/>
      <c r="U3" s="396"/>
      <c r="V3" s="396"/>
    </row>
    <row r="4" spans="1:22" ht="19.5" customHeight="1">
      <c r="A4" s="381" t="s">
        <v>1</v>
      </c>
      <c r="B4" s="391" t="s">
        <v>2</v>
      </c>
      <c r="C4" s="388" t="s">
        <v>3</v>
      </c>
      <c r="D4" s="383" t="s">
        <v>499</v>
      </c>
      <c r="E4" s="383"/>
      <c r="F4" s="383"/>
      <c r="G4" s="383" t="s">
        <v>500</v>
      </c>
      <c r="H4" s="383"/>
      <c r="I4" s="383"/>
      <c r="J4" s="383" t="s">
        <v>167</v>
      </c>
      <c r="K4" s="383"/>
      <c r="L4" s="383"/>
      <c r="M4" s="385" t="s">
        <v>501</v>
      </c>
      <c r="N4" s="385"/>
      <c r="O4" s="385"/>
      <c r="P4" s="383" t="s">
        <v>168</v>
      </c>
      <c r="Q4" s="383"/>
      <c r="R4" s="383"/>
      <c r="S4" s="383" t="s">
        <v>169</v>
      </c>
      <c r="T4" s="383"/>
      <c r="U4" s="383"/>
      <c r="V4" s="54" t="s">
        <v>502</v>
      </c>
    </row>
    <row r="5" spans="1:22" ht="21" customHeight="1">
      <c r="A5" s="382"/>
      <c r="B5" s="392"/>
      <c r="C5" s="389"/>
      <c r="D5" s="395" t="s">
        <v>4</v>
      </c>
      <c r="E5" s="384" t="s">
        <v>5</v>
      </c>
      <c r="F5" s="384"/>
      <c r="G5" s="384" t="s">
        <v>4</v>
      </c>
      <c r="H5" s="384" t="s">
        <v>5</v>
      </c>
      <c r="I5" s="384"/>
      <c r="J5" s="384" t="s">
        <v>4</v>
      </c>
      <c r="K5" s="384" t="s">
        <v>5</v>
      </c>
      <c r="L5" s="384"/>
      <c r="M5" s="384" t="s">
        <v>4</v>
      </c>
      <c r="N5" s="384" t="s">
        <v>5</v>
      </c>
      <c r="O5" s="384"/>
      <c r="P5" s="384" t="s">
        <v>4</v>
      </c>
      <c r="Q5" s="384" t="s">
        <v>5</v>
      </c>
      <c r="R5" s="384"/>
      <c r="S5" s="384" t="s">
        <v>4</v>
      </c>
      <c r="T5" s="384" t="s">
        <v>5</v>
      </c>
      <c r="U5" s="384"/>
      <c r="V5" s="386" t="s">
        <v>645</v>
      </c>
    </row>
    <row r="6" spans="1:22" ht="36" customHeight="1">
      <c r="A6" s="382"/>
      <c r="B6" s="392"/>
      <c r="C6" s="389"/>
      <c r="D6" s="395"/>
      <c r="E6" s="65" t="s">
        <v>6</v>
      </c>
      <c r="F6" s="12" t="s">
        <v>7</v>
      </c>
      <c r="G6" s="384"/>
      <c r="H6" s="73" t="s">
        <v>6</v>
      </c>
      <c r="I6" s="12" t="s">
        <v>7</v>
      </c>
      <c r="J6" s="384"/>
      <c r="K6" s="12" t="s">
        <v>6</v>
      </c>
      <c r="L6" s="12" t="s">
        <v>7</v>
      </c>
      <c r="M6" s="384"/>
      <c r="N6" s="12" t="s">
        <v>6</v>
      </c>
      <c r="O6" s="12" t="s">
        <v>7</v>
      </c>
      <c r="P6" s="384"/>
      <c r="Q6" s="12" t="s">
        <v>6</v>
      </c>
      <c r="R6" s="12" t="s">
        <v>7</v>
      </c>
      <c r="S6" s="384"/>
      <c r="T6" s="12" t="s">
        <v>6</v>
      </c>
      <c r="U6" s="12" t="s">
        <v>7</v>
      </c>
      <c r="V6" s="394"/>
    </row>
    <row r="7" spans="1:22" s="5" customFormat="1" ht="16.5" customHeight="1">
      <c r="A7" s="13">
        <v>1</v>
      </c>
      <c r="B7" s="10">
        <v>2</v>
      </c>
      <c r="C7" s="10">
        <v>3</v>
      </c>
      <c r="D7" s="70">
        <v>4</v>
      </c>
      <c r="E7" s="70">
        <v>5</v>
      </c>
      <c r="F7" s="10">
        <v>6</v>
      </c>
      <c r="G7" s="10">
        <v>7</v>
      </c>
      <c r="H7" s="74">
        <v>8</v>
      </c>
      <c r="I7" s="10">
        <v>9</v>
      </c>
      <c r="J7" s="10">
        <v>10</v>
      </c>
      <c r="K7" s="10">
        <v>11</v>
      </c>
      <c r="L7" s="10">
        <v>12</v>
      </c>
      <c r="M7" s="10">
        <v>13</v>
      </c>
      <c r="N7" s="10">
        <v>14</v>
      </c>
      <c r="O7" s="10">
        <v>15</v>
      </c>
      <c r="P7" s="10">
        <v>16</v>
      </c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1">
        <v>22</v>
      </c>
    </row>
    <row r="8" spans="1:22" s="5" customFormat="1" ht="23.25" customHeight="1">
      <c r="A8" s="14">
        <v>1000</v>
      </c>
      <c r="B8" s="15" t="s">
        <v>8</v>
      </c>
      <c r="C8" s="16" t="s">
        <v>9</v>
      </c>
      <c r="D8" s="60">
        <f>E8+F8-F103</f>
        <v>4182402.8999999994</v>
      </c>
      <c r="E8" s="60">
        <f>E10+E44+E59</f>
        <v>2948056.6999999997</v>
      </c>
      <c r="F8" s="60">
        <f>F44+F59</f>
        <v>1538782.5</v>
      </c>
      <c r="G8" s="60">
        <f>G10+G44+G59</f>
        <v>3103724.5999999996</v>
      </c>
      <c r="H8" s="75">
        <f>H10+H44+H59</f>
        <v>3095576.7</v>
      </c>
      <c r="I8" s="16">
        <f>I44+I59</f>
        <v>8147.9</v>
      </c>
      <c r="J8" s="17">
        <f>K8+L8</f>
        <v>6932947.2000000002</v>
      </c>
      <c r="K8" s="17">
        <f>K10+K44+K59</f>
        <v>3082680.2</v>
      </c>
      <c r="L8" s="17">
        <f>L56+L59</f>
        <v>3850267</v>
      </c>
      <c r="M8" s="17">
        <f>J8-G8</f>
        <v>3829222.6000000006</v>
      </c>
      <c r="N8" s="17">
        <f>K8-H8</f>
        <v>-12896.5</v>
      </c>
      <c r="O8" s="17">
        <f>L8-I8</f>
        <v>3842119.1</v>
      </c>
      <c r="P8" s="17">
        <f>Q8+R8</f>
        <v>6108684.6799999997</v>
      </c>
      <c r="Q8" s="17">
        <f>Q10+Q44+Q59</f>
        <v>3161929.26</v>
      </c>
      <c r="R8" s="17">
        <f>R56+R59</f>
        <v>2946755.42</v>
      </c>
      <c r="S8" s="17">
        <f>T8+U8</f>
        <v>4560700.0477999998</v>
      </c>
      <c r="T8" s="17">
        <f>T10+T44+T59</f>
        <v>3261200.0477999998</v>
      </c>
      <c r="U8" s="17">
        <f>U44+U59</f>
        <v>1299500</v>
      </c>
      <c r="V8" s="55"/>
    </row>
    <row r="9" spans="1:22" ht="16.5" customHeight="1">
      <c r="A9" s="8"/>
      <c r="B9" s="19" t="s">
        <v>5</v>
      </c>
      <c r="C9" s="20"/>
      <c r="D9" s="61"/>
      <c r="E9" s="59"/>
      <c r="F9" s="20"/>
      <c r="G9" s="20"/>
      <c r="H9" s="75"/>
      <c r="I9" s="20"/>
      <c r="J9" s="21"/>
      <c r="K9" s="21"/>
      <c r="L9" s="21"/>
      <c r="M9" s="17"/>
      <c r="N9" s="17"/>
      <c r="O9" s="17"/>
      <c r="P9" s="21"/>
      <c r="Q9" s="21"/>
      <c r="R9" s="21"/>
      <c r="S9" s="21"/>
      <c r="T9" s="21"/>
      <c r="U9" s="21"/>
      <c r="V9" s="56"/>
    </row>
    <row r="10" spans="1:22" s="5" customFormat="1" ht="25.5" customHeight="1">
      <c r="A10" s="14" t="s">
        <v>10</v>
      </c>
      <c r="B10" s="15" t="s">
        <v>506</v>
      </c>
      <c r="C10" s="16" t="s">
        <v>11</v>
      </c>
      <c r="D10" s="60">
        <f>E10</f>
        <v>344725.60000000003</v>
      </c>
      <c r="E10" s="60">
        <f>E12+E17+E20+E40</f>
        <v>344725.60000000003</v>
      </c>
      <c r="F10" s="60">
        <v>0</v>
      </c>
      <c r="G10" s="60">
        <f>H10</f>
        <v>303568.40000000002</v>
      </c>
      <c r="H10" s="75">
        <f>H12+H17+H20+H40</f>
        <v>303568.40000000002</v>
      </c>
      <c r="I10" s="16">
        <v>0</v>
      </c>
      <c r="J10" s="17">
        <f>K10</f>
        <v>359344</v>
      </c>
      <c r="K10" s="17">
        <f>K12+K17+K20+K40</f>
        <v>359344</v>
      </c>
      <c r="L10" s="17"/>
      <c r="M10" s="17">
        <f t="shared" ref="M10:M72" si="0">J10-G10</f>
        <v>55775.599999999977</v>
      </c>
      <c r="N10" s="17">
        <f t="shared" ref="N10:N72" si="1">K10-H10</f>
        <v>55775.599999999977</v>
      </c>
      <c r="O10" s="17">
        <f t="shared" ref="O10:O72" si="2">L10-I10</f>
        <v>0</v>
      </c>
      <c r="P10" s="17">
        <f>Q10</f>
        <v>355186</v>
      </c>
      <c r="Q10" s="17">
        <f>Q12+Q17+Q20+Q40</f>
        <v>355186</v>
      </c>
      <c r="R10" s="17"/>
      <c r="S10" s="17">
        <f>T10</f>
        <v>382166</v>
      </c>
      <c r="T10" s="17">
        <f>T12+T17+T20+T40</f>
        <v>382166</v>
      </c>
      <c r="U10" s="17"/>
      <c r="V10" s="55"/>
    </row>
    <row r="11" spans="1:22" ht="19.5" customHeight="1">
      <c r="A11" s="8"/>
      <c r="B11" s="22" t="s">
        <v>5</v>
      </c>
      <c r="C11" s="20"/>
      <c r="D11" s="61"/>
      <c r="E11" s="59"/>
      <c r="F11" s="61"/>
      <c r="G11" s="20"/>
      <c r="H11" s="75"/>
      <c r="I11" s="20"/>
      <c r="J11" s="21"/>
      <c r="K11" s="21"/>
      <c r="L11" s="21"/>
      <c r="M11" s="17"/>
      <c r="N11" s="17"/>
      <c r="O11" s="17"/>
      <c r="P11" s="21"/>
      <c r="Q11" s="21"/>
      <c r="R11" s="21"/>
      <c r="S11" s="21"/>
      <c r="T11" s="21"/>
      <c r="U11" s="21"/>
      <c r="V11" s="56"/>
    </row>
    <row r="12" spans="1:22" s="5" customFormat="1" ht="24" customHeight="1">
      <c r="A12" s="14" t="s">
        <v>12</v>
      </c>
      <c r="B12" s="15" t="s">
        <v>507</v>
      </c>
      <c r="C12" s="16" t="s">
        <v>13</v>
      </c>
      <c r="D12" s="60">
        <f>E12+F12</f>
        <v>51502.400000000001</v>
      </c>
      <c r="E12" s="60">
        <f>E14+E15+E16</f>
        <v>51502.400000000001</v>
      </c>
      <c r="F12" s="60">
        <f>F14+F15+F16</f>
        <v>0</v>
      </c>
      <c r="G12" s="60">
        <f>G14+G15+G16</f>
        <v>43491.5</v>
      </c>
      <c r="H12" s="75">
        <f>H14+H15+H16</f>
        <v>43491.5</v>
      </c>
      <c r="I12" s="16">
        <v>0</v>
      </c>
      <c r="J12" s="17">
        <f>K12</f>
        <v>47896</v>
      </c>
      <c r="K12" s="17">
        <f>K14+K15+K16</f>
        <v>47896</v>
      </c>
      <c r="L12" s="17"/>
      <c r="M12" s="17">
        <f t="shared" si="0"/>
        <v>4404.5</v>
      </c>
      <c r="N12" s="17">
        <f t="shared" si="1"/>
        <v>4404.5</v>
      </c>
      <c r="O12" s="17">
        <f t="shared" si="2"/>
        <v>0</v>
      </c>
      <c r="P12" s="17">
        <f>Q12</f>
        <v>65158</v>
      </c>
      <c r="Q12" s="17">
        <f>Q14+Q15+Q16</f>
        <v>65158</v>
      </c>
      <c r="R12" s="17"/>
      <c r="S12" s="17">
        <f>T12</f>
        <v>91198</v>
      </c>
      <c r="T12" s="17">
        <f>T14+T15+T16</f>
        <v>91198</v>
      </c>
      <c r="U12" s="17"/>
      <c r="V12" s="387" t="s">
        <v>646</v>
      </c>
    </row>
    <row r="13" spans="1:22" ht="12.75" customHeight="1">
      <c r="A13" s="8"/>
      <c r="B13" s="19" t="s">
        <v>5</v>
      </c>
      <c r="C13" s="20"/>
      <c r="D13" s="61"/>
      <c r="E13" s="59"/>
      <c r="F13" s="61"/>
      <c r="G13" s="20"/>
      <c r="H13" s="75"/>
      <c r="I13" s="20"/>
      <c r="J13" s="21"/>
      <c r="K13" s="21"/>
      <c r="L13" s="21"/>
      <c r="M13" s="17"/>
      <c r="N13" s="17"/>
      <c r="O13" s="17"/>
      <c r="P13" s="21"/>
      <c r="Q13" s="21"/>
      <c r="R13" s="21"/>
      <c r="S13" s="21"/>
      <c r="T13" s="21"/>
      <c r="U13" s="21"/>
      <c r="V13" s="393"/>
    </row>
    <row r="14" spans="1:22" s="5" customFormat="1" ht="34.5" customHeight="1">
      <c r="A14" s="8" t="s">
        <v>14</v>
      </c>
      <c r="B14" s="22" t="s">
        <v>15</v>
      </c>
      <c r="C14" s="9" t="s">
        <v>9</v>
      </c>
      <c r="D14" s="60">
        <f>E14+F14</f>
        <v>9721.2000000000007</v>
      </c>
      <c r="E14" s="60">
        <v>9721.2000000000007</v>
      </c>
      <c r="F14" s="60">
        <v>0</v>
      </c>
      <c r="G14" s="60">
        <f>H14</f>
        <v>0</v>
      </c>
      <c r="H14" s="75">
        <v>0</v>
      </c>
      <c r="I14" s="9">
        <v>0</v>
      </c>
      <c r="J14" s="17">
        <f>K14</f>
        <v>1918</v>
      </c>
      <c r="K14" s="17">
        <v>1918</v>
      </c>
      <c r="L14" s="23"/>
      <c r="M14" s="17">
        <f t="shared" si="0"/>
        <v>1918</v>
      </c>
      <c r="N14" s="17">
        <f t="shared" si="1"/>
        <v>1918</v>
      </c>
      <c r="O14" s="17">
        <f t="shared" si="2"/>
        <v>0</v>
      </c>
      <c r="P14" s="17">
        <f>Q14</f>
        <v>1918</v>
      </c>
      <c r="Q14" s="17">
        <v>1918</v>
      </c>
      <c r="R14" s="23"/>
      <c r="S14" s="159">
        <f>T14</f>
        <v>1918</v>
      </c>
      <c r="T14" s="159">
        <v>1918</v>
      </c>
      <c r="U14" s="23"/>
      <c r="V14" s="393"/>
    </row>
    <row r="15" spans="1:22" s="5" customFormat="1" ht="24.75" customHeight="1">
      <c r="A15" s="8" t="s">
        <v>16</v>
      </c>
      <c r="B15" s="22" t="s">
        <v>17</v>
      </c>
      <c r="C15" s="9" t="s">
        <v>9</v>
      </c>
      <c r="D15" s="60">
        <f t="shared" ref="D15:D78" si="3">E15+F15</f>
        <v>5116.3</v>
      </c>
      <c r="E15" s="60">
        <v>5116.3</v>
      </c>
      <c r="F15" s="60">
        <v>0</v>
      </c>
      <c r="G15" s="60">
        <f>H15</f>
        <v>0</v>
      </c>
      <c r="H15" s="75">
        <v>0</v>
      </c>
      <c r="I15" s="9">
        <v>0</v>
      </c>
      <c r="J15" s="17">
        <f>K15</f>
        <v>2480</v>
      </c>
      <c r="K15" s="17">
        <v>2480</v>
      </c>
      <c r="L15" s="23"/>
      <c r="M15" s="17">
        <f t="shared" si="0"/>
        <v>2480</v>
      </c>
      <c r="N15" s="17">
        <f t="shared" si="1"/>
        <v>2480</v>
      </c>
      <c r="O15" s="17">
        <f t="shared" si="2"/>
        <v>0</v>
      </c>
      <c r="P15" s="17">
        <f>Q15</f>
        <v>2480</v>
      </c>
      <c r="Q15" s="17">
        <v>2480</v>
      </c>
      <c r="R15" s="23"/>
      <c r="S15" s="159">
        <f>T15</f>
        <v>2480</v>
      </c>
      <c r="T15" s="159">
        <v>2480</v>
      </c>
      <c r="U15" s="23"/>
      <c r="V15" s="393"/>
    </row>
    <row r="16" spans="1:22" s="5" customFormat="1" ht="19.5" customHeight="1">
      <c r="A16" s="8" t="s">
        <v>18</v>
      </c>
      <c r="B16" s="22" t="s">
        <v>19</v>
      </c>
      <c r="C16" s="9" t="s">
        <v>9</v>
      </c>
      <c r="D16" s="60">
        <f t="shared" si="3"/>
        <v>36664.9</v>
      </c>
      <c r="E16" s="60">
        <v>36664.9</v>
      </c>
      <c r="F16" s="60">
        <v>0</v>
      </c>
      <c r="G16" s="60">
        <f>H16</f>
        <v>43491.5</v>
      </c>
      <c r="H16" s="75">
        <v>43491.5</v>
      </c>
      <c r="I16" s="9">
        <v>0</v>
      </c>
      <c r="J16" s="17">
        <f>K16</f>
        <v>43498</v>
      </c>
      <c r="K16" s="17">
        <v>43498</v>
      </c>
      <c r="L16" s="23"/>
      <c r="M16" s="17">
        <f t="shared" si="0"/>
        <v>6.5</v>
      </c>
      <c r="N16" s="17">
        <f t="shared" si="1"/>
        <v>6.5</v>
      </c>
      <c r="O16" s="17">
        <f t="shared" si="2"/>
        <v>0</v>
      </c>
      <c r="P16" s="17">
        <f>Q16</f>
        <v>60760</v>
      </c>
      <c r="Q16" s="17">
        <v>60760</v>
      </c>
      <c r="R16" s="23"/>
      <c r="S16" s="159">
        <f>T16</f>
        <v>86800</v>
      </c>
      <c r="T16" s="159">
        <v>86800</v>
      </c>
      <c r="U16" s="23"/>
      <c r="V16" s="393"/>
    </row>
    <row r="17" spans="1:22" s="5" customFormat="1" ht="19.5" customHeight="1">
      <c r="A17" s="14" t="s">
        <v>20</v>
      </c>
      <c r="B17" s="15" t="s">
        <v>21</v>
      </c>
      <c r="C17" s="16" t="s">
        <v>22</v>
      </c>
      <c r="D17" s="60">
        <f t="shared" si="3"/>
        <v>230504</v>
      </c>
      <c r="E17" s="60">
        <f>E19</f>
        <v>230504</v>
      </c>
      <c r="F17" s="60"/>
      <c r="G17" s="60">
        <f>H17</f>
        <v>205391.9</v>
      </c>
      <c r="H17" s="75">
        <f>H19</f>
        <v>205391.9</v>
      </c>
      <c r="I17" s="9">
        <v>0</v>
      </c>
      <c r="J17" s="17">
        <f>K17</f>
        <v>255838</v>
      </c>
      <c r="K17" s="17">
        <f>K19</f>
        <v>255838</v>
      </c>
      <c r="L17" s="17"/>
      <c r="M17" s="17">
        <f t="shared" si="0"/>
        <v>50446.100000000006</v>
      </c>
      <c r="N17" s="17">
        <f t="shared" si="1"/>
        <v>50446.100000000006</v>
      </c>
      <c r="O17" s="17">
        <f t="shared" si="2"/>
        <v>0</v>
      </c>
      <c r="P17" s="17">
        <f>Q17</f>
        <v>231598</v>
      </c>
      <c r="Q17" s="17">
        <f>Q19</f>
        <v>231598</v>
      </c>
      <c r="R17" s="17"/>
      <c r="S17" s="17">
        <f>T17</f>
        <v>231598</v>
      </c>
      <c r="T17" s="17">
        <f>T19</f>
        <v>231598</v>
      </c>
      <c r="U17" s="17"/>
      <c r="V17" s="393"/>
    </row>
    <row r="18" spans="1:22" ht="16.5" customHeight="1">
      <c r="A18" s="8"/>
      <c r="B18" s="22" t="s">
        <v>5</v>
      </c>
      <c r="C18" s="20"/>
      <c r="D18" s="59"/>
      <c r="E18" s="59"/>
      <c r="F18" s="61"/>
      <c r="G18" s="20"/>
      <c r="H18" s="75"/>
      <c r="I18" s="9">
        <v>0</v>
      </c>
      <c r="J18" s="21"/>
      <c r="K18" s="21"/>
      <c r="L18" s="21"/>
      <c r="M18" s="17"/>
      <c r="N18" s="17"/>
      <c r="O18" s="17"/>
      <c r="P18" s="17"/>
      <c r="Q18" s="90"/>
      <c r="R18" s="21"/>
      <c r="S18" s="21"/>
      <c r="T18" s="21"/>
      <c r="U18" s="21"/>
      <c r="V18" s="393"/>
    </row>
    <row r="19" spans="1:22" s="5" customFormat="1" ht="19.5" customHeight="1">
      <c r="A19" s="8" t="s">
        <v>23</v>
      </c>
      <c r="B19" s="22" t="s">
        <v>24</v>
      </c>
      <c r="C19" s="9" t="s">
        <v>9</v>
      </c>
      <c r="D19" s="60">
        <f t="shared" si="3"/>
        <v>230504</v>
      </c>
      <c r="E19" s="60">
        <v>230504</v>
      </c>
      <c r="F19" s="60">
        <v>0</v>
      </c>
      <c r="G19" s="60">
        <f>H19</f>
        <v>205391.9</v>
      </c>
      <c r="H19" s="75">
        <v>205391.9</v>
      </c>
      <c r="I19" s="9">
        <v>0</v>
      </c>
      <c r="J19" s="17">
        <f>K19</f>
        <v>255838</v>
      </c>
      <c r="K19" s="17">
        <v>255838</v>
      </c>
      <c r="L19" s="23"/>
      <c r="M19" s="17">
        <f t="shared" si="0"/>
        <v>50446.100000000006</v>
      </c>
      <c r="N19" s="17">
        <f t="shared" si="1"/>
        <v>50446.100000000006</v>
      </c>
      <c r="O19" s="17">
        <f>L19-I19</f>
        <v>0</v>
      </c>
      <c r="P19" s="17">
        <f>Q19</f>
        <v>231598</v>
      </c>
      <c r="Q19" s="17">
        <v>231598</v>
      </c>
      <c r="R19" s="23"/>
      <c r="S19" s="17">
        <f>T19</f>
        <v>231598</v>
      </c>
      <c r="T19" s="17">
        <v>231598</v>
      </c>
      <c r="U19" s="23"/>
      <c r="V19" s="393"/>
    </row>
    <row r="20" spans="1:22" s="5" customFormat="1" ht="65.25" customHeight="1">
      <c r="A20" s="14" t="s">
        <v>25</v>
      </c>
      <c r="B20" s="15" t="s">
        <v>505</v>
      </c>
      <c r="C20" s="16" t="s">
        <v>26</v>
      </c>
      <c r="D20" s="60">
        <f t="shared" si="3"/>
        <v>45462</v>
      </c>
      <c r="E20" s="60">
        <f>E22+E23+E24+E25+E26+E27+E28+E29+E30+E31+E32+E34+E35+E33+E36+E37+E38+E39</f>
        <v>45462</v>
      </c>
      <c r="F20" s="60">
        <v>0</v>
      </c>
      <c r="G20" s="60">
        <f>H20</f>
        <v>42935</v>
      </c>
      <c r="H20" s="75">
        <f>H22+H23+H24+H25+H26+H27+H28+H29+H30+H31+H33+H34+H38+H39</f>
        <v>42935</v>
      </c>
      <c r="I20" s="9">
        <v>0</v>
      </c>
      <c r="J20" s="17">
        <f>K20</f>
        <v>41610</v>
      </c>
      <c r="K20" s="17">
        <f>K22+K23+K24+K25+K26+K27+K28+K29+K30+K31+K33+K34+K38+K39</f>
        <v>41610</v>
      </c>
      <c r="L20" s="17"/>
      <c r="M20" s="17">
        <f t="shared" si="0"/>
        <v>-1325</v>
      </c>
      <c r="N20" s="17">
        <f t="shared" si="1"/>
        <v>-1325</v>
      </c>
      <c r="O20" s="17">
        <f t="shared" si="2"/>
        <v>0</v>
      </c>
      <c r="P20" s="17">
        <f>Q20</f>
        <v>41630</v>
      </c>
      <c r="Q20" s="17">
        <f>Q22+Q23+Q24+Q25+Q26+Q27+Q28+Q29+Q30+Q31+Q33+Q34+Q38+Q39</f>
        <v>41630</v>
      </c>
      <c r="R20" s="17"/>
      <c r="S20" s="17">
        <f>T20</f>
        <v>41670</v>
      </c>
      <c r="T20" s="17">
        <f>T22+T23+T24+T25+T26+T27+T28+T29+T30+T31+T33+T34+T38+T39</f>
        <v>41670</v>
      </c>
      <c r="U20" s="17"/>
      <c r="V20" s="387" t="s">
        <v>647</v>
      </c>
    </row>
    <row r="21" spans="1:22" ht="12.75" customHeight="1">
      <c r="A21" s="8"/>
      <c r="B21" s="19" t="s">
        <v>5</v>
      </c>
      <c r="C21" s="20"/>
      <c r="D21" s="59"/>
      <c r="E21" s="59"/>
      <c r="F21" s="61"/>
      <c r="G21" s="20"/>
      <c r="H21" s="75"/>
      <c r="I21" s="20"/>
      <c r="J21" s="17"/>
      <c r="K21" s="21"/>
      <c r="L21" s="21"/>
      <c r="M21" s="17"/>
      <c r="N21" s="17"/>
      <c r="O21" s="17"/>
      <c r="P21" s="21"/>
      <c r="Q21" s="21"/>
      <c r="R21" s="21"/>
      <c r="S21" s="21"/>
      <c r="T21" s="21"/>
      <c r="U21" s="21"/>
      <c r="V21" s="387"/>
    </row>
    <row r="22" spans="1:22" ht="35.25" customHeight="1">
      <c r="A22" s="8" t="s">
        <v>27</v>
      </c>
      <c r="B22" s="22" t="s">
        <v>28</v>
      </c>
      <c r="C22" s="20" t="s">
        <v>9</v>
      </c>
      <c r="D22" s="60">
        <f t="shared" si="3"/>
        <v>1325</v>
      </c>
      <c r="E22" s="60">
        <v>1325</v>
      </c>
      <c r="F22" s="60">
        <v>0</v>
      </c>
      <c r="G22" s="60">
        <f t="shared" ref="G22:G31" si="4">H22</f>
        <v>1380</v>
      </c>
      <c r="H22" s="75">
        <v>1380</v>
      </c>
      <c r="I22" s="20">
        <v>0</v>
      </c>
      <c r="J22" s="17">
        <f t="shared" ref="J22:J84" si="5">K22</f>
        <v>1380</v>
      </c>
      <c r="K22" s="17">
        <v>1380</v>
      </c>
      <c r="L22" s="21"/>
      <c r="M22" s="17">
        <f t="shared" si="0"/>
        <v>0</v>
      </c>
      <c r="N22" s="17">
        <f t="shared" si="1"/>
        <v>0</v>
      </c>
      <c r="O22" s="17">
        <f t="shared" si="2"/>
        <v>0</v>
      </c>
      <c r="P22" s="17">
        <f t="shared" ref="P22:P31" si="6">Q22</f>
        <v>1380</v>
      </c>
      <c r="Q22" s="17">
        <v>1380</v>
      </c>
      <c r="R22" s="21"/>
      <c r="S22" s="17">
        <f t="shared" ref="S22:S31" si="7">T22</f>
        <v>1380</v>
      </c>
      <c r="T22" s="17">
        <v>1380</v>
      </c>
      <c r="U22" s="21"/>
      <c r="V22" s="387"/>
    </row>
    <row r="23" spans="1:22" ht="54" customHeight="1">
      <c r="A23" s="8" t="s">
        <v>29</v>
      </c>
      <c r="B23" s="22" t="s">
        <v>30</v>
      </c>
      <c r="C23" s="20" t="s">
        <v>9</v>
      </c>
      <c r="D23" s="60">
        <f t="shared" si="3"/>
        <v>410</v>
      </c>
      <c r="E23" s="60">
        <v>410</v>
      </c>
      <c r="F23" s="60">
        <v>0</v>
      </c>
      <c r="G23" s="60">
        <f t="shared" si="4"/>
        <v>120</v>
      </c>
      <c r="H23" s="75">
        <v>120</v>
      </c>
      <c r="I23" s="20">
        <v>0</v>
      </c>
      <c r="J23" s="17">
        <f t="shared" si="5"/>
        <v>190</v>
      </c>
      <c r="K23" s="17">
        <v>190</v>
      </c>
      <c r="L23" s="21"/>
      <c r="M23" s="17">
        <f t="shared" si="0"/>
        <v>70</v>
      </c>
      <c r="N23" s="17">
        <f t="shared" si="1"/>
        <v>70</v>
      </c>
      <c r="O23" s="17">
        <f t="shared" si="2"/>
        <v>0</v>
      </c>
      <c r="P23" s="17">
        <f t="shared" si="6"/>
        <v>210</v>
      </c>
      <c r="Q23" s="17">
        <v>210</v>
      </c>
      <c r="R23" s="21"/>
      <c r="S23" s="17">
        <f t="shared" si="7"/>
        <v>250</v>
      </c>
      <c r="T23" s="17">
        <v>250</v>
      </c>
      <c r="U23" s="21"/>
      <c r="V23" s="387"/>
    </row>
    <row r="24" spans="1:22" ht="35.25" customHeight="1">
      <c r="A24" s="8" t="s">
        <v>31</v>
      </c>
      <c r="B24" s="22" t="s">
        <v>32</v>
      </c>
      <c r="C24" s="20" t="s">
        <v>9</v>
      </c>
      <c r="D24" s="60">
        <f t="shared" si="3"/>
        <v>15</v>
      </c>
      <c r="E24" s="60">
        <v>15</v>
      </c>
      <c r="F24" s="60">
        <v>0</v>
      </c>
      <c r="G24" s="60">
        <f t="shared" si="4"/>
        <v>30</v>
      </c>
      <c r="H24" s="75">
        <v>30</v>
      </c>
      <c r="I24" s="20">
        <v>0</v>
      </c>
      <c r="J24" s="17">
        <f t="shared" si="5"/>
        <v>30</v>
      </c>
      <c r="K24" s="17">
        <v>30</v>
      </c>
      <c r="L24" s="21"/>
      <c r="M24" s="17">
        <f t="shared" si="0"/>
        <v>0</v>
      </c>
      <c r="N24" s="17">
        <f t="shared" si="1"/>
        <v>0</v>
      </c>
      <c r="O24" s="17">
        <f t="shared" si="2"/>
        <v>0</v>
      </c>
      <c r="P24" s="17">
        <f t="shared" si="6"/>
        <v>30</v>
      </c>
      <c r="Q24" s="17">
        <v>30</v>
      </c>
      <c r="R24" s="21"/>
      <c r="S24" s="17">
        <f t="shared" si="7"/>
        <v>30</v>
      </c>
      <c r="T24" s="17">
        <v>30</v>
      </c>
      <c r="U24" s="21"/>
      <c r="V24" s="314"/>
    </row>
    <row r="25" spans="1:22" ht="63">
      <c r="A25" s="8" t="s">
        <v>33</v>
      </c>
      <c r="B25" s="22" t="s">
        <v>34</v>
      </c>
      <c r="C25" s="20" t="s">
        <v>9</v>
      </c>
      <c r="D25" s="60">
        <f t="shared" si="3"/>
        <v>3600</v>
      </c>
      <c r="E25" s="60">
        <v>3600</v>
      </c>
      <c r="F25" s="60">
        <v>0</v>
      </c>
      <c r="G25" s="60">
        <f t="shared" si="4"/>
        <v>3600</v>
      </c>
      <c r="H25" s="75">
        <v>3600</v>
      </c>
      <c r="I25" s="20">
        <v>0</v>
      </c>
      <c r="J25" s="17">
        <f t="shared" si="5"/>
        <v>3300</v>
      </c>
      <c r="K25" s="17">
        <v>3300</v>
      </c>
      <c r="L25" s="21"/>
      <c r="M25" s="17">
        <f t="shared" si="0"/>
        <v>-300</v>
      </c>
      <c r="N25" s="17">
        <f t="shared" si="1"/>
        <v>-300</v>
      </c>
      <c r="O25" s="17">
        <f t="shared" si="2"/>
        <v>0</v>
      </c>
      <c r="P25" s="17">
        <f t="shared" si="6"/>
        <v>3300</v>
      </c>
      <c r="Q25" s="17">
        <v>3300</v>
      </c>
      <c r="R25" s="21"/>
      <c r="S25" s="17">
        <f t="shared" si="7"/>
        <v>3300</v>
      </c>
      <c r="T25" s="17">
        <v>3300</v>
      </c>
      <c r="U25" s="21"/>
      <c r="V25" s="314"/>
    </row>
    <row r="26" spans="1:22" ht="63" customHeight="1">
      <c r="A26" s="8" t="s">
        <v>35</v>
      </c>
      <c r="B26" s="22" t="s">
        <v>36</v>
      </c>
      <c r="C26" s="20" t="s">
        <v>9</v>
      </c>
      <c r="D26" s="60">
        <f t="shared" si="3"/>
        <v>900</v>
      </c>
      <c r="E26" s="60">
        <v>900</v>
      </c>
      <c r="F26" s="60">
        <v>0</v>
      </c>
      <c r="G26" s="60">
        <f t="shared" si="4"/>
        <v>900</v>
      </c>
      <c r="H26" s="75">
        <v>900</v>
      </c>
      <c r="I26" s="20">
        <v>0</v>
      </c>
      <c r="J26" s="17">
        <f t="shared" si="5"/>
        <v>1080</v>
      </c>
      <c r="K26" s="17">
        <v>1080</v>
      </c>
      <c r="L26" s="21"/>
      <c r="M26" s="17">
        <f t="shared" si="0"/>
        <v>180</v>
      </c>
      <c r="N26" s="17">
        <f t="shared" si="1"/>
        <v>180</v>
      </c>
      <c r="O26" s="17">
        <f t="shared" si="2"/>
        <v>0</v>
      </c>
      <c r="P26" s="17">
        <f t="shared" si="6"/>
        <v>1080</v>
      </c>
      <c r="Q26" s="17">
        <v>1080</v>
      </c>
      <c r="R26" s="21"/>
      <c r="S26" s="17">
        <f t="shared" si="7"/>
        <v>1080</v>
      </c>
      <c r="T26" s="17">
        <v>1080</v>
      </c>
      <c r="U26" s="21"/>
      <c r="V26" s="314"/>
    </row>
    <row r="27" spans="1:22" ht="43.5" customHeight="1">
      <c r="A27" s="8" t="s">
        <v>37</v>
      </c>
      <c r="B27" s="19" t="s">
        <v>38</v>
      </c>
      <c r="C27" s="20" t="s">
        <v>9</v>
      </c>
      <c r="D27" s="60">
        <f t="shared" si="3"/>
        <v>825</v>
      </c>
      <c r="E27" s="60">
        <v>825</v>
      </c>
      <c r="F27" s="60">
        <v>0</v>
      </c>
      <c r="G27" s="60">
        <f t="shared" si="4"/>
        <v>825</v>
      </c>
      <c r="H27" s="75">
        <v>825</v>
      </c>
      <c r="I27" s="20">
        <v>0</v>
      </c>
      <c r="J27" s="17">
        <f t="shared" si="5"/>
        <v>750</v>
      </c>
      <c r="K27" s="17">
        <v>750</v>
      </c>
      <c r="L27" s="21"/>
      <c r="M27" s="17">
        <f t="shared" si="0"/>
        <v>-75</v>
      </c>
      <c r="N27" s="17">
        <f t="shared" si="1"/>
        <v>-75</v>
      </c>
      <c r="O27" s="17">
        <f t="shared" si="2"/>
        <v>0</v>
      </c>
      <c r="P27" s="17">
        <f t="shared" si="6"/>
        <v>750</v>
      </c>
      <c r="Q27" s="17">
        <v>750</v>
      </c>
      <c r="R27" s="21"/>
      <c r="S27" s="17">
        <f t="shared" si="7"/>
        <v>750</v>
      </c>
      <c r="T27" s="17">
        <v>750</v>
      </c>
      <c r="U27" s="21"/>
      <c r="V27" s="314"/>
    </row>
    <row r="28" spans="1:22" ht="33.75" customHeight="1">
      <c r="A28" s="8" t="s">
        <v>39</v>
      </c>
      <c r="B28" s="19" t="s">
        <v>40</v>
      </c>
      <c r="C28" s="20" t="s">
        <v>9</v>
      </c>
      <c r="D28" s="60">
        <f t="shared" si="3"/>
        <v>23455.4</v>
      </c>
      <c r="E28" s="60">
        <v>23455.4</v>
      </c>
      <c r="F28" s="60">
        <v>0</v>
      </c>
      <c r="G28" s="60">
        <f t="shared" si="4"/>
        <v>22700</v>
      </c>
      <c r="H28" s="75">
        <v>22700</v>
      </c>
      <c r="I28" s="20">
        <v>0</v>
      </c>
      <c r="J28" s="17">
        <f t="shared" si="5"/>
        <v>22000</v>
      </c>
      <c r="K28" s="17">
        <v>22000</v>
      </c>
      <c r="L28" s="21"/>
      <c r="M28" s="17">
        <f t="shared" si="0"/>
        <v>-700</v>
      </c>
      <c r="N28" s="17">
        <f t="shared" si="1"/>
        <v>-700</v>
      </c>
      <c r="O28" s="17">
        <f t="shared" si="2"/>
        <v>0</v>
      </c>
      <c r="P28" s="17">
        <f t="shared" si="6"/>
        <v>22000</v>
      </c>
      <c r="Q28" s="17">
        <v>22000</v>
      </c>
      <c r="R28" s="21"/>
      <c r="S28" s="17">
        <f t="shared" si="7"/>
        <v>22000</v>
      </c>
      <c r="T28" s="17">
        <v>22000</v>
      </c>
      <c r="U28" s="21"/>
      <c r="V28" s="314"/>
    </row>
    <row r="29" spans="1:22" ht="52.5" customHeight="1">
      <c r="A29" s="8" t="s">
        <v>41</v>
      </c>
      <c r="B29" s="19" t="s">
        <v>42</v>
      </c>
      <c r="C29" s="20" t="s">
        <v>9</v>
      </c>
      <c r="D29" s="60">
        <f t="shared" si="3"/>
        <v>439.8</v>
      </c>
      <c r="E29" s="60">
        <v>439.8</v>
      </c>
      <c r="F29" s="60">
        <v>0</v>
      </c>
      <c r="G29" s="60">
        <f t="shared" si="4"/>
        <v>440</v>
      </c>
      <c r="H29" s="75">
        <v>440</v>
      </c>
      <c r="I29" s="20">
        <v>0</v>
      </c>
      <c r="J29" s="17">
        <f t="shared" si="5"/>
        <v>400</v>
      </c>
      <c r="K29" s="17">
        <v>400</v>
      </c>
      <c r="L29" s="21"/>
      <c r="M29" s="17">
        <f t="shared" si="0"/>
        <v>-40</v>
      </c>
      <c r="N29" s="17">
        <f t="shared" si="1"/>
        <v>-40</v>
      </c>
      <c r="O29" s="17">
        <f t="shared" si="2"/>
        <v>0</v>
      </c>
      <c r="P29" s="17">
        <f t="shared" si="6"/>
        <v>400</v>
      </c>
      <c r="Q29" s="17">
        <v>400</v>
      </c>
      <c r="R29" s="21"/>
      <c r="S29" s="17">
        <f t="shared" si="7"/>
        <v>400</v>
      </c>
      <c r="T29" s="17">
        <v>400</v>
      </c>
      <c r="U29" s="21"/>
      <c r="V29" s="314"/>
    </row>
    <row r="30" spans="1:22" ht="52.5">
      <c r="A30" s="8" t="s">
        <v>43</v>
      </c>
      <c r="B30" s="19" t="s">
        <v>44</v>
      </c>
      <c r="C30" s="20" t="s">
        <v>9</v>
      </c>
      <c r="D30" s="60">
        <f t="shared" si="3"/>
        <v>1738</v>
      </c>
      <c r="E30" s="60">
        <v>1738</v>
      </c>
      <c r="F30" s="60">
        <v>0</v>
      </c>
      <c r="G30" s="60">
        <f t="shared" si="4"/>
        <v>1550</v>
      </c>
      <c r="H30" s="75">
        <v>1550</v>
      </c>
      <c r="I30" s="20">
        <v>0</v>
      </c>
      <c r="J30" s="17">
        <f t="shared" si="5"/>
        <v>1500</v>
      </c>
      <c r="K30" s="17">
        <v>1500</v>
      </c>
      <c r="L30" s="21"/>
      <c r="M30" s="17">
        <f t="shared" si="0"/>
        <v>-50</v>
      </c>
      <c r="N30" s="17">
        <f t="shared" si="1"/>
        <v>-50</v>
      </c>
      <c r="O30" s="17">
        <f t="shared" si="2"/>
        <v>0</v>
      </c>
      <c r="P30" s="17">
        <f t="shared" si="6"/>
        <v>1500</v>
      </c>
      <c r="Q30" s="17">
        <v>1500</v>
      </c>
      <c r="R30" s="21"/>
      <c r="S30" s="17">
        <f t="shared" si="7"/>
        <v>1500</v>
      </c>
      <c r="T30" s="17">
        <v>1500</v>
      </c>
      <c r="U30" s="21"/>
      <c r="V30" s="314"/>
    </row>
    <row r="31" spans="1:22" ht="30.75" customHeight="1">
      <c r="A31" s="8" t="s">
        <v>45</v>
      </c>
      <c r="B31" s="19" t="s">
        <v>46</v>
      </c>
      <c r="C31" s="20" t="s">
        <v>9</v>
      </c>
      <c r="D31" s="60">
        <f t="shared" si="3"/>
        <v>5305.1</v>
      </c>
      <c r="E31" s="60">
        <v>5305.1</v>
      </c>
      <c r="F31" s="60">
        <v>0</v>
      </c>
      <c r="G31" s="60">
        <f t="shared" si="4"/>
        <v>5000</v>
      </c>
      <c r="H31" s="75">
        <v>5000</v>
      </c>
      <c r="I31" s="20">
        <v>0</v>
      </c>
      <c r="J31" s="17">
        <f t="shared" si="5"/>
        <v>5000</v>
      </c>
      <c r="K31" s="17">
        <v>5000</v>
      </c>
      <c r="L31" s="21"/>
      <c r="M31" s="17">
        <f t="shared" si="0"/>
        <v>0</v>
      </c>
      <c r="N31" s="17">
        <f t="shared" si="1"/>
        <v>0</v>
      </c>
      <c r="O31" s="17">
        <f t="shared" si="2"/>
        <v>0</v>
      </c>
      <c r="P31" s="17">
        <f t="shared" si="6"/>
        <v>5000</v>
      </c>
      <c r="Q31" s="17">
        <v>5000</v>
      </c>
      <c r="R31" s="21"/>
      <c r="S31" s="17">
        <f t="shared" si="7"/>
        <v>5000</v>
      </c>
      <c r="T31" s="17">
        <v>5000</v>
      </c>
      <c r="U31" s="21"/>
      <c r="V31" s="314"/>
    </row>
    <row r="32" spans="1:22" ht="0.75" hidden="1" customHeight="1">
      <c r="A32" s="8" t="s">
        <v>47</v>
      </c>
      <c r="B32" s="19" t="s">
        <v>48</v>
      </c>
      <c r="C32" s="20" t="s">
        <v>9</v>
      </c>
      <c r="D32" s="60">
        <f t="shared" si="3"/>
        <v>0</v>
      </c>
      <c r="E32" s="60">
        <v>0</v>
      </c>
      <c r="F32" s="60">
        <v>0</v>
      </c>
      <c r="G32" s="16"/>
      <c r="H32" s="75"/>
      <c r="I32" s="20">
        <v>0</v>
      </c>
      <c r="J32" s="17">
        <f t="shared" si="5"/>
        <v>0</v>
      </c>
      <c r="K32" s="17"/>
      <c r="L32" s="21"/>
      <c r="M32" s="17">
        <f t="shared" si="0"/>
        <v>0</v>
      </c>
      <c r="N32" s="17">
        <f t="shared" si="1"/>
        <v>0</v>
      </c>
      <c r="O32" s="17">
        <f t="shared" si="2"/>
        <v>0</v>
      </c>
      <c r="P32" s="17"/>
      <c r="Q32" s="17"/>
      <c r="R32" s="21"/>
      <c r="S32" s="17"/>
      <c r="T32" s="17"/>
      <c r="U32" s="21"/>
      <c r="V32" s="314"/>
    </row>
    <row r="33" spans="1:22" ht="64.5" customHeight="1">
      <c r="A33" s="8" t="s">
        <v>49</v>
      </c>
      <c r="B33" s="19" t="s">
        <v>50</v>
      </c>
      <c r="C33" s="20" t="s">
        <v>9</v>
      </c>
      <c r="D33" s="60">
        <f t="shared" si="3"/>
        <v>4258.7</v>
      </c>
      <c r="E33" s="60">
        <v>4258.7</v>
      </c>
      <c r="F33" s="60">
        <v>0</v>
      </c>
      <c r="G33" s="60">
        <f>H33</f>
        <v>3500</v>
      </c>
      <c r="H33" s="75">
        <v>3500</v>
      </c>
      <c r="I33" s="20">
        <v>0</v>
      </c>
      <c r="J33" s="17">
        <f t="shared" si="5"/>
        <v>3000</v>
      </c>
      <c r="K33" s="17">
        <v>3000</v>
      </c>
      <c r="L33" s="21"/>
      <c r="M33" s="17">
        <f t="shared" si="0"/>
        <v>-500</v>
      </c>
      <c r="N33" s="17">
        <f t="shared" si="1"/>
        <v>-500</v>
      </c>
      <c r="O33" s="17">
        <f t="shared" si="2"/>
        <v>0</v>
      </c>
      <c r="P33" s="17">
        <f>Q33</f>
        <v>3000</v>
      </c>
      <c r="Q33" s="17">
        <v>3000</v>
      </c>
      <c r="R33" s="21"/>
      <c r="S33" s="17">
        <f>T33</f>
        <v>3000</v>
      </c>
      <c r="T33" s="17">
        <v>3000</v>
      </c>
      <c r="U33" s="21"/>
      <c r="V33" s="314"/>
    </row>
    <row r="34" spans="1:22" ht="66" customHeight="1">
      <c r="A34" s="8" t="s">
        <v>51</v>
      </c>
      <c r="B34" s="19" t="s">
        <v>52</v>
      </c>
      <c r="C34" s="20" t="s">
        <v>9</v>
      </c>
      <c r="D34" s="60">
        <f t="shared" si="3"/>
        <v>1200</v>
      </c>
      <c r="E34" s="60">
        <v>1200</v>
      </c>
      <c r="F34" s="60">
        <v>0</v>
      </c>
      <c r="G34" s="60">
        <f>H34</f>
        <v>1200</v>
      </c>
      <c r="H34" s="75">
        <v>1200</v>
      </c>
      <c r="I34" s="20">
        <v>0</v>
      </c>
      <c r="J34" s="17">
        <f t="shared" si="5"/>
        <v>1200</v>
      </c>
      <c r="K34" s="17">
        <v>1200</v>
      </c>
      <c r="L34" s="21"/>
      <c r="M34" s="17">
        <f t="shared" si="0"/>
        <v>0</v>
      </c>
      <c r="N34" s="17">
        <f t="shared" si="1"/>
        <v>0</v>
      </c>
      <c r="O34" s="17">
        <f t="shared" si="2"/>
        <v>0</v>
      </c>
      <c r="P34" s="17">
        <f>Q34</f>
        <v>1200</v>
      </c>
      <c r="Q34" s="17">
        <v>1200</v>
      </c>
      <c r="R34" s="21"/>
      <c r="S34" s="17">
        <f>T34</f>
        <v>1200</v>
      </c>
      <c r="T34" s="17">
        <v>1200</v>
      </c>
      <c r="U34" s="21"/>
      <c r="V34" s="314"/>
    </row>
    <row r="35" spans="1:22" ht="15.75" hidden="1" customHeight="1">
      <c r="A35" s="8" t="s">
        <v>53</v>
      </c>
      <c r="B35" s="19" t="s">
        <v>54</v>
      </c>
      <c r="C35" s="20" t="s">
        <v>9</v>
      </c>
      <c r="D35" s="60">
        <f t="shared" si="3"/>
        <v>0</v>
      </c>
      <c r="E35" s="60">
        <v>0</v>
      </c>
      <c r="F35" s="60">
        <v>0</v>
      </c>
      <c r="G35" s="16"/>
      <c r="H35" s="75"/>
      <c r="I35" s="20">
        <v>0</v>
      </c>
      <c r="J35" s="17">
        <f t="shared" si="5"/>
        <v>0</v>
      </c>
      <c r="K35" s="17"/>
      <c r="L35" s="21"/>
      <c r="M35" s="17">
        <f t="shared" si="0"/>
        <v>0</v>
      </c>
      <c r="N35" s="17">
        <f t="shared" si="1"/>
        <v>0</v>
      </c>
      <c r="O35" s="17">
        <f t="shared" si="2"/>
        <v>0</v>
      </c>
      <c r="P35" s="17"/>
      <c r="Q35" s="17"/>
      <c r="R35" s="21"/>
      <c r="S35" s="17"/>
      <c r="T35" s="17"/>
      <c r="U35" s="21"/>
      <c r="V35" s="314"/>
    </row>
    <row r="36" spans="1:22" ht="46.5" hidden="1" customHeight="1">
      <c r="A36" s="8" t="s">
        <v>55</v>
      </c>
      <c r="B36" s="19" t="s">
        <v>56</v>
      </c>
      <c r="C36" s="20" t="s">
        <v>9</v>
      </c>
      <c r="D36" s="60">
        <f t="shared" si="3"/>
        <v>0</v>
      </c>
      <c r="E36" s="60">
        <v>0</v>
      </c>
      <c r="F36" s="60">
        <v>0</v>
      </c>
      <c r="G36" s="16"/>
      <c r="H36" s="75"/>
      <c r="I36" s="20">
        <v>0</v>
      </c>
      <c r="J36" s="17">
        <f t="shared" si="5"/>
        <v>0</v>
      </c>
      <c r="K36" s="17"/>
      <c r="L36" s="21"/>
      <c r="M36" s="17">
        <f t="shared" si="0"/>
        <v>0</v>
      </c>
      <c r="N36" s="17">
        <f t="shared" si="1"/>
        <v>0</v>
      </c>
      <c r="O36" s="17">
        <f t="shared" si="2"/>
        <v>0</v>
      </c>
      <c r="P36" s="17"/>
      <c r="Q36" s="17"/>
      <c r="R36" s="21"/>
      <c r="S36" s="17"/>
      <c r="T36" s="17"/>
      <c r="U36" s="21"/>
      <c r="V36" s="314"/>
    </row>
    <row r="37" spans="1:22" ht="37.5" hidden="1" customHeight="1">
      <c r="A37" s="8" t="s">
        <v>57</v>
      </c>
      <c r="B37" s="19" t="s">
        <v>58</v>
      </c>
      <c r="C37" s="20" t="s">
        <v>9</v>
      </c>
      <c r="D37" s="60">
        <f t="shared" si="3"/>
        <v>0</v>
      </c>
      <c r="E37" s="60">
        <v>0</v>
      </c>
      <c r="F37" s="60">
        <v>0</v>
      </c>
      <c r="G37" s="16"/>
      <c r="H37" s="75"/>
      <c r="I37" s="20">
        <v>0</v>
      </c>
      <c r="J37" s="17">
        <f t="shared" si="5"/>
        <v>0</v>
      </c>
      <c r="K37" s="17"/>
      <c r="L37" s="21"/>
      <c r="M37" s="17">
        <f t="shared" si="0"/>
        <v>0</v>
      </c>
      <c r="N37" s="17">
        <f t="shared" si="1"/>
        <v>0</v>
      </c>
      <c r="O37" s="17">
        <f t="shared" si="2"/>
        <v>0</v>
      </c>
      <c r="P37" s="17"/>
      <c r="Q37" s="17"/>
      <c r="R37" s="21"/>
      <c r="S37" s="17"/>
      <c r="T37" s="17"/>
      <c r="U37" s="21"/>
      <c r="V37" s="314"/>
    </row>
    <row r="38" spans="1:22" ht="35.25" customHeight="1">
      <c r="A38" s="8" t="s">
        <v>59</v>
      </c>
      <c r="B38" s="22" t="s">
        <v>60</v>
      </c>
      <c r="C38" s="20" t="s">
        <v>9</v>
      </c>
      <c r="D38" s="60">
        <f t="shared" si="3"/>
        <v>990</v>
      </c>
      <c r="E38" s="60">
        <v>990</v>
      </c>
      <c r="F38" s="60">
        <v>0</v>
      </c>
      <c r="G38" s="60">
        <f>H38</f>
        <v>690</v>
      </c>
      <c r="H38" s="75">
        <v>690</v>
      </c>
      <c r="I38" s="20">
        <v>0</v>
      </c>
      <c r="J38" s="17">
        <f t="shared" si="5"/>
        <v>780</v>
      </c>
      <c r="K38" s="17">
        <v>780</v>
      </c>
      <c r="L38" s="21"/>
      <c r="M38" s="17">
        <f t="shared" si="0"/>
        <v>90</v>
      </c>
      <c r="N38" s="17">
        <f t="shared" si="1"/>
        <v>90</v>
      </c>
      <c r="O38" s="17">
        <f t="shared" si="2"/>
        <v>0</v>
      </c>
      <c r="P38" s="17">
        <f>Q38</f>
        <v>780</v>
      </c>
      <c r="Q38" s="17">
        <v>780</v>
      </c>
      <c r="R38" s="21"/>
      <c r="S38" s="17">
        <f>T38</f>
        <v>780</v>
      </c>
      <c r="T38" s="17">
        <v>780</v>
      </c>
      <c r="U38" s="21"/>
      <c r="V38" s="56"/>
    </row>
    <row r="39" spans="1:22" ht="13.5" customHeight="1">
      <c r="A39" s="8" t="s">
        <v>61</v>
      </c>
      <c r="B39" s="19" t="s">
        <v>62</v>
      </c>
      <c r="C39" s="20" t="s">
        <v>9</v>
      </c>
      <c r="D39" s="60">
        <f t="shared" si="3"/>
        <v>1000</v>
      </c>
      <c r="E39" s="60">
        <v>1000</v>
      </c>
      <c r="F39" s="60">
        <v>0</v>
      </c>
      <c r="G39" s="60">
        <f>H39</f>
        <v>1000</v>
      </c>
      <c r="H39" s="75">
        <v>1000</v>
      </c>
      <c r="I39" s="20">
        <v>0</v>
      </c>
      <c r="J39" s="17">
        <f t="shared" si="5"/>
        <v>1000</v>
      </c>
      <c r="K39" s="17">
        <v>1000</v>
      </c>
      <c r="L39" s="21"/>
      <c r="M39" s="17">
        <f t="shared" si="0"/>
        <v>0</v>
      </c>
      <c r="N39" s="17">
        <f t="shared" si="1"/>
        <v>0</v>
      </c>
      <c r="O39" s="17">
        <f t="shared" si="2"/>
        <v>0</v>
      </c>
      <c r="P39" s="17">
        <f>Q39</f>
        <v>1000</v>
      </c>
      <c r="Q39" s="17">
        <v>1000</v>
      </c>
      <c r="R39" s="21"/>
      <c r="S39" s="17">
        <f>T39</f>
        <v>1000</v>
      </c>
      <c r="T39" s="17">
        <v>1000</v>
      </c>
      <c r="U39" s="21"/>
      <c r="V39" s="56"/>
    </row>
    <row r="40" spans="1:22" s="5" customFormat="1" ht="27.75" customHeight="1">
      <c r="A40" s="14" t="s">
        <v>63</v>
      </c>
      <c r="B40" s="15" t="s">
        <v>504</v>
      </c>
      <c r="C40" s="16" t="s">
        <v>64</v>
      </c>
      <c r="D40" s="60">
        <f t="shared" si="3"/>
        <v>17257.2</v>
      </c>
      <c r="E40" s="60">
        <f>E42+E43</f>
        <v>17257.2</v>
      </c>
      <c r="F40" s="60">
        <v>0</v>
      </c>
      <c r="G40" s="60">
        <f>G42+G43</f>
        <v>11750</v>
      </c>
      <c r="H40" s="75">
        <f>H42+H43</f>
        <v>11750</v>
      </c>
      <c r="I40" s="16">
        <v>0</v>
      </c>
      <c r="J40" s="17">
        <f t="shared" si="5"/>
        <v>14000</v>
      </c>
      <c r="K40" s="17">
        <f>K42+K43</f>
        <v>14000</v>
      </c>
      <c r="L40" s="17">
        <v>0</v>
      </c>
      <c r="M40" s="17">
        <f t="shared" si="0"/>
        <v>2250</v>
      </c>
      <c r="N40" s="17">
        <f t="shared" si="1"/>
        <v>2250</v>
      </c>
      <c r="O40" s="17">
        <f t="shared" si="2"/>
        <v>0</v>
      </c>
      <c r="P40" s="17">
        <f>Q40</f>
        <v>16800</v>
      </c>
      <c r="Q40" s="17">
        <f>Q42+Q43</f>
        <v>16800</v>
      </c>
      <c r="R40" s="17"/>
      <c r="S40" s="17">
        <f>T40</f>
        <v>17700</v>
      </c>
      <c r="T40" s="17">
        <f>T42+T43</f>
        <v>17700</v>
      </c>
      <c r="U40" s="17"/>
      <c r="V40" s="386" t="s">
        <v>648</v>
      </c>
    </row>
    <row r="41" spans="1:22" ht="12.75" customHeight="1">
      <c r="A41" s="8"/>
      <c r="B41" s="22" t="s">
        <v>5</v>
      </c>
      <c r="C41" s="20"/>
      <c r="D41" s="60"/>
      <c r="E41" s="60"/>
      <c r="F41" s="68"/>
      <c r="G41" s="20"/>
      <c r="H41" s="75"/>
      <c r="I41" s="20"/>
      <c r="J41" s="17"/>
      <c r="K41" s="17"/>
      <c r="L41" s="21"/>
      <c r="M41" s="17"/>
      <c r="N41" s="17"/>
      <c r="O41" s="17"/>
      <c r="P41" s="21"/>
      <c r="Q41" s="21"/>
      <c r="R41" s="21"/>
      <c r="S41" s="21"/>
      <c r="T41" s="21"/>
      <c r="U41" s="21"/>
      <c r="V41" s="386"/>
    </row>
    <row r="42" spans="1:22" s="5" customFormat="1" ht="75" customHeight="1">
      <c r="A42" s="8" t="s">
        <v>65</v>
      </c>
      <c r="B42" s="22" t="s">
        <v>66</v>
      </c>
      <c r="C42" s="9" t="s">
        <v>9</v>
      </c>
      <c r="D42" s="60">
        <f t="shared" si="3"/>
        <v>4641.8</v>
      </c>
      <c r="E42" s="60">
        <v>4641.8</v>
      </c>
      <c r="F42" s="60">
        <v>0</v>
      </c>
      <c r="G42" s="60">
        <f>H42</f>
        <v>3100</v>
      </c>
      <c r="H42" s="75">
        <v>3100</v>
      </c>
      <c r="I42" s="9">
        <v>0</v>
      </c>
      <c r="J42" s="17">
        <f t="shared" si="5"/>
        <v>4500</v>
      </c>
      <c r="K42" s="17">
        <v>4500</v>
      </c>
      <c r="L42" s="17">
        <v>0</v>
      </c>
      <c r="M42" s="17">
        <f t="shared" si="0"/>
        <v>1400</v>
      </c>
      <c r="N42" s="17">
        <f t="shared" si="1"/>
        <v>1400</v>
      </c>
      <c r="O42" s="17">
        <f t="shared" si="2"/>
        <v>0</v>
      </c>
      <c r="P42" s="17">
        <f>Q42</f>
        <v>5100</v>
      </c>
      <c r="Q42" s="17">
        <v>5100</v>
      </c>
      <c r="R42" s="23"/>
      <c r="S42" s="17">
        <f>T42</f>
        <v>5400</v>
      </c>
      <c r="T42" s="17">
        <v>5400</v>
      </c>
      <c r="U42" s="23"/>
      <c r="V42" s="386"/>
    </row>
    <row r="43" spans="1:22" s="5" customFormat="1" ht="69" customHeight="1">
      <c r="A43" s="8" t="s">
        <v>67</v>
      </c>
      <c r="B43" s="22" t="s">
        <v>68</v>
      </c>
      <c r="C43" s="9" t="s">
        <v>9</v>
      </c>
      <c r="D43" s="60">
        <f t="shared" si="3"/>
        <v>12615.4</v>
      </c>
      <c r="E43" s="60">
        <v>12615.4</v>
      </c>
      <c r="F43" s="60">
        <v>0</v>
      </c>
      <c r="G43" s="60">
        <f>H43</f>
        <v>8650</v>
      </c>
      <c r="H43" s="75">
        <v>8650</v>
      </c>
      <c r="I43" s="9">
        <v>0</v>
      </c>
      <c r="J43" s="17">
        <f t="shared" si="5"/>
        <v>9500</v>
      </c>
      <c r="K43" s="17">
        <v>9500</v>
      </c>
      <c r="L43" s="17">
        <v>0</v>
      </c>
      <c r="M43" s="17">
        <f t="shared" si="0"/>
        <v>850</v>
      </c>
      <c r="N43" s="17">
        <f t="shared" si="1"/>
        <v>850</v>
      </c>
      <c r="O43" s="17">
        <f t="shared" si="2"/>
        <v>0</v>
      </c>
      <c r="P43" s="17">
        <f>Q43</f>
        <v>11700</v>
      </c>
      <c r="Q43" s="17">
        <v>11700</v>
      </c>
      <c r="R43" s="23"/>
      <c r="S43" s="17">
        <f>T43</f>
        <v>12300</v>
      </c>
      <c r="T43" s="17">
        <v>12300</v>
      </c>
      <c r="U43" s="23"/>
      <c r="V43" s="386"/>
    </row>
    <row r="44" spans="1:22" s="5" customFormat="1" ht="31.5" customHeight="1">
      <c r="A44" s="14" t="s">
        <v>69</v>
      </c>
      <c r="B44" s="15" t="s">
        <v>508</v>
      </c>
      <c r="C44" s="16" t="s">
        <v>70</v>
      </c>
      <c r="D44" s="60">
        <f t="shared" si="3"/>
        <v>2846371.3</v>
      </c>
      <c r="E44" s="60">
        <f>E46+E49+E52</f>
        <v>1921786.3</v>
      </c>
      <c r="F44" s="60">
        <f>F56</f>
        <v>924585</v>
      </c>
      <c r="G44" s="60">
        <f>H44+I44</f>
        <v>1945448.4</v>
      </c>
      <c r="H44" s="75">
        <f>H52</f>
        <v>1937300.5</v>
      </c>
      <c r="I44" s="16">
        <f>I56</f>
        <v>8147.9</v>
      </c>
      <c r="J44" s="17">
        <f>K44+L44</f>
        <v>5011434.4000000004</v>
      </c>
      <c r="K44" s="17">
        <f>K52</f>
        <v>1811167.4</v>
      </c>
      <c r="L44" s="17">
        <f>L56</f>
        <v>3200267</v>
      </c>
      <c r="M44" s="17">
        <f t="shared" si="0"/>
        <v>3065986.0000000005</v>
      </c>
      <c r="N44" s="17">
        <f t="shared" si="1"/>
        <v>-126133.10000000009</v>
      </c>
      <c r="O44" s="17">
        <f t="shared" si="2"/>
        <v>3192119.1</v>
      </c>
      <c r="P44" s="17">
        <f>Q44+R44</f>
        <v>4547977.88</v>
      </c>
      <c r="Q44" s="17">
        <f>Q52</f>
        <v>1901222.46</v>
      </c>
      <c r="R44" s="17">
        <f>R56</f>
        <v>2646755.42</v>
      </c>
      <c r="S44" s="17">
        <f>T44+U44</f>
        <v>2907457.2478</v>
      </c>
      <c r="T44" s="17">
        <f>T52</f>
        <v>1957957.2478</v>
      </c>
      <c r="U44" s="17">
        <f>U56</f>
        <v>949500</v>
      </c>
      <c r="V44" s="380" t="s">
        <v>649</v>
      </c>
    </row>
    <row r="45" spans="1:22" ht="13.5" customHeight="1">
      <c r="A45" s="8"/>
      <c r="B45" s="19" t="s">
        <v>5</v>
      </c>
      <c r="C45" s="20"/>
      <c r="D45" s="60"/>
      <c r="E45" s="60"/>
      <c r="F45" s="68"/>
      <c r="G45" s="20"/>
      <c r="H45" s="75"/>
      <c r="I45" s="20"/>
      <c r="J45" s="17"/>
      <c r="K45" s="17"/>
      <c r="L45" s="21"/>
      <c r="M45" s="17"/>
      <c r="N45" s="17"/>
      <c r="O45" s="17"/>
      <c r="P45" s="21"/>
      <c r="Q45" s="21"/>
      <c r="R45" s="21"/>
      <c r="S45" s="21"/>
      <c r="T45" s="21"/>
      <c r="U45" s="21"/>
      <c r="V45" s="380"/>
    </row>
    <row r="46" spans="1:22" s="5" customFormat="1" ht="1.5" hidden="1" customHeight="1">
      <c r="A46" s="14" t="s">
        <v>71</v>
      </c>
      <c r="B46" s="15" t="s">
        <v>72</v>
      </c>
      <c r="C46" s="16" t="s">
        <v>73</v>
      </c>
      <c r="D46" s="60">
        <f t="shared" si="3"/>
        <v>0</v>
      </c>
      <c r="E46" s="60">
        <v>0</v>
      </c>
      <c r="F46" s="60"/>
      <c r="G46" s="16"/>
      <c r="H46" s="75"/>
      <c r="I46" s="16"/>
      <c r="J46" s="17">
        <f t="shared" si="5"/>
        <v>0</v>
      </c>
      <c r="K46" s="17"/>
      <c r="L46" s="17"/>
      <c r="M46" s="17">
        <f t="shared" si="0"/>
        <v>0</v>
      </c>
      <c r="N46" s="17">
        <f t="shared" si="1"/>
        <v>0</v>
      </c>
      <c r="O46" s="17">
        <f t="shared" si="2"/>
        <v>0</v>
      </c>
      <c r="P46" s="17"/>
      <c r="Q46" s="17"/>
      <c r="R46" s="17"/>
      <c r="S46" s="17"/>
      <c r="T46" s="17"/>
      <c r="U46" s="17"/>
      <c r="V46" s="380"/>
    </row>
    <row r="47" spans="1:22" ht="16.5" hidden="1" customHeight="1">
      <c r="A47" s="8"/>
      <c r="B47" s="19" t="s">
        <v>5</v>
      </c>
      <c r="C47" s="20"/>
      <c r="D47" s="60"/>
      <c r="E47" s="60"/>
      <c r="F47" s="68"/>
      <c r="G47" s="20"/>
      <c r="H47" s="75"/>
      <c r="I47" s="20"/>
      <c r="J47" s="17">
        <f t="shared" si="5"/>
        <v>0</v>
      </c>
      <c r="K47" s="17"/>
      <c r="L47" s="21"/>
      <c r="M47" s="17">
        <f t="shared" si="0"/>
        <v>0</v>
      </c>
      <c r="N47" s="17">
        <f t="shared" si="1"/>
        <v>0</v>
      </c>
      <c r="O47" s="17">
        <f t="shared" si="2"/>
        <v>0</v>
      </c>
      <c r="P47" s="21"/>
      <c r="Q47" s="21"/>
      <c r="R47" s="21"/>
      <c r="S47" s="21"/>
      <c r="T47" s="21"/>
      <c r="U47" s="21"/>
      <c r="V47" s="380"/>
    </row>
    <row r="48" spans="1:22" s="5" customFormat="1" ht="44.25" hidden="1" customHeight="1">
      <c r="A48" s="8" t="s">
        <v>74</v>
      </c>
      <c r="B48" s="22" t="s">
        <v>75</v>
      </c>
      <c r="C48" s="9"/>
      <c r="D48" s="60">
        <f t="shared" si="3"/>
        <v>0</v>
      </c>
      <c r="E48" s="60">
        <v>0</v>
      </c>
      <c r="F48" s="60"/>
      <c r="G48" s="9"/>
      <c r="H48" s="75"/>
      <c r="I48" s="9"/>
      <c r="J48" s="17">
        <f t="shared" si="5"/>
        <v>0</v>
      </c>
      <c r="K48" s="17"/>
      <c r="L48" s="23"/>
      <c r="M48" s="17">
        <f t="shared" si="0"/>
        <v>0</v>
      </c>
      <c r="N48" s="17">
        <f t="shared" si="1"/>
        <v>0</v>
      </c>
      <c r="O48" s="17">
        <f t="shared" si="2"/>
        <v>0</v>
      </c>
      <c r="P48" s="23"/>
      <c r="Q48" s="23"/>
      <c r="R48" s="23"/>
      <c r="S48" s="23"/>
      <c r="T48" s="23"/>
      <c r="U48" s="23"/>
      <c r="V48" s="380"/>
    </row>
    <row r="49" spans="1:23" s="5" customFormat="1" ht="39.75" hidden="1" customHeight="1">
      <c r="A49" s="14" t="s">
        <v>76</v>
      </c>
      <c r="B49" s="15" t="s">
        <v>77</v>
      </c>
      <c r="C49" s="16" t="s">
        <v>78</v>
      </c>
      <c r="D49" s="60">
        <f t="shared" si="3"/>
        <v>0</v>
      </c>
      <c r="E49" s="60">
        <v>0</v>
      </c>
      <c r="F49" s="60"/>
      <c r="G49" s="16"/>
      <c r="H49" s="75"/>
      <c r="I49" s="16"/>
      <c r="J49" s="17">
        <f t="shared" si="5"/>
        <v>0</v>
      </c>
      <c r="K49" s="17"/>
      <c r="L49" s="17"/>
      <c r="M49" s="17">
        <f t="shared" si="0"/>
        <v>0</v>
      </c>
      <c r="N49" s="17">
        <f t="shared" si="1"/>
        <v>0</v>
      </c>
      <c r="O49" s="17">
        <f t="shared" si="2"/>
        <v>0</v>
      </c>
      <c r="P49" s="17"/>
      <c r="Q49" s="17"/>
      <c r="R49" s="17"/>
      <c r="S49" s="17"/>
      <c r="T49" s="17"/>
      <c r="U49" s="17"/>
      <c r="V49" s="380"/>
    </row>
    <row r="50" spans="1:23" ht="12.75" hidden="1" customHeight="1">
      <c r="A50" s="8"/>
      <c r="B50" s="19" t="s">
        <v>5</v>
      </c>
      <c r="C50" s="20"/>
      <c r="D50" s="60"/>
      <c r="E50" s="60"/>
      <c r="F50" s="68"/>
      <c r="G50" s="20"/>
      <c r="H50" s="75"/>
      <c r="I50" s="20"/>
      <c r="J50" s="17">
        <f t="shared" si="5"/>
        <v>0</v>
      </c>
      <c r="K50" s="17"/>
      <c r="L50" s="21"/>
      <c r="M50" s="17">
        <f t="shared" si="0"/>
        <v>0</v>
      </c>
      <c r="N50" s="17">
        <f t="shared" si="1"/>
        <v>0</v>
      </c>
      <c r="O50" s="17">
        <f t="shared" si="2"/>
        <v>0</v>
      </c>
      <c r="P50" s="21"/>
      <c r="Q50" s="21"/>
      <c r="R50" s="21"/>
      <c r="S50" s="21"/>
      <c r="T50" s="21"/>
      <c r="U50" s="21"/>
      <c r="V50" s="380"/>
    </row>
    <row r="51" spans="1:23" s="5" customFormat="1" ht="46.5" hidden="1" customHeight="1">
      <c r="A51" s="8" t="s">
        <v>79</v>
      </c>
      <c r="B51" s="22" t="s">
        <v>80</v>
      </c>
      <c r="C51" s="9" t="s">
        <v>9</v>
      </c>
      <c r="D51" s="60">
        <f t="shared" si="3"/>
        <v>0</v>
      </c>
      <c r="E51" s="60">
        <v>0</v>
      </c>
      <c r="F51" s="60"/>
      <c r="G51" s="9"/>
      <c r="H51" s="75"/>
      <c r="I51" s="9"/>
      <c r="J51" s="17">
        <f t="shared" si="5"/>
        <v>0</v>
      </c>
      <c r="K51" s="17"/>
      <c r="L51" s="23"/>
      <c r="M51" s="17">
        <f t="shared" si="0"/>
        <v>0</v>
      </c>
      <c r="N51" s="17">
        <f t="shared" si="1"/>
        <v>0</v>
      </c>
      <c r="O51" s="17">
        <f t="shared" si="2"/>
        <v>0</v>
      </c>
      <c r="P51" s="23"/>
      <c r="Q51" s="23"/>
      <c r="R51" s="23"/>
      <c r="S51" s="23"/>
      <c r="T51" s="23"/>
      <c r="U51" s="23"/>
      <c r="V51" s="380"/>
    </row>
    <row r="52" spans="1:23" s="5" customFormat="1" ht="45" customHeight="1">
      <c r="A52" s="14" t="s">
        <v>81</v>
      </c>
      <c r="B52" s="15" t="s">
        <v>509</v>
      </c>
      <c r="C52" s="16" t="s">
        <v>82</v>
      </c>
      <c r="D52" s="60">
        <f t="shared" si="3"/>
        <v>1921786.3</v>
      </c>
      <c r="E52" s="60">
        <f>E54+E55</f>
        <v>1921786.3</v>
      </c>
      <c r="F52" s="60">
        <v>0</v>
      </c>
      <c r="G52" s="60">
        <f>H52</f>
        <v>1937300.5</v>
      </c>
      <c r="H52" s="75">
        <f>H54+H55</f>
        <v>1937300.5</v>
      </c>
      <c r="I52" s="16">
        <v>0</v>
      </c>
      <c r="J52" s="17">
        <f>K52+L52</f>
        <v>1811167.4</v>
      </c>
      <c r="K52" s="17">
        <f>K54+K55</f>
        <v>1811167.4</v>
      </c>
      <c r="L52" s="17">
        <v>0</v>
      </c>
      <c r="M52" s="17">
        <f t="shared" si="0"/>
        <v>-126133.10000000009</v>
      </c>
      <c r="N52" s="17">
        <f t="shared" si="1"/>
        <v>-126133.10000000009</v>
      </c>
      <c r="O52" s="17">
        <f t="shared" si="2"/>
        <v>0</v>
      </c>
      <c r="P52" s="17">
        <f>Q52</f>
        <v>1901222.46</v>
      </c>
      <c r="Q52" s="17">
        <f>Q54+Q55</f>
        <v>1901222.46</v>
      </c>
      <c r="R52" s="17"/>
      <c r="S52" s="17">
        <f>T52</f>
        <v>1957957.2478</v>
      </c>
      <c r="T52" s="17">
        <f>T54+T55</f>
        <v>1957957.2478</v>
      </c>
      <c r="U52" s="17"/>
      <c r="V52" s="380"/>
    </row>
    <row r="53" spans="1:23" ht="12.75" customHeight="1">
      <c r="A53" s="8"/>
      <c r="B53" s="19" t="s">
        <v>5</v>
      </c>
      <c r="C53" s="20"/>
      <c r="D53" s="60"/>
      <c r="E53" s="60"/>
      <c r="F53" s="68"/>
      <c r="G53" s="20"/>
      <c r="H53" s="75"/>
      <c r="I53" s="20"/>
      <c r="J53" s="17"/>
      <c r="K53" s="17"/>
      <c r="L53" s="21"/>
      <c r="M53" s="17"/>
      <c r="N53" s="17"/>
      <c r="O53" s="17"/>
      <c r="P53" s="21"/>
      <c r="Q53" s="21"/>
      <c r="R53" s="21"/>
      <c r="S53" s="21"/>
      <c r="T53" s="21"/>
      <c r="U53" s="21"/>
      <c r="V53" s="380"/>
    </row>
    <row r="54" spans="1:23" ht="27" customHeight="1">
      <c r="A54" s="8" t="s">
        <v>83</v>
      </c>
      <c r="B54" s="22" t="s">
        <v>84</v>
      </c>
      <c r="C54" s="20" t="s">
        <v>9</v>
      </c>
      <c r="D54" s="60">
        <f t="shared" si="3"/>
        <v>1914702.3</v>
      </c>
      <c r="E54" s="60">
        <v>1914702.3</v>
      </c>
      <c r="F54" s="60">
        <v>0</v>
      </c>
      <c r="G54" s="60">
        <f>H54</f>
        <v>1930216.5</v>
      </c>
      <c r="H54" s="75">
        <v>1930216.5</v>
      </c>
      <c r="I54" s="20">
        <v>0</v>
      </c>
      <c r="J54" s="17">
        <f t="shared" si="5"/>
        <v>1801101.2</v>
      </c>
      <c r="K54" s="17">
        <v>1801101.2</v>
      </c>
      <c r="L54" s="90">
        <v>0</v>
      </c>
      <c r="M54" s="17">
        <f t="shared" si="0"/>
        <v>-129115.30000000005</v>
      </c>
      <c r="N54" s="17">
        <f t="shared" si="1"/>
        <v>-129115.30000000005</v>
      </c>
      <c r="O54" s="17">
        <f t="shared" si="2"/>
        <v>0</v>
      </c>
      <c r="P54" s="260">
        <f>Q54</f>
        <v>1891156.26</v>
      </c>
      <c r="Q54" s="260">
        <f>K54+K54*5/100</f>
        <v>1891156.26</v>
      </c>
      <c r="R54" s="260">
        <v>0</v>
      </c>
      <c r="S54" s="260">
        <f>T54</f>
        <v>1947890.9478</v>
      </c>
      <c r="T54" s="260">
        <f>Q54+Q54*3/100</f>
        <v>1947890.9478</v>
      </c>
      <c r="U54" s="21"/>
      <c r="V54" s="380"/>
    </row>
    <row r="55" spans="1:23" ht="54" customHeight="1">
      <c r="A55" s="8" t="s">
        <v>85</v>
      </c>
      <c r="B55" s="22" t="s">
        <v>86</v>
      </c>
      <c r="C55" s="20" t="s">
        <v>9</v>
      </c>
      <c r="D55" s="60">
        <f t="shared" si="3"/>
        <v>7084</v>
      </c>
      <c r="E55" s="60">
        <v>7084</v>
      </c>
      <c r="F55" s="60">
        <v>0</v>
      </c>
      <c r="G55" s="60">
        <f>H55</f>
        <v>7084</v>
      </c>
      <c r="H55" s="75">
        <v>7084</v>
      </c>
      <c r="I55" s="59">
        <v>0</v>
      </c>
      <c r="J55" s="17">
        <f t="shared" si="5"/>
        <v>10066.200000000001</v>
      </c>
      <c r="K55" s="17">
        <v>10066.200000000001</v>
      </c>
      <c r="L55" s="90">
        <v>0</v>
      </c>
      <c r="M55" s="17">
        <f t="shared" si="0"/>
        <v>2982.2000000000007</v>
      </c>
      <c r="N55" s="17">
        <f t="shared" si="1"/>
        <v>2982.2000000000007</v>
      </c>
      <c r="O55" s="17">
        <f t="shared" si="2"/>
        <v>0</v>
      </c>
      <c r="P55" s="17">
        <f>Q55</f>
        <v>10066.200000000001</v>
      </c>
      <c r="Q55" s="17">
        <v>10066.200000000001</v>
      </c>
      <c r="R55" s="17">
        <v>0</v>
      </c>
      <c r="S55" s="17">
        <f>T55</f>
        <v>10066.299999999999</v>
      </c>
      <c r="T55" s="17">
        <v>10066.299999999999</v>
      </c>
      <c r="U55" s="21"/>
      <c r="V55" s="380"/>
    </row>
    <row r="56" spans="1:23" s="5" customFormat="1" ht="48.75" customHeight="1">
      <c r="A56" s="14" t="s">
        <v>87</v>
      </c>
      <c r="B56" s="15" t="s">
        <v>510</v>
      </c>
      <c r="C56" s="16" t="s">
        <v>88</v>
      </c>
      <c r="D56" s="60">
        <f t="shared" si="3"/>
        <v>924585</v>
      </c>
      <c r="E56" s="60">
        <v>0</v>
      </c>
      <c r="F56" s="60">
        <f>F58</f>
        <v>924585</v>
      </c>
      <c r="G56" s="16">
        <f>I56</f>
        <v>8147.9</v>
      </c>
      <c r="H56" s="75">
        <v>0</v>
      </c>
      <c r="I56" s="16">
        <f>I58</f>
        <v>8147.9</v>
      </c>
      <c r="J56" s="17">
        <f>L56</f>
        <v>3200267</v>
      </c>
      <c r="K56" s="17">
        <v>0</v>
      </c>
      <c r="L56" s="17">
        <f>L58</f>
        <v>3200267</v>
      </c>
      <c r="M56" s="17">
        <f t="shared" si="0"/>
        <v>3192119.1</v>
      </c>
      <c r="N56" s="17">
        <f t="shared" si="1"/>
        <v>0</v>
      </c>
      <c r="O56" s="17">
        <f t="shared" si="2"/>
        <v>3192119.1</v>
      </c>
      <c r="P56" s="17">
        <f>R56</f>
        <v>2646755.42</v>
      </c>
      <c r="Q56" s="17"/>
      <c r="R56" s="17">
        <f>R58</f>
        <v>2646755.42</v>
      </c>
      <c r="S56" s="17">
        <f>U56</f>
        <v>949500</v>
      </c>
      <c r="T56" s="17"/>
      <c r="U56" s="17">
        <f>U58</f>
        <v>949500</v>
      </c>
      <c r="V56" s="386" t="s">
        <v>650</v>
      </c>
    </row>
    <row r="57" spans="1:23" ht="30" customHeight="1">
      <c r="A57" s="8"/>
      <c r="B57" s="19" t="s">
        <v>5</v>
      </c>
      <c r="C57" s="20"/>
      <c r="D57" s="60"/>
      <c r="E57" s="60"/>
      <c r="F57" s="68"/>
      <c r="G57" s="20"/>
      <c r="H57" s="75"/>
      <c r="I57" s="20"/>
      <c r="J57" s="17"/>
      <c r="K57" s="17"/>
      <c r="L57" s="21"/>
      <c r="M57" s="17"/>
      <c r="N57" s="17"/>
      <c r="O57" s="17"/>
      <c r="P57" s="21"/>
      <c r="Q57" s="21"/>
      <c r="R57" s="21"/>
      <c r="S57" s="21"/>
      <c r="T57" s="21"/>
      <c r="U57" s="21"/>
      <c r="V57" s="380"/>
    </row>
    <row r="58" spans="1:23" ht="69" customHeight="1">
      <c r="A58" s="8" t="s">
        <v>89</v>
      </c>
      <c r="B58" s="22" t="s">
        <v>90</v>
      </c>
      <c r="C58" s="20" t="s">
        <v>9</v>
      </c>
      <c r="D58" s="60">
        <f t="shared" si="3"/>
        <v>924585</v>
      </c>
      <c r="E58" s="60">
        <v>0</v>
      </c>
      <c r="F58" s="60">
        <v>924585</v>
      </c>
      <c r="G58" s="16">
        <f>I58</f>
        <v>8147.9</v>
      </c>
      <c r="H58" s="75">
        <v>0</v>
      </c>
      <c r="I58" s="16">
        <v>8147.9</v>
      </c>
      <c r="J58" s="17">
        <f>L58</f>
        <v>3200267</v>
      </c>
      <c r="K58" s="17">
        <v>0</v>
      </c>
      <c r="L58" s="17">
        <v>3200267</v>
      </c>
      <c r="M58" s="17">
        <f t="shared" si="0"/>
        <v>3192119.1</v>
      </c>
      <c r="N58" s="17">
        <f t="shared" si="1"/>
        <v>0</v>
      </c>
      <c r="O58" s="17">
        <f t="shared" si="2"/>
        <v>3192119.1</v>
      </c>
      <c r="P58" s="17">
        <f>R58</f>
        <v>2646755.42</v>
      </c>
      <c r="Q58" s="17"/>
      <c r="R58" s="17">
        <v>2646755.42</v>
      </c>
      <c r="S58" s="17">
        <f>U58</f>
        <v>949500</v>
      </c>
      <c r="T58" s="17"/>
      <c r="U58" s="17">
        <v>949500</v>
      </c>
      <c r="V58" s="380"/>
    </row>
    <row r="59" spans="1:23" s="5" customFormat="1" ht="145.5" customHeight="1">
      <c r="A59" s="14" t="s">
        <v>91</v>
      </c>
      <c r="B59" s="15" t="s">
        <v>511</v>
      </c>
      <c r="C59" s="16" t="s">
        <v>92</v>
      </c>
      <c r="D59" s="60">
        <f>E59+F59-F103</f>
        <v>991305.99999999977</v>
      </c>
      <c r="E59" s="60">
        <f>E64+E69+E72+E92+E96+E103</f>
        <v>681544.79999999993</v>
      </c>
      <c r="F59" s="60">
        <f>F99+F103</f>
        <v>614197.5</v>
      </c>
      <c r="G59" s="60">
        <f>G64+G69+G72+G92+G96+G99+G103</f>
        <v>854707.8</v>
      </c>
      <c r="H59" s="75">
        <f>H64+H69+H72+H92+H96+H103</f>
        <v>854707.8</v>
      </c>
      <c r="I59" s="16">
        <f>I99+I103</f>
        <v>0</v>
      </c>
      <c r="J59" s="17">
        <f>K59+L59</f>
        <v>1562168.8</v>
      </c>
      <c r="K59" s="17">
        <f>K64+K69+K72+K92+K96+K103</f>
        <v>912168.8</v>
      </c>
      <c r="L59" s="17">
        <f>L102</f>
        <v>650000</v>
      </c>
      <c r="M59" s="17">
        <f t="shared" si="0"/>
        <v>707461</v>
      </c>
      <c r="N59" s="17">
        <f t="shared" si="1"/>
        <v>57461</v>
      </c>
      <c r="O59" s="17">
        <f t="shared" si="2"/>
        <v>650000</v>
      </c>
      <c r="P59" s="17">
        <f>Q59</f>
        <v>905520.8</v>
      </c>
      <c r="Q59" s="17">
        <f>Q64+Q69+Q72+Q92+Q96+Q103</f>
        <v>905520.8</v>
      </c>
      <c r="R59" s="17">
        <f>R99</f>
        <v>300000</v>
      </c>
      <c r="S59" s="17">
        <f>T59+U59</f>
        <v>1271076.8</v>
      </c>
      <c r="T59" s="17">
        <f>T64+T69+T72+T92+T96+T103</f>
        <v>921076.8</v>
      </c>
      <c r="U59" s="17">
        <f>U99</f>
        <v>350000</v>
      </c>
      <c r="V59" s="315" t="s">
        <v>651</v>
      </c>
      <c r="W59" s="291" t="s">
        <v>601</v>
      </c>
    </row>
    <row r="60" spans="1:23" ht="11.25" customHeight="1">
      <c r="A60" s="8"/>
      <c r="B60" s="19" t="s">
        <v>5</v>
      </c>
      <c r="C60" s="20"/>
      <c r="D60" s="60"/>
      <c r="E60" s="60"/>
      <c r="F60" s="68"/>
      <c r="G60" s="20"/>
      <c r="H60" s="75"/>
      <c r="I60" s="20"/>
      <c r="J60" s="17"/>
      <c r="K60" s="17"/>
      <c r="L60" s="21"/>
      <c r="M60" s="17"/>
      <c r="N60" s="17"/>
      <c r="O60" s="17"/>
      <c r="P60" s="21"/>
      <c r="Q60" s="21"/>
      <c r="R60" s="21"/>
      <c r="S60" s="21"/>
      <c r="T60" s="21"/>
      <c r="U60" s="21"/>
      <c r="V60" s="316"/>
    </row>
    <row r="61" spans="1:23" s="5" customFormat="1" ht="0.75" hidden="1" customHeight="1">
      <c r="A61" s="14" t="s">
        <v>93</v>
      </c>
      <c r="B61" s="15" t="s">
        <v>94</v>
      </c>
      <c r="C61" s="16" t="s">
        <v>95</v>
      </c>
      <c r="D61" s="60">
        <f t="shared" si="3"/>
        <v>0</v>
      </c>
      <c r="E61" s="60"/>
      <c r="F61" s="60"/>
      <c r="G61" s="16"/>
      <c r="H61" s="75"/>
      <c r="I61" s="16"/>
      <c r="J61" s="17">
        <f t="shared" si="5"/>
        <v>0</v>
      </c>
      <c r="K61" s="17"/>
      <c r="L61" s="17"/>
      <c r="M61" s="17">
        <f t="shared" si="0"/>
        <v>0</v>
      </c>
      <c r="N61" s="17">
        <f t="shared" si="1"/>
        <v>0</v>
      </c>
      <c r="O61" s="17">
        <f t="shared" si="2"/>
        <v>0</v>
      </c>
      <c r="P61" s="17"/>
      <c r="Q61" s="17"/>
      <c r="R61" s="17"/>
      <c r="S61" s="17"/>
      <c r="T61" s="17"/>
      <c r="U61" s="17"/>
      <c r="V61" s="316"/>
    </row>
    <row r="62" spans="1:23" ht="17.25" hidden="1" customHeight="1">
      <c r="A62" s="8"/>
      <c r="B62" s="19" t="s">
        <v>5</v>
      </c>
      <c r="C62" s="20"/>
      <c r="D62" s="60">
        <f t="shared" si="3"/>
        <v>0</v>
      </c>
      <c r="E62" s="60"/>
      <c r="F62" s="68"/>
      <c r="G62" s="20"/>
      <c r="H62" s="75"/>
      <c r="I62" s="20"/>
      <c r="J62" s="17">
        <f t="shared" si="5"/>
        <v>0</v>
      </c>
      <c r="K62" s="17"/>
      <c r="L62" s="21"/>
      <c r="M62" s="17">
        <f t="shared" si="0"/>
        <v>0</v>
      </c>
      <c r="N62" s="17">
        <f t="shared" si="1"/>
        <v>0</v>
      </c>
      <c r="O62" s="17">
        <f t="shared" si="2"/>
        <v>0</v>
      </c>
      <c r="P62" s="21"/>
      <c r="Q62" s="21"/>
      <c r="R62" s="21"/>
      <c r="S62" s="21"/>
      <c r="T62" s="21"/>
      <c r="U62" s="21"/>
      <c r="V62" s="316"/>
    </row>
    <row r="63" spans="1:23" ht="39" hidden="1" customHeight="1">
      <c r="A63" s="8" t="s">
        <v>96</v>
      </c>
      <c r="B63" s="19" t="s">
        <v>97</v>
      </c>
      <c r="C63" s="20"/>
      <c r="D63" s="60">
        <f t="shared" si="3"/>
        <v>0</v>
      </c>
      <c r="E63" s="60"/>
      <c r="F63" s="68"/>
      <c r="G63" s="20"/>
      <c r="H63" s="75"/>
      <c r="I63" s="20"/>
      <c r="J63" s="17">
        <f t="shared" si="5"/>
        <v>0</v>
      </c>
      <c r="K63" s="17"/>
      <c r="L63" s="21"/>
      <c r="M63" s="17">
        <f t="shared" si="0"/>
        <v>0</v>
      </c>
      <c r="N63" s="17">
        <f t="shared" si="1"/>
        <v>0</v>
      </c>
      <c r="O63" s="17">
        <f t="shared" si="2"/>
        <v>0</v>
      </c>
      <c r="P63" s="21"/>
      <c r="Q63" s="21"/>
      <c r="R63" s="21"/>
      <c r="S63" s="21"/>
      <c r="T63" s="21"/>
      <c r="U63" s="21"/>
      <c r="V63" s="316"/>
    </row>
    <row r="64" spans="1:23" s="5" customFormat="1" ht="34.5" customHeight="1">
      <c r="A64" s="14" t="s">
        <v>98</v>
      </c>
      <c r="B64" s="15" t="s">
        <v>512</v>
      </c>
      <c r="C64" s="16" t="s">
        <v>99</v>
      </c>
      <c r="D64" s="60">
        <f t="shared" si="3"/>
        <v>423409.9</v>
      </c>
      <c r="E64" s="60">
        <f>E66+E67+E68</f>
        <v>423409.9</v>
      </c>
      <c r="F64" s="60">
        <v>0</v>
      </c>
      <c r="G64" s="60">
        <f>H64</f>
        <v>612460</v>
      </c>
      <c r="H64" s="75">
        <f>H66+H67+H68</f>
        <v>612460</v>
      </c>
      <c r="I64" s="16">
        <v>0</v>
      </c>
      <c r="J64" s="17">
        <f t="shared" si="5"/>
        <v>653621</v>
      </c>
      <c r="K64" s="17">
        <f>K66+K67+K68</f>
        <v>653621</v>
      </c>
      <c r="L64" s="17"/>
      <c r="M64" s="17">
        <f t="shared" si="0"/>
        <v>41161</v>
      </c>
      <c r="N64" s="17">
        <f t="shared" si="1"/>
        <v>41161</v>
      </c>
      <c r="O64" s="17">
        <f t="shared" si="2"/>
        <v>0</v>
      </c>
      <c r="P64" s="17">
        <f>Q64</f>
        <v>647343</v>
      </c>
      <c r="Q64" s="17">
        <f>Q66+Q67+Q68</f>
        <v>647343</v>
      </c>
      <c r="R64" s="17"/>
      <c r="S64" s="17">
        <f>T64</f>
        <v>647343</v>
      </c>
      <c r="T64" s="17">
        <f>T66+T67+T68</f>
        <v>647343</v>
      </c>
      <c r="U64" s="17"/>
      <c r="V64" s="316"/>
    </row>
    <row r="65" spans="1:22" ht="12.75" customHeight="1">
      <c r="A65" s="8"/>
      <c r="B65" s="19" t="s">
        <v>5</v>
      </c>
      <c r="C65" s="20"/>
      <c r="D65" s="60"/>
      <c r="E65" s="60"/>
      <c r="F65" s="68"/>
      <c r="G65" s="20"/>
      <c r="H65" s="75"/>
      <c r="I65" s="20"/>
      <c r="J65" s="17"/>
      <c r="K65" s="17"/>
      <c r="L65" s="21"/>
      <c r="M65" s="17"/>
      <c r="N65" s="17"/>
      <c r="O65" s="17"/>
      <c r="P65" s="21"/>
      <c r="Q65" s="21"/>
      <c r="R65" s="21"/>
      <c r="S65" s="21"/>
      <c r="T65" s="21"/>
      <c r="U65" s="21"/>
      <c r="V65" s="316"/>
    </row>
    <row r="66" spans="1:22" ht="22.5" customHeight="1">
      <c r="A66" s="8" t="s">
        <v>100</v>
      </c>
      <c r="B66" s="22" t="s">
        <v>101</v>
      </c>
      <c r="C66" s="20" t="s">
        <v>9</v>
      </c>
      <c r="D66" s="60">
        <f t="shared" si="3"/>
        <v>102262.7</v>
      </c>
      <c r="E66" s="60">
        <v>102262.7</v>
      </c>
      <c r="F66" s="60">
        <v>0</v>
      </c>
      <c r="G66" s="60">
        <f>H66</f>
        <v>102300</v>
      </c>
      <c r="H66" s="75">
        <v>102300</v>
      </c>
      <c r="I66" s="20">
        <v>0</v>
      </c>
      <c r="J66" s="17">
        <f t="shared" si="5"/>
        <v>104806</v>
      </c>
      <c r="K66" s="17">
        <v>104806</v>
      </c>
      <c r="L66" s="21"/>
      <c r="M66" s="17">
        <f t="shared" si="0"/>
        <v>2506</v>
      </c>
      <c r="N66" s="17">
        <f t="shared" si="1"/>
        <v>2506</v>
      </c>
      <c r="O66" s="17">
        <f t="shared" si="2"/>
        <v>0</v>
      </c>
      <c r="P66" s="17">
        <f>Q66</f>
        <v>104806</v>
      </c>
      <c r="Q66" s="17">
        <v>104806</v>
      </c>
      <c r="R66" s="21"/>
      <c r="S66" s="159">
        <f>T66</f>
        <v>104806</v>
      </c>
      <c r="T66" s="159">
        <v>104806</v>
      </c>
      <c r="U66" s="21"/>
      <c r="V66" s="316"/>
    </row>
    <row r="67" spans="1:22" ht="42.75" customHeight="1">
      <c r="A67" s="8" t="s">
        <v>102</v>
      </c>
      <c r="B67" s="22" t="s">
        <v>103</v>
      </c>
      <c r="C67" s="20" t="s">
        <v>9</v>
      </c>
      <c r="D67" s="60">
        <f t="shared" si="3"/>
        <v>309156.3</v>
      </c>
      <c r="E67" s="60">
        <v>309156.3</v>
      </c>
      <c r="F67" s="60">
        <v>0</v>
      </c>
      <c r="G67" s="60">
        <f>H67</f>
        <v>503900</v>
      </c>
      <c r="H67" s="75">
        <v>503900</v>
      </c>
      <c r="I67" s="20">
        <v>0</v>
      </c>
      <c r="J67" s="17">
        <f t="shared" si="5"/>
        <v>540552</v>
      </c>
      <c r="K67" s="17">
        <v>540552</v>
      </c>
      <c r="L67" s="21"/>
      <c r="M67" s="17">
        <f t="shared" si="0"/>
        <v>36652</v>
      </c>
      <c r="N67" s="17">
        <f t="shared" si="1"/>
        <v>36652</v>
      </c>
      <c r="O67" s="17">
        <f t="shared" si="2"/>
        <v>0</v>
      </c>
      <c r="P67" s="17">
        <f>Q67</f>
        <v>534274</v>
      </c>
      <c r="Q67" s="17">
        <v>534274</v>
      </c>
      <c r="R67" s="21"/>
      <c r="S67" s="159">
        <f>T67</f>
        <v>534274</v>
      </c>
      <c r="T67" s="159">
        <v>534274</v>
      </c>
      <c r="U67" s="21"/>
      <c r="V67" s="316"/>
    </row>
    <row r="68" spans="1:22" ht="12.75" customHeight="1">
      <c r="A68" s="8" t="s">
        <v>104</v>
      </c>
      <c r="B68" s="22" t="s">
        <v>105</v>
      </c>
      <c r="C68" s="20" t="s">
        <v>9</v>
      </c>
      <c r="D68" s="60">
        <f t="shared" si="3"/>
        <v>11990.9</v>
      </c>
      <c r="E68" s="60">
        <v>11990.9</v>
      </c>
      <c r="F68" s="60">
        <v>0</v>
      </c>
      <c r="G68" s="60">
        <f>H68</f>
        <v>6260</v>
      </c>
      <c r="H68" s="75">
        <v>6260</v>
      </c>
      <c r="I68" s="20">
        <v>0</v>
      </c>
      <c r="J68" s="17">
        <f t="shared" si="5"/>
        <v>8263</v>
      </c>
      <c r="K68" s="17">
        <v>8263</v>
      </c>
      <c r="L68" s="21"/>
      <c r="M68" s="17">
        <f t="shared" si="0"/>
        <v>2003</v>
      </c>
      <c r="N68" s="17">
        <f t="shared" si="1"/>
        <v>2003</v>
      </c>
      <c r="O68" s="17">
        <f t="shared" si="2"/>
        <v>0</v>
      </c>
      <c r="P68" s="17">
        <f>Q68</f>
        <v>8263</v>
      </c>
      <c r="Q68" s="17">
        <v>8263</v>
      </c>
      <c r="R68" s="21"/>
      <c r="S68" s="159">
        <f>T68</f>
        <v>8263</v>
      </c>
      <c r="T68" s="159">
        <v>8263</v>
      </c>
      <c r="U68" s="21"/>
      <c r="V68" s="316"/>
    </row>
    <row r="69" spans="1:22" s="5" customFormat="1" ht="57.75" customHeight="1">
      <c r="A69" s="14" t="s">
        <v>106</v>
      </c>
      <c r="B69" s="15" t="s">
        <v>513</v>
      </c>
      <c r="C69" s="16" t="s">
        <v>107</v>
      </c>
      <c r="D69" s="60">
        <f t="shared" si="3"/>
        <v>7227.3</v>
      </c>
      <c r="E69" s="60">
        <f>E71</f>
        <v>7227.3</v>
      </c>
      <c r="F69" s="60">
        <v>0</v>
      </c>
      <c r="G69" s="60">
        <f>H69</f>
        <v>5997</v>
      </c>
      <c r="H69" s="75">
        <f>H71</f>
        <v>5997</v>
      </c>
      <c r="I69" s="16">
        <v>0</v>
      </c>
      <c r="J69" s="17">
        <f t="shared" si="5"/>
        <v>5997</v>
      </c>
      <c r="K69" s="17">
        <f>K71</f>
        <v>5997</v>
      </c>
      <c r="L69" s="17"/>
      <c r="M69" s="17">
        <f t="shared" si="0"/>
        <v>0</v>
      </c>
      <c r="N69" s="17">
        <f t="shared" si="1"/>
        <v>0</v>
      </c>
      <c r="O69" s="17">
        <f t="shared" si="2"/>
        <v>0</v>
      </c>
      <c r="P69" s="17">
        <f>Q69</f>
        <v>5997</v>
      </c>
      <c r="Q69" s="17">
        <f>Q71</f>
        <v>5997</v>
      </c>
      <c r="R69" s="17"/>
      <c r="S69" s="17">
        <f>T69</f>
        <v>5997</v>
      </c>
      <c r="T69" s="17">
        <f>T71</f>
        <v>5997</v>
      </c>
      <c r="U69" s="17"/>
      <c r="V69" s="380" t="s">
        <v>652</v>
      </c>
    </row>
    <row r="70" spans="1:22" ht="19.5" customHeight="1">
      <c r="A70" s="8"/>
      <c r="B70" s="19" t="s">
        <v>5</v>
      </c>
      <c r="C70" s="20"/>
      <c r="D70" s="60"/>
      <c r="E70" s="60"/>
      <c r="F70" s="68"/>
      <c r="G70" s="20"/>
      <c r="H70" s="75"/>
      <c r="I70" s="20"/>
      <c r="J70" s="17"/>
      <c r="K70" s="17"/>
      <c r="L70" s="21"/>
      <c r="M70" s="17"/>
      <c r="N70" s="17"/>
      <c r="O70" s="17"/>
      <c r="P70" s="21"/>
      <c r="Q70" s="21"/>
      <c r="R70" s="21"/>
      <c r="S70" s="21"/>
      <c r="T70" s="21"/>
      <c r="U70" s="21"/>
      <c r="V70" s="380"/>
    </row>
    <row r="71" spans="1:22" ht="71.25" customHeight="1">
      <c r="A71" s="8" t="s">
        <v>108</v>
      </c>
      <c r="B71" s="22" t="s">
        <v>109</v>
      </c>
      <c r="C71" s="20"/>
      <c r="D71" s="60">
        <f t="shared" si="3"/>
        <v>7227.3</v>
      </c>
      <c r="E71" s="60">
        <v>7227.3</v>
      </c>
      <c r="F71" s="60">
        <v>0</v>
      </c>
      <c r="G71" s="60">
        <f>H71</f>
        <v>5997</v>
      </c>
      <c r="H71" s="75">
        <v>5997</v>
      </c>
      <c r="I71" s="20">
        <v>0</v>
      </c>
      <c r="J71" s="17">
        <f t="shared" si="5"/>
        <v>5997</v>
      </c>
      <c r="K71" s="17">
        <v>5997</v>
      </c>
      <c r="L71" s="21"/>
      <c r="M71" s="17">
        <f t="shared" si="0"/>
        <v>0</v>
      </c>
      <c r="N71" s="17">
        <f t="shared" si="1"/>
        <v>0</v>
      </c>
      <c r="O71" s="17">
        <f t="shared" si="2"/>
        <v>0</v>
      </c>
      <c r="P71" s="17">
        <f>Q71</f>
        <v>5997</v>
      </c>
      <c r="Q71" s="17">
        <v>5997</v>
      </c>
      <c r="R71" s="21"/>
      <c r="S71" s="159">
        <f>T71</f>
        <v>5997</v>
      </c>
      <c r="T71" s="159">
        <v>5997</v>
      </c>
      <c r="U71" s="21"/>
      <c r="V71" s="380"/>
    </row>
    <row r="72" spans="1:22" s="5" customFormat="1" ht="27" customHeight="1">
      <c r="A72" s="14" t="s">
        <v>110</v>
      </c>
      <c r="B72" s="15" t="s">
        <v>514</v>
      </c>
      <c r="C72" s="16" t="s">
        <v>111</v>
      </c>
      <c r="D72" s="60">
        <f t="shared" si="3"/>
        <v>205811</v>
      </c>
      <c r="E72" s="60">
        <f>E74+E91</f>
        <v>205811</v>
      </c>
      <c r="F72" s="60">
        <v>0</v>
      </c>
      <c r="G72" s="60">
        <f>H72</f>
        <v>197750.8</v>
      </c>
      <c r="H72" s="75">
        <f>H74+H91</f>
        <v>197750.8</v>
      </c>
      <c r="I72" s="20">
        <v>0</v>
      </c>
      <c r="J72" s="17">
        <f t="shared" si="5"/>
        <v>208550.8</v>
      </c>
      <c r="K72" s="17">
        <f>K74+K91</f>
        <v>208550.8</v>
      </c>
      <c r="L72" s="17"/>
      <c r="M72" s="17">
        <f t="shared" si="0"/>
        <v>10800</v>
      </c>
      <c r="N72" s="17">
        <f t="shared" si="1"/>
        <v>10800</v>
      </c>
      <c r="O72" s="17">
        <f t="shared" si="2"/>
        <v>0</v>
      </c>
      <c r="P72" s="17">
        <f>Q72</f>
        <v>209580.79999999999</v>
      </c>
      <c r="Q72" s="17">
        <f>Q74+Q91</f>
        <v>209580.79999999999</v>
      </c>
      <c r="R72" s="17"/>
      <c r="S72" s="17">
        <f>T72</f>
        <v>223525.8</v>
      </c>
      <c r="T72" s="17">
        <f>T74+T91</f>
        <v>223525.8</v>
      </c>
      <c r="U72" s="17"/>
      <c r="V72" s="316"/>
    </row>
    <row r="73" spans="1:22" ht="12.75" customHeight="1">
      <c r="A73" s="8"/>
      <c r="B73" s="19" t="s">
        <v>5</v>
      </c>
      <c r="C73" s="20"/>
      <c r="D73" s="60"/>
      <c r="E73" s="60"/>
      <c r="F73" s="68"/>
      <c r="G73" s="20"/>
      <c r="H73" s="75"/>
      <c r="I73" s="20"/>
      <c r="J73" s="17"/>
      <c r="K73" s="17"/>
      <c r="L73" s="21"/>
      <c r="M73" s="17"/>
      <c r="N73" s="17"/>
      <c r="O73" s="17"/>
      <c r="P73" s="21"/>
      <c r="Q73" s="21"/>
      <c r="R73" s="21"/>
      <c r="S73" s="21"/>
      <c r="T73" s="21"/>
      <c r="U73" s="21"/>
      <c r="V73" s="316"/>
    </row>
    <row r="74" spans="1:22" ht="64.5" customHeight="1">
      <c r="A74" s="8" t="s">
        <v>112</v>
      </c>
      <c r="B74" s="19" t="s">
        <v>515</v>
      </c>
      <c r="C74" s="20" t="s">
        <v>9</v>
      </c>
      <c r="D74" s="60">
        <f t="shared" si="3"/>
        <v>193138.2</v>
      </c>
      <c r="E74" s="60">
        <f>E78+E80+E81+E84+E85+E88</f>
        <v>193138.2</v>
      </c>
      <c r="F74" s="60">
        <v>0</v>
      </c>
      <c r="G74" s="60">
        <f>H74</f>
        <v>187750.8</v>
      </c>
      <c r="H74" s="75">
        <f>H78+H80+H81+H84+H85+H88</f>
        <v>187750.8</v>
      </c>
      <c r="I74" s="20">
        <v>0</v>
      </c>
      <c r="J74" s="17">
        <f t="shared" si="5"/>
        <v>197550.8</v>
      </c>
      <c r="K74" s="17">
        <f>K78+K80+K81+K84+K85+K88</f>
        <v>197550.8</v>
      </c>
      <c r="L74" s="21"/>
      <c r="M74" s="17">
        <f t="shared" ref="M74:M107" si="8">J74-G74</f>
        <v>9800</v>
      </c>
      <c r="N74" s="17">
        <f t="shared" ref="N74:N107" si="9">K74-H74</f>
        <v>9800</v>
      </c>
      <c r="O74" s="17">
        <f t="shared" ref="O74:O107" si="10">L74-I74</f>
        <v>0</v>
      </c>
      <c r="P74" s="17">
        <f>Q74</f>
        <v>197580.79999999999</v>
      </c>
      <c r="Q74" s="17">
        <f>Q78+Q80+Q81+Q84+Q85+Q88</f>
        <v>197580.79999999999</v>
      </c>
      <c r="R74" s="21"/>
      <c r="S74" s="159">
        <f>T74</f>
        <v>211025.8</v>
      </c>
      <c r="T74" s="159">
        <f>T78+T80+T81+T84+T85+T88</f>
        <v>211025.8</v>
      </c>
      <c r="U74" s="21"/>
      <c r="V74" s="316"/>
    </row>
    <row r="75" spans="1:22" ht="12" customHeight="1">
      <c r="A75" s="8"/>
      <c r="B75" s="22" t="s">
        <v>5</v>
      </c>
      <c r="C75" s="20"/>
      <c r="D75" s="60"/>
      <c r="E75" s="60"/>
      <c r="F75" s="60"/>
      <c r="G75" s="20"/>
      <c r="H75" s="75"/>
      <c r="I75" s="20"/>
      <c r="J75" s="17"/>
      <c r="K75" s="17"/>
      <c r="L75" s="21"/>
      <c r="M75" s="17"/>
      <c r="N75" s="17"/>
      <c r="O75" s="17"/>
      <c r="P75" s="21"/>
      <c r="Q75" s="21"/>
      <c r="R75" s="21"/>
      <c r="S75" s="21"/>
      <c r="T75" s="21"/>
      <c r="U75" s="21"/>
      <c r="V75" s="56"/>
    </row>
    <row r="76" spans="1:22" ht="57" hidden="1" customHeight="1">
      <c r="A76" s="8" t="s">
        <v>113</v>
      </c>
      <c r="B76" s="19" t="s">
        <v>114</v>
      </c>
      <c r="C76" s="20" t="s">
        <v>9</v>
      </c>
      <c r="D76" s="60">
        <f t="shared" si="3"/>
        <v>0</v>
      </c>
      <c r="E76" s="60"/>
      <c r="F76" s="60"/>
      <c r="G76" s="20"/>
      <c r="H76" s="75"/>
      <c r="I76" s="20"/>
      <c r="J76" s="17">
        <f t="shared" si="5"/>
        <v>0</v>
      </c>
      <c r="K76" s="17"/>
      <c r="L76" s="21"/>
      <c r="M76" s="17">
        <f t="shared" si="8"/>
        <v>0</v>
      </c>
      <c r="N76" s="17">
        <f t="shared" si="9"/>
        <v>0</v>
      </c>
      <c r="O76" s="17">
        <f t="shared" si="10"/>
        <v>0</v>
      </c>
      <c r="P76" s="21"/>
      <c r="Q76" s="21"/>
      <c r="R76" s="21"/>
      <c r="S76" s="21"/>
      <c r="T76" s="21"/>
      <c r="U76" s="21"/>
      <c r="V76" s="56"/>
    </row>
    <row r="77" spans="1:22" ht="63" hidden="1">
      <c r="A77" s="8" t="s">
        <v>115</v>
      </c>
      <c r="B77" s="19" t="s">
        <v>116</v>
      </c>
      <c r="C77" s="20" t="s">
        <v>9</v>
      </c>
      <c r="D77" s="60">
        <f t="shared" si="3"/>
        <v>0</v>
      </c>
      <c r="E77" s="60"/>
      <c r="F77" s="60"/>
      <c r="G77" s="20"/>
      <c r="H77" s="75"/>
      <c r="I77" s="20"/>
      <c r="J77" s="17">
        <f t="shared" si="5"/>
        <v>0</v>
      </c>
      <c r="K77" s="17"/>
      <c r="L77" s="21"/>
      <c r="M77" s="17">
        <f t="shared" si="8"/>
        <v>0</v>
      </c>
      <c r="N77" s="17">
        <f t="shared" si="9"/>
        <v>0</v>
      </c>
      <c r="O77" s="17">
        <f t="shared" si="10"/>
        <v>0</v>
      </c>
      <c r="P77" s="21"/>
      <c r="Q77" s="21"/>
      <c r="R77" s="21"/>
      <c r="S77" s="21"/>
      <c r="T77" s="21"/>
      <c r="U77" s="21"/>
      <c r="V77" s="56"/>
    </row>
    <row r="78" spans="1:22" ht="42" customHeight="1">
      <c r="A78" s="8" t="s">
        <v>117</v>
      </c>
      <c r="B78" s="19" t="s">
        <v>118</v>
      </c>
      <c r="C78" s="20" t="s">
        <v>9</v>
      </c>
      <c r="D78" s="60">
        <f t="shared" si="3"/>
        <v>340</v>
      </c>
      <c r="E78" s="60">
        <v>340</v>
      </c>
      <c r="F78" s="60">
        <v>0</v>
      </c>
      <c r="G78" s="60">
        <f>H78</f>
        <v>250</v>
      </c>
      <c r="H78" s="75">
        <v>250</v>
      </c>
      <c r="I78" s="20">
        <v>0</v>
      </c>
      <c r="J78" s="17">
        <f t="shared" si="5"/>
        <v>250</v>
      </c>
      <c r="K78" s="17">
        <v>250</v>
      </c>
      <c r="L78" s="21"/>
      <c r="M78" s="17">
        <f t="shared" si="8"/>
        <v>0</v>
      </c>
      <c r="N78" s="17">
        <f t="shared" si="9"/>
        <v>0</v>
      </c>
      <c r="O78" s="17">
        <f t="shared" si="10"/>
        <v>0</v>
      </c>
      <c r="P78" s="17">
        <f>Q78</f>
        <v>250</v>
      </c>
      <c r="Q78" s="17">
        <v>250</v>
      </c>
      <c r="R78" s="21"/>
      <c r="S78" s="159">
        <f>T78</f>
        <v>250</v>
      </c>
      <c r="T78" s="159">
        <v>250</v>
      </c>
      <c r="U78" s="21"/>
      <c r="V78" s="56"/>
    </row>
    <row r="79" spans="1:22" ht="57" hidden="1" customHeight="1">
      <c r="A79" s="8" t="s">
        <v>119</v>
      </c>
      <c r="B79" s="19" t="s">
        <v>120</v>
      </c>
      <c r="C79" s="20" t="s">
        <v>9</v>
      </c>
      <c r="D79" s="60">
        <f t="shared" ref="D79:D107" si="11">E79+F79</f>
        <v>0</v>
      </c>
      <c r="E79" s="60"/>
      <c r="F79" s="60">
        <v>0</v>
      </c>
      <c r="G79" s="16"/>
      <c r="H79" s="75"/>
      <c r="I79" s="20">
        <v>0</v>
      </c>
      <c r="J79" s="17">
        <f t="shared" si="5"/>
        <v>0</v>
      </c>
      <c r="K79" s="17"/>
      <c r="L79" s="21"/>
      <c r="M79" s="17">
        <f t="shared" si="8"/>
        <v>0</v>
      </c>
      <c r="N79" s="17">
        <f t="shared" si="9"/>
        <v>0</v>
      </c>
      <c r="O79" s="17">
        <f t="shared" si="10"/>
        <v>0</v>
      </c>
      <c r="P79" s="17"/>
      <c r="Q79" s="17"/>
      <c r="R79" s="21"/>
      <c r="S79" s="159">
        <f t="shared" ref="S79:S88" si="12">T79</f>
        <v>0</v>
      </c>
      <c r="T79" s="159"/>
      <c r="U79" s="21"/>
      <c r="V79" s="56"/>
    </row>
    <row r="80" spans="1:22" ht="25.5" customHeight="1">
      <c r="A80" s="8" t="s">
        <v>121</v>
      </c>
      <c r="B80" s="22" t="s">
        <v>122</v>
      </c>
      <c r="C80" s="20" t="s">
        <v>9</v>
      </c>
      <c r="D80" s="60">
        <f t="shared" si="11"/>
        <v>480.3</v>
      </c>
      <c r="E80" s="60">
        <v>480.3</v>
      </c>
      <c r="F80" s="60">
        <v>0</v>
      </c>
      <c r="G80" s="60">
        <f>H80</f>
        <v>650</v>
      </c>
      <c r="H80" s="75">
        <v>650</v>
      </c>
      <c r="I80" s="20">
        <v>0</v>
      </c>
      <c r="J80" s="17">
        <f t="shared" si="5"/>
        <v>450</v>
      </c>
      <c r="K80" s="17">
        <v>450</v>
      </c>
      <c r="L80" s="21"/>
      <c r="M80" s="17">
        <f t="shared" si="8"/>
        <v>-200</v>
      </c>
      <c r="N80" s="17">
        <f t="shared" si="9"/>
        <v>-200</v>
      </c>
      <c r="O80" s="17">
        <f t="shared" si="10"/>
        <v>0</v>
      </c>
      <c r="P80" s="17">
        <f>Q80</f>
        <v>480</v>
      </c>
      <c r="Q80" s="17">
        <v>480</v>
      </c>
      <c r="R80" s="21"/>
      <c r="S80" s="159">
        <f t="shared" si="12"/>
        <v>500</v>
      </c>
      <c r="T80" s="159">
        <v>500</v>
      </c>
      <c r="U80" s="21"/>
      <c r="V80" s="56"/>
    </row>
    <row r="81" spans="1:22" ht="33.75" customHeight="1">
      <c r="A81" s="8" t="s">
        <v>123</v>
      </c>
      <c r="B81" s="19" t="s">
        <v>124</v>
      </c>
      <c r="C81" s="20" t="s">
        <v>9</v>
      </c>
      <c r="D81" s="60">
        <f t="shared" si="11"/>
        <v>120220.2</v>
      </c>
      <c r="E81" s="60">
        <v>120220.2</v>
      </c>
      <c r="F81" s="60">
        <v>0</v>
      </c>
      <c r="G81" s="60">
        <f>H81</f>
        <v>100000</v>
      </c>
      <c r="H81" s="75">
        <v>100000</v>
      </c>
      <c r="I81" s="20">
        <v>0</v>
      </c>
      <c r="J81" s="17">
        <f t="shared" si="5"/>
        <v>110000</v>
      </c>
      <c r="K81" s="17">
        <v>110000</v>
      </c>
      <c r="L81" s="21"/>
      <c r="M81" s="17">
        <f t="shared" si="8"/>
        <v>10000</v>
      </c>
      <c r="N81" s="17">
        <f t="shared" si="9"/>
        <v>10000</v>
      </c>
      <c r="O81" s="17">
        <f t="shared" si="10"/>
        <v>0</v>
      </c>
      <c r="P81" s="17">
        <f>Q81</f>
        <v>110000</v>
      </c>
      <c r="Q81" s="17">
        <v>110000</v>
      </c>
      <c r="R81" s="21"/>
      <c r="S81" s="159">
        <f t="shared" si="12"/>
        <v>120000</v>
      </c>
      <c r="T81" s="159">
        <v>120000</v>
      </c>
      <c r="U81" s="21"/>
      <c r="V81" s="56"/>
    </row>
    <row r="82" spans="1:22" ht="62.25" hidden="1" customHeight="1">
      <c r="A82" s="8" t="s">
        <v>125</v>
      </c>
      <c r="B82" s="19" t="s">
        <v>126</v>
      </c>
      <c r="C82" s="20" t="s">
        <v>9</v>
      </c>
      <c r="D82" s="60">
        <f t="shared" si="11"/>
        <v>0</v>
      </c>
      <c r="E82" s="60"/>
      <c r="F82" s="60">
        <v>0</v>
      </c>
      <c r="G82" s="16"/>
      <c r="H82" s="75"/>
      <c r="I82" s="20">
        <v>0</v>
      </c>
      <c r="J82" s="17">
        <f t="shared" si="5"/>
        <v>0</v>
      </c>
      <c r="K82" s="17"/>
      <c r="L82" s="21"/>
      <c r="M82" s="17">
        <f t="shared" si="8"/>
        <v>0</v>
      </c>
      <c r="N82" s="17">
        <f t="shared" si="9"/>
        <v>0</v>
      </c>
      <c r="O82" s="17">
        <f t="shared" si="10"/>
        <v>0</v>
      </c>
      <c r="P82" s="17"/>
      <c r="Q82" s="17"/>
      <c r="R82" s="21"/>
      <c r="S82" s="159">
        <f t="shared" si="12"/>
        <v>0</v>
      </c>
      <c r="T82" s="159"/>
      <c r="U82" s="21"/>
      <c r="V82" s="56"/>
    </row>
    <row r="83" spans="1:22" ht="48.75" hidden="1" customHeight="1">
      <c r="A83" s="8" t="s">
        <v>127</v>
      </c>
      <c r="B83" s="19" t="s">
        <v>128</v>
      </c>
      <c r="C83" s="20" t="s">
        <v>9</v>
      </c>
      <c r="D83" s="60">
        <f t="shared" si="11"/>
        <v>0</v>
      </c>
      <c r="E83" s="60"/>
      <c r="F83" s="60">
        <v>0</v>
      </c>
      <c r="G83" s="16"/>
      <c r="H83" s="75"/>
      <c r="I83" s="20">
        <v>0</v>
      </c>
      <c r="J83" s="17">
        <f t="shared" si="5"/>
        <v>0</v>
      </c>
      <c r="K83" s="17"/>
      <c r="L83" s="21"/>
      <c r="M83" s="17">
        <f t="shared" si="8"/>
        <v>0</v>
      </c>
      <c r="N83" s="17">
        <f t="shared" si="9"/>
        <v>0</v>
      </c>
      <c r="O83" s="17">
        <f t="shared" si="10"/>
        <v>0</v>
      </c>
      <c r="P83" s="17"/>
      <c r="Q83" s="17"/>
      <c r="R83" s="21"/>
      <c r="S83" s="159">
        <f t="shared" si="12"/>
        <v>0</v>
      </c>
      <c r="T83" s="159"/>
      <c r="U83" s="21"/>
      <c r="V83" s="56"/>
    </row>
    <row r="84" spans="1:22" ht="23.25" customHeight="1">
      <c r="A84" s="8" t="s">
        <v>129</v>
      </c>
      <c r="B84" s="19" t="s">
        <v>130</v>
      </c>
      <c r="C84" s="20" t="s">
        <v>9</v>
      </c>
      <c r="D84" s="60">
        <f t="shared" si="11"/>
        <v>54437.7</v>
      </c>
      <c r="E84" s="60">
        <v>54437.7</v>
      </c>
      <c r="F84" s="60">
        <v>0</v>
      </c>
      <c r="G84" s="60">
        <f>H84</f>
        <v>67825</v>
      </c>
      <c r="H84" s="75">
        <v>67825</v>
      </c>
      <c r="I84" s="20">
        <v>0</v>
      </c>
      <c r="J84" s="17">
        <f t="shared" si="5"/>
        <v>67825</v>
      </c>
      <c r="K84" s="17">
        <v>67825</v>
      </c>
      <c r="L84" s="21"/>
      <c r="M84" s="17">
        <f t="shared" si="8"/>
        <v>0</v>
      </c>
      <c r="N84" s="17">
        <f t="shared" si="9"/>
        <v>0</v>
      </c>
      <c r="O84" s="17">
        <f t="shared" si="10"/>
        <v>0</v>
      </c>
      <c r="P84" s="17">
        <f>Q84</f>
        <v>67825</v>
      </c>
      <c r="Q84" s="17">
        <v>67825</v>
      </c>
      <c r="R84" s="21"/>
      <c r="S84" s="159">
        <f t="shared" si="12"/>
        <v>71250</v>
      </c>
      <c r="T84" s="159">
        <v>71250</v>
      </c>
      <c r="U84" s="21"/>
      <c r="V84" s="56"/>
    </row>
    <row r="85" spans="1:22" ht="48" customHeight="1">
      <c r="A85" s="8" t="s">
        <v>131</v>
      </c>
      <c r="B85" s="19" t="s">
        <v>132</v>
      </c>
      <c r="C85" s="20" t="s">
        <v>9</v>
      </c>
      <c r="D85" s="60">
        <f t="shared" si="11"/>
        <v>17658</v>
      </c>
      <c r="E85" s="60">
        <v>17658</v>
      </c>
      <c r="F85" s="60">
        <v>0</v>
      </c>
      <c r="G85" s="60">
        <f>H85</f>
        <v>19023.8</v>
      </c>
      <c r="H85" s="75">
        <v>19023.8</v>
      </c>
      <c r="I85" s="20">
        <v>0</v>
      </c>
      <c r="J85" s="17">
        <f t="shared" ref="J85:J107" si="13">K85</f>
        <v>19023.8</v>
      </c>
      <c r="K85" s="17">
        <v>19023.8</v>
      </c>
      <c r="L85" s="21"/>
      <c r="M85" s="17">
        <f t="shared" si="8"/>
        <v>0</v>
      </c>
      <c r="N85" s="17">
        <f t="shared" si="9"/>
        <v>0</v>
      </c>
      <c r="O85" s="17">
        <f t="shared" si="10"/>
        <v>0</v>
      </c>
      <c r="P85" s="17">
        <f>Q85</f>
        <v>19023.8</v>
      </c>
      <c r="Q85" s="17">
        <v>19023.8</v>
      </c>
      <c r="R85" s="21"/>
      <c r="S85" s="159">
        <f t="shared" si="12"/>
        <v>19023.8</v>
      </c>
      <c r="T85" s="159">
        <v>19023.8</v>
      </c>
      <c r="U85" s="21"/>
      <c r="V85" s="56"/>
    </row>
    <row r="86" spans="1:22" ht="48.75" hidden="1" customHeight="1">
      <c r="A86" s="8" t="s">
        <v>133</v>
      </c>
      <c r="B86" s="19" t="s">
        <v>134</v>
      </c>
      <c r="C86" s="20" t="s">
        <v>9</v>
      </c>
      <c r="D86" s="60">
        <f t="shared" si="11"/>
        <v>0</v>
      </c>
      <c r="E86" s="60"/>
      <c r="F86" s="60">
        <v>0</v>
      </c>
      <c r="G86" s="16"/>
      <c r="H86" s="75"/>
      <c r="I86" s="20">
        <v>0</v>
      </c>
      <c r="J86" s="17">
        <f t="shared" si="13"/>
        <v>0</v>
      </c>
      <c r="K86" s="17"/>
      <c r="L86" s="21"/>
      <c r="M86" s="17">
        <f t="shared" si="8"/>
        <v>0</v>
      </c>
      <c r="N86" s="17">
        <f t="shared" si="9"/>
        <v>0</v>
      </c>
      <c r="O86" s="17">
        <f t="shared" si="10"/>
        <v>0</v>
      </c>
      <c r="P86" s="17"/>
      <c r="Q86" s="17"/>
      <c r="R86" s="21"/>
      <c r="S86" s="159">
        <f t="shared" si="12"/>
        <v>0</v>
      </c>
      <c r="T86" s="159"/>
      <c r="U86" s="21"/>
      <c r="V86" s="56"/>
    </row>
    <row r="87" spans="1:22" ht="80.25" hidden="1" customHeight="1">
      <c r="A87" s="8" t="s">
        <v>135</v>
      </c>
      <c r="B87" s="19" t="s">
        <v>136</v>
      </c>
      <c r="C87" s="20" t="s">
        <v>9</v>
      </c>
      <c r="D87" s="60">
        <f t="shared" si="11"/>
        <v>0</v>
      </c>
      <c r="E87" s="60"/>
      <c r="F87" s="60">
        <v>0</v>
      </c>
      <c r="G87" s="16"/>
      <c r="H87" s="75"/>
      <c r="I87" s="20">
        <v>0</v>
      </c>
      <c r="J87" s="17">
        <f t="shared" si="13"/>
        <v>0</v>
      </c>
      <c r="K87" s="17"/>
      <c r="L87" s="21"/>
      <c r="M87" s="17">
        <f t="shared" si="8"/>
        <v>0</v>
      </c>
      <c r="N87" s="17">
        <f t="shared" si="9"/>
        <v>0</v>
      </c>
      <c r="O87" s="17">
        <f t="shared" si="10"/>
        <v>0</v>
      </c>
      <c r="P87" s="17"/>
      <c r="Q87" s="17"/>
      <c r="R87" s="21"/>
      <c r="S87" s="159">
        <f t="shared" si="12"/>
        <v>0</v>
      </c>
      <c r="T87" s="159"/>
      <c r="U87" s="21"/>
      <c r="V87" s="56"/>
    </row>
    <row r="88" spans="1:22" ht="26.25" customHeight="1">
      <c r="A88" s="8" t="s">
        <v>137</v>
      </c>
      <c r="B88" s="22" t="s">
        <v>138</v>
      </c>
      <c r="C88" s="20" t="s">
        <v>9</v>
      </c>
      <c r="D88" s="60">
        <f t="shared" si="11"/>
        <v>2</v>
      </c>
      <c r="E88" s="60">
        <v>2</v>
      </c>
      <c r="F88" s="60">
        <v>0</v>
      </c>
      <c r="G88" s="60">
        <f>H88</f>
        <v>2</v>
      </c>
      <c r="H88" s="75">
        <v>2</v>
      </c>
      <c r="I88" s="20">
        <v>0</v>
      </c>
      <c r="J88" s="17">
        <f t="shared" si="13"/>
        <v>2</v>
      </c>
      <c r="K88" s="17">
        <v>2</v>
      </c>
      <c r="L88" s="21"/>
      <c r="M88" s="17">
        <f t="shared" si="8"/>
        <v>0</v>
      </c>
      <c r="N88" s="17">
        <f t="shared" si="9"/>
        <v>0</v>
      </c>
      <c r="O88" s="17">
        <f t="shared" si="10"/>
        <v>0</v>
      </c>
      <c r="P88" s="17">
        <f>Q88</f>
        <v>2</v>
      </c>
      <c r="Q88" s="17">
        <v>2</v>
      </c>
      <c r="R88" s="21"/>
      <c r="S88" s="159">
        <f t="shared" si="12"/>
        <v>2</v>
      </c>
      <c r="T88" s="159">
        <v>2</v>
      </c>
      <c r="U88" s="21"/>
      <c r="V88" s="56"/>
    </row>
    <row r="89" spans="1:22" ht="24" hidden="1" customHeight="1">
      <c r="A89" s="8" t="s">
        <v>139</v>
      </c>
      <c r="B89" s="19" t="s">
        <v>140</v>
      </c>
      <c r="C89" s="20" t="s">
        <v>9</v>
      </c>
      <c r="D89" s="60">
        <f t="shared" si="11"/>
        <v>0</v>
      </c>
      <c r="E89" s="60"/>
      <c r="F89" s="60">
        <v>0</v>
      </c>
      <c r="G89" s="16"/>
      <c r="H89" s="75"/>
      <c r="I89" s="20">
        <v>0</v>
      </c>
      <c r="J89" s="17">
        <f t="shared" si="13"/>
        <v>0</v>
      </c>
      <c r="K89" s="17"/>
      <c r="L89" s="21"/>
      <c r="M89" s="17">
        <f t="shared" si="8"/>
        <v>0</v>
      </c>
      <c r="N89" s="17">
        <f t="shared" si="9"/>
        <v>0</v>
      </c>
      <c r="O89" s="17">
        <f t="shared" si="10"/>
        <v>0</v>
      </c>
      <c r="P89" s="17"/>
      <c r="Q89" s="17"/>
      <c r="R89" s="21"/>
      <c r="S89" s="159"/>
      <c r="T89" s="159"/>
      <c r="U89" s="21"/>
      <c r="V89" s="56"/>
    </row>
    <row r="90" spans="1:22" ht="21.75" hidden="1" customHeight="1">
      <c r="A90" s="8" t="s">
        <v>141</v>
      </c>
      <c r="B90" s="22" t="s">
        <v>142</v>
      </c>
      <c r="C90" s="20" t="s">
        <v>9</v>
      </c>
      <c r="D90" s="60">
        <f t="shared" si="11"/>
        <v>0</v>
      </c>
      <c r="E90" s="60"/>
      <c r="F90" s="60">
        <v>0</v>
      </c>
      <c r="G90" s="16"/>
      <c r="H90" s="75"/>
      <c r="I90" s="20">
        <v>0</v>
      </c>
      <c r="J90" s="17">
        <f t="shared" si="13"/>
        <v>0</v>
      </c>
      <c r="K90" s="17"/>
      <c r="L90" s="21"/>
      <c r="M90" s="17">
        <f t="shared" si="8"/>
        <v>0</v>
      </c>
      <c r="N90" s="17">
        <f t="shared" si="9"/>
        <v>0</v>
      </c>
      <c r="O90" s="17">
        <f t="shared" si="10"/>
        <v>0</v>
      </c>
      <c r="P90" s="17"/>
      <c r="Q90" s="17"/>
      <c r="R90" s="21"/>
      <c r="S90" s="159"/>
      <c r="T90" s="159"/>
      <c r="U90" s="21"/>
      <c r="V90" s="56"/>
    </row>
    <row r="91" spans="1:22" ht="36.75" customHeight="1">
      <c r="A91" s="8" t="s">
        <v>143</v>
      </c>
      <c r="B91" s="22" t="s">
        <v>144</v>
      </c>
      <c r="C91" s="20" t="s">
        <v>9</v>
      </c>
      <c r="D91" s="60">
        <f t="shared" si="11"/>
        <v>12672.8</v>
      </c>
      <c r="E91" s="60">
        <v>12672.8</v>
      </c>
      <c r="F91" s="60">
        <v>0</v>
      </c>
      <c r="G91" s="60">
        <f>H91</f>
        <v>10000</v>
      </c>
      <c r="H91" s="75">
        <v>10000</v>
      </c>
      <c r="I91" s="20">
        <v>0</v>
      </c>
      <c r="J91" s="17">
        <f t="shared" si="13"/>
        <v>11000</v>
      </c>
      <c r="K91" s="17">
        <v>11000</v>
      </c>
      <c r="L91" s="21"/>
      <c r="M91" s="17">
        <f t="shared" si="8"/>
        <v>1000</v>
      </c>
      <c r="N91" s="17">
        <f t="shared" si="9"/>
        <v>1000</v>
      </c>
      <c r="O91" s="17">
        <f t="shared" si="10"/>
        <v>0</v>
      </c>
      <c r="P91" s="17">
        <f>Q91</f>
        <v>12000</v>
      </c>
      <c r="Q91" s="17">
        <v>12000</v>
      </c>
      <c r="R91" s="21"/>
      <c r="S91" s="159">
        <f>T91</f>
        <v>12500</v>
      </c>
      <c r="T91" s="159">
        <v>12500</v>
      </c>
      <c r="U91" s="21"/>
      <c r="V91" s="56"/>
    </row>
    <row r="92" spans="1:22" s="5" customFormat="1" ht="24" customHeight="1">
      <c r="A92" s="14" t="s">
        <v>145</v>
      </c>
      <c r="B92" s="32" t="s">
        <v>516</v>
      </c>
      <c r="C92" s="16" t="s">
        <v>146</v>
      </c>
      <c r="D92" s="60">
        <f t="shared" si="11"/>
        <v>13050.2</v>
      </c>
      <c r="E92" s="60">
        <f>E94</f>
        <v>13050.2</v>
      </c>
      <c r="F92" s="60">
        <v>0</v>
      </c>
      <c r="G92" s="60">
        <f>H92</f>
        <v>6500</v>
      </c>
      <c r="H92" s="75">
        <f>H94</f>
        <v>6500</v>
      </c>
      <c r="I92" s="20">
        <v>0</v>
      </c>
      <c r="J92" s="17">
        <f t="shared" si="13"/>
        <v>6800</v>
      </c>
      <c r="K92" s="17">
        <f>K94+K95</f>
        <v>6800</v>
      </c>
      <c r="L92" s="17"/>
      <c r="M92" s="17">
        <f t="shared" si="8"/>
        <v>300</v>
      </c>
      <c r="N92" s="17">
        <f t="shared" si="9"/>
        <v>300</v>
      </c>
      <c r="O92" s="17">
        <f t="shared" si="10"/>
        <v>0</v>
      </c>
      <c r="P92" s="17">
        <f>Q92</f>
        <v>7000</v>
      </c>
      <c r="Q92" s="17">
        <f>Q94+Q95</f>
        <v>7000</v>
      </c>
      <c r="R92" s="17"/>
      <c r="S92" s="17">
        <f>T92</f>
        <v>8000</v>
      </c>
      <c r="T92" s="17">
        <f>T94+T95</f>
        <v>8000</v>
      </c>
      <c r="U92" s="17"/>
      <c r="V92" s="55"/>
    </row>
    <row r="93" spans="1:22" ht="13.5" customHeight="1">
      <c r="A93" s="8"/>
      <c r="B93" s="22" t="s">
        <v>5</v>
      </c>
      <c r="C93" s="20"/>
      <c r="D93" s="60"/>
      <c r="E93" s="60"/>
      <c r="F93" s="68"/>
      <c r="G93" s="20"/>
      <c r="H93" s="75"/>
      <c r="I93" s="20"/>
      <c r="J93" s="17"/>
      <c r="K93" s="17"/>
      <c r="L93" s="21"/>
      <c r="M93" s="17"/>
      <c r="N93" s="17"/>
      <c r="O93" s="17"/>
      <c r="P93" s="21"/>
      <c r="Q93" s="21"/>
      <c r="R93" s="21"/>
      <c r="S93" s="21"/>
      <c r="T93" s="21"/>
      <c r="U93" s="21"/>
      <c r="V93" s="56"/>
    </row>
    <row r="94" spans="1:22" ht="45.75" customHeight="1">
      <c r="A94" s="8" t="s">
        <v>147</v>
      </c>
      <c r="B94" s="19" t="s">
        <v>148</v>
      </c>
      <c r="C94" s="20" t="s">
        <v>9</v>
      </c>
      <c r="D94" s="60">
        <f t="shared" si="11"/>
        <v>13050.2</v>
      </c>
      <c r="E94" s="60">
        <v>13050.2</v>
      </c>
      <c r="F94" s="60">
        <v>0</v>
      </c>
      <c r="G94" s="60">
        <f>H94</f>
        <v>6500</v>
      </c>
      <c r="H94" s="75">
        <v>6500</v>
      </c>
      <c r="I94" s="20">
        <v>0</v>
      </c>
      <c r="J94" s="17">
        <f t="shared" si="13"/>
        <v>5800</v>
      </c>
      <c r="K94" s="17">
        <v>5800</v>
      </c>
      <c r="L94" s="21"/>
      <c r="M94" s="17">
        <f t="shared" si="8"/>
        <v>-700</v>
      </c>
      <c r="N94" s="17">
        <f t="shared" si="9"/>
        <v>-700</v>
      </c>
      <c r="O94" s="17">
        <f t="shared" si="10"/>
        <v>0</v>
      </c>
      <c r="P94" s="17">
        <f>Q94</f>
        <v>6300</v>
      </c>
      <c r="Q94" s="17">
        <v>6300</v>
      </c>
      <c r="R94" s="21"/>
      <c r="S94" s="159">
        <f>T94</f>
        <v>7100</v>
      </c>
      <c r="T94" s="159">
        <v>7100</v>
      </c>
      <c r="U94" s="21"/>
      <c r="V94" s="56"/>
    </row>
    <row r="95" spans="1:22" ht="32.25" customHeight="1">
      <c r="A95" s="8" t="s">
        <v>149</v>
      </c>
      <c r="B95" s="19" t="s">
        <v>150</v>
      </c>
      <c r="C95" s="20" t="s">
        <v>9</v>
      </c>
      <c r="D95" s="60">
        <f t="shared" si="11"/>
        <v>0</v>
      </c>
      <c r="E95" s="60">
        <v>0</v>
      </c>
      <c r="F95" s="60">
        <v>0</v>
      </c>
      <c r="G95" s="60">
        <f>H95</f>
        <v>0</v>
      </c>
      <c r="H95" s="75">
        <v>0</v>
      </c>
      <c r="I95" s="20">
        <v>0</v>
      </c>
      <c r="J95" s="17">
        <f t="shared" si="13"/>
        <v>1000</v>
      </c>
      <c r="K95" s="17">
        <v>1000</v>
      </c>
      <c r="L95" s="21"/>
      <c r="M95" s="17">
        <f t="shared" si="8"/>
        <v>1000</v>
      </c>
      <c r="N95" s="17">
        <f t="shared" si="9"/>
        <v>1000</v>
      </c>
      <c r="O95" s="17">
        <f t="shared" si="10"/>
        <v>0</v>
      </c>
      <c r="P95" s="17">
        <f>Q95</f>
        <v>700</v>
      </c>
      <c r="Q95" s="17">
        <v>700</v>
      </c>
      <c r="R95" s="21"/>
      <c r="S95" s="159">
        <f>T95</f>
        <v>900</v>
      </c>
      <c r="T95" s="159">
        <v>900</v>
      </c>
      <c r="U95" s="21"/>
      <c r="V95" s="56"/>
    </row>
    <row r="96" spans="1:22" s="5" customFormat="1" ht="24.75" customHeight="1">
      <c r="A96" s="14" t="s">
        <v>151</v>
      </c>
      <c r="B96" s="15" t="s">
        <v>517</v>
      </c>
      <c r="C96" s="16" t="s">
        <v>152</v>
      </c>
      <c r="D96" s="60">
        <f t="shared" si="11"/>
        <v>30000</v>
      </c>
      <c r="E96" s="60">
        <f>E98</f>
        <v>30000</v>
      </c>
      <c r="F96" s="60">
        <v>0</v>
      </c>
      <c r="G96" s="60">
        <f>H96</f>
        <v>30000</v>
      </c>
      <c r="H96" s="75">
        <f>H98</f>
        <v>30000</v>
      </c>
      <c r="I96" s="16">
        <v>0</v>
      </c>
      <c r="J96" s="17">
        <f t="shared" si="13"/>
        <v>30000</v>
      </c>
      <c r="K96" s="17">
        <f>K98</f>
        <v>30000</v>
      </c>
      <c r="L96" s="17"/>
      <c r="M96" s="17">
        <f t="shared" si="8"/>
        <v>0</v>
      </c>
      <c r="N96" s="17">
        <f t="shared" si="9"/>
        <v>0</v>
      </c>
      <c r="O96" s="17">
        <f t="shared" si="10"/>
        <v>0</v>
      </c>
      <c r="P96" s="17">
        <f>Q96</f>
        <v>30000</v>
      </c>
      <c r="Q96" s="17">
        <f>Q98</f>
        <v>30000</v>
      </c>
      <c r="R96" s="17"/>
      <c r="S96" s="17">
        <f>T96</f>
        <v>30000</v>
      </c>
      <c r="T96" s="17">
        <f>T98</f>
        <v>30000</v>
      </c>
      <c r="U96" s="17"/>
      <c r="V96" s="55"/>
    </row>
    <row r="97" spans="1:22" ht="14.25" customHeight="1">
      <c r="A97" s="8"/>
      <c r="B97" s="22" t="s">
        <v>5</v>
      </c>
      <c r="C97" s="20"/>
      <c r="D97" s="60"/>
      <c r="E97" s="60"/>
      <c r="F97" s="68"/>
      <c r="G97" s="20"/>
      <c r="H97" s="75"/>
      <c r="I97" s="20"/>
      <c r="J97" s="17"/>
      <c r="K97" s="17"/>
      <c r="L97" s="21"/>
      <c r="M97" s="17"/>
      <c r="N97" s="17"/>
      <c r="O97" s="17"/>
      <c r="P97" s="21"/>
      <c r="Q97" s="21"/>
      <c r="R97" s="21"/>
      <c r="S97" s="21"/>
      <c r="T97" s="21"/>
      <c r="U97" s="21"/>
      <c r="V97" s="56"/>
    </row>
    <row r="98" spans="1:22" ht="63">
      <c r="A98" s="8" t="s">
        <v>153</v>
      </c>
      <c r="B98" s="19" t="s">
        <v>154</v>
      </c>
      <c r="C98" s="20" t="s">
        <v>9</v>
      </c>
      <c r="D98" s="60">
        <f t="shared" si="11"/>
        <v>30000</v>
      </c>
      <c r="E98" s="60">
        <v>30000</v>
      </c>
      <c r="F98" s="60">
        <v>0</v>
      </c>
      <c r="G98" s="60">
        <f>H98</f>
        <v>30000</v>
      </c>
      <c r="H98" s="75">
        <v>30000</v>
      </c>
      <c r="I98" s="20">
        <v>0</v>
      </c>
      <c r="J98" s="17">
        <f t="shared" si="13"/>
        <v>30000</v>
      </c>
      <c r="K98" s="17">
        <v>30000</v>
      </c>
      <c r="L98" s="21"/>
      <c r="M98" s="17">
        <f t="shared" si="8"/>
        <v>0</v>
      </c>
      <c r="N98" s="17">
        <f t="shared" si="9"/>
        <v>0</v>
      </c>
      <c r="O98" s="17">
        <f t="shared" si="10"/>
        <v>0</v>
      </c>
      <c r="P98" s="17">
        <f>Q98</f>
        <v>30000</v>
      </c>
      <c r="Q98" s="17">
        <v>30000</v>
      </c>
      <c r="R98" s="21"/>
      <c r="S98" s="159">
        <f>T98</f>
        <v>30000</v>
      </c>
      <c r="T98" s="159">
        <v>30000</v>
      </c>
      <c r="U98" s="21"/>
      <c r="V98" s="56"/>
    </row>
    <row r="99" spans="1:22" s="5" customFormat="1" ht="26.25" customHeight="1">
      <c r="A99" s="14" t="s">
        <v>155</v>
      </c>
      <c r="B99" s="15" t="s">
        <v>518</v>
      </c>
      <c r="C99" s="16" t="s">
        <v>156</v>
      </c>
      <c r="D99" s="60">
        <f t="shared" si="11"/>
        <v>309761.2</v>
      </c>
      <c r="E99" s="60">
        <v>0</v>
      </c>
      <c r="F99" s="60">
        <f>F101+F102</f>
        <v>309761.2</v>
      </c>
      <c r="G99" s="16">
        <f>I99</f>
        <v>0</v>
      </c>
      <c r="H99" s="75"/>
      <c r="I99" s="16">
        <f>I101+I102</f>
        <v>0</v>
      </c>
      <c r="J99" s="17">
        <f>L99</f>
        <v>650000</v>
      </c>
      <c r="K99" s="17"/>
      <c r="L99" s="17">
        <f>L102</f>
        <v>650000</v>
      </c>
      <c r="M99" s="17">
        <f t="shared" si="8"/>
        <v>650000</v>
      </c>
      <c r="N99" s="17">
        <f t="shared" si="9"/>
        <v>0</v>
      </c>
      <c r="O99" s="17">
        <f t="shared" si="10"/>
        <v>650000</v>
      </c>
      <c r="P99" s="17">
        <f>R99</f>
        <v>300000</v>
      </c>
      <c r="Q99" s="17"/>
      <c r="R99" s="17">
        <f>R102</f>
        <v>300000</v>
      </c>
      <c r="S99" s="17">
        <f>U99</f>
        <v>350000</v>
      </c>
      <c r="T99" s="17"/>
      <c r="U99" s="17">
        <f>U102</f>
        <v>350000</v>
      </c>
      <c r="V99" s="55"/>
    </row>
    <row r="100" spans="1:22" ht="16.5" customHeight="1">
      <c r="A100" s="8"/>
      <c r="B100" s="22" t="s">
        <v>5</v>
      </c>
      <c r="C100" s="20"/>
      <c r="D100" s="60"/>
      <c r="E100" s="60"/>
      <c r="F100" s="68"/>
      <c r="G100" s="16"/>
      <c r="H100" s="75"/>
      <c r="I100" s="20"/>
      <c r="J100" s="17"/>
      <c r="K100" s="17"/>
      <c r="L100" s="21"/>
      <c r="M100" s="17"/>
      <c r="N100" s="17"/>
      <c r="O100" s="17"/>
      <c r="P100" s="21"/>
      <c r="Q100" s="21"/>
      <c r="R100" s="21"/>
      <c r="S100" s="21"/>
      <c r="T100" s="21"/>
      <c r="U100" s="21"/>
      <c r="V100" s="56"/>
    </row>
    <row r="101" spans="1:22" ht="73.5" customHeight="1">
      <c r="A101" s="8" t="s">
        <v>157</v>
      </c>
      <c r="B101" s="19" t="s">
        <v>158</v>
      </c>
      <c r="C101" s="20"/>
      <c r="D101" s="60">
        <f t="shared" si="11"/>
        <v>44763.7</v>
      </c>
      <c r="E101" s="60">
        <v>0</v>
      </c>
      <c r="F101" s="60">
        <v>44763.7</v>
      </c>
      <c r="G101" s="60">
        <f>I101</f>
        <v>0</v>
      </c>
      <c r="H101" s="75"/>
      <c r="I101" s="60">
        <v>0</v>
      </c>
      <c r="J101" s="17">
        <f t="shared" si="13"/>
        <v>0</v>
      </c>
      <c r="K101" s="21"/>
      <c r="L101" s="17">
        <v>0</v>
      </c>
      <c r="M101" s="17">
        <f t="shared" si="8"/>
        <v>0</v>
      </c>
      <c r="N101" s="17">
        <f t="shared" si="9"/>
        <v>0</v>
      </c>
      <c r="O101" s="17">
        <f t="shared" si="10"/>
        <v>0</v>
      </c>
      <c r="P101" s="17">
        <f>R101</f>
        <v>0</v>
      </c>
      <c r="Q101" s="17"/>
      <c r="R101" s="17">
        <v>0</v>
      </c>
      <c r="S101" s="159">
        <f>U101</f>
        <v>0</v>
      </c>
      <c r="T101" s="159"/>
      <c r="U101" s="159">
        <v>0</v>
      </c>
      <c r="V101" s="56"/>
    </row>
    <row r="102" spans="1:22" ht="73.5" customHeight="1">
      <c r="A102" s="8">
        <v>1382</v>
      </c>
      <c r="B102" s="19" t="s">
        <v>503</v>
      </c>
      <c r="C102" s="20"/>
      <c r="D102" s="60">
        <f>E102+F102</f>
        <v>264997.5</v>
      </c>
      <c r="E102" s="60">
        <v>0</v>
      </c>
      <c r="F102" s="60">
        <v>264997.5</v>
      </c>
      <c r="G102" s="60">
        <f>I102</f>
        <v>0</v>
      </c>
      <c r="H102" s="75"/>
      <c r="I102" s="60">
        <v>0</v>
      </c>
      <c r="J102" s="17">
        <f>L102</f>
        <v>650000</v>
      </c>
      <c r="K102" s="159">
        <v>0</v>
      </c>
      <c r="L102" s="17">
        <v>650000</v>
      </c>
      <c r="M102" s="17">
        <f t="shared" si="8"/>
        <v>650000</v>
      </c>
      <c r="N102" s="17">
        <f t="shared" si="9"/>
        <v>0</v>
      </c>
      <c r="O102" s="17">
        <f t="shared" si="10"/>
        <v>650000</v>
      </c>
      <c r="P102" s="17">
        <f>R102</f>
        <v>300000</v>
      </c>
      <c r="Q102" s="17"/>
      <c r="R102" s="17">
        <v>300000</v>
      </c>
      <c r="S102" s="159">
        <f>U102</f>
        <v>350000</v>
      </c>
      <c r="T102" s="159"/>
      <c r="U102" s="159">
        <v>350000</v>
      </c>
      <c r="V102" s="56"/>
    </row>
    <row r="103" spans="1:22" s="5" customFormat="1" ht="28.5" customHeight="1">
      <c r="A103" s="14" t="s">
        <v>159</v>
      </c>
      <c r="B103" s="15" t="s">
        <v>519</v>
      </c>
      <c r="C103" s="16" t="s">
        <v>160</v>
      </c>
      <c r="D103" s="60">
        <f>E103</f>
        <v>2046.4</v>
      </c>
      <c r="E103" s="60">
        <f>E107</f>
        <v>2046.4</v>
      </c>
      <c r="F103" s="60">
        <f>F106</f>
        <v>304436.3</v>
      </c>
      <c r="G103" s="60">
        <f>H103</f>
        <v>2000</v>
      </c>
      <c r="H103" s="75">
        <f>H107</f>
        <v>2000</v>
      </c>
      <c r="I103" s="16">
        <f>I106</f>
        <v>0</v>
      </c>
      <c r="J103" s="17">
        <f t="shared" si="13"/>
        <v>7200</v>
      </c>
      <c r="K103" s="17">
        <f>K107</f>
        <v>7200</v>
      </c>
      <c r="L103" s="17"/>
      <c r="M103" s="17">
        <f t="shared" si="8"/>
        <v>5200</v>
      </c>
      <c r="N103" s="17">
        <f t="shared" si="9"/>
        <v>5200</v>
      </c>
      <c r="O103" s="17">
        <f t="shared" si="10"/>
        <v>0</v>
      </c>
      <c r="P103" s="17">
        <f>Q103</f>
        <v>5600</v>
      </c>
      <c r="Q103" s="17">
        <f>Q107</f>
        <v>5600</v>
      </c>
      <c r="R103" s="17"/>
      <c r="S103" s="17">
        <f>T103</f>
        <v>6211</v>
      </c>
      <c r="T103" s="17">
        <f>T107</f>
        <v>6211</v>
      </c>
      <c r="U103" s="17"/>
      <c r="V103" s="55"/>
    </row>
    <row r="104" spans="1:22" ht="12.75" customHeight="1">
      <c r="A104" s="8"/>
      <c r="B104" s="19" t="s">
        <v>5</v>
      </c>
      <c r="C104" s="20"/>
      <c r="D104" s="60"/>
      <c r="E104" s="60"/>
      <c r="F104" s="68"/>
      <c r="G104" s="20"/>
      <c r="H104" s="75"/>
      <c r="I104" s="20"/>
      <c r="J104" s="17"/>
      <c r="K104" s="21"/>
      <c r="L104" s="21"/>
      <c r="M104" s="17"/>
      <c r="N104" s="17"/>
      <c r="O104" s="17"/>
      <c r="P104" s="21"/>
      <c r="Q104" s="21"/>
      <c r="R104" s="21"/>
      <c r="S104" s="21"/>
      <c r="T104" s="21"/>
      <c r="U104" s="21"/>
      <c r="V104" s="56"/>
    </row>
    <row r="105" spans="1:22" ht="26.25" hidden="1" customHeight="1">
      <c r="A105" s="8" t="s">
        <v>161</v>
      </c>
      <c r="B105" s="19" t="s">
        <v>162</v>
      </c>
      <c r="C105" s="20" t="s">
        <v>9</v>
      </c>
      <c r="D105" s="60">
        <f t="shared" si="11"/>
        <v>0</v>
      </c>
      <c r="E105" s="60"/>
      <c r="F105" s="68"/>
      <c r="G105" s="20"/>
      <c r="H105" s="75"/>
      <c r="I105" s="20"/>
      <c r="J105" s="17">
        <f t="shared" si="13"/>
        <v>0</v>
      </c>
      <c r="K105" s="21"/>
      <c r="L105" s="21"/>
      <c r="M105" s="17">
        <f t="shared" si="8"/>
        <v>0</v>
      </c>
      <c r="N105" s="17">
        <f t="shared" si="9"/>
        <v>0</v>
      </c>
      <c r="O105" s="17">
        <f t="shared" si="10"/>
        <v>0</v>
      </c>
      <c r="P105" s="21"/>
      <c r="Q105" s="21"/>
      <c r="R105" s="21"/>
      <c r="S105" s="21"/>
      <c r="T105" s="21"/>
      <c r="U105" s="21"/>
      <c r="V105" s="56"/>
    </row>
    <row r="106" spans="1:22" ht="22.5" customHeight="1">
      <c r="A106" s="8" t="s">
        <v>163</v>
      </c>
      <c r="B106" s="22" t="s">
        <v>164</v>
      </c>
      <c r="C106" s="20" t="s">
        <v>9</v>
      </c>
      <c r="D106" s="60">
        <f t="shared" si="11"/>
        <v>304436.3</v>
      </c>
      <c r="E106" s="60">
        <v>0</v>
      </c>
      <c r="F106" s="68">
        <v>304436.3</v>
      </c>
      <c r="G106" s="16">
        <f>I106</f>
        <v>0</v>
      </c>
      <c r="H106" s="75"/>
      <c r="I106" s="16">
        <v>0</v>
      </c>
      <c r="J106" s="17">
        <f t="shared" si="13"/>
        <v>0</v>
      </c>
      <c r="K106" s="21"/>
      <c r="L106" s="21"/>
      <c r="M106" s="17">
        <f t="shared" si="8"/>
        <v>0</v>
      </c>
      <c r="N106" s="17">
        <f t="shared" si="9"/>
        <v>0</v>
      </c>
      <c r="O106" s="17">
        <f t="shared" si="10"/>
        <v>0</v>
      </c>
      <c r="P106" s="21"/>
      <c r="Q106" s="21"/>
      <c r="R106" s="21"/>
      <c r="S106" s="21"/>
      <c r="T106" s="21"/>
      <c r="U106" s="21"/>
      <c r="V106" s="56"/>
    </row>
    <row r="107" spans="1:22" ht="32.25" customHeight="1" thickBot="1">
      <c r="A107" s="41" t="s">
        <v>165</v>
      </c>
      <c r="B107" s="42" t="s">
        <v>166</v>
      </c>
      <c r="C107" s="25" t="s">
        <v>9</v>
      </c>
      <c r="D107" s="71">
        <f t="shared" si="11"/>
        <v>2046.4</v>
      </c>
      <c r="E107" s="71">
        <v>2046.4</v>
      </c>
      <c r="F107" s="71">
        <v>0</v>
      </c>
      <c r="G107" s="71">
        <f>H107</f>
        <v>2000</v>
      </c>
      <c r="H107" s="76">
        <v>2000</v>
      </c>
      <c r="I107" s="25"/>
      <c r="J107" s="158">
        <f t="shared" si="13"/>
        <v>7200</v>
      </c>
      <c r="K107" s="158">
        <v>7200</v>
      </c>
      <c r="L107" s="26"/>
      <c r="M107" s="158">
        <f t="shared" si="8"/>
        <v>5200</v>
      </c>
      <c r="N107" s="158">
        <f t="shared" si="9"/>
        <v>5200</v>
      </c>
      <c r="O107" s="158">
        <f t="shared" si="10"/>
        <v>0</v>
      </c>
      <c r="P107" s="158">
        <f>Q107</f>
        <v>5600</v>
      </c>
      <c r="Q107" s="158">
        <v>5600</v>
      </c>
      <c r="R107" s="26"/>
      <c r="S107" s="161">
        <f>T107</f>
        <v>6211</v>
      </c>
      <c r="T107" s="161">
        <v>6211</v>
      </c>
      <c r="U107" s="26"/>
      <c r="V107" s="57"/>
    </row>
    <row r="108" spans="1:22">
      <c r="A108" s="62"/>
      <c r="B108" s="28"/>
      <c r="C108" s="27"/>
      <c r="D108" s="66"/>
      <c r="E108" s="67"/>
      <c r="F108" s="27"/>
      <c r="G108" s="27"/>
      <c r="H108" s="77"/>
      <c r="I108" s="27"/>
      <c r="J108" s="160"/>
      <c r="K108" s="29"/>
      <c r="L108" s="29"/>
      <c r="M108" s="29"/>
      <c r="N108" s="29"/>
      <c r="O108" s="29"/>
      <c r="P108" s="29"/>
      <c r="Q108" s="29"/>
      <c r="R108" s="29"/>
      <c r="S108" s="29"/>
      <c r="T108" s="29"/>
      <c r="U108" s="29"/>
    </row>
    <row r="109" spans="1:22">
      <c r="A109" s="62"/>
      <c r="B109" s="28"/>
      <c r="C109" s="27"/>
      <c r="D109" s="66"/>
      <c r="E109" s="67"/>
      <c r="F109" s="27"/>
      <c r="G109" s="27"/>
      <c r="H109" s="77"/>
      <c r="I109" s="27"/>
      <c r="J109" s="29"/>
      <c r="K109" s="29"/>
      <c r="L109" s="29"/>
      <c r="M109" s="29"/>
      <c r="N109" s="29"/>
      <c r="O109" s="29"/>
      <c r="P109" s="29"/>
      <c r="Q109" s="29"/>
      <c r="R109" s="29"/>
      <c r="S109" s="29"/>
      <c r="T109" s="29"/>
      <c r="U109" s="29"/>
    </row>
    <row r="110" spans="1:22">
      <c r="A110" s="62"/>
      <c r="B110" s="28"/>
      <c r="C110" s="27"/>
      <c r="D110" s="66"/>
      <c r="E110" s="67"/>
      <c r="F110" s="27"/>
      <c r="G110" s="27"/>
      <c r="H110" s="77"/>
      <c r="I110" s="27"/>
      <c r="J110" s="29"/>
      <c r="K110" s="29"/>
      <c r="L110" s="29"/>
      <c r="M110" s="29"/>
      <c r="N110" s="29"/>
      <c r="O110" s="29"/>
      <c r="P110" s="29"/>
      <c r="Q110" s="29"/>
      <c r="R110" s="29"/>
      <c r="S110" s="29"/>
      <c r="T110" s="29"/>
      <c r="U110" s="29"/>
    </row>
  </sheetData>
  <mergeCells count="31">
    <mergeCell ref="T1:V1"/>
    <mergeCell ref="T2:V2"/>
    <mergeCell ref="B4:B6"/>
    <mergeCell ref="V12:V19"/>
    <mergeCell ref="M5:M6"/>
    <mergeCell ref="N5:O5"/>
    <mergeCell ref="T5:U5"/>
    <mergeCell ref="S5:S6"/>
    <mergeCell ref="V5:V6"/>
    <mergeCell ref="D5:D6"/>
    <mergeCell ref="Q5:R5"/>
    <mergeCell ref="K5:L5"/>
    <mergeCell ref="A3:V3"/>
    <mergeCell ref="G5:G6"/>
    <mergeCell ref="D4:F4"/>
    <mergeCell ref="G4:I4"/>
    <mergeCell ref="V69:V71"/>
    <mergeCell ref="A4:A6"/>
    <mergeCell ref="J4:L4"/>
    <mergeCell ref="P4:R4"/>
    <mergeCell ref="S4:U4"/>
    <mergeCell ref="H5:I5"/>
    <mergeCell ref="M4:O4"/>
    <mergeCell ref="E5:F5"/>
    <mergeCell ref="V40:V43"/>
    <mergeCell ref="V56:V58"/>
    <mergeCell ref="V20:V23"/>
    <mergeCell ref="V44:V55"/>
    <mergeCell ref="P5:P6"/>
    <mergeCell ref="J5:J6"/>
    <mergeCell ref="C4:C6"/>
  </mergeCells>
  <pageMargins left="0.67" right="0.19685039370078741" top="0.23622047244094491" bottom="0.19685039370078741" header="0.19685039370078741" footer="0.19685039370078741"/>
  <pageSetup paperSize="9" scale="5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107"/>
  <sheetViews>
    <sheetView topLeftCell="H1" zoomScale="120" zoomScaleNormal="120" workbookViewId="0">
      <selection activeCell="T5" sqref="T5:T6"/>
    </sheetView>
  </sheetViews>
  <sheetFormatPr defaultRowHeight="10.5"/>
  <cols>
    <col min="1" max="1" width="6.83203125" style="2" customWidth="1"/>
    <col min="2" max="2" width="49.33203125" style="69" customWidth="1"/>
    <col min="3" max="3" width="9.6640625" style="2" customWidth="1"/>
    <col min="4" max="4" width="13.6640625" style="2" customWidth="1"/>
    <col min="5" max="5" width="11.5" style="2" customWidth="1"/>
    <col min="6" max="6" width="11.5" style="6" customWidth="1"/>
    <col min="7" max="7" width="11.5" style="64" customWidth="1"/>
    <col min="8" max="8" width="11.5" style="6" customWidth="1"/>
    <col min="9" max="10" width="11.5" style="72" customWidth="1"/>
    <col min="11" max="11" width="12.33203125" style="72" customWidth="1"/>
    <col min="12" max="12" width="13.1640625" style="1" customWidth="1"/>
    <col min="13" max="13" width="13.33203125" style="1" customWidth="1"/>
    <col min="14" max="18" width="12.33203125" style="1" customWidth="1"/>
    <col min="19" max="20" width="14.33203125" style="1" customWidth="1"/>
    <col min="21" max="21" width="13.1640625" style="1" customWidth="1"/>
    <col min="22" max="22" width="14.5" style="1" customWidth="1"/>
  </cols>
  <sheetData>
    <row r="1" spans="1:22">
      <c r="T1" s="390" t="s">
        <v>633</v>
      </c>
      <c r="U1" s="390"/>
      <c r="V1" s="390"/>
    </row>
    <row r="2" spans="1:22">
      <c r="T2" s="390" t="s">
        <v>653</v>
      </c>
      <c r="U2" s="390"/>
      <c r="V2" s="390"/>
    </row>
    <row r="3" spans="1:22" ht="25.5" customHeight="1" thickBot="1">
      <c r="A3" s="405" t="s">
        <v>642</v>
      </c>
      <c r="B3" s="405"/>
      <c r="C3" s="405"/>
      <c r="D3" s="405"/>
      <c r="E3" s="405"/>
      <c r="F3" s="405"/>
      <c r="G3" s="405"/>
      <c r="H3" s="405"/>
      <c r="I3" s="405"/>
      <c r="J3" s="405"/>
      <c r="K3" s="405"/>
      <c r="L3" s="405"/>
      <c r="M3" s="405"/>
      <c r="N3" s="405"/>
      <c r="O3" s="405"/>
      <c r="P3" s="405"/>
      <c r="Q3" s="405"/>
      <c r="R3" s="405"/>
      <c r="S3" s="405"/>
      <c r="T3" s="405"/>
      <c r="U3" s="405"/>
      <c r="V3" s="405"/>
    </row>
    <row r="4" spans="1:22" ht="22.5" customHeight="1">
      <c r="A4" s="381" t="s">
        <v>1</v>
      </c>
      <c r="B4" s="391" t="s">
        <v>2</v>
      </c>
      <c r="C4" s="388" t="s">
        <v>3</v>
      </c>
      <c r="D4" s="406" t="s">
        <v>170</v>
      </c>
      <c r="E4" s="383" t="s">
        <v>499</v>
      </c>
      <c r="F4" s="383"/>
      <c r="G4" s="383"/>
      <c r="H4" s="383" t="s">
        <v>500</v>
      </c>
      <c r="I4" s="383"/>
      <c r="J4" s="383"/>
      <c r="K4" s="383" t="s">
        <v>167</v>
      </c>
      <c r="L4" s="383"/>
      <c r="M4" s="383"/>
      <c r="N4" s="385" t="s">
        <v>501</v>
      </c>
      <c r="O4" s="385"/>
      <c r="P4" s="385"/>
      <c r="Q4" s="383" t="s">
        <v>168</v>
      </c>
      <c r="R4" s="383"/>
      <c r="S4" s="383"/>
      <c r="T4" s="383" t="s">
        <v>169</v>
      </c>
      <c r="U4" s="383"/>
      <c r="V4" s="383"/>
    </row>
    <row r="5" spans="1:22" ht="18.75" customHeight="1">
      <c r="A5" s="382"/>
      <c r="B5" s="392"/>
      <c r="C5" s="389"/>
      <c r="D5" s="407"/>
      <c r="E5" s="395" t="s">
        <v>4</v>
      </c>
      <c r="F5" s="384" t="s">
        <v>5</v>
      </c>
      <c r="G5" s="384"/>
      <c r="H5" s="384" t="s">
        <v>4</v>
      </c>
      <c r="I5" s="384" t="s">
        <v>5</v>
      </c>
      <c r="J5" s="384"/>
      <c r="K5" s="384" t="s">
        <v>4</v>
      </c>
      <c r="L5" s="384" t="s">
        <v>5</v>
      </c>
      <c r="M5" s="384"/>
      <c r="N5" s="384" t="s">
        <v>4</v>
      </c>
      <c r="O5" s="384" t="s">
        <v>5</v>
      </c>
      <c r="P5" s="384"/>
      <c r="Q5" s="384" t="s">
        <v>4</v>
      </c>
      <c r="R5" s="384" t="s">
        <v>5</v>
      </c>
      <c r="S5" s="384"/>
      <c r="T5" s="384" t="s">
        <v>4</v>
      </c>
      <c r="U5" s="384" t="s">
        <v>5</v>
      </c>
      <c r="V5" s="384"/>
    </row>
    <row r="6" spans="1:22" ht="63.75" customHeight="1">
      <c r="A6" s="382"/>
      <c r="B6" s="392"/>
      <c r="C6" s="389"/>
      <c r="D6" s="407"/>
      <c r="E6" s="395"/>
      <c r="F6" s="65" t="s">
        <v>6</v>
      </c>
      <c r="G6" s="12" t="s">
        <v>7</v>
      </c>
      <c r="H6" s="384"/>
      <c r="I6" s="73" t="s">
        <v>6</v>
      </c>
      <c r="J6" s="12" t="s">
        <v>7</v>
      </c>
      <c r="K6" s="384"/>
      <c r="L6" s="12" t="s">
        <v>6</v>
      </c>
      <c r="M6" s="12" t="s">
        <v>7</v>
      </c>
      <c r="N6" s="384"/>
      <c r="O6" s="12" t="s">
        <v>6</v>
      </c>
      <c r="P6" s="12" t="s">
        <v>7</v>
      </c>
      <c r="Q6" s="384"/>
      <c r="R6" s="12" t="s">
        <v>6</v>
      </c>
      <c r="S6" s="12" t="s">
        <v>7</v>
      </c>
      <c r="T6" s="384"/>
      <c r="U6" s="12" t="s">
        <v>6</v>
      </c>
      <c r="V6" s="12" t="s">
        <v>7</v>
      </c>
    </row>
    <row r="7" spans="1:22" ht="12.75" customHeight="1">
      <c r="A7" s="13">
        <v>1</v>
      </c>
      <c r="B7" s="10">
        <v>2</v>
      </c>
      <c r="C7" s="10">
        <v>3</v>
      </c>
      <c r="D7" s="10"/>
      <c r="E7" s="70">
        <v>4</v>
      </c>
      <c r="F7" s="70">
        <v>5</v>
      </c>
      <c r="G7" s="10">
        <v>6</v>
      </c>
      <c r="H7" s="10">
        <v>7</v>
      </c>
      <c r="I7" s="74">
        <v>8</v>
      </c>
      <c r="J7" s="10">
        <v>9</v>
      </c>
      <c r="K7" s="10">
        <v>10</v>
      </c>
      <c r="L7" s="10">
        <v>11</v>
      </c>
      <c r="M7" s="10">
        <v>12</v>
      </c>
      <c r="N7" s="10">
        <v>13</v>
      </c>
      <c r="O7" s="10">
        <v>14</v>
      </c>
      <c r="P7" s="10">
        <v>15</v>
      </c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</row>
    <row r="8" spans="1:22" s="5" customFormat="1" ht="19.5" customHeight="1">
      <c r="A8" s="14">
        <v>1000</v>
      </c>
      <c r="B8" s="15" t="s">
        <v>8</v>
      </c>
      <c r="C8" s="16" t="s">
        <v>9</v>
      </c>
      <c r="D8" s="16"/>
      <c r="E8" s="60">
        <f>F8+G8-G103</f>
        <v>4182402.8999999994</v>
      </c>
      <c r="F8" s="60">
        <f>F10+F44+F59</f>
        <v>2948056.6999999997</v>
      </c>
      <c r="G8" s="60">
        <f>G44+G59</f>
        <v>1538782.5</v>
      </c>
      <c r="H8" s="60">
        <f>H10+H44+H59</f>
        <v>3103724.5999999996</v>
      </c>
      <c r="I8" s="75">
        <f>I10+I44+I59</f>
        <v>3095576.7</v>
      </c>
      <c r="J8" s="16">
        <f>J44+J59</f>
        <v>8147.9</v>
      </c>
      <c r="K8" s="17">
        <f>L8+M8</f>
        <v>6932947.2000000002</v>
      </c>
      <c r="L8" s="17">
        <f>L10+L44+L59</f>
        <v>3082680.2</v>
      </c>
      <c r="M8" s="17">
        <f>M56+M59</f>
        <v>3850267</v>
      </c>
      <c r="N8" s="17">
        <f>K8-H8</f>
        <v>3829222.6000000006</v>
      </c>
      <c r="O8" s="17">
        <f>L8-I8</f>
        <v>-12896.5</v>
      </c>
      <c r="P8" s="17">
        <f>M8-J8</f>
        <v>3842119.1</v>
      </c>
      <c r="Q8" s="17">
        <f>R8+S8</f>
        <v>6108684.6799999997</v>
      </c>
      <c r="R8" s="17">
        <f>R10+R44+R59</f>
        <v>3161929.26</v>
      </c>
      <c r="S8" s="17">
        <f>S56+S59</f>
        <v>2946755.42</v>
      </c>
      <c r="T8" s="17">
        <f>U8+V8</f>
        <v>4560388.9478000002</v>
      </c>
      <c r="U8" s="17">
        <f>U10+U44+U59</f>
        <v>3260888.9478000002</v>
      </c>
      <c r="V8" s="17">
        <f>V44+V59</f>
        <v>1299500</v>
      </c>
    </row>
    <row r="9" spans="1:22" ht="12.75" customHeight="1">
      <c r="A9" s="8"/>
      <c r="B9" s="19" t="s">
        <v>5</v>
      </c>
      <c r="C9" s="20"/>
      <c r="D9" s="20"/>
      <c r="E9" s="61"/>
      <c r="F9" s="59"/>
      <c r="G9" s="20"/>
      <c r="H9" s="20"/>
      <c r="I9" s="75"/>
      <c r="J9" s="20"/>
      <c r="K9" s="21"/>
      <c r="L9" s="21"/>
      <c r="M9" s="21"/>
      <c r="N9" s="17"/>
      <c r="O9" s="17"/>
      <c r="P9" s="17"/>
      <c r="Q9" s="21"/>
      <c r="R9" s="21"/>
      <c r="S9" s="21"/>
      <c r="T9" s="21"/>
      <c r="U9" s="21"/>
      <c r="V9" s="21"/>
    </row>
    <row r="10" spans="1:22" s="5" customFormat="1" ht="28.5" customHeight="1">
      <c r="A10" s="14" t="s">
        <v>10</v>
      </c>
      <c r="B10" s="15" t="s">
        <v>506</v>
      </c>
      <c r="C10" s="16" t="s">
        <v>11</v>
      </c>
      <c r="D10" s="306"/>
      <c r="E10" s="60">
        <f>F10</f>
        <v>344725.60000000003</v>
      </c>
      <c r="F10" s="60">
        <f>F12+F17+F20+F40</f>
        <v>344725.60000000003</v>
      </c>
      <c r="G10" s="60">
        <v>0</v>
      </c>
      <c r="H10" s="60">
        <f>I10</f>
        <v>303568.40000000002</v>
      </c>
      <c r="I10" s="75">
        <f>I12+I17+I20+I40</f>
        <v>303568.40000000002</v>
      </c>
      <c r="J10" s="16">
        <v>0</v>
      </c>
      <c r="K10" s="17">
        <f>L10</f>
        <v>359344</v>
      </c>
      <c r="L10" s="17">
        <f>L12+L17+L20+L40</f>
        <v>359344</v>
      </c>
      <c r="M10" s="17"/>
      <c r="N10" s="17">
        <f t="shared" ref="N10:P72" si="0">K10-H10</f>
        <v>55775.599999999977</v>
      </c>
      <c r="O10" s="17">
        <f t="shared" si="0"/>
        <v>55775.599999999977</v>
      </c>
      <c r="P10" s="17">
        <f t="shared" si="0"/>
        <v>0</v>
      </c>
      <c r="Q10" s="17">
        <f>R10</f>
        <v>355186</v>
      </c>
      <c r="R10" s="17">
        <f>R12+R17+R20+R40</f>
        <v>355186</v>
      </c>
      <c r="S10" s="17"/>
      <c r="T10" s="17">
        <f>U10</f>
        <v>382166</v>
      </c>
      <c r="U10" s="17">
        <f>U12+U17+U20+U40</f>
        <v>382166</v>
      </c>
      <c r="V10" s="17"/>
    </row>
    <row r="11" spans="1:22" ht="12.75" customHeight="1">
      <c r="A11" s="8"/>
      <c r="B11" s="22" t="s">
        <v>5</v>
      </c>
      <c r="C11" s="20"/>
      <c r="D11" s="307"/>
      <c r="E11" s="61"/>
      <c r="F11" s="59"/>
      <c r="G11" s="61"/>
      <c r="H11" s="20"/>
      <c r="I11" s="75"/>
      <c r="J11" s="20"/>
      <c r="K11" s="21"/>
      <c r="L11" s="21"/>
      <c r="M11" s="21"/>
      <c r="N11" s="17"/>
      <c r="O11" s="17"/>
      <c r="P11" s="17"/>
      <c r="Q11" s="21"/>
      <c r="R11" s="21"/>
      <c r="S11" s="21"/>
      <c r="T11" s="21"/>
      <c r="U11" s="21"/>
      <c r="V11" s="21"/>
    </row>
    <row r="12" spans="1:22" ht="27.75" customHeight="1">
      <c r="A12" s="14" t="s">
        <v>12</v>
      </c>
      <c r="B12" s="15" t="s">
        <v>507</v>
      </c>
      <c r="C12" s="16" t="s">
        <v>13</v>
      </c>
      <c r="D12" s="403" t="s">
        <v>625</v>
      </c>
      <c r="E12" s="60">
        <f>F12+G12</f>
        <v>51502.400000000001</v>
      </c>
      <c r="F12" s="60">
        <f>F14+F15+F16</f>
        <v>51502.400000000001</v>
      </c>
      <c r="G12" s="60">
        <f>G14+G15+G16</f>
        <v>0</v>
      </c>
      <c r="H12" s="60">
        <f>H14+H15+H16</f>
        <v>43491.5</v>
      </c>
      <c r="I12" s="75">
        <f>I14+I15+I16</f>
        <v>43491.5</v>
      </c>
      <c r="J12" s="16">
        <v>0</v>
      </c>
      <c r="K12" s="17">
        <f>L12</f>
        <v>47896</v>
      </c>
      <c r="L12" s="17">
        <f>L14+L15+L16</f>
        <v>47896</v>
      </c>
      <c r="M12" s="17"/>
      <c r="N12" s="17">
        <f t="shared" si="0"/>
        <v>4404.5</v>
      </c>
      <c r="O12" s="17">
        <f t="shared" si="0"/>
        <v>4404.5</v>
      </c>
      <c r="P12" s="17">
        <f t="shared" si="0"/>
        <v>0</v>
      </c>
      <c r="Q12" s="17">
        <f>R12</f>
        <v>65158</v>
      </c>
      <c r="R12" s="17">
        <f>R14+R15+R16</f>
        <v>65158</v>
      </c>
      <c r="S12" s="17"/>
      <c r="T12" s="17">
        <f>U12</f>
        <v>91198</v>
      </c>
      <c r="U12" s="17">
        <f>U14+U15+U16</f>
        <v>91198</v>
      </c>
      <c r="V12" s="17"/>
    </row>
    <row r="13" spans="1:22" ht="12.75" customHeight="1">
      <c r="A13" s="8"/>
      <c r="B13" s="19" t="s">
        <v>5</v>
      </c>
      <c r="C13" s="20"/>
      <c r="D13" s="403"/>
      <c r="E13" s="61"/>
      <c r="F13" s="59"/>
      <c r="G13" s="61"/>
      <c r="H13" s="20"/>
      <c r="I13" s="75"/>
      <c r="J13" s="20"/>
      <c r="K13" s="21"/>
      <c r="L13" s="21"/>
      <c r="M13" s="21"/>
      <c r="N13" s="17"/>
      <c r="O13" s="17"/>
      <c r="P13" s="17"/>
      <c r="Q13" s="21"/>
      <c r="R13" s="21"/>
      <c r="S13" s="21"/>
      <c r="T13" s="21"/>
      <c r="U13" s="21"/>
      <c r="V13" s="21"/>
    </row>
    <row r="14" spans="1:22" ht="30" customHeight="1">
      <c r="A14" s="8" t="s">
        <v>14</v>
      </c>
      <c r="B14" s="22" t="s">
        <v>15</v>
      </c>
      <c r="C14" s="9" t="s">
        <v>9</v>
      </c>
      <c r="D14" s="403"/>
      <c r="E14" s="60">
        <f>F14+G14</f>
        <v>9721.2000000000007</v>
      </c>
      <c r="F14" s="60">
        <v>9721.2000000000007</v>
      </c>
      <c r="G14" s="60">
        <v>0</v>
      </c>
      <c r="H14" s="60">
        <f>I14</f>
        <v>0</v>
      </c>
      <c r="I14" s="75">
        <v>0</v>
      </c>
      <c r="J14" s="9">
        <v>0</v>
      </c>
      <c r="K14" s="17">
        <f>L14</f>
        <v>1918</v>
      </c>
      <c r="L14" s="17">
        <v>1918</v>
      </c>
      <c r="M14" s="23"/>
      <c r="N14" s="17">
        <f t="shared" si="0"/>
        <v>1918</v>
      </c>
      <c r="O14" s="17">
        <f t="shared" si="0"/>
        <v>1918</v>
      </c>
      <c r="P14" s="17">
        <f t="shared" si="0"/>
        <v>0</v>
      </c>
      <c r="Q14" s="17">
        <f>R14</f>
        <v>1918</v>
      </c>
      <c r="R14" s="17">
        <v>1918</v>
      </c>
      <c r="S14" s="23"/>
      <c r="T14" s="159">
        <f>U14</f>
        <v>1918</v>
      </c>
      <c r="U14" s="159">
        <v>1918</v>
      </c>
      <c r="V14" s="23"/>
    </row>
    <row r="15" spans="1:22" ht="26.25" customHeight="1">
      <c r="A15" s="8" t="s">
        <v>16</v>
      </c>
      <c r="B15" s="22" t="s">
        <v>17</v>
      </c>
      <c r="C15" s="9" t="s">
        <v>9</v>
      </c>
      <c r="D15" s="403"/>
      <c r="E15" s="60">
        <f t="shared" ref="E15:E78" si="1">F15+G15</f>
        <v>5116.3</v>
      </c>
      <c r="F15" s="60">
        <v>5116.3</v>
      </c>
      <c r="G15" s="60">
        <v>0</v>
      </c>
      <c r="H15" s="60">
        <f>I15</f>
        <v>0</v>
      </c>
      <c r="I15" s="75">
        <v>0</v>
      </c>
      <c r="J15" s="9">
        <v>0</v>
      </c>
      <c r="K15" s="17">
        <f>L15</f>
        <v>2480</v>
      </c>
      <c r="L15" s="17">
        <v>2480</v>
      </c>
      <c r="M15" s="23"/>
      <c r="N15" s="17">
        <f t="shared" si="0"/>
        <v>2480</v>
      </c>
      <c r="O15" s="17">
        <f t="shared" si="0"/>
        <v>2480</v>
      </c>
      <c r="P15" s="17">
        <f t="shared" si="0"/>
        <v>0</v>
      </c>
      <c r="Q15" s="17">
        <f>R15</f>
        <v>2480</v>
      </c>
      <c r="R15" s="17">
        <v>2480</v>
      </c>
      <c r="S15" s="23"/>
      <c r="T15" s="159">
        <f>U15</f>
        <v>2480</v>
      </c>
      <c r="U15" s="159">
        <v>2480</v>
      </c>
      <c r="V15" s="23"/>
    </row>
    <row r="16" spans="1:22" ht="18.75" customHeight="1">
      <c r="A16" s="8" t="s">
        <v>18</v>
      </c>
      <c r="B16" s="22" t="s">
        <v>19</v>
      </c>
      <c r="C16" s="9" t="s">
        <v>9</v>
      </c>
      <c r="D16" s="403"/>
      <c r="E16" s="60">
        <f t="shared" si="1"/>
        <v>36664.9</v>
      </c>
      <c r="F16" s="60">
        <v>36664.9</v>
      </c>
      <c r="G16" s="60">
        <v>0</v>
      </c>
      <c r="H16" s="60">
        <f>I16</f>
        <v>43491.5</v>
      </c>
      <c r="I16" s="75">
        <v>43491.5</v>
      </c>
      <c r="J16" s="9">
        <v>0</v>
      </c>
      <c r="K16" s="17">
        <f>L16</f>
        <v>43498</v>
      </c>
      <c r="L16" s="17">
        <v>43498</v>
      </c>
      <c r="M16" s="23"/>
      <c r="N16" s="17">
        <f t="shared" si="0"/>
        <v>6.5</v>
      </c>
      <c r="O16" s="17">
        <f t="shared" si="0"/>
        <v>6.5</v>
      </c>
      <c r="P16" s="17">
        <f t="shared" si="0"/>
        <v>0</v>
      </c>
      <c r="Q16" s="17">
        <f>R16</f>
        <v>60760</v>
      </c>
      <c r="R16" s="17">
        <v>60760</v>
      </c>
      <c r="S16" s="23"/>
      <c r="T16" s="159">
        <f>U16</f>
        <v>86800</v>
      </c>
      <c r="U16" s="159">
        <v>86800</v>
      </c>
      <c r="V16" s="23"/>
    </row>
    <row r="17" spans="1:22" ht="17.25" customHeight="1">
      <c r="A17" s="14" t="s">
        <v>20</v>
      </c>
      <c r="B17" s="15" t="s">
        <v>21</v>
      </c>
      <c r="C17" s="16" t="s">
        <v>22</v>
      </c>
      <c r="D17" s="403"/>
      <c r="E17" s="60">
        <f t="shared" si="1"/>
        <v>230504</v>
      </c>
      <c r="F17" s="60">
        <f>F19</f>
        <v>230504</v>
      </c>
      <c r="G17" s="60"/>
      <c r="H17" s="60">
        <f>I17</f>
        <v>205391.9</v>
      </c>
      <c r="I17" s="75">
        <f>I19</f>
        <v>205391.9</v>
      </c>
      <c r="J17" s="9">
        <v>0</v>
      </c>
      <c r="K17" s="17">
        <f>L17</f>
        <v>255838</v>
      </c>
      <c r="L17" s="17">
        <f>L19</f>
        <v>255838</v>
      </c>
      <c r="M17" s="17"/>
      <c r="N17" s="17">
        <f t="shared" si="0"/>
        <v>50446.100000000006</v>
      </c>
      <c r="O17" s="17">
        <f t="shared" si="0"/>
        <v>50446.100000000006</v>
      </c>
      <c r="P17" s="17">
        <f t="shared" si="0"/>
        <v>0</v>
      </c>
      <c r="Q17" s="17">
        <f>R17</f>
        <v>231598</v>
      </c>
      <c r="R17" s="17">
        <f>R19</f>
        <v>231598</v>
      </c>
      <c r="S17" s="17"/>
      <c r="T17" s="17">
        <f>U17</f>
        <v>231598</v>
      </c>
      <c r="U17" s="17">
        <f>U19</f>
        <v>231598</v>
      </c>
      <c r="V17" s="17"/>
    </row>
    <row r="18" spans="1:22" ht="12.75" customHeight="1">
      <c r="A18" s="8"/>
      <c r="B18" s="22" t="s">
        <v>5</v>
      </c>
      <c r="C18" s="20"/>
      <c r="D18" s="403"/>
      <c r="E18" s="59"/>
      <c r="F18" s="59"/>
      <c r="G18" s="61"/>
      <c r="H18" s="20"/>
      <c r="I18" s="75"/>
      <c r="J18" s="9">
        <v>0</v>
      </c>
      <c r="K18" s="21"/>
      <c r="L18" s="21"/>
      <c r="M18" s="21"/>
      <c r="N18" s="17"/>
      <c r="O18" s="17"/>
      <c r="P18" s="17"/>
      <c r="Q18" s="17"/>
      <c r="R18" s="90"/>
      <c r="S18" s="21"/>
      <c r="T18" s="21"/>
      <c r="U18" s="21"/>
      <c r="V18" s="21"/>
    </row>
    <row r="19" spans="1:22" ht="19.5" customHeight="1">
      <c r="A19" s="8" t="s">
        <v>23</v>
      </c>
      <c r="B19" s="22" t="s">
        <v>24</v>
      </c>
      <c r="C19" s="9" t="s">
        <v>9</v>
      </c>
      <c r="D19" s="404"/>
      <c r="E19" s="60">
        <f t="shared" si="1"/>
        <v>230504</v>
      </c>
      <c r="F19" s="60">
        <v>230504</v>
      </c>
      <c r="G19" s="60">
        <v>0</v>
      </c>
      <c r="H19" s="60">
        <f>I19</f>
        <v>205391.9</v>
      </c>
      <c r="I19" s="75">
        <v>205391.9</v>
      </c>
      <c r="J19" s="9">
        <v>0</v>
      </c>
      <c r="K19" s="17">
        <f>L19</f>
        <v>255838</v>
      </c>
      <c r="L19" s="17">
        <v>255838</v>
      </c>
      <c r="M19" s="23"/>
      <c r="N19" s="17">
        <f t="shared" si="0"/>
        <v>50446.100000000006</v>
      </c>
      <c r="O19" s="17">
        <f t="shared" si="0"/>
        <v>50446.100000000006</v>
      </c>
      <c r="P19" s="17">
        <f>M19-J19</f>
        <v>0</v>
      </c>
      <c r="Q19" s="17">
        <f>R19</f>
        <v>231598</v>
      </c>
      <c r="R19" s="17">
        <v>231598</v>
      </c>
      <c r="S19" s="23"/>
      <c r="T19" s="17">
        <f>U19</f>
        <v>231598</v>
      </c>
      <c r="U19" s="17">
        <v>231598</v>
      </c>
      <c r="V19" s="23"/>
    </row>
    <row r="20" spans="1:22" s="5" customFormat="1" ht="66.75" customHeight="1">
      <c r="A20" s="14" t="s">
        <v>25</v>
      </c>
      <c r="B20" s="15" t="s">
        <v>505</v>
      </c>
      <c r="C20" s="16" t="s">
        <v>26</v>
      </c>
      <c r="D20" s="16"/>
      <c r="E20" s="60">
        <f t="shared" si="1"/>
        <v>45462</v>
      </c>
      <c r="F20" s="60">
        <f>F22+F23+F24+F25+F26+F27+F28+F29+F30+F31+F32+F34+F35+F33+F36+F37+F38+F39</f>
        <v>45462</v>
      </c>
      <c r="G20" s="60">
        <v>0</v>
      </c>
      <c r="H20" s="60">
        <f>I20</f>
        <v>42935</v>
      </c>
      <c r="I20" s="75">
        <f>I22+I23+I24+I25+I26+I27+I28+I29+I30+I31+I33+I34+I38+I39</f>
        <v>42935</v>
      </c>
      <c r="J20" s="9">
        <v>0</v>
      </c>
      <c r="K20" s="17">
        <f>L20</f>
        <v>41610</v>
      </c>
      <c r="L20" s="17">
        <f>L22+L23+L24+L25+L26+L27+L28+L29+L30+L31+L33+L34+L38+L39</f>
        <v>41610</v>
      </c>
      <c r="M20" s="17"/>
      <c r="N20" s="17">
        <f t="shared" si="0"/>
        <v>-1325</v>
      </c>
      <c r="O20" s="17">
        <f t="shared" si="0"/>
        <v>-1325</v>
      </c>
      <c r="P20" s="17">
        <f t="shared" si="0"/>
        <v>0</v>
      </c>
      <c r="Q20" s="17">
        <f>R20</f>
        <v>41630</v>
      </c>
      <c r="R20" s="17">
        <f>R22+R23+R24+R25+R26+R27+R28+R29+R30+R31+R33+R34+R38+R39</f>
        <v>41630</v>
      </c>
      <c r="S20" s="17"/>
      <c r="T20" s="17">
        <f>U20</f>
        <v>41670</v>
      </c>
      <c r="U20" s="17">
        <f>U22+U23+U24+U25+U26+U27+U28+U29+U30+U31+U33+U34+U38+U39</f>
        <v>41670</v>
      </c>
      <c r="V20" s="17"/>
    </row>
    <row r="21" spans="1:22" ht="12.75" customHeight="1">
      <c r="A21" s="8"/>
      <c r="B21" s="19" t="s">
        <v>5</v>
      </c>
      <c r="C21" s="20"/>
      <c r="D21" s="20"/>
      <c r="E21" s="59"/>
      <c r="F21" s="59"/>
      <c r="G21" s="61"/>
      <c r="H21" s="20"/>
      <c r="I21" s="75"/>
      <c r="J21" s="20"/>
      <c r="K21" s="17"/>
      <c r="L21" s="21"/>
      <c r="M21" s="21"/>
      <c r="N21" s="17"/>
      <c r="O21" s="17"/>
      <c r="P21" s="17"/>
      <c r="Q21" s="21"/>
      <c r="R21" s="21"/>
      <c r="S21" s="21"/>
      <c r="T21" s="21"/>
      <c r="U21" s="21"/>
      <c r="V21" s="21"/>
    </row>
    <row r="22" spans="1:22" ht="33" customHeight="1">
      <c r="A22" s="8" t="s">
        <v>27</v>
      </c>
      <c r="B22" s="22" t="s">
        <v>28</v>
      </c>
      <c r="C22" s="20" t="s">
        <v>9</v>
      </c>
      <c r="D22" s="400" t="s">
        <v>626</v>
      </c>
      <c r="E22" s="60">
        <f t="shared" si="1"/>
        <v>1325</v>
      </c>
      <c r="F22" s="60">
        <v>1325</v>
      </c>
      <c r="G22" s="60">
        <v>0</v>
      </c>
      <c r="H22" s="60">
        <f t="shared" ref="H22:H31" si="2">I22</f>
        <v>1380</v>
      </c>
      <c r="I22" s="75">
        <v>1380</v>
      </c>
      <c r="J22" s="20">
        <v>0</v>
      </c>
      <c r="K22" s="17">
        <f t="shared" ref="K22:K85" si="3">L22</f>
        <v>1380</v>
      </c>
      <c r="L22" s="17">
        <v>1380</v>
      </c>
      <c r="M22" s="21"/>
      <c r="N22" s="17">
        <f t="shared" si="0"/>
        <v>0</v>
      </c>
      <c r="O22" s="17">
        <f t="shared" si="0"/>
        <v>0</v>
      </c>
      <c r="P22" s="17">
        <f t="shared" si="0"/>
        <v>0</v>
      </c>
      <c r="Q22" s="17">
        <f t="shared" ref="Q22:Q31" si="4">R22</f>
        <v>1380</v>
      </c>
      <c r="R22" s="17">
        <v>1380</v>
      </c>
      <c r="S22" s="21"/>
      <c r="T22" s="17">
        <f t="shared" ref="T22:T31" si="5">U22</f>
        <v>1380</v>
      </c>
      <c r="U22" s="17">
        <v>1380</v>
      </c>
      <c r="V22" s="21"/>
    </row>
    <row r="23" spans="1:22" ht="54" customHeight="1">
      <c r="A23" s="8" t="s">
        <v>29</v>
      </c>
      <c r="B23" s="22" t="s">
        <v>30</v>
      </c>
      <c r="C23" s="20" t="s">
        <v>9</v>
      </c>
      <c r="D23" s="401"/>
      <c r="E23" s="60">
        <f t="shared" si="1"/>
        <v>410</v>
      </c>
      <c r="F23" s="60">
        <v>410</v>
      </c>
      <c r="G23" s="60">
        <v>0</v>
      </c>
      <c r="H23" s="60">
        <f t="shared" si="2"/>
        <v>120</v>
      </c>
      <c r="I23" s="75">
        <v>120</v>
      </c>
      <c r="J23" s="20">
        <v>0</v>
      </c>
      <c r="K23" s="17">
        <f t="shared" si="3"/>
        <v>190</v>
      </c>
      <c r="L23" s="17">
        <v>190</v>
      </c>
      <c r="M23" s="21"/>
      <c r="N23" s="17">
        <f t="shared" si="0"/>
        <v>70</v>
      </c>
      <c r="O23" s="17">
        <f t="shared" si="0"/>
        <v>70</v>
      </c>
      <c r="P23" s="17">
        <f t="shared" si="0"/>
        <v>0</v>
      </c>
      <c r="Q23" s="17">
        <f t="shared" si="4"/>
        <v>210</v>
      </c>
      <c r="R23" s="17">
        <v>210</v>
      </c>
      <c r="S23" s="21"/>
      <c r="T23" s="17">
        <f t="shared" si="5"/>
        <v>250</v>
      </c>
      <c r="U23" s="17">
        <v>250</v>
      </c>
      <c r="V23" s="21"/>
    </row>
    <row r="24" spans="1:22" ht="33.75" customHeight="1">
      <c r="A24" s="8" t="s">
        <v>31</v>
      </c>
      <c r="B24" s="22" t="s">
        <v>32</v>
      </c>
      <c r="C24" s="20" t="s">
        <v>9</v>
      </c>
      <c r="D24" s="402"/>
      <c r="E24" s="60">
        <f t="shared" si="1"/>
        <v>15</v>
      </c>
      <c r="F24" s="60">
        <v>15</v>
      </c>
      <c r="G24" s="60">
        <v>0</v>
      </c>
      <c r="H24" s="60">
        <f t="shared" si="2"/>
        <v>30</v>
      </c>
      <c r="I24" s="75">
        <v>30</v>
      </c>
      <c r="J24" s="20">
        <v>0</v>
      </c>
      <c r="K24" s="17">
        <f t="shared" si="3"/>
        <v>30</v>
      </c>
      <c r="L24" s="17">
        <v>30</v>
      </c>
      <c r="M24" s="21"/>
      <c r="N24" s="17">
        <f t="shared" si="0"/>
        <v>0</v>
      </c>
      <c r="O24" s="17">
        <f t="shared" si="0"/>
        <v>0</v>
      </c>
      <c r="P24" s="17">
        <f t="shared" si="0"/>
        <v>0</v>
      </c>
      <c r="Q24" s="17">
        <f t="shared" si="4"/>
        <v>30</v>
      </c>
      <c r="R24" s="17">
        <v>30</v>
      </c>
      <c r="S24" s="21"/>
      <c r="T24" s="17">
        <f t="shared" si="5"/>
        <v>30</v>
      </c>
      <c r="U24" s="17">
        <v>30</v>
      </c>
      <c r="V24" s="21"/>
    </row>
    <row r="25" spans="1:22" ht="66.75" customHeight="1">
      <c r="A25" s="8" t="s">
        <v>33</v>
      </c>
      <c r="B25" s="22" t="s">
        <v>34</v>
      </c>
      <c r="C25" s="20" t="s">
        <v>9</v>
      </c>
      <c r="D25" s="397" t="s">
        <v>625</v>
      </c>
      <c r="E25" s="60">
        <f t="shared" si="1"/>
        <v>3600</v>
      </c>
      <c r="F25" s="60">
        <v>3600</v>
      </c>
      <c r="G25" s="60">
        <v>0</v>
      </c>
      <c r="H25" s="60">
        <f t="shared" si="2"/>
        <v>3600</v>
      </c>
      <c r="I25" s="75">
        <v>3600</v>
      </c>
      <c r="J25" s="20">
        <v>0</v>
      </c>
      <c r="K25" s="17">
        <f t="shared" si="3"/>
        <v>3300</v>
      </c>
      <c r="L25" s="17">
        <v>3300</v>
      </c>
      <c r="M25" s="21"/>
      <c r="N25" s="17">
        <f t="shared" si="0"/>
        <v>-300</v>
      </c>
      <c r="O25" s="17">
        <f t="shared" si="0"/>
        <v>-300</v>
      </c>
      <c r="P25" s="17">
        <f t="shared" si="0"/>
        <v>0</v>
      </c>
      <c r="Q25" s="17">
        <f t="shared" si="4"/>
        <v>3300</v>
      </c>
      <c r="R25" s="17">
        <v>3300</v>
      </c>
      <c r="S25" s="21"/>
      <c r="T25" s="17">
        <f t="shared" si="5"/>
        <v>3300</v>
      </c>
      <c r="U25" s="17">
        <v>3300</v>
      </c>
      <c r="V25" s="21"/>
    </row>
    <row r="26" spans="1:22" ht="66.75" customHeight="1">
      <c r="A26" s="8" t="s">
        <v>35</v>
      </c>
      <c r="B26" s="22" t="s">
        <v>36</v>
      </c>
      <c r="C26" s="20" t="s">
        <v>9</v>
      </c>
      <c r="D26" s="398"/>
      <c r="E26" s="60">
        <f t="shared" si="1"/>
        <v>900</v>
      </c>
      <c r="F26" s="60">
        <v>900</v>
      </c>
      <c r="G26" s="60">
        <v>0</v>
      </c>
      <c r="H26" s="60">
        <f t="shared" si="2"/>
        <v>900</v>
      </c>
      <c r="I26" s="75">
        <v>900</v>
      </c>
      <c r="J26" s="20">
        <v>0</v>
      </c>
      <c r="K26" s="17">
        <f t="shared" si="3"/>
        <v>1080</v>
      </c>
      <c r="L26" s="17">
        <v>1080</v>
      </c>
      <c r="M26" s="21"/>
      <c r="N26" s="17">
        <f t="shared" si="0"/>
        <v>180</v>
      </c>
      <c r="O26" s="17">
        <f t="shared" si="0"/>
        <v>180</v>
      </c>
      <c r="P26" s="17">
        <f t="shared" si="0"/>
        <v>0</v>
      </c>
      <c r="Q26" s="17">
        <f t="shared" si="4"/>
        <v>1080</v>
      </c>
      <c r="R26" s="17">
        <v>1080</v>
      </c>
      <c r="S26" s="21"/>
      <c r="T26" s="17">
        <f t="shared" si="5"/>
        <v>1080</v>
      </c>
      <c r="U26" s="17">
        <v>1080</v>
      </c>
      <c r="V26" s="21"/>
    </row>
    <row r="27" spans="1:22" ht="45.75" customHeight="1">
      <c r="A27" s="8" t="s">
        <v>37</v>
      </c>
      <c r="B27" s="19" t="s">
        <v>38</v>
      </c>
      <c r="C27" s="20" t="s">
        <v>9</v>
      </c>
      <c r="D27" s="398"/>
      <c r="E27" s="60">
        <f t="shared" si="1"/>
        <v>825</v>
      </c>
      <c r="F27" s="60">
        <v>825</v>
      </c>
      <c r="G27" s="60">
        <v>0</v>
      </c>
      <c r="H27" s="60">
        <f t="shared" si="2"/>
        <v>825</v>
      </c>
      <c r="I27" s="75">
        <v>825</v>
      </c>
      <c r="J27" s="20">
        <v>0</v>
      </c>
      <c r="K27" s="17">
        <f t="shared" si="3"/>
        <v>750</v>
      </c>
      <c r="L27" s="17">
        <v>750</v>
      </c>
      <c r="M27" s="21"/>
      <c r="N27" s="17">
        <f t="shared" si="0"/>
        <v>-75</v>
      </c>
      <c r="O27" s="17">
        <f t="shared" si="0"/>
        <v>-75</v>
      </c>
      <c r="P27" s="17">
        <f t="shared" si="0"/>
        <v>0</v>
      </c>
      <c r="Q27" s="17">
        <f t="shared" si="4"/>
        <v>750</v>
      </c>
      <c r="R27" s="17">
        <v>750</v>
      </c>
      <c r="S27" s="21"/>
      <c r="T27" s="17">
        <f t="shared" si="5"/>
        <v>750</v>
      </c>
      <c r="U27" s="17">
        <v>750</v>
      </c>
      <c r="V27" s="21"/>
    </row>
    <row r="28" spans="1:22" ht="34.5" customHeight="1">
      <c r="A28" s="8" t="s">
        <v>39</v>
      </c>
      <c r="B28" s="19" t="s">
        <v>40</v>
      </c>
      <c r="C28" s="20" t="s">
        <v>9</v>
      </c>
      <c r="D28" s="398"/>
      <c r="E28" s="60">
        <f t="shared" si="1"/>
        <v>23455.4</v>
      </c>
      <c r="F28" s="60">
        <v>23455.4</v>
      </c>
      <c r="G28" s="60">
        <v>0</v>
      </c>
      <c r="H28" s="60">
        <f t="shared" si="2"/>
        <v>22700</v>
      </c>
      <c r="I28" s="75">
        <v>22700</v>
      </c>
      <c r="J28" s="20">
        <v>0</v>
      </c>
      <c r="K28" s="17">
        <f t="shared" si="3"/>
        <v>22000</v>
      </c>
      <c r="L28" s="17">
        <v>22000</v>
      </c>
      <c r="M28" s="21"/>
      <c r="N28" s="17">
        <f t="shared" si="0"/>
        <v>-700</v>
      </c>
      <c r="O28" s="17">
        <f t="shared" si="0"/>
        <v>-700</v>
      </c>
      <c r="P28" s="17">
        <f t="shared" si="0"/>
        <v>0</v>
      </c>
      <c r="Q28" s="17">
        <f t="shared" si="4"/>
        <v>22000</v>
      </c>
      <c r="R28" s="17">
        <v>22000</v>
      </c>
      <c r="S28" s="21"/>
      <c r="T28" s="17">
        <f t="shared" si="5"/>
        <v>22000</v>
      </c>
      <c r="U28" s="17">
        <v>22000</v>
      </c>
      <c r="V28" s="21"/>
    </row>
    <row r="29" spans="1:22" ht="53.25" customHeight="1">
      <c r="A29" s="8" t="s">
        <v>41</v>
      </c>
      <c r="B29" s="19" t="s">
        <v>42</v>
      </c>
      <c r="C29" s="20" t="s">
        <v>9</v>
      </c>
      <c r="D29" s="398"/>
      <c r="E29" s="60">
        <f t="shared" si="1"/>
        <v>439.8</v>
      </c>
      <c r="F29" s="60">
        <v>439.8</v>
      </c>
      <c r="G29" s="60">
        <v>0</v>
      </c>
      <c r="H29" s="60">
        <f t="shared" si="2"/>
        <v>440</v>
      </c>
      <c r="I29" s="75">
        <v>440</v>
      </c>
      <c r="J29" s="20">
        <v>0</v>
      </c>
      <c r="K29" s="17">
        <f t="shared" si="3"/>
        <v>400</v>
      </c>
      <c r="L29" s="17">
        <v>400</v>
      </c>
      <c r="M29" s="21"/>
      <c r="N29" s="17">
        <f t="shared" si="0"/>
        <v>-40</v>
      </c>
      <c r="O29" s="17">
        <f t="shared" si="0"/>
        <v>-40</v>
      </c>
      <c r="P29" s="17">
        <f t="shared" si="0"/>
        <v>0</v>
      </c>
      <c r="Q29" s="17">
        <f t="shared" si="4"/>
        <v>400</v>
      </c>
      <c r="R29" s="17">
        <v>400</v>
      </c>
      <c r="S29" s="21"/>
      <c r="T29" s="17">
        <f t="shared" si="5"/>
        <v>400</v>
      </c>
      <c r="U29" s="17">
        <v>400</v>
      </c>
      <c r="V29" s="21"/>
    </row>
    <row r="30" spans="1:22" ht="51.75" customHeight="1">
      <c r="A30" s="8" t="s">
        <v>43</v>
      </c>
      <c r="B30" s="19" t="s">
        <v>44</v>
      </c>
      <c r="C30" s="20" t="s">
        <v>9</v>
      </c>
      <c r="D30" s="398"/>
      <c r="E30" s="60">
        <f t="shared" si="1"/>
        <v>1738</v>
      </c>
      <c r="F30" s="60">
        <v>1738</v>
      </c>
      <c r="G30" s="60">
        <v>0</v>
      </c>
      <c r="H30" s="60">
        <f t="shared" si="2"/>
        <v>1550</v>
      </c>
      <c r="I30" s="75">
        <v>1550</v>
      </c>
      <c r="J30" s="20">
        <v>0</v>
      </c>
      <c r="K30" s="17">
        <f t="shared" si="3"/>
        <v>1500</v>
      </c>
      <c r="L30" s="17">
        <v>1500</v>
      </c>
      <c r="M30" s="21"/>
      <c r="N30" s="17">
        <f t="shared" si="0"/>
        <v>-50</v>
      </c>
      <c r="O30" s="17">
        <f t="shared" si="0"/>
        <v>-50</v>
      </c>
      <c r="P30" s="17">
        <f t="shared" si="0"/>
        <v>0</v>
      </c>
      <c r="Q30" s="17">
        <f t="shared" si="4"/>
        <v>1500</v>
      </c>
      <c r="R30" s="17">
        <v>1500</v>
      </c>
      <c r="S30" s="21"/>
      <c r="T30" s="17">
        <f t="shared" si="5"/>
        <v>1500</v>
      </c>
      <c r="U30" s="17">
        <v>1500</v>
      </c>
      <c r="V30" s="21"/>
    </row>
    <row r="31" spans="1:22" ht="34.5" customHeight="1">
      <c r="A31" s="8" t="s">
        <v>45</v>
      </c>
      <c r="B31" s="19" t="s">
        <v>46</v>
      </c>
      <c r="C31" s="20" t="s">
        <v>9</v>
      </c>
      <c r="D31" s="398"/>
      <c r="E31" s="60">
        <f t="shared" si="1"/>
        <v>5305.1</v>
      </c>
      <c r="F31" s="60">
        <v>5305.1</v>
      </c>
      <c r="G31" s="60">
        <v>0</v>
      </c>
      <c r="H31" s="60">
        <f t="shared" si="2"/>
        <v>5000</v>
      </c>
      <c r="I31" s="75">
        <v>5000</v>
      </c>
      <c r="J31" s="20">
        <v>0</v>
      </c>
      <c r="K31" s="17">
        <f t="shared" si="3"/>
        <v>5000</v>
      </c>
      <c r="L31" s="17">
        <v>5000</v>
      </c>
      <c r="M31" s="21"/>
      <c r="N31" s="17">
        <f t="shared" si="0"/>
        <v>0</v>
      </c>
      <c r="O31" s="17">
        <f t="shared" si="0"/>
        <v>0</v>
      </c>
      <c r="P31" s="17">
        <f t="shared" si="0"/>
        <v>0</v>
      </c>
      <c r="Q31" s="17">
        <f t="shared" si="4"/>
        <v>5000</v>
      </c>
      <c r="R31" s="17">
        <v>5000</v>
      </c>
      <c r="S31" s="21"/>
      <c r="T31" s="17">
        <f t="shared" si="5"/>
        <v>5000</v>
      </c>
      <c r="U31" s="17">
        <v>5000</v>
      </c>
      <c r="V31" s="21"/>
    </row>
    <row r="32" spans="1:22" ht="34.5" hidden="1" customHeight="1">
      <c r="A32" s="8" t="s">
        <v>47</v>
      </c>
      <c r="B32" s="19" t="s">
        <v>48</v>
      </c>
      <c r="C32" s="20" t="s">
        <v>9</v>
      </c>
      <c r="D32" s="398"/>
      <c r="E32" s="60">
        <f t="shared" si="1"/>
        <v>0</v>
      </c>
      <c r="F32" s="60">
        <v>0</v>
      </c>
      <c r="G32" s="60">
        <v>0</v>
      </c>
      <c r="H32" s="16"/>
      <c r="I32" s="75"/>
      <c r="J32" s="20">
        <v>0</v>
      </c>
      <c r="K32" s="17">
        <f t="shared" si="3"/>
        <v>0</v>
      </c>
      <c r="L32" s="17"/>
      <c r="M32" s="21"/>
      <c r="N32" s="17">
        <f t="shared" si="0"/>
        <v>0</v>
      </c>
      <c r="O32" s="17">
        <f t="shared" si="0"/>
        <v>0</v>
      </c>
      <c r="P32" s="17">
        <f t="shared" si="0"/>
        <v>0</v>
      </c>
      <c r="Q32" s="17"/>
      <c r="R32" s="17"/>
      <c r="S32" s="21"/>
      <c r="T32" s="17"/>
      <c r="U32" s="17"/>
      <c r="V32" s="21"/>
    </row>
    <row r="33" spans="1:22" ht="65.25" customHeight="1">
      <c r="A33" s="8" t="s">
        <v>49</v>
      </c>
      <c r="B33" s="19" t="s">
        <v>50</v>
      </c>
      <c r="C33" s="20" t="s">
        <v>9</v>
      </c>
      <c r="D33" s="398"/>
      <c r="E33" s="60">
        <f t="shared" si="1"/>
        <v>4258.7</v>
      </c>
      <c r="F33" s="60">
        <v>4258.7</v>
      </c>
      <c r="G33" s="60">
        <v>0</v>
      </c>
      <c r="H33" s="60">
        <f>I33</f>
        <v>3500</v>
      </c>
      <c r="I33" s="75">
        <v>3500</v>
      </c>
      <c r="J33" s="20">
        <v>0</v>
      </c>
      <c r="K33" s="17">
        <f t="shared" si="3"/>
        <v>3000</v>
      </c>
      <c r="L33" s="17">
        <v>3000</v>
      </c>
      <c r="M33" s="21"/>
      <c r="N33" s="17">
        <f t="shared" si="0"/>
        <v>-500</v>
      </c>
      <c r="O33" s="17">
        <f t="shared" si="0"/>
        <v>-500</v>
      </c>
      <c r="P33" s="17">
        <f t="shared" si="0"/>
        <v>0</v>
      </c>
      <c r="Q33" s="17">
        <f>R33</f>
        <v>3000</v>
      </c>
      <c r="R33" s="17">
        <v>3000</v>
      </c>
      <c r="S33" s="21"/>
      <c r="T33" s="17">
        <f>U33</f>
        <v>3000</v>
      </c>
      <c r="U33" s="17">
        <v>3000</v>
      </c>
      <c r="V33" s="21"/>
    </row>
    <row r="34" spans="1:22" ht="33" customHeight="1">
      <c r="A34" s="8" t="s">
        <v>51</v>
      </c>
      <c r="B34" s="19" t="s">
        <v>52</v>
      </c>
      <c r="C34" s="20" t="s">
        <v>9</v>
      </c>
      <c r="D34" s="398"/>
      <c r="E34" s="60">
        <f t="shared" si="1"/>
        <v>1200</v>
      </c>
      <c r="F34" s="60">
        <v>1200</v>
      </c>
      <c r="G34" s="60">
        <v>0</v>
      </c>
      <c r="H34" s="60">
        <f>I34</f>
        <v>1200</v>
      </c>
      <c r="I34" s="75">
        <v>1200</v>
      </c>
      <c r="J34" s="20">
        <v>0</v>
      </c>
      <c r="K34" s="17">
        <f t="shared" si="3"/>
        <v>1200</v>
      </c>
      <c r="L34" s="17">
        <v>1200</v>
      </c>
      <c r="M34" s="21"/>
      <c r="N34" s="17">
        <f t="shared" si="0"/>
        <v>0</v>
      </c>
      <c r="O34" s="17">
        <f t="shared" si="0"/>
        <v>0</v>
      </c>
      <c r="P34" s="17">
        <f t="shared" si="0"/>
        <v>0</v>
      </c>
      <c r="Q34" s="17">
        <f>R34</f>
        <v>1200</v>
      </c>
      <c r="R34" s="17">
        <v>1200</v>
      </c>
      <c r="S34" s="21"/>
      <c r="T34" s="17">
        <f>U34</f>
        <v>1200</v>
      </c>
      <c r="U34" s="17">
        <v>1200</v>
      </c>
      <c r="V34" s="21"/>
    </row>
    <row r="35" spans="1:22" ht="13.5" hidden="1" customHeight="1">
      <c r="A35" s="8" t="s">
        <v>53</v>
      </c>
      <c r="B35" s="19" t="s">
        <v>54</v>
      </c>
      <c r="C35" s="20" t="s">
        <v>9</v>
      </c>
      <c r="D35" s="398"/>
      <c r="E35" s="60">
        <f t="shared" si="1"/>
        <v>0</v>
      </c>
      <c r="F35" s="60">
        <v>0</v>
      </c>
      <c r="G35" s="60">
        <v>0</v>
      </c>
      <c r="H35" s="16"/>
      <c r="I35" s="75"/>
      <c r="J35" s="20">
        <v>0</v>
      </c>
      <c r="K35" s="17">
        <f t="shared" si="3"/>
        <v>0</v>
      </c>
      <c r="L35" s="17"/>
      <c r="M35" s="21"/>
      <c r="N35" s="17">
        <f t="shared" si="0"/>
        <v>0</v>
      </c>
      <c r="O35" s="17">
        <f t="shared" si="0"/>
        <v>0</v>
      </c>
      <c r="P35" s="17">
        <f t="shared" si="0"/>
        <v>0</v>
      </c>
      <c r="Q35" s="17"/>
      <c r="R35" s="17"/>
      <c r="S35" s="21"/>
      <c r="T35" s="17"/>
      <c r="U35" s="17"/>
      <c r="V35" s="21"/>
    </row>
    <row r="36" spans="1:22" s="5" customFormat="1" ht="42" hidden="1" customHeight="1">
      <c r="A36" s="8" t="s">
        <v>55</v>
      </c>
      <c r="B36" s="19" t="s">
        <v>56</v>
      </c>
      <c r="C36" s="20" t="s">
        <v>9</v>
      </c>
      <c r="D36" s="398"/>
      <c r="E36" s="60">
        <f t="shared" si="1"/>
        <v>0</v>
      </c>
      <c r="F36" s="60">
        <v>0</v>
      </c>
      <c r="G36" s="60">
        <v>0</v>
      </c>
      <c r="H36" s="16"/>
      <c r="I36" s="75"/>
      <c r="J36" s="20">
        <v>0</v>
      </c>
      <c r="K36" s="17">
        <f t="shared" si="3"/>
        <v>0</v>
      </c>
      <c r="L36" s="17"/>
      <c r="M36" s="21"/>
      <c r="N36" s="17">
        <f t="shared" si="0"/>
        <v>0</v>
      </c>
      <c r="O36" s="17">
        <f t="shared" si="0"/>
        <v>0</v>
      </c>
      <c r="P36" s="17">
        <f t="shared" si="0"/>
        <v>0</v>
      </c>
      <c r="Q36" s="17"/>
      <c r="R36" s="17"/>
      <c r="S36" s="21"/>
      <c r="T36" s="17"/>
      <c r="U36" s="17"/>
      <c r="V36" s="21"/>
    </row>
    <row r="37" spans="1:22" ht="30.75" hidden="1" customHeight="1">
      <c r="A37" s="8" t="s">
        <v>57</v>
      </c>
      <c r="B37" s="19" t="s">
        <v>58</v>
      </c>
      <c r="C37" s="20" t="s">
        <v>9</v>
      </c>
      <c r="D37" s="398"/>
      <c r="E37" s="60">
        <f t="shared" si="1"/>
        <v>0</v>
      </c>
      <c r="F37" s="60">
        <v>0</v>
      </c>
      <c r="G37" s="60">
        <v>0</v>
      </c>
      <c r="H37" s="16"/>
      <c r="I37" s="75"/>
      <c r="J37" s="20">
        <v>0</v>
      </c>
      <c r="K37" s="17">
        <f t="shared" si="3"/>
        <v>0</v>
      </c>
      <c r="L37" s="17"/>
      <c r="M37" s="21"/>
      <c r="N37" s="17">
        <f t="shared" si="0"/>
        <v>0</v>
      </c>
      <c r="O37" s="17">
        <f t="shared" si="0"/>
        <v>0</v>
      </c>
      <c r="P37" s="17">
        <f t="shared" si="0"/>
        <v>0</v>
      </c>
      <c r="Q37" s="17"/>
      <c r="R37" s="17"/>
      <c r="S37" s="21"/>
      <c r="T37" s="17"/>
      <c r="U37" s="17"/>
      <c r="V37" s="21"/>
    </row>
    <row r="38" spans="1:22" ht="34.5" customHeight="1">
      <c r="A38" s="8" t="s">
        <v>59</v>
      </c>
      <c r="B38" s="22" t="s">
        <v>60</v>
      </c>
      <c r="C38" s="20" t="s">
        <v>9</v>
      </c>
      <c r="D38" s="398"/>
      <c r="E38" s="60">
        <f t="shared" si="1"/>
        <v>990</v>
      </c>
      <c r="F38" s="60">
        <v>990</v>
      </c>
      <c r="G38" s="60">
        <v>0</v>
      </c>
      <c r="H38" s="60">
        <f>I38</f>
        <v>690</v>
      </c>
      <c r="I38" s="75">
        <v>690</v>
      </c>
      <c r="J38" s="20">
        <v>0</v>
      </c>
      <c r="K38" s="17">
        <f t="shared" si="3"/>
        <v>780</v>
      </c>
      <c r="L38" s="17">
        <v>780</v>
      </c>
      <c r="M38" s="21"/>
      <c r="N38" s="17">
        <f t="shared" si="0"/>
        <v>90</v>
      </c>
      <c r="O38" s="17">
        <f t="shared" si="0"/>
        <v>90</v>
      </c>
      <c r="P38" s="17">
        <f t="shared" si="0"/>
        <v>0</v>
      </c>
      <c r="Q38" s="17">
        <f>R38</f>
        <v>780</v>
      </c>
      <c r="R38" s="17">
        <v>780</v>
      </c>
      <c r="S38" s="21"/>
      <c r="T38" s="17">
        <f>U38</f>
        <v>780</v>
      </c>
      <c r="U38" s="17">
        <v>780</v>
      </c>
      <c r="V38" s="21"/>
    </row>
    <row r="39" spans="1:22" ht="20.25" customHeight="1">
      <c r="A39" s="8" t="s">
        <v>61</v>
      </c>
      <c r="B39" s="22" t="s">
        <v>62</v>
      </c>
      <c r="C39" s="20" t="s">
        <v>9</v>
      </c>
      <c r="D39" s="399"/>
      <c r="E39" s="60">
        <f t="shared" si="1"/>
        <v>1000</v>
      </c>
      <c r="F39" s="60">
        <v>1000</v>
      </c>
      <c r="G39" s="60">
        <v>0</v>
      </c>
      <c r="H39" s="60">
        <f>I39</f>
        <v>1000</v>
      </c>
      <c r="I39" s="75">
        <v>1000</v>
      </c>
      <c r="J39" s="20">
        <v>0</v>
      </c>
      <c r="K39" s="17">
        <f t="shared" si="3"/>
        <v>1000</v>
      </c>
      <c r="L39" s="17">
        <v>1000</v>
      </c>
      <c r="M39" s="21"/>
      <c r="N39" s="17">
        <f t="shared" si="0"/>
        <v>0</v>
      </c>
      <c r="O39" s="17">
        <f t="shared" si="0"/>
        <v>0</v>
      </c>
      <c r="P39" s="17">
        <f t="shared" si="0"/>
        <v>0</v>
      </c>
      <c r="Q39" s="17">
        <f>R39</f>
        <v>1000</v>
      </c>
      <c r="R39" s="17">
        <v>1000</v>
      </c>
      <c r="S39" s="21"/>
      <c r="T39" s="17">
        <f>U39</f>
        <v>1000</v>
      </c>
      <c r="U39" s="17">
        <v>1000</v>
      </c>
      <c r="V39" s="21"/>
    </row>
    <row r="40" spans="1:22" s="5" customFormat="1" ht="25.5" customHeight="1">
      <c r="A40" s="14" t="s">
        <v>63</v>
      </c>
      <c r="B40" s="15" t="s">
        <v>504</v>
      </c>
      <c r="C40" s="16" t="s">
        <v>64</v>
      </c>
      <c r="D40" s="16"/>
      <c r="E40" s="60">
        <f t="shared" si="1"/>
        <v>17257.2</v>
      </c>
      <c r="F40" s="60">
        <f>F42+F43</f>
        <v>17257.2</v>
      </c>
      <c r="G40" s="60">
        <v>0</v>
      </c>
      <c r="H40" s="60">
        <f>H42+H43</f>
        <v>11750</v>
      </c>
      <c r="I40" s="75">
        <f>I42+I43</f>
        <v>11750</v>
      </c>
      <c r="J40" s="16">
        <v>0</v>
      </c>
      <c r="K40" s="17">
        <f t="shared" si="3"/>
        <v>14000</v>
      </c>
      <c r="L40" s="17">
        <f>L42+L43</f>
        <v>14000</v>
      </c>
      <c r="M40" s="17">
        <v>0</v>
      </c>
      <c r="N40" s="17">
        <f t="shared" si="0"/>
        <v>2250</v>
      </c>
      <c r="O40" s="17">
        <f t="shared" si="0"/>
        <v>2250</v>
      </c>
      <c r="P40" s="17">
        <f t="shared" si="0"/>
        <v>0</v>
      </c>
      <c r="Q40" s="17">
        <f>R40</f>
        <v>16800</v>
      </c>
      <c r="R40" s="17">
        <f>R42+R43</f>
        <v>16800</v>
      </c>
      <c r="S40" s="17"/>
      <c r="T40" s="17">
        <f>U40</f>
        <v>17700</v>
      </c>
      <c r="U40" s="17">
        <f>U42+U43</f>
        <v>17700</v>
      </c>
      <c r="V40" s="17"/>
    </row>
    <row r="41" spans="1:22" ht="12" customHeight="1">
      <c r="A41" s="8"/>
      <c r="B41" s="22" t="s">
        <v>5</v>
      </c>
      <c r="C41" s="20"/>
      <c r="D41" s="20"/>
      <c r="E41" s="60"/>
      <c r="F41" s="60"/>
      <c r="G41" s="68"/>
      <c r="H41" s="20"/>
      <c r="I41" s="75"/>
      <c r="J41" s="20"/>
      <c r="K41" s="17"/>
      <c r="L41" s="17"/>
      <c r="M41" s="21"/>
      <c r="N41" s="17"/>
      <c r="O41" s="17"/>
      <c r="P41" s="17"/>
      <c r="Q41" s="21"/>
      <c r="R41" s="21"/>
      <c r="S41" s="21"/>
      <c r="T41" s="21"/>
      <c r="U41" s="21"/>
      <c r="V41" s="21"/>
    </row>
    <row r="42" spans="1:22" s="5" customFormat="1" ht="65.25" customHeight="1">
      <c r="A42" s="8" t="s">
        <v>65</v>
      </c>
      <c r="B42" s="22" t="s">
        <v>66</v>
      </c>
      <c r="C42" s="9" t="s">
        <v>9</v>
      </c>
      <c r="D42" s="311" t="s">
        <v>631</v>
      </c>
      <c r="E42" s="60">
        <f t="shared" si="1"/>
        <v>4641.8</v>
      </c>
      <c r="F42" s="60">
        <v>4641.8</v>
      </c>
      <c r="G42" s="60">
        <v>0</v>
      </c>
      <c r="H42" s="60">
        <f>I42</f>
        <v>3100</v>
      </c>
      <c r="I42" s="75">
        <v>3100</v>
      </c>
      <c r="J42" s="9">
        <v>0</v>
      </c>
      <c r="K42" s="17">
        <f t="shared" si="3"/>
        <v>4500</v>
      </c>
      <c r="L42" s="17">
        <v>4500</v>
      </c>
      <c r="M42" s="17">
        <v>0</v>
      </c>
      <c r="N42" s="17">
        <f t="shared" si="0"/>
        <v>1400</v>
      </c>
      <c r="O42" s="17">
        <f t="shared" si="0"/>
        <v>1400</v>
      </c>
      <c r="P42" s="17">
        <f t="shared" si="0"/>
        <v>0</v>
      </c>
      <c r="Q42" s="17">
        <f>R42</f>
        <v>5100</v>
      </c>
      <c r="R42" s="17">
        <v>5100</v>
      </c>
      <c r="S42" s="23"/>
      <c r="T42" s="17">
        <f>U42</f>
        <v>5400</v>
      </c>
      <c r="U42" s="17">
        <v>5400</v>
      </c>
      <c r="V42" s="23"/>
    </row>
    <row r="43" spans="1:22" ht="66.75" customHeight="1">
      <c r="A43" s="8" t="s">
        <v>67</v>
      </c>
      <c r="B43" s="22" t="s">
        <v>68</v>
      </c>
      <c r="C43" s="9" t="s">
        <v>9</v>
      </c>
      <c r="D43" s="9"/>
      <c r="E43" s="60">
        <f t="shared" si="1"/>
        <v>12615.4</v>
      </c>
      <c r="F43" s="60">
        <v>12615.4</v>
      </c>
      <c r="G43" s="60">
        <v>0</v>
      </c>
      <c r="H43" s="60">
        <f>I43</f>
        <v>8650</v>
      </c>
      <c r="I43" s="75">
        <v>8650</v>
      </c>
      <c r="J43" s="9">
        <v>0</v>
      </c>
      <c r="K43" s="17">
        <f t="shared" si="3"/>
        <v>9500</v>
      </c>
      <c r="L43" s="17">
        <v>9500</v>
      </c>
      <c r="M43" s="17">
        <v>0</v>
      </c>
      <c r="N43" s="17">
        <f t="shared" si="0"/>
        <v>850</v>
      </c>
      <c r="O43" s="17">
        <f t="shared" si="0"/>
        <v>850</v>
      </c>
      <c r="P43" s="17">
        <f t="shared" si="0"/>
        <v>0</v>
      </c>
      <c r="Q43" s="17">
        <f>R43</f>
        <v>11700</v>
      </c>
      <c r="R43" s="17">
        <v>11700</v>
      </c>
      <c r="S43" s="23"/>
      <c r="T43" s="17">
        <f>U43</f>
        <v>12300</v>
      </c>
      <c r="U43" s="17">
        <v>12300</v>
      </c>
      <c r="V43" s="23"/>
    </row>
    <row r="44" spans="1:22" ht="34.5" customHeight="1">
      <c r="A44" s="14" t="s">
        <v>69</v>
      </c>
      <c r="B44" s="15" t="s">
        <v>508</v>
      </c>
      <c r="C44" s="16" t="s">
        <v>70</v>
      </c>
      <c r="D44" s="16"/>
      <c r="E44" s="60">
        <f t="shared" si="1"/>
        <v>2846371.3</v>
      </c>
      <c r="F44" s="60">
        <f>F46+F49+F52</f>
        <v>1921786.3</v>
      </c>
      <c r="G44" s="60">
        <f>G56</f>
        <v>924585</v>
      </c>
      <c r="H44" s="60">
        <f>I44+J44</f>
        <v>1945448.4</v>
      </c>
      <c r="I44" s="75">
        <f>I52</f>
        <v>1937300.5</v>
      </c>
      <c r="J44" s="16">
        <f>J56</f>
        <v>8147.9</v>
      </c>
      <c r="K44" s="17">
        <f>L44+M44</f>
        <v>5011434.4000000004</v>
      </c>
      <c r="L44" s="17">
        <f>L52</f>
        <v>1811167.4</v>
      </c>
      <c r="M44" s="17">
        <f>M56</f>
        <v>3200267</v>
      </c>
      <c r="N44" s="17">
        <f t="shared" si="0"/>
        <v>3065986.0000000005</v>
      </c>
      <c r="O44" s="17">
        <f t="shared" si="0"/>
        <v>-126133.10000000009</v>
      </c>
      <c r="P44" s="17">
        <f t="shared" si="0"/>
        <v>3192119.1</v>
      </c>
      <c r="Q44" s="17">
        <f>R44+S44</f>
        <v>4547977.88</v>
      </c>
      <c r="R44" s="17">
        <f>R52</f>
        <v>1901222.46</v>
      </c>
      <c r="S44" s="17">
        <f>S56</f>
        <v>2646755.42</v>
      </c>
      <c r="T44" s="17">
        <f>U44+V44</f>
        <v>2907457.1477999999</v>
      </c>
      <c r="U44" s="17">
        <f>U52</f>
        <v>1957957.1477999999</v>
      </c>
      <c r="V44" s="17">
        <f>V56</f>
        <v>949500</v>
      </c>
    </row>
    <row r="45" spans="1:22" s="5" customFormat="1" ht="12.75" customHeight="1">
      <c r="A45" s="8"/>
      <c r="B45" s="22" t="s">
        <v>5</v>
      </c>
      <c r="C45" s="20"/>
      <c r="D45" s="20"/>
      <c r="E45" s="60"/>
      <c r="F45" s="60"/>
      <c r="G45" s="68"/>
      <c r="H45" s="20"/>
      <c r="I45" s="75"/>
      <c r="J45" s="20"/>
      <c r="K45" s="17"/>
      <c r="L45" s="17"/>
      <c r="M45" s="21"/>
      <c r="N45" s="17"/>
      <c r="O45" s="17"/>
      <c r="P45" s="17"/>
      <c r="Q45" s="21"/>
      <c r="R45" s="21"/>
      <c r="S45" s="21"/>
      <c r="T45" s="21"/>
      <c r="U45" s="21"/>
      <c r="V45" s="21"/>
    </row>
    <row r="46" spans="1:22" ht="1.5" hidden="1" customHeight="1">
      <c r="A46" s="14" t="s">
        <v>71</v>
      </c>
      <c r="B46" s="15" t="s">
        <v>72</v>
      </c>
      <c r="C46" s="16" t="s">
        <v>73</v>
      </c>
      <c r="D46" s="16"/>
      <c r="E46" s="60">
        <f t="shared" si="1"/>
        <v>0</v>
      </c>
      <c r="F46" s="60">
        <v>0</v>
      </c>
      <c r="G46" s="60"/>
      <c r="H46" s="16"/>
      <c r="I46" s="75"/>
      <c r="J46" s="16"/>
      <c r="K46" s="17">
        <f t="shared" si="3"/>
        <v>0</v>
      </c>
      <c r="L46" s="17"/>
      <c r="M46" s="17"/>
      <c r="N46" s="17">
        <f t="shared" si="0"/>
        <v>0</v>
      </c>
      <c r="O46" s="17">
        <f t="shared" si="0"/>
        <v>0</v>
      </c>
      <c r="P46" s="17">
        <f t="shared" si="0"/>
        <v>0</v>
      </c>
      <c r="Q46" s="17"/>
      <c r="R46" s="17"/>
      <c r="S46" s="17"/>
      <c r="T46" s="17"/>
      <c r="U46" s="17"/>
      <c r="V46" s="17"/>
    </row>
    <row r="47" spans="1:22" ht="22.5" hidden="1" customHeight="1">
      <c r="A47" s="8"/>
      <c r="B47" s="19" t="s">
        <v>5</v>
      </c>
      <c r="C47" s="20"/>
      <c r="D47" s="20"/>
      <c r="E47" s="60"/>
      <c r="F47" s="60"/>
      <c r="G47" s="68"/>
      <c r="H47" s="20"/>
      <c r="I47" s="75"/>
      <c r="J47" s="20"/>
      <c r="K47" s="17">
        <f t="shared" si="3"/>
        <v>0</v>
      </c>
      <c r="L47" s="17"/>
      <c r="M47" s="21"/>
      <c r="N47" s="17">
        <f t="shared" si="0"/>
        <v>0</v>
      </c>
      <c r="O47" s="17">
        <f t="shared" si="0"/>
        <v>0</v>
      </c>
      <c r="P47" s="17">
        <f t="shared" si="0"/>
        <v>0</v>
      </c>
      <c r="Q47" s="21"/>
      <c r="R47" s="21"/>
      <c r="S47" s="21"/>
      <c r="T47" s="21"/>
      <c r="U47" s="21"/>
      <c r="V47" s="21"/>
    </row>
    <row r="48" spans="1:22" s="5" customFormat="1" ht="50.25" hidden="1" customHeight="1">
      <c r="A48" s="8" t="s">
        <v>74</v>
      </c>
      <c r="B48" s="22" t="s">
        <v>75</v>
      </c>
      <c r="C48" s="9"/>
      <c r="D48" s="9"/>
      <c r="E48" s="60">
        <f t="shared" si="1"/>
        <v>0</v>
      </c>
      <c r="F48" s="60">
        <v>0</v>
      </c>
      <c r="G48" s="60"/>
      <c r="H48" s="9"/>
      <c r="I48" s="75"/>
      <c r="J48" s="9"/>
      <c r="K48" s="17">
        <f t="shared" si="3"/>
        <v>0</v>
      </c>
      <c r="L48" s="17"/>
      <c r="M48" s="23"/>
      <c r="N48" s="17">
        <f t="shared" si="0"/>
        <v>0</v>
      </c>
      <c r="O48" s="17">
        <f t="shared" si="0"/>
        <v>0</v>
      </c>
      <c r="P48" s="17">
        <f t="shared" si="0"/>
        <v>0</v>
      </c>
      <c r="Q48" s="23"/>
      <c r="R48" s="23"/>
      <c r="S48" s="23"/>
      <c r="T48" s="23"/>
      <c r="U48" s="23"/>
      <c r="V48" s="23"/>
    </row>
    <row r="49" spans="1:22" ht="32.25" hidden="1" customHeight="1">
      <c r="A49" s="14" t="s">
        <v>76</v>
      </c>
      <c r="B49" s="15" t="s">
        <v>77</v>
      </c>
      <c r="C49" s="16" t="s">
        <v>78</v>
      </c>
      <c r="D49" s="16"/>
      <c r="E49" s="60">
        <f t="shared" si="1"/>
        <v>0</v>
      </c>
      <c r="F49" s="60">
        <v>0</v>
      </c>
      <c r="G49" s="60"/>
      <c r="H49" s="16"/>
      <c r="I49" s="75"/>
      <c r="J49" s="16"/>
      <c r="K49" s="17">
        <f t="shared" si="3"/>
        <v>0</v>
      </c>
      <c r="L49" s="17"/>
      <c r="M49" s="17"/>
      <c r="N49" s="17">
        <f t="shared" si="0"/>
        <v>0</v>
      </c>
      <c r="O49" s="17">
        <f t="shared" si="0"/>
        <v>0</v>
      </c>
      <c r="P49" s="17">
        <f t="shared" si="0"/>
        <v>0</v>
      </c>
      <c r="Q49" s="17"/>
      <c r="R49" s="17"/>
      <c r="S49" s="17"/>
      <c r="T49" s="17"/>
      <c r="U49" s="17"/>
      <c r="V49" s="17"/>
    </row>
    <row r="50" spans="1:22" ht="11.25" hidden="1" customHeight="1">
      <c r="A50" s="8"/>
      <c r="B50" s="19" t="s">
        <v>5</v>
      </c>
      <c r="C50" s="20"/>
      <c r="D50" s="20"/>
      <c r="E50" s="60"/>
      <c r="F50" s="60"/>
      <c r="G50" s="68"/>
      <c r="H50" s="20"/>
      <c r="I50" s="75"/>
      <c r="J50" s="20"/>
      <c r="K50" s="17">
        <f t="shared" si="3"/>
        <v>0</v>
      </c>
      <c r="L50" s="17"/>
      <c r="M50" s="21"/>
      <c r="N50" s="17">
        <f t="shared" si="0"/>
        <v>0</v>
      </c>
      <c r="O50" s="17">
        <f t="shared" si="0"/>
        <v>0</v>
      </c>
      <c r="P50" s="17">
        <f t="shared" si="0"/>
        <v>0</v>
      </c>
      <c r="Q50" s="21"/>
      <c r="R50" s="21"/>
      <c r="S50" s="21"/>
      <c r="T50" s="21"/>
      <c r="U50" s="21"/>
      <c r="V50" s="21"/>
    </row>
    <row r="51" spans="1:22" ht="43.5" hidden="1" customHeight="1">
      <c r="A51" s="8" t="s">
        <v>79</v>
      </c>
      <c r="B51" s="22" t="s">
        <v>80</v>
      </c>
      <c r="C51" s="9" t="s">
        <v>9</v>
      </c>
      <c r="D51" s="9"/>
      <c r="E51" s="60">
        <f t="shared" si="1"/>
        <v>0</v>
      </c>
      <c r="F51" s="60">
        <v>0</v>
      </c>
      <c r="G51" s="60"/>
      <c r="H51" s="9"/>
      <c r="I51" s="75"/>
      <c r="J51" s="9"/>
      <c r="K51" s="17">
        <f t="shared" si="3"/>
        <v>0</v>
      </c>
      <c r="L51" s="17"/>
      <c r="M51" s="23"/>
      <c r="N51" s="17">
        <f t="shared" si="0"/>
        <v>0</v>
      </c>
      <c r="O51" s="17">
        <f t="shared" si="0"/>
        <v>0</v>
      </c>
      <c r="P51" s="17">
        <f t="shared" si="0"/>
        <v>0</v>
      </c>
      <c r="Q51" s="23"/>
      <c r="R51" s="23"/>
      <c r="S51" s="23"/>
      <c r="T51" s="23"/>
      <c r="U51" s="23"/>
      <c r="V51" s="23"/>
    </row>
    <row r="52" spans="1:22" s="5" customFormat="1" ht="42.75" customHeight="1">
      <c r="A52" s="14" t="s">
        <v>81</v>
      </c>
      <c r="B52" s="15" t="s">
        <v>509</v>
      </c>
      <c r="C52" s="16" t="s">
        <v>82</v>
      </c>
      <c r="D52" s="16"/>
      <c r="E52" s="60">
        <f t="shared" si="1"/>
        <v>1921786.3</v>
      </c>
      <c r="F52" s="60">
        <f>F54+F55</f>
        <v>1921786.3</v>
      </c>
      <c r="G52" s="60">
        <v>0</v>
      </c>
      <c r="H52" s="60">
        <f>I52</f>
        <v>1937300.5</v>
      </c>
      <c r="I52" s="75">
        <f>I54+I55</f>
        <v>1937300.5</v>
      </c>
      <c r="J52" s="16">
        <v>0</v>
      </c>
      <c r="K52" s="17">
        <f>L52+M52</f>
        <v>1811167.4</v>
      </c>
      <c r="L52" s="17">
        <f>L54+L55</f>
        <v>1811167.4</v>
      </c>
      <c r="M52" s="17">
        <v>0</v>
      </c>
      <c r="N52" s="17">
        <f t="shared" si="0"/>
        <v>-126133.10000000009</v>
      </c>
      <c r="O52" s="17">
        <f t="shared" si="0"/>
        <v>-126133.10000000009</v>
      </c>
      <c r="P52" s="17">
        <f t="shared" si="0"/>
        <v>0</v>
      </c>
      <c r="Q52" s="17">
        <f>R52</f>
        <v>1901222.46</v>
      </c>
      <c r="R52" s="17">
        <f>R54+R55</f>
        <v>1901222.46</v>
      </c>
      <c r="S52" s="17"/>
      <c r="T52" s="17">
        <f>U52</f>
        <v>1957957.1477999999</v>
      </c>
      <c r="U52" s="17">
        <f>U54+U55</f>
        <v>1957957.1477999999</v>
      </c>
      <c r="V52" s="17"/>
    </row>
    <row r="53" spans="1:22" ht="16.5" customHeight="1">
      <c r="A53" s="8"/>
      <c r="B53" s="19" t="s">
        <v>5</v>
      </c>
      <c r="C53" s="20"/>
      <c r="D53" s="20"/>
      <c r="E53" s="60"/>
      <c r="F53" s="60"/>
      <c r="G53" s="68"/>
      <c r="H53" s="20"/>
      <c r="I53" s="75"/>
      <c r="J53" s="20"/>
      <c r="K53" s="17"/>
      <c r="L53" s="17"/>
      <c r="M53" s="21"/>
      <c r="N53" s="17"/>
      <c r="O53" s="17"/>
      <c r="P53" s="17"/>
      <c r="Q53" s="21"/>
      <c r="R53" s="21"/>
      <c r="S53" s="21"/>
      <c r="T53" s="21"/>
      <c r="U53" s="21"/>
      <c r="V53" s="21"/>
    </row>
    <row r="54" spans="1:22" ht="24.75" customHeight="1">
      <c r="A54" s="8" t="s">
        <v>83</v>
      </c>
      <c r="B54" s="22" t="s">
        <v>84</v>
      </c>
      <c r="C54" s="20" t="s">
        <v>9</v>
      </c>
      <c r="D54" s="20"/>
      <c r="E54" s="60">
        <f t="shared" si="1"/>
        <v>1914702.3</v>
      </c>
      <c r="F54" s="60">
        <v>1914702.3</v>
      </c>
      <c r="G54" s="68">
        <v>0</v>
      </c>
      <c r="H54" s="60">
        <f>I54</f>
        <v>1930216.5</v>
      </c>
      <c r="I54" s="75">
        <v>1930216.5</v>
      </c>
      <c r="J54" s="20">
        <v>0</v>
      </c>
      <c r="K54" s="17">
        <f t="shared" si="3"/>
        <v>1801101.2</v>
      </c>
      <c r="L54" s="17">
        <v>1801101.2</v>
      </c>
      <c r="M54" s="90">
        <v>0</v>
      </c>
      <c r="N54" s="17">
        <f t="shared" si="0"/>
        <v>-129115.30000000005</v>
      </c>
      <c r="O54" s="17">
        <f t="shared" si="0"/>
        <v>-129115.30000000005</v>
      </c>
      <c r="P54" s="17">
        <f t="shared" si="0"/>
        <v>0</v>
      </c>
      <c r="Q54" s="260">
        <f>R54</f>
        <v>1891156.26</v>
      </c>
      <c r="R54" s="260">
        <f>L54+L54*5/100</f>
        <v>1891156.26</v>
      </c>
      <c r="S54" s="260">
        <v>0</v>
      </c>
      <c r="T54" s="260">
        <f>U54</f>
        <v>1947890.9478</v>
      </c>
      <c r="U54" s="260">
        <f>R54+R54*3/100</f>
        <v>1947890.9478</v>
      </c>
      <c r="V54" s="21"/>
    </row>
    <row r="55" spans="1:22" s="5" customFormat="1" ht="25.5" customHeight="1">
      <c r="A55" s="8" t="s">
        <v>85</v>
      </c>
      <c r="B55" s="22" t="s">
        <v>86</v>
      </c>
      <c r="C55" s="20" t="s">
        <v>9</v>
      </c>
      <c r="D55" s="20"/>
      <c r="E55" s="60">
        <f t="shared" si="1"/>
        <v>7084</v>
      </c>
      <c r="F55" s="60">
        <v>7084</v>
      </c>
      <c r="G55" s="68">
        <v>0</v>
      </c>
      <c r="H55" s="60">
        <f>I55</f>
        <v>7084</v>
      </c>
      <c r="I55" s="75">
        <v>7084</v>
      </c>
      <c r="J55" s="59">
        <v>0</v>
      </c>
      <c r="K55" s="17">
        <f t="shared" si="3"/>
        <v>10066.200000000001</v>
      </c>
      <c r="L55" s="17">
        <v>10066.200000000001</v>
      </c>
      <c r="M55" s="90">
        <v>0</v>
      </c>
      <c r="N55" s="17">
        <f t="shared" si="0"/>
        <v>2982.2000000000007</v>
      </c>
      <c r="O55" s="17">
        <f t="shared" si="0"/>
        <v>2982.2000000000007</v>
      </c>
      <c r="P55" s="17">
        <f t="shared" si="0"/>
        <v>0</v>
      </c>
      <c r="Q55" s="17">
        <f>R55</f>
        <v>10066.200000000001</v>
      </c>
      <c r="R55" s="17">
        <v>10066.200000000001</v>
      </c>
      <c r="S55" s="17">
        <v>0</v>
      </c>
      <c r="T55" s="17">
        <f>U55</f>
        <v>10066.200000000001</v>
      </c>
      <c r="U55" s="17">
        <v>10066.200000000001</v>
      </c>
      <c r="V55" s="21"/>
    </row>
    <row r="56" spans="1:22" ht="39.75" customHeight="1">
      <c r="A56" s="14" t="s">
        <v>87</v>
      </c>
      <c r="B56" s="15" t="s">
        <v>510</v>
      </c>
      <c r="C56" s="16" t="s">
        <v>88</v>
      </c>
      <c r="D56" s="16"/>
      <c r="E56" s="60">
        <f t="shared" si="1"/>
        <v>924585</v>
      </c>
      <c r="F56" s="60">
        <v>0</v>
      </c>
      <c r="G56" s="60">
        <f>G58</f>
        <v>924585</v>
      </c>
      <c r="H56" s="16">
        <f>J56</f>
        <v>8147.9</v>
      </c>
      <c r="I56" s="75">
        <v>0</v>
      </c>
      <c r="J56" s="16">
        <f>J58</f>
        <v>8147.9</v>
      </c>
      <c r="K56" s="17">
        <f>M56</f>
        <v>3200267</v>
      </c>
      <c r="L56" s="17">
        <v>0</v>
      </c>
      <c r="M56" s="17">
        <f>M58</f>
        <v>3200267</v>
      </c>
      <c r="N56" s="17">
        <f t="shared" si="0"/>
        <v>3192119.1</v>
      </c>
      <c r="O56" s="17">
        <f t="shared" si="0"/>
        <v>0</v>
      </c>
      <c r="P56" s="17">
        <f t="shared" si="0"/>
        <v>3192119.1</v>
      </c>
      <c r="Q56" s="17">
        <f>S56</f>
        <v>2646755.42</v>
      </c>
      <c r="R56" s="17"/>
      <c r="S56" s="17">
        <f>S58</f>
        <v>2646755.42</v>
      </c>
      <c r="T56" s="17">
        <f>V56</f>
        <v>949500</v>
      </c>
      <c r="U56" s="17"/>
      <c r="V56" s="17">
        <f>V58</f>
        <v>949500</v>
      </c>
    </row>
    <row r="57" spans="1:22" s="5" customFormat="1" ht="39.75" hidden="1" customHeight="1">
      <c r="A57" s="8"/>
      <c r="B57" s="19" t="s">
        <v>5</v>
      </c>
      <c r="C57" s="20"/>
      <c r="D57" s="20"/>
      <c r="E57" s="60"/>
      <c r="F57" s="60"/>
      <c r="G57" s="68"/>
      <c r="H57" s="20"/>
      <c r="I57" s="75"/>
      <c r="J57" s="20"/>
      <c r="K57" s="17"/>
      <c r="L57" s="17"/>
      <c r="M57" s="21"/>
      <c r="N57" s="17"/>
      <c r="O57" s="17"/>
      <c r="P57" s="17"/>
      <c r="Q57" s="21"/>
      <c r="R57" s="21"/>
      <c r="S57" s="21"/>
      <c r="T57" s="21"/>
      <c r="U57" s="21"/>
      <c r="V57" s="21"/>
    </row>
    <row r="58" spans="1:22" ht="34.5" customHeight="1">
      <c r="A58" s="8" t="s">
        <v>89</v>
      </c>
      <c r="B58" s="22" t="s">
        <v>90</v>
      </c>
      <c r="C58" s="20" t="s">
        <v>9</v>
      </c>
      <c r="D58" s="20"/>
      <c r="E58" s="60">
        <f t="shared" si="1"/>
        <v>924585</v>
      </c>
      <c r="F58" s="60">
        <v>0</v>
      </c>
      <c r="G58" s="60">
        <v>924585</v>
      </c>
      <c r="H58" s="16">
        <f>J58</f>
        <v>8147.9</v>
      </c>
      <c r="I58" s="75">
        <v>0</v>
      </c>
      <c r="J58" s="16">
        <v>8147.9</v>
      </c>
      <c r="K58" s="17">
        <f>M58</f>
        <v>3200267</v>
      </c>
      <c r="L58" s="17">
        <v>0</v>
      </c>
      <c r="M58" s="17">
        <v>3200267</v>
      </c>
      <c r="N58" s="17">
        <f t="shared" si="0"/>
        <v>3192119.1</v>
      </c>
      <c r="O58" s="17">
        <f t="shared" si="0"/>
        <v>0</v>
      </c>
      <c r="P58" s="17">
        <f t="shared" si="0"/>
        <v>3192119.1</v>
      </c>
      <c r="Q58" s="17">
        <f>S58</f>
        <v>2646755.42</v>
      </c>
      <c r="R58" s="17"/>
      <c r="S58" s="17">
        <v>2646755.42</v>
      </c>
      <c r="T58" s="17">
        <f>V58</f>
        <v>949500</v>
      </c>
      <c r="U58" s="17"/>
      <c r="V58" s="17">
        <v>949500</v>
      </c>
    </row>
    <row r="59" spans="1:22" s="5" customFormat="1" ht="45.75" customHeight="1">
      <c r="A59" s="14" t="s">
        <v>91</v>
      </c>
      <c r="B59" s="15" t="s">
        <v>511</v>
      </c>
      <c r="C59" s="16" t="s">
        <v>92</v>
      </c>
      <c r="D59" s="16"/>
      <c r="E59" s="60">
        <f>F59+G59-G103</f>
        <v>991305.99999999977</v>
      </c>
      <c r="F59" s="60">
        <f>F64+F69+F72+F92+F96+F103</f>
        <v>681544.79999999993</v>
      </c>
      <c r="G59" s="60">
        <f>G99+G103</f>
        <v>614197.5</v>
      </c>
      <c r="H59" s="60">
        <f>H64+H69+H72+H92+H96+H99+H103</f>
        <v>854707.8</v>
      </c>
      <c r="I59" s="75">
        <f>I64+I69+I72+I92+I96+I103</f>
        <v>854707.8</v>
      </c>
      <c r="J59" s="16">
        <f>J99+J103</f>
        <v>0</v>
      </c>
      <c r="K59" s="17">
        <f>L59+M59</f>
        <v>1562168.8</v>
      </c>
      <c r="L59" s="17">
        <f>L64+L69+L72+L92+L96+L103</f>
        <v>912168.8</v>
      </c>
      <c r="M59" s="17">
        <f>M102</f>
        <v>650000</v>
      </c>
      <c r="N59" s="17">
        <f t="shared" si="0"/>
        <v>707461</v>
      </c>
      <c r="O59" s="17">
        <f t="shared" si="0"/>
        <v>57461</v>
      </c>
      <c r="P59" s="17">
        <f t="shared" si="0"/>
        <v>650000</v>
      </c>
      <c r="Q59" s="17">
        <f>R59</f>
        <v>905520.8</v>
      </c>
      <c r="R59" s="17">
        <f>R64+R69+R72+R92+R96+R103</f>
        <v>905520.8</v>
      </c>
      <c r="S59" s="17">
        <f>S99</f>
        <v>300000</v>
      </c>
      <c r="T59" s="17">
        <f>U59+V59</f>
        <v>1270765.8</v>
      </c>
      <c r="U59" s="17">
        <f>U64+U69+U72+U92+U96+U103</f>
        <v>920765.8</v>
      </c>
      <c r="V59" s="17">
        <f>V99</f>
        <v>350000</v>
      </c>
    </row>
    <row r="60" spans="1:22" s="5" customFormat="1" ht="19.5" hidden="1" customHeight="1">
      <c r="A60" s="8"/>
      <c r="B60" s="19" t="s">
        <v>5</v>
      </c>
      <c r="C60" s="20"/>
      <c r="D60" s="20"/>
      <c r="E60" s="60"/>
      <c r="F60" s="60"/>
      <c r="G60" s="68"/>
      <c r="H60" s="20"/>
      <c r="I60" s="75"/>
      <c r="J60" s="20"/>
      <c r="K60" s="17"/>
      <c r="L60" s="17"/>
      <c r="M60" s="21"/>
      <c r="N60" s="17"/>
      <c r="O60" s="17"/>
      <c r="P60" s="17"/>
      <c r="Q60" s="21"/>
      <c r="R60" s="21"/>
      <c r="S60" s="21"/>
      <c r="T60" s="21"/>
      <c r="U60" s="21"/>
      <c r="V60" s="21"/>
    </row>
    <row r="61" spans="1:22" ht="16.5" hidden="1" customHeight="1">
      <c r="A61" s="14" t="s">
        <v>93</v>
      </c>
      <c r="B61" s="15" t="s">
        <v>94</v>
      </c>
      <c r="C61" s="16" t="s">
        <v>95</v>
      </c>
      <c r="D61" s="16"/>
      <c r="E61" s="60">
        <f t="shared" si="1"/>
        <v>0</v>
      </c>
      <c r="F61" s="60"/>
      <c r="G61" s="60"/>
      <c r="H61" s="16"/>
      <c r="I61" s="75"/>
      <c r="J61" s="16"/>
      <c r="K61" s="17">
        <f t="shared" si="3"/>
        <v>0</v>
      </c>
      <c r="L61" s="17"/>
      <c r="M61" s="17"/>
      <c r="N61" s="17">
        <f t="shared" si="0"/>
        <v>0</v>
      </c>
      <c r="O61" s="17">
        <f t="shared" si="0"/>
        <v>0</v>
      </c>
      <c r="P61" s="17">
        <f t="shared" si="0"/>
        <v>0</v>
      </c>
      <c r="Q61" s="17"/>
      <c r="R61" s="17"/>
      <c r="S61" s="17"/>
      <c r="T61" s="17"/>
      <c r="U61" s="17"/>
      <c r="V61" s="17"/>
    </row>
    <row r="62" spans="1:22" ht="21" hidden="1" customHeight="1">
      <c r="A62" s="8"/>
      <c r="B62" s="19" t="s">
        <v>5</v>
      </c>
      <c r="C62" s="20"/>
      <c r="D62" s="20"/>
      <c r="E62" s="60">
        <f t="shared" si="1"/>
        <v>0</v>
      </c>
      <c r="F62" s="60"/>
      <c r="G62" s="68"/>
      <c r="H62" s="20"/>
      <c r="I62" s="75"/>
      <c r="J62" s="20"/>
      <c r="K62" s="17">
        <f t="shared" si="3"/>
        <v>0</v>
      </c>
      <c r="L62" s="17"/>
      <c r="M62" s="21"/>
      <c r="N62" s="17">
        <f t="shared" si="0"/>
        <v>0</v>
      </c>
      <c r="O62" s="17">
        <f t="shared" si="0"/>
        <v>0</v>
      </c>
      <c r="P62" s="17">
        <f t="shared" si="0"/>
        <v>0</v>
      </c>
      <c r="Q62" s="21"/>
      <c r="R62" s="21"/>
      <c r="S62" s="21"/>
      <c r="T62" s="21"/>
      <c r="U62" s="21"/>
      <c r="V62" s="21"/>
    </row>
    <row r="63" spans="1:22" ht="17.25" hidden="1" customHeight="1">
      <c r="A63" s="8" t="s">
        <v>96</v>
      </c>
      <c r="B63" s="19" t="s">
        <v>97</v>
      </c>
      <c r="C63" s="20"/>
      <c r="D63" s="20"/>
      <c r="E63" s="60">
        <f t="shared" si="1"/>
        <v>0</v>
      </c>
      <c r="F63" s="60"/>
      <c r="G63" s="68"/>
      <c r="H63" s="20"/>
      <c r="I63" s="75"/>
      <c r="J63" s="20"/>
      <c r="K63" s="17">
        <f t="shared" si="3"/>
        <v>0</v>
      </c>
      <c r="L63" s="17"/>
      <c r="M63" s="21"/>
      <c r="N63" s="17">
        <f t="shared" si="0"/>
        <v>0</v>
      </c>
      <c r="O63" s="17">
        <f t="shared" si="0"/>
        <v>0</v>
      </c>
      <c r="P63" s="17">
        <f t="shared" si="0"/>
        <v>0</v>
      </c>
      <c r="Q63" s="21"/>
      <c r="R63" s="21"/>
      <c r="S63" s="21"/>
      <c r="T63" s="21"/>
      <c r="U63" s="21"/>
      <c r="V63" s="21"/>
    </row>
    <row r="64" spans="1:22" s="5" customFormat="1" ht="27.75" customHeight="1">
      <c r="A64" s="14" t="s">
        <v>98</v>
      </c>
      <c r="B64" s="15" t="s">
        <v>512</v>
      </c>
      <c r="C64" s="16" t="s">
        <v>99</v>
      </c>
      <c r="D64" s="16"/>
      <c r="E64" s="60">
        <f t="shared" si="1"/>
        <v>423409.9</v>
      </c>
      <c r="F64" s="60">
        <f>F66+F67+F68</f>
        <v>423409.9</v>
      </c>
      <c r="G64" s="60">
        <v>0</v>
      </c>
      <c r="H64" s="60">
        <f>I64</f>
        <v>612460</v>
      </c>
      <c r="I64" s="75">
        <f>I66+I67+I68</f>
        <v>612460</v>
      </c>
      <c r="J64" s="16">
        <v>0</v>
      </c>
      <c r="K64" s="17">
        <f t="shared" si="3"/>
        <v>653621</v>
      </c>
      <c r="L64" s="17">
        <f>L66+L67+L68</f>
        <v>653621</v>
      </c>
      <c r="M64" s="17"/>
      <c r="N64" s="17">
        <f t="shared" si="0"/>
        <v>41161</v>
      </c>
      <c r="O64" s="17">
        <f t="shared" si="0"/>
        <v>41161</v>
      </c>
      <c r="P64" s="17">
        <f t="shared" si="0"/>
        <v>0</v>
      </c>
      <c r="Q64" s="17">
        <f>R64</f>
        <v>647343</v>
      </c>
      <c r="R64" s="17">
        <f>R66+R67+R68</f>
        <v>647343</v>
      </c>
      <c r="S64" s="17"/>
      <c r="T64" s="17">
        <f>U64</f>
        <v>647343</v>
      </c>
      <c r="U64" s="17">
        <f>U66+U67+U68</f>
        <v>647343</v>
      </c>
      <c r="V64" s="17"/>
    </row>
    <row r="65" spans="1:22" s="5" customFormat="1" ht="12" customHeight="1">
      <c r="A65" s="8"/>
      <c r="B65" s="19" t="s">
        <v>5</v>
      </c>
      <c r="C65" s="20"/>
      <c r="D65" s="20"/>
      <c r="E65" s="60"/>
      <c r="F65" s="60"/>
      <c r="G65" s="68"/>
      <c r="H65" s="20"/>
      <c r="I65" s="75"/>
      <c r="J65" s="20"/>
      <c r="K65" s="17"/>
      <c r="L65" s="17"/>
      <c r="M65" s="21"/>
      <c r="N65" s="17"/>
      <c r="O65" s="17"/>
      <c r="P65" s="17"/>
      <c r="Q65" s="21"/>
      <c r="R65" s="21"/>
      <c r="S65" s="21"/>
      <c r="T65" s="21"/>
      <c r="U65" s="21"/>
      <c r="V65" s="21"/>
    </row>
    <row r="66" spans="1:22" ht="25.5" customHeight="1">
      <c r="A66" s="8" t="s">
        <v>100</v>
      </c>
      <c r="B66" s="22" t="s">
        <v>101</v>
      </c>
      <c r="C66" s="20" t="s">
        <v>9</v>
      </c>
      <c r="D66" s="400" t="s">
        <v>627</v>
      </c>
      <c r="E66" s="60">
        <f t="shared" si="1"/>
        <v>102262.7</v>
      </c>
      <c r="F66" s="60">
        <v>102262.7</v>
      </c>
      <c r="G66" s="60">
        <v>0</v>
      </c>
      <c r="H66" s="60">
        <f>I66</f>
        <v>102300</v>
      </c>
      <c r="I66" s="75">
        <v>102300</v>
      </c>
      <c r="J66" s="20">
        <v>0</v>
      </c>
      <c r="K66" s="17">
        <f t="shared" si="3"/>
        <v>104806</v>
      </c>
      <c r="L66" s="17">
        <v>104806</v>
      </c>
      <c r="M66" s="21"/>
      <c r="N66" s="17">
        <f t="shared" si="0"/>
        <v>2506</v>
      </c>
      <c r="O66" s="17">
        <f t="shared" si="0"/>
        <v>2506</v>
      </c>
      <c r="P66" s="17">
        <f t="shared" si="0"/>
        <v>0</v>
      </c>
      <c r="Q66" s="17">
        <f>R66</f>
        <v>104806</v>
      </c>
      <c r="R66" s="17">
        <v>104806</v>
      </c>
      <c r="S66" s="21"/>
      <c r="T66" s="159">
        <f>U66</f>
        <v>104806</v>
      </c>
      <c r="U66" s="159">
        <v>104806</v>
      </c>
      <c r="V66" s="21"/>
    </row>
    <row r="67" spans="1:22" s="5" customFormat="1" ht="46.5" customHeight="1">
      <c r="A67" s="8" t="s">
        <v>102</v>
      </c>
      <c r="B67" s="22" t="s">
        <v>103</v>
      </c>
      <c r="C67" s="20" t="s">
        <v>9</v>
      </c>
      <c r="D67" s="401"/>
      <c r="E67" s="60">
        <f t="shared" si="1"/>
        <v>309156.3</v>
      </c>
      <c r="F67" s="60">
        <v>309156.3</v>
      </c>
      <c r="G67" s="60">
        <v>0</v>
      </c>
      <c r="H67" s="60">
        <f>I67</f>
        <v>503900</v>
      </c>
      <c r="I67" s="75">
        <v>503900</v>
      </c>
      <c r="J67" s="20">
        <v>0</v>
      </c>
      <c r="K67" s="17">
        <f t="shared" si="3"/>
        <v>540552</v>
      </c>
      <c r="L67" s="17">
        <v>540552</v>
      </c>
      <c r="M67" s="21"/>
      <c r="N67" s="17">
        <f t="shared" si="0"/>
        <v>36652</v>
      </c>
      <c r="O67" s="17">
        <f t="shared" si="0"/>
        <v>36652</v>
      </c>
      <c r="P67" s="17">
        <f t="shared" si="0"/>
        <v>0</v>
      </c>
      <c r="Q67" s="17">
        <f>R67</f>
        <v>534274</v>
      </c>
      <c r="R67" s="17">
        <v>534274</v>
      </c>
      <c r="S67" s="21"/>
      <c r="T67" s="159">
        <f>U67</f>
        <v>534274</v>
      </c>
      <c r="U67" s="159">
        <v>534274</v>
      </c>
      <c r="V67" s="21"/>
    </row>
    <row r="68" spans="1:22" ht="20.25" customHeight="1">
      <c r="A68" s="8" t="s">
        <v>104</v>
      </c>
      <c r="B68" s="22" t="s">
        <v>105</v>
      </c>
      <c r="C68" s="20" t="s">
        <v>9</v>
      </c>
      <c r="D68" s="402"/>
      <c r="E68" s="60">
        <f t="shared" si="1"/>
        <v>11990.9</v>
      </c>
      <c r="F68" s="60">
        <v>11990.9</v>
      </c>
      <c r="G68" s="60">
        <v>0</v>
      </c>
      <c r="H68" s="60">
        <f>I68</f>
        <v>6260</v>
      </c>
      <c r="I68" s="75">
        <v>6260</v>
      </c>
      <c r="J68" s="20">
        <v>0</v>
      </c>
      <c r="K68" s="17">
        <f t="shared" si="3"/>
        <v>8263</v>
      </c>
      <c r="L68" s="17">
        <v>8263</v>
      </c>
      <c r="M68" s="21"/>
      <c r="N68" s="17">
        <f t="shared" si="0"/>
        <v>2003</v>
      </c>
      <c r="O68" s="17">
        <f t="shared" si="0"/>
        <v>2003</v>
      </c>
      <c r="P68" s="17">
        <f t="shared" si="0"/>
        <v>0</v>
      </c>
      <c r="Q68" s="17">
        <f>R68</f>
        <v>8263</v>
      </c>
      <c r="R68" s="17">
        <v>8263</v>
      </c>
      <c r="S68" s="21"/>
      <c r="T68" s="159">
        <f>U68</f>
        <v>8263</v>
      </c>
      <c r="U68" s="159">
        <v>8263</v>
      </c>
      <c r="V68" s="21"/>
    </row>
    <row r="69" spans="1:22" ht="37.5" customHeight="1">
      <c r="A69" s="14" t="s">
        <v>106</v>
      </c>
      <c r="B69" s="15" t="s">
        <v>513</v>
      </c>
      <c r="C69" s="16" t="s">
        <v>107</v>
      </c>
      <c r="D69" s="16"/>
      <c r="E69" s="60">
        <f t="shared" si="1"/>
        <v>7227.3</v>
      </c>
      <c r="F69" s="60">
        <f>F71</f>
        <v>7227.3</v>
      </c>
      <c r="G69" s="60">
        <v>0</v>
      </c>
      <c r="H69" s="60">
        <f>I69</f>
        <v>5997</v>
      </c>
      <c r="I69" s="75">
        <f>I71</f>
        <v>5997</v>
      </c>
      <c r="J69" s="16">
        <v>0</v>
      </c>
      <c r="K69" s="17">
        <f t="shared" si="3"/>
        <v>5997</v>
      </c>
      <c r="L69" s="17">
        <f>L71</f>
        <v>5997</v>
      </c>
      <c r="M69" s="17"/>
      <c r="N69" s="17">
        <f t="shared" si="0"/>
        <v>0</v>
      </c>
      <c r="O69" s="17">
        <f t="shared" si="0"/>
        <v>0</v>
      </c>
      <c r="P69" s="17">
        <f t="shared" si="0"/>
        <v>0</v>
      </c>
      <c r="Q69" s="17">
        <f>R69</f>
        <v>5997</v>
      </c>
      <c r="R69" s="17">
        <f>R71</f>
        <v>5997</v>
      </c>
      <c r="S69" s="17"/>
      <c r="T69" s="17">
        <f>U69</f>
        <v>5997</v>
      </c>
      <c r="U69" s="17">
        <f>U71</f>
        <v>5997</v>
      </c>
      <c r="V69" s="17"/>
    </row>
    <row r="70" spans="1:22" ht="15.75" customHeight="1">
      <c r="A70" s="8"/>
      <c r="B70" s="19" t="s">
        <v>5</v>
      </c>
      <c r="C70" s="20"/>
      <c r="D70" s="20"/>
      <c r="E70" s="60"/>
      <c r="F70" s="60"/>
      <c r="G70" s="68"/>
      <c r="H70" s="20"/>
      <c r="I70" s="75"/>
      <c r="J70" s="20"/>
      <c r="K70" s="17"/>
      <c r="L70" s="17"/>
      <c r="M70" s="21"/>
      <c r="N70" s="17"/>
      <c r="O70" s="17"/>
      <c r="P70" s="17"/>
      <c r="Q70" s="21"/>
      <c r="R70" s="21"/>
      <c r="S70" s="21"/>
      <c r="T70" s="21"/>
      <c r="U70" s="21"/>
      <c r="V70" s="21"/>
    </row>
    <row r="71" spans="1:22" ht="43.5" customHeight="1">
      <c r="A71" s="8" t="s">
        <v>108</v>
      </c>
      <c r="B71" s="22" t="s">
        <v>109</v>
      </c>
      <c r="C71" s="20"/>
      <c r="D71" s="20"/>
      <c r="E71" s="60">
        <f t="shared" si="1"/>
        <v>7227.3</v>
      </c>
      <c r="F71" s="60">
        <v>7227.3</v>
      </c>
      <c r="G71" s="60">
        <v>0</v>
      </c>
      <c r="H71" s="60">
        <f>I71</f>
        <v>5997</v>
      </c>
      <c r="I71" s="75">
        <v>5997</v>
      </c>
      <c r="J71" s="20">
        <v>0</v>
      </c>
      <c r="K71" s="17">
        <f t="shared" si="3"/>
        <v>5997</v>
      </c>
      <c r="L71" s="17">
        <v>5997</v>
      </c>
      <c r="M71" s="21"/>
      <c r="N71" s="17">
        <f t="shared" si="0"/>
        <v>0</v>
      </c>
      <c r="O71" s="17">
        <f t="shared" si="0"/>
        <v>0</v>
      </c>
      <c r="P71" s="17">
        <f t="shared" si="0"/>
        <v>0</v>
      </c>
      <c r="Q71" s="17">
        <f>R71</f>
        <v>5997</v>
      </c>
      <c r="R71" s="17">
        <v>5997</v>
      </c>
      <c r="S71" s="21"/>
      <c r="T71" s="159">
        <f>U71</f>
        <v>5997</v>
      </c>
      <c r="U71" s="159">
        <v>5997</v>
      </c>
      <c r="V71" s="21"/>
    </row>
    <row r="72" spans="1:22" ht="0.75" hidden="1" customHeight="1">
      <c r="A72" s="14" t="s">
        <v>110</v>
      </c>
      <c r="B72" s="15" t="s">
        <v>514</v>
      </c>
      <c r="C72" s="16" t="s">
        <v>111</v>
      </c>
      <c r="D72" s="16"/>
      <c r="E72" s="60">
        <f t="shared" si="1"/>
        <v>205811</v>
      </c>
      <c r="F72" s="60">
        <f>F74+F91</f>
        <v>205811</v>
      </c>
      <c r="G72" s="60">
        <v>0</v>
      </c>
      <c r="H72" s="60">
        <f>I72</f>
        <v>197750.8</v>
      </c>
      <c r="I72" s="75">
        <f>I74+I91</f>
        <v>197750.8</v>
      </c>
      <c r="J72" s="20">
        <v>0</v>
      </c>
      <c r="K72" s="17">
        <f t="shared" si="3"/>
        <v>208550.8</v>
      </c>
      <c r="L72" s="17">
        <f>L74+L91</f>
        <v>208550.8</v>
      </c>
      <c r="M72" s="17"/>
      <c r="N72" s="17">
        <f t="shared" si="0"/>
        <v>10800</v>
      </c>
      <c r="O72" s="17">
        <f t="shared" si="0"/>
        <v>10800</v>
      </c>
      <c r="P72" s="17">
        <f t="shared" si="0"/>
        <v>0</v>
      </c>
      <c r="Q72" s="17">
        <f>R72</f>
        <v>209580.79999999999</v>
      </c>
      <c r="R72" s="17">
        <f>R74+R91</f>
        <v>209580.79999999999</v>
      </c>
      <c r="S72" s="17"/>
      <c r="T72" s="17">
        <f>U72</f>
        <v>223525.8</v>
      </c>
      <c r="U72" s="17">
        <f>U74+U91</f>
        <v>223525.8</v>
      </c>
      <c r="V72" s="17"/>
    </row>
    <row r="73" spans="1:22" ht="71.25" hidden="1" customHeight="1">
      <c r="A73" s="8"/>
      <c r="B73" s="19" t="s">
        <v>5</v>
      </c>
      <c r="C73" s="20"/>
      <c r="D73" s="20"/>
      <c r="E73" s="60"/>
      <c r="F73" s="60"/>
      <c r="G73" s="68"/>
      <c r="H73" s="20"/>
      <c r="I73" s="75"/>
      <c r="J73" s="20"/>
      <c r="K73" s="17"/>
      <c r="L73" s="17"/>
      <c r="M73" s="21"/>
      <c r="N73" s="17"/>
      <c r="O73" s="17"/>
      <c r="P73" s="17"/>
      <c r="Q73" s="21"/>
      <c r="R73" s="21"/>
      <c r="S73" s="21"/>
      <c r="T73" s="21"/>
      <c r="U73" s="21"/>
      <c r="V73" s="21"/>
    </row>
    <row r="74" spans="1:22" ht="42.75" customHeight="1">
      <c r="A74" s="8" t="s">
        <v>112</v>
      </c>
      <c r="B74" s="19" t="s">
        <v>515</v>
      </c>
      <c r="C74" s="20" t="s">
        <v>9</v>
      </c>
      <c r="D74" s="20"/>
      <c r="E74" s="60">
        <f t="shared" si="1"/>
        <v>193138.2</v>
      </c>
      <c r="F74" s="60">
        <f>F78+F80+F81+F84+F85+F88</f>
        <v>193138.2</v>
      </c>
      <c r="G74" s="60">
        <v>0</v>
      </c>
      <c r="H74" s="60">
        <f>I74</f>
        <v>187750.8</v>
      </c>
      <c r="I74" s="75">
        <f>I78+I80+I81+I84+I85+I88</f>
        <v>187750.8</v>
      </c>
      <c r="J74" s="20">
        <v>0</v>
      </c>
      <c r="K74" s="17">
        <f t="shared" si="3"/>
        <v>197550.8</v>
      </c>
      <c r="L74" s="17">
        <f>L78+L80+L81+L84+L85+L88</f>
        <v>197550.8</v>
      </c>
      <c r="M74" s="21"/>
      <c r="N74" s="17">
        <f t="shared" ref="N74:P107" si="6">K74-H74</f>
        <v>9800</v>
      </c>
      <c r="O74" s="17">
        <f t="shared" si="6"/>
        <v>9800</v>
      </c>
      <c r="P74" s="17">
        <f t="shared" si="6"/>
        <v>0</v>
      </c>
      <c r="Q74" s="17">
        <f>R74</f>
        <v>197580.79999999999</v>
      </c>
      <c r="R74" s="17">
        <f>R78+R80+R81+R84+R85+R88</f>
        <v>197580.79999999999</v>
      </c>
      <c r="S74" s="21"/>
      <c r="T74" s="159">
        <f>U74</f>
        <v>211025.8</v>
      </c>
      <c r="U74" s="159">
        <f>U78+U80+U81+U84+U85+U88</f>
        <v>211025.8</v>
      </c>
      <c r="V74" s="21"/>
    </row>
    <row r="75" spans="1:22" ht="0.75" hidden="1" customHeight="1">
      <c r="A75" s="8"/>
      <c r="B75" s="22" t="s">
        <v>5</v>
      </c>
      <c r="C75" s="20"/>
      <c r="D75" s="20"/>
      <c r="E75" s="60"/>
      <c r="F75" s="60"/>
      <c r="G75" s="60"/>
      <c r="H75" s="20"/>
      <c r="I75" s="75"/>
      <c r="J75" s="20"/>
      <c r="K75" s="17"/>
      <c r="L75" s="17"/>
      <c r="M75" s="21"/>
      <c r="N75" s="17"/>
      <c r="O75" s="17"/>
      <c r="P75" s="17"/>
      <c r="Q75" s="21"/>
      <c r="R75" s="21"/>
      <c r="S75" s="21"/>
      <c r="T75" s="21"/>
      <c r="U75" s="21"/>
      <c r="V75" s="21"/>
    </row>
    <row r="76" spans="1:22" ht="24" hidden="1" customHeight="1">
      <c r="A76" s="8" t="s">
        <v>113</v>
      </c>
      <c r="B76" s="19" t="s">
        <v>114</v>
      </c>
      <c r="C76" s="20" t="s">
        <v>9</v>
      </c>
      <c r="D76" s="20"/>
      <c r="E76" s="60">
        <f t="shared" si="1"/>
        <v>0</v>
      </c>
      <c r="F76" s="60"/>
      <c r="G76" s="60"/>
      <c r="H76" s="20"/>
      <c r="I76" s="75"/>
      <c r="J76" s="20"/>
      <c r="K76" s="17">
        <f t="shared" si="3"/>
        <v>0</v>
      </c>
      <c r="L76" s="17"/>
      <c r="M76" s="21"/>
      <c r="N76" s="17">
        <f t="shared" si="6"/>
        <v>0</v>
      </c>
      <c r="O76" s="17">
        <f t="shared" si="6"/>
        <v>0</v>
      </c>
      <c r="P76" s="17">
        <f t="shared" si="6"/>
        <v>0</v>
      </c>
      <c r="Q76" s="21"/>
      <c r="R76" s="21"/>
      <c r="S76" s="21"/>
      <c r="T76" s="21"/>
      <c r="U76" s="21"/>
      <c r="V76" s="21"/>
    </row>
    <row r="77" spans="1:22" ht="63" hidden="1" customHeight="1">
      <c r="A77" s="8" t="s">
        <v>115</v>
      </c>
      <c r="B77" s="19" t="s">
        <v>116</v>
      </c>
      <c r="C77" s="20" t="s">
        <v>9</v>
      </c>
      <c r="D77" s="20"/>
      <c r="E77" s="60">
        <f t="shared" si="1"/>
        <v>0</v>
      </c>
      <c r="F77" s="60"/>
      <c r="G77" s="60"/>
      <c r="H77" s="20"/>
      <c r="I77" s="75"/>
      <c r="J77" s="20"/>
      <c r="K77" s="17">
        <f t="shared" si="3"/>
        <v>0</v>
      </c>
      <c r="L77" s="17"/>
      <c r="M77" s="21"/>
      <c r="N77" s="17">
        <f t="shared" si="6"/>
        <v>0</v>
      </c>
      <c r="O77" s="17">
        <f t="shared" si="6"/>
        <v>0</v>
      </c>
      <c r="P77" s="17">
        <f t="shared" si="6"/>
        <v>0</v>
      </c>
      <c r="Q77" s="21"/>
      <c r="R77" s="21"/>
      <c r="S77" s="21"/>
      <c r="T77" s="21"/>
      <c r="U77" s="21"/>
      <c r="V77" s="21"/>
    </row>
    <row r="78" spans="1:22" ht="54.75" customHeight="1">
      <c r="A78" s="8" t="s">
        <v>117</v>
      </c>
      <c r="B78" s="22" t="s">
        <v>118</v>
      </c>
      <c r="C78" s="20" t="s">
        <v>9</v>
      </c>
      <c r="D78" s="308" t="s">
        <v>626</v>
      </c>
      <c r="E78" s="60">
        <f t="shared" si="1"/>
        <v>340</v>
      </c>
      <c r="F78" s="60">
        <v>340</v>
      </c>
      <c r="G78" s="60">
        <v>0</v>
      </c>
      <c r="H78" s="60">
        <f>I78</f>
        <v>250</v>
      </c>
      <c r="I78" s="75">
        <v>250</v>
      </c>
      <c r="J78" s="20">
        <v>0</v>
      </c>
      <c r="K78" s="17">
        <f t="shared" si="3"/>
        <v>250</v>
      </c>
      <c r="L78" s="17">
        <v>250</v>
      </c>
      <c r="M78" s="21"/>
      <c r="N78" s="17">
        <f t="shared" si="6"/>
        <v>0</v>
      </c>
      <c r="O78" s="17">
        <f t="shared" si="6"/>
        <v>0</v>
      </c>
      <c r="P78" s="17">
        <f t="shared" si="6"/>
        <v>0</v>
      </c>
      <c r="Q78" s="17">
        <f>R78</f>
        <v>250</v>
      </c>
      <c r="R78" s="17">
        <v>250</v>
      </c>
      <c r="S78" s="21"/>
      <c r="T78" s="159">
        <f>U78</f>
        <v>250</v>
      </c>
      <c r="U78" s="159">
        <v>250</v>
      </c>
      <c r="V78" s="21"/>
    </row>
    <row r="79" spans="1:22" ht="10.5" hidden="1" customHeight="1">
      <c r="A79" s="8" t="s">
        <v>119</v>
      </c>
      <c r="B79" s="19" t="s">
        <v>120</v>
      </c>
      <c r="C79" s="20" t="s">
        <v>9</v>
      </c>
      <c r="D79" s="309"/>
      <c r="E79" s="60">
        <f t="shared" ref="E79:E107" si="7">F79+G79</f>
        <v>0</v>
      </c>
      <c r="F79" s="60"/>
      <c r="G79" s="60">
        <v>0</v>
      </c>
      <c r="H79" s="16"/>
      <c r="I79" s="75"/>
      <c r="J79" s="20">
        <v>0</v>
      </c>
      <c r="K79" s="17">
        <f t="shared" si="3"/>
        <v>0</v>
      </c>
      <c r="L79" s="17"/>
      <c r="M79" s="21"/>
      <c r="N79" s="17">
        <f t="shared" si="6"/>
        <v>0</v>
      </c>
      <c r="O79" s="17">
        <f t="shared" si="6"/>
        <v>0</v>
      </c>
      <c r="P79" s="17">
        <f t="shared" si="6"/>
        <v>0</v>
      </c>
      <c r="Q79" s="17"/>
      <c r="R79" s="17"/>
      <c r="S79" s="21"/>
      <c r="T79" s="159">
        <f t="shared" ref="T79:T88" si="8">U79</f>
        <v>0</v>
      </c>
      <c r="U79" s="159"/>
      <c r="V79" s="21"/>
    </row>
    <row r="80" spans="1:22" ht="32.25" customHeight="1">
      <c r="A80" s="8" t="s">
        <v>121</v>
      </c>
      <c r="B80" s="22" t="s">
        <v>122</v>
      </c>
      <c r="C80" s="20" t="s">
        <v>9</v>
      </c>
      <c r="D80" s="313" t="s">
        <v>630</v>
      </c>
      <c r="E80" s="60">
        <f t="shared" si="7"/>
        <v>480.3</v>
      </c>
      <c r="F80" s="60">
        <v>480.3</v>
      </c>
      <c r="G80" s="60">
        <v>0</v>
      </c>
      <c r="H80" s="60">
        <f>I80</f>
        <v>650</v>
      </c>
      <c r="I80" s="75">
        <v>650</v>
      </c>
      <c r="J80" s="20">
        <v>0</v>
      </c>
      <c r="K80" s="17">
        <f t="shared" si="3"/>
        <v>450</v>
      </c>
      <c r="L80" s="17">
        <v>450</v>
      </c>
      <c r="M80" s="21"/>
      <c r="N80" s="17">
        <f t="shared" si="6"/>
        <v>-200</v>
      </c>
      <c r="O80" s="17">
        <f t="shared" si="6"/>
        <v>-200</v>
      </c>
      <c r="P80" s="17">
        <f t="shared" si="6"/>
        <v>0</v>
      </c>
      <c r="Q80" s="17">
        <f>R80</f>
        <v>480</v>
      </c>
      <c r="R80" s="17">
        <v>480</v>
      </c>
      <c r="S80" s="21"/>
      <c r="T80" s="159">
        <f t="shared" si="8"/>
        <v>500</v>
      </c>
      <c r="U80" s="159">
        <v>500</v>
      </c>
      <c r="V80" s="21"/>
    </row>
    <row r="81" spans="1:22" ht="42.75" customHeight="1">
      <c r="A81" s="8" t="s">
        <v>123</v>
      </c>
      <c r="B81" s="22" t="s">
        <v>124</v>
      </c>
      <c r="C81" s="20" t="s">
        <v>9</v>
      </c>
      <c r="D81" s="305" t="s">
        <v>632</v>
      </c>
      <c r="E81" s="60">
        <f t="shared" si="7"/>
        <v>120220.2</v>
      </c>
      <c r="F81" s="60">
        <v>120220.2</v>
      </c>
      <c r="G81" s="60">
        <v>0</v>
      </c>
      <c r="H81" s="60">
        <f>I81</f>
        <v>100000</v>
      </c>
      <c r="I81" s="75">
        <v>100000</v>
      </c>
      <c r="J81" s="20">
        <v>0</v>
      </c>
      <c r="K81" s="17">
        <f t="shared" si="3"/>
        <v>110000</v>
      </c>
      <c r="L81" s="17">
        <v>110000</v>
      </c>
      <c r="M81" s="21"/>
      <c r="N81" s="17">
        <f t="shared" si="6"/>
        <v>10000</v>
      </c>
      <c r="O81" s="17">
        <f t="shared" si="6"/>
        <v>10000</v>
      </c>
      <c r="P81" s="17">
        <f t="shared" si="6"/>
        <v>0</v>
      </c>
      <c r="Q81" s="17">
        <f>R81</f>
        <v>110000</v>
      </c>
      <c r="R81" s="17">
        <v>110000</v>
      </c>
      <c r="S81" s="21"/>
      <c r="T81" s="159">
        <f t="shared" si="8"/>
        <v>120000</v>
      </c>
      <c r="U81" s="159">
        <v>120000</v>
      </c>
      <c r="V81" s="21"/>
    </row>
    <row r="82" spans="1:22" ht="15.75" hidden="1" customHeight="1">
      <c r="A82" s="8" t="s">
        <v>125</v>
      </c>
      <c r="B82" s="19" t="s">
        <v>126</v>
      </c>
      <c r="C82" s="20" t="s">
        <v>9</v>
      </c>
      <c r="D82" s="20"/>
      <c r="E82" s="60">
        <f t="shared" si="7"/>
        <v>0</v>
      </c>
      <c r="F82" s="60"/>
      <c r="G82" s="60">
        <v>0</v>
      </c>
      <c r="H82" s="16"/>
      <c r="I82" s="75"/>
      <c r="J82" s="20">
        <v>0</v>
      </c>
      <c r="K82" s="17">
        <f t="shared" si="3"/>
        <v>0</v>
      </c>
      <c r="L82" s="17"/>
      <c r="M82" s="21"/>
      <c r="N82" s="17">
        <f t="shared" si="6"/>
        <v>0</v>
      </c>
      <c r="O82" s="17">
        <f t="shared" si="6"/>
        <v>0</v>
      </c>
      <c r="P82" s="17">
        <f t="shared" si="6"/>
        <v>0</v>
      </c>
      <c r="Q82" s="17"/>
      <c r="R82" s="17"/>
      <c r="S82" s="21"/>
      <c r="T82" s="159">
        <f t="shared" si="8"/>
        <v>0</v>
      </c>
      <c r="U82" s="159"/>
      <c r="V82" s="21"/>
    </row>
    <row r="83" spans="1:22" ht="17.25" hidden="1" customHeight="1">
      <c r="A83" s="8" t="s">
        <v>127</v>
      </c>
      <c r="B83" s="19" t="s">
        <v>128</v>
      </c>
      <c r="C83" s="20" t="s">
        <v>9</v>
      </c>
      <c r="D83" s="20"/>
      <c r="E83" s="60">
        <f t="shared" si="7"/>
        <v>0</v>
      </c>
      <c r="F83" s="60"/>
      <c r="G83" s="60">
        <v>0</v>
      </c>
      <c r="H83" s="16"/>
      <c r="I83" s="75"/>
      <c r="J83" s="20">
        <v>0</v>
      </c>
      <c r="K83" s="17">
        <f t="shared" si="3"/>
        <v>0</v>
      </c>
      <c r="L83" s="17"/>
      <c r="M83" s="21"/>
      <c r="N83" s="17">
        <f t="shared" si="6"/>
        <v>0</v>
      </c>
      <c r="O83" s="17">
        <f t="shared" si="6"/>
        <v>0</v>
      </c>
      <c r="P83" s="17">
        <f t="shared" si="6"/>
        <v>0</v>
      </c>
      <c r="Q83" s="17"/>
      <c r="R83" s="17"/>
      <c r="S83" s="21"/>
      <c r="T83" s="159">
        <f t="shared" si="8"/>
        <v>0</v>
      </c>
      <c r="U83" s="159"/>
      <c r="V83" s="21"/>
    </row>
    <row r="84" spans="1:22" ht="45" customHeight="1">
      <c r="A84" s="8" t="s">
        <v>129</v>
      </c>
      <c r="B84" s="22" t="s">
        <v>130</v>
      </c>
      <c r="C84" s="20" t="s">
        <v>9</v>
      </c>
      <c r="D84" s="305" t="s">
        <v>628</v>
      </c>
      <c r="E84" s="60">
        <f t="shared" si="7"/>
        <v>54437.7</v>
      </c>
      <c r="F84" s="60">
        <v>54437.7</v>
      </c>
      <c r="G84" s="60">
        <v>0</v>
      </c>
      <c r="H84" s="60">
        <f>I84</f>
        <v>67825</v>
      </c>
      <c r="I84" s="75">
        <v>67825</v>
      </c>
      <c r="J84" s="20">
        <v>0</v>
      </c>
      <c r="K84" s="17">
        <f t="shared" si="3"/>
        <v>67825</v>
      </c>
      <c r="L84" s="17">
        <v>67825</v>
      </c>
      <c r="M84" s="21"/>
      <c r="N84" s="17">
        <f t="shared" si="6"/>
        <v>0</v>
      </c>
      <c r="O84" s="17">
        <f t="shared" si="6"/>
        <v>0</v>
      </c>
      <c r="P84" s="17">
        <f t="shared" si="6"/>
        <v>0</v>
      </c>
      <c r="Q84" s="17">
        <f>R84</f>
        <v>67825</v>
      </c>
      <c r="R84" s="17">
        <v>67825</v>
      </c>
      <c r="S84" s="21"/>
      <c r="T84" s="159">
        <f t="shared" si="8"/>
        <v>71250</v>
      </c>
      <c r="U84" s="159">
        <v>71250</v>
      </c>
      <c r="V84" s="21"/>
    </row>
    <row r="85" spans="1:22" ht="45.75" customHeight="1">
      <c r="A85" s="8" t="s">
        <v>131</v>
      </c>
      <c r="B85" s="19" t="s">
        <v>132</v>
      </c>
      <c r="C85" s="20" t="s">
        <v>9</v>
      </c>
      <c r="D85" s="305" t="s">
        <v>628</v>
      </c>
      <c r="E85" s="60">
        <f t="shared" si="7"/>
        <v>17658</v>
      </c>
      <c r="F85" s="60">
        <v>17658</v>
      </c>
      <c r="G85" s="60">
        <v>0</v>
      </c>
      <c r="H85" s="60">
        <f>I85</f>
        <v>19023.8</v>
      </c>
      <c r="I85" s="75">
        <v>19023.8</v>
      </c>
      <c r="J85" s="20">
        <v>0</v>
      </c>
      <c r="K85" s="17">
        <f t="shared" si="3"/>
        <v>19023.8</v>
      </c>
      <c r="L85" s="17">
        <v>19023.8</v>
      </c>
      <c r="M85" s="21"/>
      <c r="N85" s="17">
        <f t="shared" si="6"/>
        <v>0</v>
      </c>
      <c r="O85" s="17">
        <f t="shared" si="6"/>
        <v>0</v>
      </c>
      <c r="P85" s="17">
        <f t="shared" si="6"/>
        <v>0</v>
      </c>
      <c r="Q85" s="17">
        <f>R85</f>
        <v>19023.8</v>
      </c>
      <c r="R85" s="17">
        <v>19023.8</v>
      </c>
      <c r="S85" s="21"/>
      <c r="T85" s="159">
        <f t="shared" si="8"/>
        <v>19023.8</v>
      </c>
      <c r="U85" s="159">
        <v>19023.8</v>
      </c>
      <c r="V85" s="21"/>
    </row>
    <row r="86" spans="1:22" ht="43.5" hidden="1" customHeight="1">
      <c r="A86" s="8" t="s">
        <v>133</v>
      </c>
      <c r="B86" s="19" t="s">
        <v>134</v>
      </c>
      <c r="C86" s="20" t="s">
        <v>9</v>
      </c>
      <c r="D86" s="20"/>
      <c r="E86" s="60">
        <f t="shared" si="7"/>
        <v>0</v>
      </c>
      <c r="F86" s="60"/>
      <c r="G86" s="60">
        <v>0</v>
      </c>
      <c r="H86" s="16"/>
      <c r="I86" s="75"/>
      <c r="J86" s="20">
        <v>0</v>
      </c>
      <c r="K86" s="17">
        <f t="shared" ref="K86:K107" si="9">L86</f>
        <v>0</v>
      </c>
      <c r="L86" s="17"/>
      <c r="M86" s="21"/>
      <c r="N86" s="17">
        <f t="shared" si="6"/>
        <v>0</v>
      </c>
      <c r="O86" s="17">
        <f t="shared" si="6"/>
        <v>0</v>
      </c>
      <c r="P86" s="17">
        <f t="shared" si="6"/>
        <v>0</v>
      </c>
      <c r="Q86" s="17"/>
      <c r="R86" s="17"/>
      <c r="S86" s="21"/>
      <c r="T86" s="159">
        <f t="shared" si="8"/>
        <v>0</v>
      </c>
      <c r="U86" s="159"/>
      <c r="V86" s="21"/>
    </row>
    <row r="87" spans="1:22" ht="36.75" hidden="1" customHeight="1">
      <c r="A87" s="8" t="s">
        <v>135</v>
      </c>
      <c r="B87" s="19" t="s">
        <v>136</v>
      </c>
      <c r="C87" s="20" t="s">
        <v>9</v>
      </c>
      <c r="D87" s="20"/>
      <c r="E87" s="60">
        <f t="shared" si="7"/>
        <v>0</v>
      </c>
      <c r="F87" s="60"/>
      <c r="G87" s="60">
        <v>0</v>
      </c>
      <c r="H87" s="16"/>
      <c r="I87" s="75"/>
      <c r="J87" s="20">
        <v>0</v>
      </c>
      <c r="K87" s="17">
        <f t="shared" si="9"/>
        <v>0</v>
      </c>
      <c r="L87" s="17"/>
      <c r="M87" s="21"/>
      <c r="N87" s="17">
        <f t="shared" si="6"/>
        <v>0</v>
      </c>
      <c r="O87" s="17">
        <f t="shared" si="6"/>
        <v>0</v>
      </c>
      <c r="P87" s="17">
        <f t="shared" si="6"/>
        <v>0</v>
      </c>
      <c r="Q87" s="17"/>
      <c r="R87" s="17"/>
      <c r="S87" s="21"/>
      <c r="T87" s="159">
        <f t="shared" si="8"/>
        <v>0</v>
      </c>
      <c r="U87" s="159"/>
      <c r="V87" s="21"/>
    </row>
    <row r="88" spans="1:22" ht="39" customHeight="1">
      <c r="A88" s="8" t="s">
        <v>137</v>
      </c>
      <c r="B88" s="22" t="s">
        <v>138</v>
      </c>
      <c r="C88" s="20" t="s">
        <v>9</v>
      </c>
      <c r="D88" s="20"/>
      <c r="E88" s="60">
        <f t="shared" si="7"/>
        <v>2</v>
      </c>
      <c r="F88" s="60">
        <v>2</v>
      </c>
      <c r="G88" s="60">
        <v>0</v>
      </c>
      <c r="H88" s="60">
        <f>I88</f>
        <v>2</v>
      </c>
      <c r="I88" s="75">
        <v>2</v>
      </c>
      <c r="J88" s="20">
        <v>0</v>
      </c>
      <c r="K88" s="17">
        <f t="shared" si="9"/>
        <v>2</v>
      </c>
      <c r="L88" s="17">
        <v>2</v>
      </c>
      <c r="M88" s="21"/>
      <c r="N88" s="17">
        <f t="shared" si="6"/>
        <v>0</v>
      </c>
      <c r="O88" s="17">
        <f t="shared" si="6"/>
        <v>0</v>
      </c>
      <c r="P88" s="17">
        <f t="shared" si="6"/>
        <v>0</v>
      </c>
      <c r="Q88" s="17">
        <f>R88</f>
        <v>2</v>
      </c>
      <c r="R88" s="17">
        <v>2</v>
      </c>
      <c r="S88" s="21"/>
      <c r="T88" s="159">
        <f t="shared" si="8"/>
        <v>2</v>
      </c>
      <c r="U88" s="159">
        <v>2</v>
      </c>
      <c r="V88" s="21"/>
    </row>
    <row r="89" spans="1:22" ht="37.5" hidden="1" customHeight="1">
      <c r="A89" s="8" t="s">
        <v>139</v>
      </c>
      <c r="B89" s="19" t="s">
        <v>140</v>
      </c>
      <c r="C89" s="20" t="s">
        <v>9</v>
      </c>
      <c r="D89" s="20"/>
      <c r="E89" s="60">
        <f t="shared" si="7"/>
        <v>0</v>
      </c>
      <c r="F89" s="60"/>
      <c r="G89" s="60">
        <v>0</v>
      </c>
      <c r="H89" s="16"/>
      <c r="I89" s="75"/>
      <c r="J89" s="20">
        <v>0</v>
      </c>
      <c r="K89" s="17">
        <f t="shared" si="9"/>
        <v>0</v>
      </c>
      <c r="L89" s="17"/>
      <c r="M89" s="21"/>
      <c r="N89" s="17">
        <f t="shared" si="6"/>
        <v>0</v>
      </c>
      <c r="O89" s="17">
        <f t="shared" si="6"/>
        <v>0</v>
      </c>
      <c r="P89" s="17">
        <f t="shared" si="6"/>
        <v>0</v>
      </c>
      <c r="Q89" s="17"/>
      <c r="R89" s="17"/>
      <c r="S89" s="21"/>
      <c r="T89" s="159"/>
      <c r="U89" s="159"/>
      <c r="V89" s="21"/>
    </row>
    <row r="90" spans="1:22" s="5" customFormat="1" ht="28.5" hidden="1" customHeight="1">
      <c r="A90" s="8" t="s">
        <v>141</v>
      </c>
      <c r="B90" s="22" t="s">
        <v>142</v>
      </c>
      <c r="C90" s="20" t="s">
        <v>9</v>
      </c>
      <c r="D90" s="20"/>
      <c r="E90" s="60">
        <f t="shared" si="7"/>
        <v>0</v>
      </c>
      <c r="F90" s="60"/>
      <c r="G90" s="60">
        <v>0</v>
      </c>
      <c r="H90" s="16"/>
      <c r="I90" s="75"/>
      <c r="J90" s="20">
        <v>0</v>
      </c>
      <c r="K90" s="17">
        <f t="shared" si="9"/>
        <v>0</v>
      </c>
      <c r="L90" s="17"/>
      <c r="M90" s="21"/>
      <c r="N90" s="17">
        <f t="shared" si="6"/>
        <v>0</v>
      </c>
      <c r="O90" s="17">
        <f t="shared" si="6"/>
        <v>0</v>
      </c>
      <c r="P90" s="17">
        <f t="shared" si="6"/>
        <v>0</v>
      </c>
      <c r="Q90" s="17"/>
      <c r="R90" s="17"/>
      <c r="S90" s="21"/>
      <c r="T90" s="159"/>
      <c r="U90" s="159"/>
      <c r="V90" s="21"/>
    </row>
    <row r="91" spans="1:22" ht="35.25" customHeight="1">
      <c r="A91" s="8" t="s">
        <v>143</v>
      </c>
      <c r="B91" s="22" t="s">
        <v>144</v>
      </c>
      <c r="C91" s="20" t="s">
        <v>9</v>
      </c>
      <c r="D91" s="400" t="s">
        <v>626</v>
      </c>
      <c r="E91" s="60">
        <f t="shared" si="7"/>
        <v>12672.8</v>
      </c>
      <c r="F91" s="60">
        <v>12672.8</v>
      </c>
      <c r="G91" s="60">
        <v>0</v>
      </c>
      <c r="H91" s="60">
        <f>I91</f>
        <v>10000</v>
      </c>
      <c r="I91" s="75">
        <v>10000</v>
      </c>
      <c r="J91" s="20">
        <v>0</v>
      </c>
      <c r="K91" s="17">
        <f t="shared" si="9"/>
        <v>11000</v>
      </c>
      <c r="L91" s="17">
        <v>11000</v>
      </c>
      <c r="M91" s="21"/>
      <c r="N91" s="17">
        <f t="shared" si="6"/>
        <v>1000</v>
      </c>
      <c r="O91" s="17">
        <f t="shared" si="6"/>
        <v>1000</v>
      </c>
      <c r="P91" s="17">
        <f t="shared" si="6"/>
        <v>0</v>
      </c>
      <c r="Q91" s="17">
        <f>R91</f>
        <v>12000</v>
      </c>
      <c r="R91" s="17">
        <v>12000</v>
      </c>
      <c r="S91" s="21"/>
      <c r="T91" s="159">
        <f>U91</f>
        <v>12500</v>
      </c>
      <c r="U91" s="159">
        <v>12500</v>
      </c>
      <c r="V91" s="21"/>
    </row>
    <row r="92" spans="1:22" ht="31.5">
      <c r="A92" s="14" t="s">
        <v>145</v>
      </c>
      <c r="B92" s="32" t="s">
        <v>516</v>
      </c>
      <c r="C92" s="16" t="s">
        <v>146</v>
      </c>
      <c r="D92" s="401"/>
      <c r="E92" s="60">
        <f t="shared" si="7"/>
        <v>13050.2</v>
      </c>
      <c r="F92" s="60">
        <f>F94</f>
        <v>13050.2</v>
      </c>
      <c r="G92" s="60">
        <v>0</v>
      </c>
      <c r="H92" s="60">
        <f>I92</f>
        <v>6500</v>
      </c>
      <c r="I92" s="75">
        <f>I94</f>
        <v>6500</v>
      </c>
      <c r="J92" s="20">
        <v>0</v>
      </c>
      <c r="K92" s="17">
        <f t="shared" si="9"/>
        <v>6800</v>
      </c>
      <c r="L92" s="17">
        <f>L94+L95</f>
        <v>6800</v>
      </c>
      <c r="M92" s="17"/>
      <c r="N92" s="17">
        <f t="shared" si="6"/>
        <v>300</v>
      </c>
      <c r="O92" s="17">
        <f t="shared" si="6"/>
        <v>300</v>
      </c>
      <c r="P92" s="17">
        <f t="shared" si="6"/>
        <v>0</v>
      </c>
      <c r="Q92" s="17">
        <f>R92</f>
        <v>7000</v>
      </c>
      <c r="R92" s="17">
        <f>R94+R95</f>
        <v>7000</v>
      </c>
      <c r="S92" s="17"/>
      <c r="T92" s="17">
        <f>U92</f>
        <v>8000</v>
      </c>
      <c r="U92" s="17">
        <f>U94+U95</f>
        <v>8000</v>
      </c>
      <c r="V92" s="17"/>
    </row>
    <row r="93" spans="1:22" ht="15.75" customHeight="1">
      <c r="A93" s="8"/>
      <c r="B93" s="22" t="s">
        <v>5</v>
      </c>
      <c r="C93" s="20"/>
      <c r="D93" s="402"/>
      <c r="E93" s="60"/>
      <c r="F93" s="60"/>
      <c r="G93" s="68"/>
      <c r="H93" s="20"/>
      <c r="I93" s="75"/>
      <c r="J93" s="20"/>
      <c r="K93" s="17"/>
      <c r="L93" s="17"/>
      <c r="M93" s="21"/>
      <c r="N93" s="17"/>
      <c r="O93" s="17"/>
      <c r="P93" s="17"/>
      <c r="Q93" s="21"/>
      <c r="R93" s="21"/>
      <c r="S93" s="21"/>
      <c r="T93" s="21"/>
      <c r="U93" s="21"/>
      <c r="V93" s="21"/>
    </row>
    <row r="94" spans="1:22" ht="48.75" customHeight="1">
      <c r="A94" s="8" t="s">
        <v>147</v>
      </c>
      <c r="B94" s="19" t="s">
        <v>148</v>
      </c>
      <c r="C94" s="20" t="s">
        <v>9</v>
      </c>
      <c r="D94" s="305" t="s">
        <v>629</v>
      </c>
      <c r="E94" s="60">
        <f t="shared" si="7"/>
        <v>13050.2</v>
      </c>
      <c r="F94" s="60">
        <v>13050.2</v>
      </c>
      <c r="G94" s="60">
        <v>0</v>
      </c>
      <c r="H94" s="60">
        <f>I94</f>
        <v>6500</v>
      </c>
      <c r="I94" s="75">
        <v>6500</v>
      </c>
      <c r="J94" s="20">
        <v>0</v>
      </c>
      <c r="K94" s="17">
        <f t="shared" si="9"/>
        <v>5800</v>
      </c>
      <c r="L94" s="17">
        <v>5800</v>
      </c>
      <c r="M94" s="21"/>
      <c r="N94" s="17">
        <f t="shared" si="6"/>
        <v>-700</v>
      </c>
      <c r="O94" s="17">
        <f t="shared" si="6"/>
        <v>-700</v>
      </c>
      <c r="P94" s="17">
        <f t="shared" si="6"/>
        <v>0</v>
      </c>
      <c r="Q94" s="17">
        <f>R94</f>
        <v>6300</v>
      </c>
      <c r="R94" s="17">
        <v>6300</v>
      </c>
      <c r="S94" s="21"/>
      <c r="T94" s="159">
        <f>U94</f>
        <v>7100</v>
      </c>
      <c r="U94" s="159">
        <v>7100</v>
      </c>
      <c r="V94" s="21"/>
    </row>
    <row r="95" spans="1:22" ht="56.25" customHeight="1">
      <c r="A95" s="8" t="s">
        <v>149</v>
      </c>
      <c r="B95" s="19" t="s">
        <v>150</v>
      </c>
      <c r="C95" s="20" t="s">
        <v>9</v>
      </c>
      <c r="D95" s="308" t="s">
        <v>626</v>
      </c>
      <c r="E95" s="60">
        <f t="shared" si="7"/>
        <v>0</v>
      </c>
      <c r="F95" s="60">
        <v>0</v>
      </c>
      <c r="G95" s="60">
        <v>0</v>
      </c>
      <c r="H95" s="60">
        <f>I95</f>
        <v>0</v>
      </c>
      <c r="I95" s="75">
        <v>0</v>
      </c>
      <c r="J95" s="20">
        <v>0</v>
      </c>
      <c r="K95" s="17">
        <f t="shared" si="9"/>
        <v>1000</v>
      </c>
      <c r="L95" s="17">
        <v>1000</v>
      </c>
      <c r="M95" s="21"/>
      <c r="N95" s="17">
        <f t="shared" si="6"/>
        <v>1000</v>
      </c>
      <c r="O95" s="17">
        <f t="shared" si="6"/>
        <v>1000</v>
      </c>
      <c r="P95" s="17">
        <f t="shared" si="6"/>
        <v>0</v>
      </c>
      <c r="Q95" s="17">
        <f>R95</f>
        <v>700</v>
      </c>
      <c r="R95" s="17">
        <v>700</v>
      </c>
      <c r="S95" s="21"/>
      <c r="T95" s="159">
        <f>U95</f>
        <v>900</v>
      </c>
      <c r="U95" s="159">
        <v>900</v>
      </c>
      <c r="V95" s="21"/>
    </row>
    <row r="96" spans="1:22" ht="30" customHeight="1">
      <c r="A96" s="14" t="s">
        <v>151</v>
      </c>
      <c r="B96" s="15" t="s">
        <v>517</v>
      </c>
      <c r="C96" s="16" t="s">
        <v>152</v>
      </c>
      <c r="D96" s="313"/>
      <c r="E96" s="60">
        <f t="shared" si="7"/>
        <v>30000</v>
      </c>
      <c r="F96" s="60">
        <f>F98</f>
        <v>30000</v>
      </c>
      <c r="G96" s="60">
        <v>0</v>
      </c>
      <c r="H96" s="60">
        <f>I96</f>
        <v>30000</v>
      </c>
      <c r="I96" s="75">
        <f>I98</f>
        <v>30000</v>
      </c>
      <c r="J96" s="16">
        <v>0</v>
      </c>
      <c r="K96" s="17">
        <f t="shared" si="9"/>
        <v>30000</v>
      </c>
      <c r="L96" s="17">
        <f>L98</f>
        <v>30000</v>
      </c>
      <c r="M96" s="17"/>
      <c r="N96" s="17">
        <f t="shared" si="6"/>
        <v>0</v>
      </c>
      <c r="O96" s="17">
        <f t="shared" si="6"/>
        <v>0</v>
      </c>
      <c r="P96" s="17">
        <f t="shared" si="6"/>
        <v>0</v>
      </c>
      <c r="Q96" s="17">
        <f>R96</f>
        <v>30000</v>
      </c>
      <c r="R96" s="17">
        <f>R98</f>
        <v>30000</v>
      </c>
      <c r="S96" s="17"/>
      <c r="T96" s="17">
        <f>U96</f>
        <v>30000</v>
      </c>
      <c r="U96" s="17">
        <f>U98</f>
        <v>30000</v>
      </c>
      <c r="V96" s="17"/>
    </row>
    <row r="97" spans="1:22" ht="19.5" customHeight="1">
      <c r="A97" s="8"/>
      <c r="B97" s="22" t="s">
        <v>5</v>
      </c>
      <c r="C97" s="20"/>
      <c r="D97" s="310"/>
      <c r="E97" s="60"/>
      <c r="F97" s="60"/>
      <c r="G97" s="68"/>
      <c r="H97" s="20"/>
      <c r="I97" s="75"/>
      <c r="J97" s="20"/>
      <c r="K97" s="17"/>
      <c r="L97" s="17"/>
      <c r="M97" s="21"/>
      <c r="N97" s="17"/>
      <c r="O97" s="17"/>
      <c r="P97" s="17"/>
      <c r="Q97" s="21"/>
      <c r="R97" s="21"/>
      <c r="S97" s="21"/>
      <c r="T97" s="21"/>
      <c r="U97" s="21"/>
      <c r="V97" s="21"/>
    </row>
    <row r="98" spans="1:22" ht="65.25" customHeight="1">
      <c r="A98" s="8" t="s">
        <v>153</v>
      </c>
      <c r="B98" s="19" t="s">
        <v>154</v>
      </c>
      <c r="C98" s="20" t="s">
        <v>9</v>
      </c>
      <c r="D98" s="305" t="s">
        <v>630</v>
      </c>
      <c r="E98" s="60">
        <f t="shared" si="7"/>
        <v>30000</v>
      </c>
      <c r="F98" s="60">
        <v>30000</v>
      </c>
      <c r="G98" s="60">
        <v>0</v>
      </c>
      <c r="H98" s="60">
        <f>I98</f>
        <v>30000</v>
      </c>
      <c r="I98" s="75">
        <v>30000</v>
      </c>
      <c r="J98" s="20">
        <v>0</v>
      </c>
      <c r="K98" s="17">
        <f t="shared" si="9"/>
        <v>30000</v>
      </c>
      <c r="L98" s="17">
        <v>30000</v>
      </c>
      <c r="M98" s="21"/>
      <c r="N98" s="17">
        <f t="shared" si="6"/>
        <v>0</v>
      </c>
      <c r="O98" s="17">
        <f t="shared" si="6"/>
        <v>0</v>
      </c>
      <c r="P98" s="17">
        <f t="shared" si="6"/>
        <v>0</v>
      </c>
      <c r="Q98" s="17">
        <f>R98</f>
        <v>30000</v>
      </c>
      <c r="R98" s="17">
        <v>30000</v>
      </c>
      <c r="S98" s="21"/>
      <c r="T98" s="159">
        <f>U98</f>
        <v>30000</v>
      </c>
      <c r="U98" s="159">
        <v>30000</v>
      </c>
      <c r="V98" s="21"/>
    </row>
    <row r="99" spans="1:22" ht="33" hidden="1" customHeight="1">
      <c r="A99" s="14" t="s">
        <v>155</v>
      </c>
      <c r="B99" s="15" t="s">
        <v>518</v>
      </c>
      <c r="C99" s="16" t="s">
        <v>156</v>
      </c>
      <c r="D99" s="16"/>
      <c r="E99" s="60">
        <f t="shared" si="7"/>
        <v>309761.2</v>
      </c>
      <c r="F99" s="60">
        <v>0</v>
      </c>
      <c r="G99" s="60">
        <f>G101+G102</f>
        <v>309761.2</v>
      </c>
      <c r="H99" s="16">
        <f>J99</f>
        <v>0</v>
      </c>
      <c r="I99" s="75"/>
      <c r="J99" s="16">
        <f>J101+J102</f>
        <v>0</v>
      </c>
      <c r="K99" s="17">
        <f>M99</f>
        <v>650000</v>
      </c>
      <c r="L99" s="17"/>
      <c r="M99" s="17">
        <f>M102</f>
        <v>650000</v>
      </c>
      <c r="N99" s="17">
        <f t="shared" si="6"/>
        <v>650000</v>
      </c>
      <c r="O99" s="17">
        <f t="shared" si="6"/>
        <v>0</v>
      </c>
      <c r="P99" s="17">
        <f t="shared" si="6"/>
        <v>650000</v>
      </c>
      <c r="Q99" s="17">
        <f>S99</f>
        <v>300000</v>
      </c>
      <c r="R99" s="17"/>
      <c r="S99" s="17">
        <f>S102</f>
        <v>300000</v>
      </c>
      <c r="T99" s="17">
        <f>V99</f>
        <v>350000</v>
      </c>
      <c r="U99" s="17"/>
      <c r="V99" s="17">
        <f>V102</f>
        <v>350000</v>
      </c>
    </row>
    <row r="100" spans="1:22" ht="17.25" customHeight="1">
      <c r="A100" s="8"/>
      <c r="B100" s="22" t="s">
        <v>5</v>
      </c>
      <c r="C100" s="20"/>
      <c r="D100" s="20"/>
      <c r="E100" s="60"/>
      <c r="F100" s="60"/>
      <c r="G100" s="68"/>
      <c r="H100" s="16"/>
      <c r="I100" s="75"/>
      <c r="J100" s="20"/>
      <c r="K100" s="17"/>
      <c r="L100" s="17"/>
      <c r="M100" s="21"/>
      <c r="N100" s="17"/>
      <c r="O100" s="17"/>
      <c r="P100" s="17"/>
      <c r="Q100" s="21"/>
      <c r="R100" s="21"/>
      <c r="S100" s="21"/>
      <c r="T100" s="21"/>
      <c r="U100" s="21"/>
      <c r="V100" s="21"/>
    </row>
    <row r="101" spans="1:22" ht="68.25" customHeight="1">
      <c r="A101" s="8" t="s">
        <v>157</v>
      </c>
      <c r="B101" s="19" t="s">
        <v>158</v>
      </c>
      <c r="C101" s="20"/>
      <c r="D101" s="20"/>
      <c r="E101" s="60">
        <f t="shared" si="7"/>
        <v>44763.7</v>
      </c>
      <c r="F101" s="60">
        <v>0</v>
      </c>
      <c r="G101" s="60">
        <v>44763.7</v>
      </c>
      <c r="H101" s="60">
        <f>J101</f>
        <v>0</v>
      </c>
      <c r="I101" s="75"/>
      <c r="J101" s="60">
        <v>0</v>
      </c>
      <c r="K101" s="17">
        <f t="shared" si="9"/>
        <v>0</v>
      </c>
      <c r="L101" s="21"/>
      <c r="M101" s="17">
        <v>0</v>
      </c>
      <c r="N101" s="17">
        <f t="shared" si="6"/>
        <v>0</v>
      </c>
      <c r="O101" s="17">
        <f t="shared" si="6"/>
        <v>0</v>
      </c>
      <c r="P101" s="17">
        <f t="shared" si="6"/>
        <v>0</v>
      </c>
      <c r="Q101" s="17">
        <f>S101</f>
        <v>0</v>
      </c>
      <c r="R101" s="17"/>
      <c r="S101" s="17">
        <v>0</v>
      </c>
      <c r="T101" s="159">
        <f>V101</f>
        <v>0</v>
      </c>
      <c r="U101" s="159"/>
      <c r="V101" s="159">
        <v>0</v>
      </c>
    </row>
    <row r="102" spans="1:22" ht="66" customHeight="1">
      <c r="A102" s="8">
        <v>1382</v>
      </c>
      <c r="B102" s="19" t="s">
        <v>503</v>
      </c>
      <c r="C102" s="20"/>
      <c r="D102" s="305" t="s">
        <v>630</v>
      </c>
      <c r="E102" s="60">
        <f>F102+G102</f>
        <v>264997.5</v>
      </c>
      <c r="F102" s="60">
        <v>0</v>
      </c>
      <c r="G102" s="60">
        <v>264997.5</v>
      </c>
      <c r="H102" s="60">
        <f>J102</f>
        <v>0</v>
      </c>
      <c r="I102" s="75"/>
      <c r="J102" s="60">
        <v>0</v>
      </c>
      <c r="K102" s="17">
        <f>M102</f>
        <v>650000</v>
      </c>
      <c r="L102" s="159">
        <v>0</v>
      </c>
      <c r="M102" s="17">
        <v>650000</v>
      </c>
      <c r="N102" s="17">
        <f t="shared" si="6"/>
        <v>650000</v>
      </c>
      <c r="O102" s="17">
        <f t="shared" si="6"/>
        <v>0</v>
      </c>
      <c r="P102" s="17">
        <f t="shared" si="6"/>
        <v>650000</v>
      </c>
      <c r="Q102" s="17">
        <f>S102</f>
        <v>300000</v>
      </c>
      <c r="R102" s="17"/>
      <c r="S102" s="17">
        <v>300000</v>
      </c>
      <c r="T102" s="159">
        <f>V102</f>
        <v>350000</v>
      </c>
      <c r="U102" s="159"/>
      <c r="V102" s="159">
        <v>350000</v>
      </c>
    </row>
    <row r="103" spans="1:22" ht="21">
      <c r="A103" s="14" t="s">
        <v>159</v>
      </c>
      <c r="B103" s="15" t="s">
        <v>519</v>
      </c>
      <c r="C103" s="16" t="s">
        <v>160</v>
      </c>
      <c r="D103" s="16"/>
      <c r="E103" s="60">
        <f>F103</f>
        <v>2046.4</v>
      </c>
      <c r="F103" s="60">
        <f>F107</f>
        <v>2046.4</v>
      </c>
      <c r="G103" s="60">
        <f>G106</f>
        <v>304436.3</v>
      </c>
      <c r="H103" s="60">
        <f>I103</f>
        <v>2000</v>
      </c>
      <c r="I103" s="75">
        <f>I107</f>
        <v>2000</v>
      </c>
      <c r="J103" s="16">
        <f>J106</f>
        <v>0</v>
      </c>
      <c r="K103" s="17">
        <f t="shared" si="9"/>
        <v>7200</v>
      </c>
      <c r="L103" s="17">
        <f>L107</f>
        <v>7200</v>
      </c>
      <c r="M103" s="17"/>
      <c r="N103" s="17">
        <f t="shared" si="6"/>
        <v>5200</v>
      </c>
      <c r="O103" s="17">
        <f t="shared" si="6"/>
        <v>5200</v>
      </c>
      <c r="P103" s="17">
        <f t="shared" si="6"/>
        <v>0</v>
      </c>
      <c r="Q103" s="17">
        <f>R103</f>
        <v>5600</v>
      </c>
      <c r="R103" s="17">
        <f>R107</f>
        <v>5600</v>
      </c>
      <c r="S103" s="17"/>
      <c r="T103" s="17">
        <f>U103</f>
        <v>5900</v>
      </c>
      <c r="U103" s="17">
        <f>U107</f>
        <v>5900</v>
      </c>
      <c r="V103" s="17"/>
    </row>
    <row r="104" spans="1:22">
      <c r="A104" s="8"/>
      <c r="B104" s="19" t="s">
        <v>5</v>
      </c>
      <c r="C104" s="20"/>
      <c r="D104" s="20"/>
      <c r="E104" s="60"/>
      <c r="F104" s="60"/>
      <c r="G104" s="68"/>
      <c r="H104" s="20"/>
      <c r="I104" s="75"/>
      <c r="J104" s="20"/>
      <c r="K104" s="17"/>
      <c r="L104" s="21"/>
      <c r="M104" s="21"/>
      <c r="N104" s="17"/>
      <c r="O104" s="17"/>
      <c r="P104" s="17"/>
      <c r="Q104" s="21"/>
      <c r="R104" s="21"/>
      <c r="S104" s="21"/>
      <c r="T104" s="21"/>
      <c r="U104" s="21"/>
      <c r="V104" s="21"/>
    </row>
    <row r="105" spans="1:22" ht="21">
      <c r="A105" s="8" t="s">
        <v>161</v>
      </c>
      <c r="B105" s="19" t="s">
        <v>162</v>
      </c>
      <c r="C105" s="20" t="s">
        <v>9</v>
      </c>
      <c r="D105" s="20"/>
      <c r="E105" s="60">
        <f t="shared" si="7"/>
        <v>0</v>
      </c>
      <c r="F105" s="60"/>
      <c r="G105" s="68"/>
      <c r="H105" s="20"/>
      <c r="I105" s="75"/>
      <c r="J105" s="20"/>
      <c r="K105" s="17">
        <f t="shared" si="9"/>
        <v>0</v>
      </c>
      <c r="L105" s="21"/>
      <c r="M105" s="21"/>
      <c r="N105" s="17">
        <f t="shared" si="6"/>
        <v>0</v>
      </c>
      <c r="O105" s="17">
        <f t="shared" si="6"/>
        <v>0</v>
      </c>
      <c r="P105" s="17">
        <f t="shared" si="6"/>
        <v>0</v>
      </c>
      <c r="Q105" s="21"/>
      <c r="R105" s="21"/>
      <c r="S105" s="21"/>
      <c r="T105" s="21"/>
      <c r="U105" s="21"/>
      <c r="V105" s="21"/>
    </row>
    <row r="106" spans="1:22" ht="21">
      <c r="A106" s="8" t="s">
        <v>163</v>
      </c>
      <c r="B106" s="22" t="s">
        <v>164</v>
      </c>
      <c r="C106" s="20" t="s">
        <v>9</v>
      </c>
      <c r="D106" s="20"/>
      <c r="E106" s="60">
        <f t="shared" si="7"/>
        <v>304436.3</v>
      </c>
      <c r="F106" s="60">
        <v>0</v>
      </c>
      <c r="G106" s="68">
        <v>304436.3</v>
      </c>
      <c r="H106" s="16">
        <f>J106</f>
        <v>0</v>
      </c>
      <c r="I106" s="75"/>
      <c r="J106" s="16">
        <v>0</v>
      </c>
      <c r="K106" s="17">
        <f t="shared" si="9"/>
        <v>0</v>
      </c>
      <c r="L106" s="21"/>
      <c r="M106" s="21"/>
      <c r="N106" s="17">
        <f t="shared" si="6"/>
        <v>0</v>
      </c>
      <c r="O106" s="17">
        <f t="shared" si="6"/>
        <v>0</v>
      </c>
      <c r="P106" s="17">
        <f t="shared" si="6"/>
        <v>0</v>
      </c>
      <c r="Q106" s="21"/>
      <c r="R106" s="21"/>
      <c r="S106" s="21"/>
      <c r="T106" s="21"/>
      <c r="U106" s="21"/>
      <c r="V106" s="21"/>
    </row>
    <row r="107" spans="1:22" ht="53.25" thickBot="1">
      <c r="A107" s="41" t="s">
        <v>165</v>
      </c>
      <c r="B107" s="42" t="s">
        <v>166</v>
      </c>
      <c r="C107" s="25" t="s">
        <v>9</v>
      </c>
      <c r="D107" s="313" t="s">
        <v>626</v>
      </c>
      <c r="E107" s="71">
        <f t="shared" si="7"/>
        <v>2046.4</v>
      </c>
      <c r="F107" s="71">
        <v>2046.4</v>
      </c>
      <c r="G107" s="71">
        <v>0</v>
      </c>
      <c r="H107" s="71">
        <f>I107</f>
        <v>2000</v>
      </c>
      <c r="I107" s="76">
        <v>2000</v>
      </c>
      <c r="J107" s="25"/>
      <c r="K107" s="158">
        <f t="shared" si="9"/>
        <v>7200</v>
      </c>
      <c r="L107" s="158">
        <v>7200</v>
      </c>
      <c r="M107" s="26"/>
      <c r="N107" s="158">
        <f t="shared" si="6"/>
        <v>5200</v>
      </c>
      <c r="O107" s="158">
        <f t="shared" si="6"/>
        <v>5200</v>
      </c>
      <c r="P107" s="158">
        <f t="shared" si="6"/>
        <v>0</v>
      </c>
      <c r="Q107" s="158">
        <f>R107</f>
        <v>5600</v>
      </c>
      <c r="R107" s="158">
        <v>5600</v>
      </c>
      <c r="S107" s="26"/>
      <c r="T107" s="161">
        <f>U107</f>
        <v>5900</v>
      </c>
      <c r="U107" s="161">
        <v>5900</v>
      </c>
      <c r="V107" s="26"/>
    </row>
  </sheetData>
  <mergeCells count="30">
    <mergeCell ref="T1:V1"/>
    <mergeCell ref="T2:V2"/>
    <mergeCell ref="T5:T6"/>
    <mergeCell ref="E5:E6"/>
    <mergeCell ref="F5:G5"/>
    <mergeCell ref="H5:H6"/>
    <mergeCell ref="I5:J5"/>
    <mergeCell ref="N4:P4"/>
    <mergeCell ref="E4:G4"/>
    <mergeCell ref="T4:V4"/>
    <mergeCell ref="U5:V5"/>
    <mergeCell ref="A3:V3"/>
    <mergeCell ref="D4:D6"/>
    <mergeCell ref="A4:A6"/>
    <mergeCell ref="B4:B6"/>
    <mergeCell ref="C4:C6"/>
    <mergeCell ref="N5:N6"/>
    <mergeCell ref="O5:P5"/>
    <mergeCell ref="Q5:Q6"/>
    <mergeCell ref="R5:S5"/>
    <mergeCell ref="H4:J4"/>
    <mergeCell ref="K4:M4"/>
    <mergeCell ref="Q4:S4"/>
    <mergeCell ref="D25:D39"/>
    <mergeCell ref="D66:D68"/>
    <mergeCell ref="D91:D93"/>
    <mergeCell ref="K5:K6"/>
    <mergeCell ref="L5:M5"/>
    <mergeCell ref="D22:D24"/>
    <mergeCell ref="D12:D19"/>
  </mergeCells>
  <phoneticPr fontId="1" type="noConversion"/>
  <pageMargins left="0.15748031496062992" right="0.15748031496062992" top="0.31496062992125984" bottom="0.15748031496062992" header="0.31496062992125984" footer="0.15748031496062992"/>
  <pageSetup paperSize="9" scale="5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V107"/>
  <sheetViews>
    <sheetView zoomScale="120" zoomScaleNormal="120" workbookViewId="0">
      <selection activeCell="T11" sqref="T11"/>
    </sheetView>
  </sheetViews>
  <sheetFormatPr defaultColWidth="9.1640625" defaultRowHeight="10.5"/>
  <cols>
    <col min="1" max="1" width="6.83203125" style="84" customWidth="1"/>
    <col min="2" max="2" width="6" style="84" customWidth="1"/>
    <col min="3" max="3" width="6.1640625" style="84" customWidth="1"/>
    <col min="4" max="4" width="5.83203125" style="84" customWidth="1"/>
    <col min="5" max="5" width="47.6640625" style="3" customWidth="1"/>
    <col min="6" max="11" width="11.33203125" style="87" customWidth="1"/>
    <col min="12" max="12" width="13.1640625" style="1" customWidth="1"/>
    <col min="13" max="13" width="13.33203125" style="1" customWidth="1"/>
    <col min="14" max="14" width="13.1640625" style="1" customWidth="1"/>
    <col min="15" max="15" width="13.6640625" style="1" customWidth="1"/>
    <col min="16" max="16" width="12.33203125" style="1" customWidth="1"/>
    <col min="17" max="17" width="13.83203125" style="1" customWidth="1"/>
    <col min="18" max="18" width="12.33203125" style="1" customWidth="1"/>
    <col min="19" max="20" width="14.33203125" style="1" customWidth="1"/>
    <col min="21" max="21" width="13.1640625" style="1" customWidth="1"/>
    <col min="22" max="22" width="14" style="1" customWidth="1"/>
    <col min="23" max="23" width="13.1640625" style="1" customWidth="1"/>
    <col min="24" max="24" width="44.1640625" style="297" customWidth="1"/>
    <col min="25" max="16384" width="9.1640625" style="2"/>
  </cols>
  <sheetData>
    <row r="1" spans="1:256">
      <c r="V1" s="408" t="s">
        <v>633</v>
      </c>
      <c r="W1" s="408"/>
      <c r="X1" s="408"/>
    </row>
    <row r="2" spans="1:256">
      <c r="V2" s="408" t="s">
        <v>636</v>
      </c>
      <c r="W2" s="408"/>
      <c r="X2" s="408"/>
    </row>
    <row r="3" spans="1:256" ht="28.5" customHeight="1" thickBot="1">
      <c r="A3" s="411" t="s">
        <v>643</v>
      </c>
      <c r="B3" s="411"/>
      <c r="C3" s="411"/>
      <c r="D3" s="411"/>
      <c r="E3" s="411"/>
      <c r="F3" s="411"/>
      <c r="G3" s="411"/>
      <c r="H3" s="411"/>
      <c r="I3" s="411"/>
      <c r="J3" s="411"/>
      <c r="K3" s="411"/>
      <c r="L3" s="411"/>
      <c r="M3" s="411"/>
      <c r="N3" s="411"/>
      <c r="O3" s="411"/>
      <c r="P3" s="411"/>
      <c r="Q3" s="411"/>
      <c r="R3" s="411"/>
      <c r="S3" s="411"/>
      <c r="T3" s="411"/>
      <c r="U3" s="411"/>
      <c r="V3" s="411"/>
      <c r="W3" s="411"/>
      <c r="X3" s="411"/>
    </row>
    <row r="4" spans="1:256" ht="28.5" customHeight="1">
      <c r="A4" s="412" t="s">
        <v>1</v>
      </c>
      <c r="B4" s="414" t="s">
        <v>171</v>
      </c>
      <c r="C4" s="414" t="s">
        <v>172</v>
      </c>
      <c r="D4" s="414" t="s">
        <v>173</v>
      </c>
      <c r="E4" s="415" t="s">
        <v>174</v>
      </c>
      <c r="F4" s="383" t="s">
        <v>499</v>
      </c>
      <c r="G4" s="383"/>
      <c r="H4" s="383"/>
      <c r="I4" s="383" t="s">
        <v>500</v>
      </c>
      <c r="J4" s="383"/>
      <c r="K4" s="383"/>
      <c r="L4" s="383" t="s">
        <v>167</v>
      </c>
      <c r="M4" s="383"/>
      <c r="N4" s="383"/>
      <c r="O4" s="385" t="s">
        <v>501</v>
      </c>
      <c r="P4" s="385"/>
      <c r="Q4" s="385"/>
      <c r="R4" s="383" t="s">
        <v>168</v>
      </c>
      <c r="S4" s="383"/>
      <c r="T4" s="383"/>
      <c r="U4" s="383" t="s">
        <v>169</v>
      </c>
      <c r="V4" s="383"/>
      <c r="W4" s="383"/>
      <c r="X4" s="298" t="s">
        <v>502</v>
      </c>
    </row>
    <row r="5" spans="1:256" ht="18" customHeight="1">
      <c r="A5" s="413"/>
      <c r="B5" s="384"/>
      <c r="C5" s="384"/>
      <c r="D5" s="384"/>
      <c r="E5" s="416"/>
      <c r="F5" s="384" t="s">
        <v>4</v>
      </c>
      <c r="G5" s="384" t="s">
        <v>5</v>
      </c>
      <c r="H5" s="384"/>
      <c r="I5" s="384" t="s">
        <v>4</v>
      </c>
      <c r="J5" s="384" t="s">
        <v>5</v>
      </c>
      <c r="K5" s="384"/>
      <c r="L5" s="384" t="s">
        <v>4</v>
      </c>
      <c r="M5" s="384" t="s">
        <v>5</v>
      </c>
      <c r="N5" s="384"/>
      <c r="O5" s="384" t="s">
        <v>4</v>
      </c>
      <c r="P5" s="384" t="s">
        <v>5</v>
      </c>
      <c r="Q5" s="384"/>
      <c r="R5" s="384" t="s">
        <v>4</v>
      </c>
      <c r="S5" s="384" t="s">
        <v>5</v>
      </c>
      <c r="T5" s="384"/>
      <c r="U5" s="384" t="s">
        <v>4</v>
      </c>
      <c r="V5" s="384" t="s">
        <v>5</v>
      </c>
      <c r="W5" s="384"/>
      <c r="X5" s="409" t="s">
        <v>645</v>
      </c>
    </row>
    <row r="6" spans="1:256" ht="42.75" customHeight="1">
      <c r="A6" s="413"/>
      <c r="B6" s="384"/>
      <c r="C6" s="384"/>
      <c r="D6" s="384"/>
      <c r="E6" s="416"/>
      <c r="F6" s="384"/>
      <c r="G6" s="12" t="s">
        <v>6</v>
      </c>
      <c r="H6" s="12" t="s">
        <v>7</v>
      </c>
      <c r="I6" s="384"/>
      <c r="J6" s="12" t="s">
        <v>6</v>
      </c>
      <c r="K6" s="12" t="s">
        <v>7</v>
      </c>
      <c r="L6" s="384"/>
      <c r="M6" s="12" t="s">
        <v>6</v>
      </c>
      <c r="N6" s="12" t="s">
        <v>7</v>
      </c>
      <c r="O6" s="384"/>
      <c r="P6" s="12" t="s">
        <v>6</v>
      </c>
      <c r="Q6" s="12" t="s">
        <v>7</v>
      </c>
      <c r="R6" s="384"/>
      <c r="S6" s="12" t="s">
        <v>6</v>
      </c>
      <c r="T6" s="12" t="s">
        <v>7</v>
      </c>
      <c r="U6" s="384"/>
      <c r="V6" s="12" t="s">
        <v>6</v>
      </c>
      <c r="W6" s="12" t="s">
        <v>7</v>
      </c>
      <c r="X6" s="410"/>
    </row>
    <row r="7" spans="1:256" s="6" customFormat="1" ht="20.25" customHeight="1">
      <c r="A7" s="13">
        <v>1</v>
      </c>
      <c r="B7" s="10">
        <v>2</v>
      </c>
      <c r="C7" s="10">
        <v>3</v>
      </c>
      <c r="D7" s="10">
        <v>4</v>
      </c>
      <c r="E7" s="10">
        <v>5</v>
      </c>
      <c r="F7" s="10">
        <v>6</v>
      </c>
      <c r="G7" s="10">
        <v>7</v>
      </c>
      <c r="H7" s="10">
        <v>8</v>
      </c>
      <c r="I7" s="10">
        <v>9</v>
      </c>
      <c r="J7" s="10">
        <v>10</v>
      </c>
      <c r="K7" s="10">
        <v>11</v>
      </c>
      <c r="L7" s="10">
        <v>12</v>
      </c>
      <c r="M7" s="10">
        <v>13</v>
      </c>
      <c r="N7" s="10">
        <v>14</v>
      </c>
      <c r="O7" s="10">
        <v>15</v>
      </c>
      <c r="P7" s="10">
        <v>16</v>
      </c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  <c r="X7" s="299">
        <v>24</v>
      </c>
    </row>
    <row r="8" spans="1:256" s="101" customFormat="1" ht="34.5" customHeight="1">
      <c r="A8" s="162" t="s">
        <v>9</v>
      </c>
      <c r="B8" s="163" t="s">
        <v>9</v>
      </c>
      <c r="C8" s="163" t="s">
        <v>9</v>
      </c>
      <c r="D8" s="163" t="s">
        <v>9</v>
      </c>
      <c r="E8" s="102" t="s">
        <v>175</v>
      </c>
      <c r="F8" s="73">
        <f>G8+H8-G103</f>
        <v>3671376</v>
      </c>
      <c r="G8" s="73">
        <f>G9+G22+G30+G46+G57+G73+G84+G95+G103</f>
        <v>2375383.6999999997</v>
      </c>
      <c r="H8" s="73">
        <f>H9+H22+H30+H46+H57+H68+H73+H84</f>
        <v>1600428.6</v>
      </c>
      <c r="I8" s="73">
        <f>J8+K8</f>
        <v>3103724.6</v>
      </c>
      <c r="J8" s="73">
        <f>J9+J22+J30+J46+J57+J73+J84+J95+J103</f>
        <v>3095576.7</v>
      </c>
      <c r="K8" s="73">
        <f>K9+K22+K30+K46</f>
        <v>8147.9</v>
      </c>
      <c r="L8" s="100">
        <f>M8+N8</f>
        <v>8097857.4000000004</v>
      </c>
      <c r="M8" s="100">
        <f>M9+M22+M30+M46+M57+M68+M73+M84+M95+M103</f>
        <v>3082680.2</v>
      </c>
      <c r="N8" s="100">
        <f>N9+N22+N30+N46+N57+N73+N84</f>
        <v>5015177.2</v>
      </c>
      <c r="O8" s="100">
        <f t="shared" ref="O8:Q9" si="0">L8-I8</f>
        <v>4994132.8000000007</v>
      </c>
      <c r="P8" s="100">
        <f t="shared" si="0"/>
        <v>-12896.5</v>
      </c>
      <c r="Q8" s="100">
        <f t="shared" si="0"/>
        <v>5007029.3</v>
      </c>
      <c r="R8" s="100">
        <f>S8+T8</f>
        <v>7480893.6050000004</v>
      </c>
      <c r="S8" s="100">
        <f>S9+S22+S30+S46+S57+S68+S73+S84+S95+S103</f>
        <v>3161929.2049999996</v>
      </c>
      <c r="T8" s="100">
        <f>T9+T30+T57+T73+T84+T95</f>
        <v>4318964.4000000004</v>
      </c>
      <c r="U8" s="100">
        <f>V8+W8</f>
        <v>4843200</v>
      </c>
      <c r="V8" s="100">
        <f>V9+V22+V30+V46+V57+V73+V84+V95+V103</f>
        <v>3261200</v>
      </c>
      <c r="W8" s="100">
        <f>W30+W57+W73+W84+W95</f>
        <v>1582000</v>
      </c>
      <c r="X8" s="293" t="s">
        <v>644</v>
      </c>
      <c r="Y8" s="212"/>
      <c r="Z8" s="212"/>
      <c r="AA8" s="212"/>
      <c r="AB8" s="212"/>
      <c r="AC8" s="212"/>
      <c r="AD8" s="212"/>
      <c r="AE8" s="212"/>
      <c r="AF8" s="212"/>
      <c r="AG8" s="212"/>
      <c r="AH8" s="212"/>
      <c r="AI8" s="212"/>
      <c r="AJ8" s="212"/>
      <c r="AK8" s="212"/>
      <c r="AL8" s="212"/>
      <c r="AM8" s="212"/>
      <c r="AN8" s="212"/>
      <c r="AO8" s="212"/>
      <c r="AP8" s="212"/>
      <c r="AQ8" s="212"/>
      <c r="AR8" s="212"/>
      <c r="AS8" s="212"/>
      <c r="AT8" s="212"/>
      <c r="AU8" s="212"/>
      <c r="AV8" s="212"/>
      <c r="AW8" s="212"/>
      <c r="AX8" s="212"/>
      <c r="AY8" s="212"/>
      <c r="AZ8" s="212"/>
      <c r="BA8" s="212"/>
      <c r="BB8" s="212"/>
      <c r="BC8" s="212"/>
      <c r="BD8" s="212"/>
      <c r="BE8" s="212"/>
      <c r="BF8" s="212"/>
      <c r="BG8" s="212"/>
      <c r="BH8" s="212"/>
      <c r="BI8" s="212"/>
      <c r="BJ8" s="212"/>
      <c r="BK8" s="212"/>
      <c r="BL8" s="212"/>
      <c r="BM8" s="212"/>
      <c r="BN8" s="212"/>
      <c r="BO8" s="212"/>
      <c r="BP8" s="212"/>
      <c r="BQ8" s="212"/>
      <c r="BR8" s="212"/>
      <c r="BS8" s="212"/>
      <c r="BT8" s="212"/>
      <c r="BU8" s="212"/>
      <c r="BV8" s="212"/>
      <c r="BW8" s="212"/>
      <c r="BX8" s="212"/>
      <c r="BY8" s="212"/>
      <c r="BZ8" s="212"/>
      <c r="CA8" s="212"/>
      <c r="CB8" s="212"/>
      <c r="CC8" s="212"/>
      <c r="CD8" s="212"/>
      <c r="CE8" s="212"/>
      <c r="CF8" s="212"/>
      <c r="CG8" s="212"/>
      <c r="CH8" s="212"/>
      <c r="CI8" s="212"/>
      <c r="CJ8" s="212"/>
      <c r="CK8" s="212"/>
      <c r="CL8" s="212"/>
      <c r="CM8" s="212"/>
      <c r="CN8" s="212"/>
      <c r="CO8" s="212"/>
      <c r="CP8" s="212"/>
      <c r="CQ8" s="212"/>
      <c r="CR8" s="212"/>
      <c r="CS8" s="212"/>
      <c r="CT8" s="212"/>
      <c r="CU8" s="212"/>
      <c r="CV8" s="212"/>
      <c r="CW8" s="212"/>
      <c r="CX8" s="212"/>
      <c r="CY8" s="212"/>
      <c r="CZ8" s="212"/>
      <c r="DA8" s="212"/>
      <c r="DB8" s="212"/>
      <c r="DC8" s="212"/>
      <c r="DD8" s="212"/>
      <c r="DE8" s="212"/>
      <c r="DF8" s="212"/>
      <c r="DG8" s="212"/>
      <c r="DH8" s="212"/>
      <c r="DI8" s="212"/>
      <c r="DJ8" s="212"/>
      <c r="DK8" s="212"/>
      <c r="DL8" s="212"/>
      <c r="DM8" s="212"/>
      <c r="DN8" s="212"/>
      <c r="DO8" s="212"/>
      <c r="DP8" s="212"/>
      <c r="DQ8" s="212"/>
      <c r="DR8" s="212"/>
      <c r="DS8" s="212"/>
      <c r="DT8" s="212"/>
      <c r="DU8" s="212"/>
      <c r="DV8" s="212"/>
      <c r="DW8" s="212"/>
      <c r="DX8" s="212"/>
      <c r="DY8" s="212"/>
      <c r="DZ8" s="212"/>
      <c r="EA8" s="212"/>
      <c r="EB8" s="212"/>
      <c r="EC8" s="212"/>
      <c r="ED8" s="212"/>
      <c r="EE8" s="212"/>
      <c r="EF8" s="212"/>
      <c r="EG8" s="212"/>
      <c r="EH8" s="212"/>
      <c r="EI8" s="212"/>
      <c r="EJ8" s="212"/>
      <c r="EK8" s="212"/>
      <c r="EL8" s="212"/>
      <c r="EM8" s="212"/>
      <c r="EN8" s="212"/>
      <c r="EO8" s="212"/>
      <c r="EP8" s="212"/>
      <c r="EQ8" s="212"/>
      <c r="ER8" s="212"/>
      <c r="ES8" s="212"/>
      <c r="ET8" s="212"/>
      <c r="EU8" s="212"/>
      <c r="EV8" s="212"/>
      <c r="EW8" s="212"/>
      <c r="EX8" s="212"/>
      <c r="EY8" s="212"/>
      <c r="EZ8" s="212"/>
      <c r="FA8" s="212"/>
      <c r="FB8" s="212"/>
      <c r="FC8" s="212"/>
      <c r="FD8" s="212"/>
      <c r="FE8" s="212"/>
      <c r="FF8" s="212"/>
      <c r="FG8" s="212"/>
      <c r="FH8" s="212"/>
      <c r="FI8" s="212"/>
      <c r="FJ8" s="212"/>
      <c r="FK8" s="212"/>
      <c r="FL8" s="212"/>
      <c r="FM8" s="212"/>
      <c r="FN8" s="212"/>
      <c r="FO8" s="212"/>
      <c r="FP8" s="212"/>
      <c r="FQ8" s="212"/>
      <c r="FR8" s="212"/>
      <c r="FS8" s="212"/>
      <c r="FT8" s="212"/>
      <c r="FU8" s="212"/>
      <c r="FV8" s="212"/>
      <c r="FW8" s="212"/>
      <c r="FX8" s="212"/>
      <c r="FY8" s="212"/>
      <c r="FZ8" s="212"/>
      <c r="GA8" s="212"/>
      <c r="GB8" s="212"/>
      <c r="GC8" s="212"/>
      <c r="GD8" s="212"/>
      <c r="GE8" s="212"/>
      <c r="GF8" s="212"/>
      <c r="GG8" s="212"/>
      <c r="GH8" s="212"/>
      <c r="GI8" s="212"/>
      <c r="GJ8" s="212"/>
      <c r="GK8" s="212"/>
      <c r="GL8" s="212"/>
      <c r="GM8" s="212"/>
      <c r="GN8" s="212"/>
      <c r="GO8" s="212"/>
      <c r="GP8" s="212"/>
      <c r="GQ8" s="212"/>
      <c r="GR8" s="212"/>
      <c r="GS8" s="212"/>
      <c r="GT8" s="212"/>
      <c r="GU8" s="212"/>
      <c r="GV8" s="212"/>
      <c r="GW8" s="212"/>
      <c r="GX8" s="212"/>
      <c r="GY8" s="212"/>
      <c r="GZ8" s="212"/>
      <c r="HA8" s="212"/>
      <c r="HB8" s="212"/>
      <c r="HC8" s="212"/>
      <c r="HD8" s="212"/>
      <c r="HE8" s="212"/>
      <c r="HF8" s="212"/>
      <c r="HG8" s="212"/>
      <c r="HH8" s="212"/>
      <c r="HI8" s="212"/>
      <c r="HJ8" s="212"/>
      <c r="HK8" s="212"/>
      <c r="HL8" s="212"/>
      <c r="HM8" s="212"/>
      <c r="HN8" s="212"/>
      <c r="HO8" s="212"/>
      <c r="HP8" s="212"/>
      <c r="HQ8" s="212"/>
      <c r="HR8" s="212"/>
      <c r="HS8" s="212"/>
      <c r="HT8" s="212"/>
      <c r="HU8" s="212"/>
      <c r="HV8" s="212"/>
      <c r="HW8" s="212"/>
      <c r="HX8" s="212"/>
      <c r="HY8" s="212"/>
      <c r="HZ8" s="212"/>
      <c r="IA8" s="212"/>
      <c r="IB8" s="212"/>
      <c r="IC8" s="212"/>
      <c r="ID8" s="212"/>
      <c r="IE8" s="212"/>
      <c r="IF8" s="212"/>
      <c r="IG8" s="212"/>
      <c r="IH8" s="212"/>
      <c r="II8" s="212"/>
      <c r="IJ8" s="212"/>
      <c r="IK8" s="212"/>
      <c r="IL8" s="212"/>
      <c r="IM8" s="212"/>
      <c r="IN8" s="212"/>
      <c r="IO8" s="212"/>
      <c r="IP8" s="212"/>
      <c r="IQ8" s="212"/>
      <c r="IR8" s="212"/>
      <c r="IS8" s="212"/>
      <c r="IT8" s="212"/>
      <c r="IU8" s="212"/>
      <c r="IV8" s="212"/>
    </row>
    <row r="9" spans="1:256" s="101" customFormat="1" ht="28.5" customHeight="1">
      <c r="A9" s="162" t="s">
        <v>176</v>
      </c>
      <c r="B9" s="163" t="s">
        <v>177</v>
      </c>
      <c r="C9" s="163" t="s">
        <v>178</v>
      </c>
      <c r="D9" s="163" t="s">
        <v>178</v>
      </c>
      <c r="E9" s="102" t="s">
        <v>179</v>
      </c>
      <c r="F9" s="73">
        <f>G9+H9</f>
        <v>511009.4</v>
      </c>
      <c r="G9" s="73">
        <f>G11+G15+G19</f>
        <v>471241.9</v>
      </c>
      <c r="H9" s="73">
        <f>H11+H15+H19</f>
        <v>39767.5</v>
      </c>
      <c r="I9" s="73">
        <f>J9+K9</f>
        <v>547321.19999999995</v>
      </c>
      <c r="J9" s="73">
        <f>J11+J15+J19</f>
        <v>546421.19999999995</v>
      </c>
      <c r="K9" s="73">
        <f>K11</f>
        <v>900</v>
      </c>
      <c r="L9" s="100">
        <f>M9+N9</f>
        <v>1763925.4</v>
      </c>
      <c r="M9" s="100">
        <f>M11+M15+M19</f>
        <v>641925.4</v>
      </c>
      <c r="N9" s="100">
        <f>N11+N15</f>
        <v>1122000</v>
      </c>
      <c r="O9" s="100">
        <f>L9-I9</f>
        <v>1216604.2</v>
      </c>
      <c r="P9" s="100">
        <f t="shared" si="0"/>
        <v>95504.20000000007</v>
      </c>
      <c r="Q9" s="100">
        <f t="shared" si="0"/>
        <v>1121100</v>
      </c>
      <c r="R9" s="274">
        <f>S9+T9</f>
        <v>832022.5</v>
      </c>
      <c r="S9" s="100">
        <f>S11+S15+S19</f>
        <v>702022.5</v>
      </c>
      <c r="T9" s="100">
        <f>T11+T15</f>
        <v>130000</v>
      </c>
      <c r="U9" s="274">
        <f>V9</f>
        <v>731870.2</v>
      </c>
      <c r="V9" s="274">
        <f>V11+V15+V19</f>
        <v>731870.2</v>
      </c>
      <c r="W9" s="274"/>
      <c r="X9" s="409" t="s">
        <v>654</v>
      </c>
      <c r="Y9" s="290"/>
      <c r="Z9" s="290"/>
      <c r="AA9" s="212"/>
      <c r="AB9" s="212"/>
      <c r="AC9" s="212"/>
      <c r="AD9" s="212"/>
      <c r="AE9" s="212"/>
      <c r="AF9" s="212"/>
      <c r="AG9" s="212"/>
      <c r="AH9" s="212"/>
      <c r="AI9" s="212"/>
      <c r="AJ9" s="212"/>
      <c r="AK9" s="212"/>
      <c r="AL9" s="212"/>
      <c r="AM9" s="212"/>
      <c r="AN9" s="212"/>
      <c r="AO9" s="212"/>
      <c r="AP9" s="212"/>
      <c r="AQ9" s="212"/>
      <c r="AR9" s="212"/>
      <c r="AS9" s="212"/>
      <c r="AT9" s="212"/>
      <c r="AU9" s="212"/>
      <c r="AV9" s="212"/>
      <c r="AW9" s="212"/>
      <c r="AX9" s="212"/>
      <c r="AY9" s="212"/>
      <c r="AZ9" s="212"/>
      <c r="BA9" s="212"/>
      <c r="BB9" s="212"/>
      <c r="BC9" s="212"/>
      <c r="BD9" s="212"/>
      <c r="BE9" s="212"/>
      <c r="BF9" s="212"/>
      <c r="BG9" s="212"/>
      <c r="BH9" s="212"/>
      <c r="BI9" s="212"/>
      <c r="BJ9" s="212"/>
      <c r="BK9" s="212"/>
      <c r="BL9" s="212"/>
      <c r="BM9" s="212"/>
      <c r="BN9" s="212"/>
      <c r="BO9" s="212"/>
      <c r="BP9" s="212"/>
      <c r="BQ9" s="212"/>
      <c r="BR9" s="212"/>
      <c r="BS9" s="212"/>
      <c r="BT9" s="212"/>
      <c r="BU9" s="212"/>
      <c r="BV9" s="212"/>
      <c r="BW9" s="212"/>
      <c r="BX9" s="212"/>
      <c r="BY9" s="212"/>
      <c r="BZ9" s="212"/>
      <c r="CA9" s="212"/>
      <c r="CB9" s="212"/>
      <c r="CC9" s="212"/>
      <c r="CD9" s="212"/>
      <c r="CE9" s="212"/>
      <c r="CF9" s="212"/>
      <c r="CG9" s="212"/>
      <c r="CH9" s="212"/>
      <c r="CI9" s="212"/>
      <c r="CJ9" s="212"/>
      <c r="CK9" s="212"/>
      <c r="CL9" s="212"/>
      <c r="CM9" s="212"/>
      <c r="CN9" s="212"/>
      <c r="CO9" s="212"/>
      <c r="CP9" s="212"/>
      <c r="CQ9" s="212"/>
      <c r="CR9" s="212"/>
      <c r="CS9" s="212"/>
      <c r="CT9" s="212"/>
      <c r="CU9" s="212"/>
      <c r="CV9" s="212"/>
      <c r="CW9" s="212"/>
      <c r="CX9" s="212"/>
      <c r="CY9" s="212"/>
      <c r="CZ9" s="212"/>
      <c r="DA9" s="212"/>
      <c r="DB9" s="212"/>
      <c r="DC9" s="212"/>
      <c r="DD9" s="212"/>
      <c r="DE9" s="212"/>
      <c r="DF9" s="212"/>
      <c r="DG9" s="212"/>
      <c r="DH9" s="212"/>
      <c r="DI9" s="212"/>
      <c r="DJ9" s="212"/>
      <c r="DK9" s="212"/>
      <c r="DL9" s="212"/>
      <c r="DM9" s="212"/>
      <c r="DN9" s="212"/>
      <c r="DO9" s="212"/>
      <c r="DP9" s="212"/>
      <c r="DQ9" s="212"/>
      <c r="DR9" s="212"/>
      <c r="DS9" s="212"/>
      <c r="DT9" s="212"/>
      <c r="DU9" s="212"/>
      <c r="DV9" s="212"/>
      <c r="DW9" s="212"/>
      <c r="DX9" s="212"/>
      <c r="DY9" s="212"/>
      <c r="DZ9" s="212"/>
      <c r="EA9" s="212"/>
      <c r="EB9" s="212"/>
      <c r="EC9" s="212"/>
      <c r="ED9" s="212"/>
      <c r="EE9" s="212"/>
      <c r="EF9" s="212"/>
      <c r="EG9" s="212"/>
      <c r="EH9" s="212"/>
      <c r="EI9" s="212"/>
      <c r="EJ9" s="212"/>
      <c r="EK9" s="212"/>
      <c r="EL9" s="212"/>
      <c r="EM9" s="212"/>
      <c r="EN9" s="212"/>
      <c r="EO9" s="212"/>
      <c r="EP9" s="212"/>
      <c r="EQ9" s="212"/>
      <c r="ER9" s="212"/>
      <c r="ES9" s="212"/>
      <c r="ET9" s="212"/>
      <c r="EU9" s="212"/>
      <c r="EV9" s="212"/>
      <c r="EW9" s="212"/>
      <c r="EX9" s="212"/>
      <c r="EY9" s="212"/>
      <c r="EZ9" s="212"/>
      <c r="FA9" s="212"/>
      <c r="FB9" s="212"/>
      <c r="FC9" s="212"/>
      <c r="FD9" s="212"/>
      <c r="FE9" s="212"/>
      <c r="FF9" s="212"/>
      <c r="FG9" s="212"/>
      <c r="FH9" s="212"/>
      <c r="FI9" s="212"/>
      <c r="FJ9" s="212"/>
      <c r="FK9" s="212"/>
      <c r="FL9" s="212"/>
      <c r="FM9" s="212"/>
      <c r="FN9" s="212"/>
      <c r="FO9" s="212"/>
      <c r="FP9" s="212"/>
      <c r="FQ9" s="212"/>
      <c r="FR9" s="212"/>
      <c r="FS9" s="212"/>
      <c r="FT9" s="212"/>
      <c r="FU9" s="212"/>
      <c r="FV9" s="212"/>
      <c r="FW9" s="212"/>
      <c r="FX9" s="212"/>
      <c r="FY9" s="212"/>
      <c r="FZ9" s="212"/>
      <c r="GA9" s="212"/>
      <c r="GB9" s="212"/>
      <c r="GC9" s="212"/>
      <c r="GD9" s="212"/>
      <c r="GE9" s="212"/>
      <c r="GF9" s="212"/>
      <c r="GG9" s="212"/>
      <c r="GH9" s="212"/>
      <c r="GI9" s="212"/>
      <c r="GJ9" s="212"/>
      <c r="GK9" s="212"/>
      <c r="GL9" s="212"/>
      <c r="GM9" s="212"/>
      <c r="GN9" s="212"/>
      <c r="GO9" s="212"/>
      <c r="GP9" s="212"/>
      <c r="GQ9" s="212"/>
      <c r="GR9" s="212"/>
      <c r="GS9" s="212"/>
      <c r="GT9" s="212"/>
      <c r="GU9" s="212"/>
      <c r="GV9" s="212"/>
      <c r="GW9" s="212"/>
      <c r="GX9" s="212"/>
      <c r="GY9" s="212"/>
      <c r="GZ9" s="212"/>
      <c r="HA9" s="212"/>
      <c r="HB9" s="212"/>
      <c r="HC9" s="212"/>
      <c r="HD9" s="212"/>
      <c r="HE9" s="212"/>
      <c r="HF9" s="212"/>
      <c r="HG9" s="212"/>
      <c r="HH9" s="212"/>
      <c r="HI9" s="212"/>
      <c r="HJ9" s="212"/>
      <c r="HK9" s="212"/>
      <c r="HL9" s="212"/>
      <c r="HM9" s="212"/>
      <c r="HN9" s="212"/>
      <c r="HO9" s="212"/>
      <c r="HP9" s="212"/>
      <c r="HQ9" s="212"/>
      <c r="HR9" s="212"/>
      <c r="HS9" s="212"/>
      <c r="HT9" s="212"/>
      <c r="HU9" s="212"/>
      <c r="HV9" s="212"/>
      <c r="HW9" s="212"/>
      <c r="HX9" s="212"/>
      <c r="HY9" s="212"/>
      <c r="HZ9" s="212"/>
      <c r="IA9" s="212"/>
      <c r="IB9" s="212"/>
      <c r="IC9" s="212"/>
      <c r="ID9" s="212"/>
      <c r="IE9" s="212"/>
      <c r="IF9" s="212"/>
      <c r="IG9" s="212"/>
      <c r="IH9" s="212"/>
      <c r="II9" s="212"/>
      <c r="IJ9" s="212"/>
      <c r="IK9" s="212"/>
      <c r="IL9" s="212"/>
      <c r="IM9" s="212"/>
      <c r="IN9" s="212"/>
      <c r="IO9" s="212"/>
      <c r="IP9" s="212"/>
      <c r="IQ9" s="212"/>
      <c r="IR9" s="212"/>
      <c r="IS9" s="212"/>
      <c r="IT9" s="212"/>
      <c r="IU9" s="212"/>
      <c r="IV9" s="212"/>
    </row>
    <row r="10" spans="1:256" ht="15" customHeight="1">
      <c r="A10" s="13"/>
      <c r="B10" s="10"/>
      <c r="C10" s="10"/>
      <c r="D10" s="10"/>
      <c r="E10" s="22" t="s">
        <v>5</v>
      </c>
      <c r="F10" s="78"/>
      <c r="G10" s="78"/>
      <c r="H10" s="78"/>
      <c r="I10" s="78"/>
      <c r="J10" s="78"/>
      <c r="K10" s="78"/>
      <c r="L10" s="23"/>
      <c r="M10" s="23"/>
      <c r="N10" s="23"/>
      <c r="O10" s="100"/>
      <c r="P10" s="100"/>
      <c r="Q10" s="100"/>
      <c r="R10" s="23"/>
      <c r="S10" s="23"/>
      <c r="T10" s="23"/>
      <c r="U10" s="23"/>
      <c r="V10" s="23"/>
      <c r="W10" s="23"/>
      <c r="X10" s="409"/>
    </row>
    <row r="11" spans="1:256" s="216" customFormat="1" ht="37.5" customHeight="1">
      <c r="A11" s="162" t="s">
        <v>180</v>
      </c>
      <c r="B11" s="163" t="s">
        <v>177</v>
      </c>
      <c r="C11" s="163" t="s">
        <v>181</v>
      </c>
      <c r="D11" s="163" t="s">
        <v>178</v>
      </c>
      <c r="E11" s="215" t="s">
        <v>182</v>
      </c>
      <c r="F11" s="214">
        <f>F13</f>
        <v>413261.5</v>
      </c>
      <c r="G11" s="215">
        <f>G13</f>
        <v>410854.5</v>
      </c>
      <c r="H11" s="214">
        <f>H13</f>
        <v>2407</v>
      </c>
      <c r="I11" s="214">
        <f>J11+K11</f>
        <v>466830</v>
      </c>
      <c r="J11" s="214">
        <f>J13</f>
        <v>465930</v>
      </c>
      <c r="K11" s="214">
        <f>K13</f>
        <v>900</v>
      </c>
      <c r="L11" s="100">
        <f>M11+N11</f>
        <v>1546517</v>
      </c>
      <c r="M11" s="100">
        <f>M13</f>
        <v>546517</v>
      </c>
      <c r="N11" s="100">
        <f>N13</f>
        <v>1000000</v>
      </c>
      <c r="O11" s="100">
        <f t="shared" ref="O11:O73" si="1">L11-I11</f>
        <v>1079687</v>
      </c>
      <c r="P11" s="100">
        <f t="shared" ref="P11:P73" si="2">M11-J11</f>
        <v>80587</v>
      </c>
      <c r="Q11" s="100">
        <f t="shared" ref="Q11:Q73" si="3">N11-K11</f>
        <v>999100</v>
      </c>
      <c r="R11" s="100">
        <f>S11+T11</f>
        <v>604579.69999999995</v>
      </c>
      <c r="S11" s="100">
        <f>S13</f>
        <v>604579.69999999995</v>
      </c>
      <c r="T11" s="100">
        <f>T13</f>
        <v>0</v>
      </c>
      <c r="U11" s="100">
        <f>V11</f>
        <v>632169.19999999995</v>
      </c>
      <c r="V11" s="100">
        <f>V13</f>
        <v>632169.19999999995</v>
      </c>
      <c r="W11" s="100"/>
      <c r="X11" s="409"/>
    </row>
    <row r="12" spans="1:256" ht="12.75" customHeight="1">
      <c r="A12" s="13"/>
      <c r="B12" s="10"/>
      <c r="C12" s="10"/>
      <c r="D12" s="10"/>
      <c r="E12" s="19" t="s">
        <v>183</v>
      </c>
      <c r="F12" s="78"/>
      <c r="G12" s="78"/>
      <c r="H12" s="78"/>
      <c r="I12" s="78"/>
      <c r="J12" s="78"/>
      <c r="K12" s="78"/>
      <c r="L12" s="17"/>
      <c r="M12" s="17"/>
      <c r="N12" s="17"/>
      <c r="O12" s="100"/>
      <c r="P12" s="100"/>
      <c r="Q12" s="100"/>
      <c r="R12" s="17"/>
      <c r="S12" s="17"/>
      <c r="T12" s="17"/>
      <c r="U12" s="17"/>
      <c r="V12" s="17"/>
      <c r="W12" s="17"/>
      <c r="X12" s="409"/>
    </row>
    <row r="13" spans="1:256" ht="23.25" customHeight="1">
      <c r="A13" s="13" t="s">
        <v>184</v>
      </c>
      <c r="B13" s="10" t="s">
        <v>177</v>
      </c>
      <c r="C13" s="10" t="s">
        <v>181</v>
      </c>
      <c r="D13" s="10" t="s">
        <v>181</v>
      </c>
      <c r="E13" s="22" t="s">
        <v>185</v>
      </c>
      <c r="F13" s="65">
        <f>G13+H13</f>
        <v>413261.5</v>
      </c>
      <c r="G13" s="78">
        <v>410854.5</v>
      </c>
      <c r="H13" s="65">
        <v>2407</v>
      </c>
      <c r="I13" s="65">
        <f>J13+K13</f>
        <v>466830</v>
      </c>
      <c r="J13" s="65">
        <v>465930</v>
      </c>
      <c r="K13" s="65">
        <v>900</v>
      </c>
      <c r="L13" s="23">
        <f>M13+N13</f>
        <v>1546517</v>
      </c>
      <c r="M13" s="23">
        <v>546517</v>
      </c>
      <c r="N13" s="23">
        <v>1000000</v>
      </c>
      <c r="O13" s="100">
        <f t="shared" si="1"/>
        <v>1079687</v>
      </c>
      <c r="P13" s="100">
        <f t="shared" si="2"/>
        <v>80587</v>
      </c>
      <c r="Q13" s="100">
        <f t="shared" si="3"/>
        <v>999100</v>
      </c>
      <c r="R13" s="23">
        <f>S13+T13</f>
        <v>604579.69999999995</v>
      </c>
      <c r="S13" s="23">
        <v>604579.69999999995</v>
      </c>
      <c r="T13" s="23">
        <v>0</v>
      </c>
      <c r="U13" s="21">
        <f>V13</f>
        <v>632169.19999999995</v>
      </c>
      <c r="V13" s="21">
        <v>632169.19999999995</v>
      </c>
      <c r="W13" s="21"/>
      <c r="X13" s="409"/>
    </row>
    <row r="14" spans="1:256" ht="0.75" hidden="1" customHeight="1">
      <c r="A14" s="13" t="s">
        <v>186</v>
      </c>
      <c r="B14" s="10" t="s">
        <v>177</v>
      </c>
      <c r="C14" s="10" t="s">
        <v>181</v>
      </c>
      <c r="D14" s="10" t="s">
        <v>187</v>
      </c>
      <c r="E14" s="22" t="s">
        <v>188</v>
      </c>
      <c r="F14" s="78"/>
      <c r="G14" s="78"/>
      <c r="H14" s="78"/>
      <c r="I14" s="78"/>
      <c r="J14" s="78"/>
      <c r="K14" s="78"/>
      <c r="L14" s="23"/>
      <c r="M14" s="23"/>
      <c r="N14" s="23"/>
      <c r="O14" s="100">
        <f t="shared" si="1"/>
        <v>0</v>
      </c>
      <c r="P14" s="100">
        <f t="shared" si="2"/>
        <v>0</v>
      </c>
      <c r="Q14" s="100">
        <f t="shared" si="3"/>
        <v>0</v>
      </c>
      <c r="R14" s="23"/>
      <c r="S14" s="23"/>
      <c r="T14" s="23"/>
      <c r="U14" s="23"/>
      <c r="V14" s="23"/>
      <c r="W14" s="23"/>
      <c r="X14" s="292"/>
    </row>
    <row r="15" spans="1:256" s="101" customFormat="1" ht="21" customHeight="1">
      <c r="A15" s="162" t="s">
        <v>189</v>
      </c>
      <c r="B15" s="163" t="s">
        <v>177</v>
      </c>
      <c r="C15" s="163" t="s">
        <v>187</v>
      </c>
      <c r="D15" s="163" t="s">
        <v>178</v>
      </c>
      <c r="E15" s="213" t="s">
        <v>190</v>
      </c>
      <c r="F15" s="214">
        <f>G15+H15</f>
        <v>89014.7</v>
      </c>
      <c r="G15" s="214">
        <f>G17+G18</f>
        <v>51654.2</v>
      </c>
      <c r="H15" s="215">
        <f>H17+H18</f>
        <v>37360.5</v>
      </c>
      <c r="I15" s="214">
        <f>I17+I18</f>
        <v>71491.199999999997</v>
      </c>
      <c r="J15" s="215">
        <f>J17+J18</f>
        <v>71491.199999999997</v>
      </c>
      <c r="K15" s="215">
        <f>K17+K18</f>
        <v>0</v>
      </c>
      <c r="L15" s="100">
        <f>M15+N15</f>
        <v>203908.4</v>
      </c>
      <c r="M15" s="100">
        <f>M17+M18</f>
        <v>81908.399999999994</v>
      </c>
      <c r="N15" s="100">
        <f>N17+N18</f>
        <v>122000</v>
      </c>
      <c r="O15" s="100">
        <f t="shared" si="1"/>
        <v>132417.20000000001</v>
      </c>
      <c r="P15" s="100">
        <f t="shared" si="2"/>
        <v>10417.199999999997</v>
      </c>
      <c r="Q15" s="100">
        <f t="shared" si="3"/>
        <v>122000</v>
      </c>
      <c r="R15" s="100">
        <f>S15+T15</f>
        <v>213942.8</v>
      </c>
      <c r="S15" s="100">
        <f>S17+S18</f>
        <v>83942.8</v>
      </c>
      <c r="T15" s="100">
        <f>T18</f>
        <v>130000</v>
      </c>
      <c r="U15" s="100">
        <f>V15</f>
        <v>85701</v>
      </c>
      <c r="V15" s="100">
        <f>V17+V18</f>
        <v>85701</v>
      </c>
      <c r="W15" s="100"/>
      <c r="X15" s="300"/>
      <c r="Y15" s="212"/>
      <c r="Z15" s="212"/>
      <c r="AA15" s="212"/>
      <c r="AB15" s="212"/>
      <c r="AC15" s="212"/>
      <c r="AD15" s="212"/>
      <c r="AE15" s="212"/>
      <c r="AF15" s="212"/>
      <c r="AG15" s="212"/>
      <c r="AH15" s="212"/>
      <c r="AI15" s="212"/>
      <c r="AJ15" s="212"/>
      <c r="AK15" s="212"/>
      <c r="AL15" s="212"/>
      <c r="AM15" s="212"/>
      <c r="AN15" s="212"/>
      <c r="AO15" s="212"/>
      <c r="AP15" s="212"/>
      <c r="AQ15" s="212"/>
      <c r="AR15" s="212"/>
      <c r="AS15" s="212"/>
      <c r="AT15" s="212"/>
      <c r="AU15" s="212"/>
      <c r="AV15" s="212"/>
      <c r="AW15" s="212"/>
      <c r="AX15" s="212"/>
      <c r="AY15" s="212"/>
      <c r="AZ15" s="212"/>
      <c r="BA15" s="212"/>
      <c r="BB15" s="212"/>
      <c r="BC15" s="212"/>
      <c r="BD15" s="212"/>
      <c r="BE15" s="212"/>
      <c r="BF15" s="212"/>
      <c r="BG15" s="212"/>
      <c r="BH15" s="212"/>
      <c r="BI15" s="212"/>
      <c r="BJ15" s="212"/>
      <c r="BK15" s="212"/>
      <c r="BL15" s="212"/>
      <c r="BM15" s="212"/>
      <c r="BN15" s="212"/>
      <c r="BO15" s="212"/>
      <c r="BP15" s="212"/>
      <c r="BQ15" s="212"/>
      <c r="BR15" s="212"/>
      <c r="BS15" s="212"/>
      <c r="BT15" s="212"/>
      <c r="BU15" s="212"/>
      <c r="BV15" s="212"/>
      <c r="BW15" s="212"/>
      <c r="BX15" s="212"/>
      <c r="BY15" s="212"/>
      <c r="BZ15" s="212"/>
      <c r="CA15" s="212"/>
      <c r="CB15" s="212"/>
      <c r="CC15" s="212"/>
      <c r="CD15" s="212"/>
      <c r="CE15" s="212"/>
      <c r="CF15" s="212"/>
      <c r="CG15" s="212"/>
      <c r="CH15" s="212"/>
      <c r="CI15" s="212"/>
      <c r="CJ15" s="212"/>
      <c r="CK15" s="212"/>
      <c r="CL15" s="212"/>
      <c r="CM15" s="212"/>
      <c r="CN15" s="212"/>
      <c r="CO15" s="212"/>
      <c r="CP15" s="212"/>
      <c r="CQ15" s="212"/>
      <c r="CR15" s="212"/>
      <c r="CS15" s="212"/>
      <c r="CT15" s="212"/>
      <c r="CU15" s="212"/>
      <c r="CV15" s="212"/>
      <c r="CW15" s="212"/>
      <c r="CX15" s="212"/>
      <c r="CY15" s="212"/>
      <c r="CZ15" s="212"/>
      <c r="DA15" s="212"/>
      <c r="DB15" s="212"/>
      <c r="DC15" s="212"/>
      <c r="DD15" s="212"/>
      <c r="DE15" s="212"/>
      <c r="DF15" s="212"/>
      <c r="DG15" s="212"/>
      <c r="DH15" s="212"/>
      <c r="DI15" s="212"/>
      <c r="DJ15" s="212"/>
      <c r="DK15" s="212"/>
      <c r="DL15" s="212"/>
      <c r="DM15" s="212"/>
      <c r="DN15" s="212"/>
      <c r="DO15" s="212"/>
      <c r="DP15" s="212"/>
      <c r="DQ15" s="212"/>
      <c r="DR15" s="212"/>
      <c r="DS15" s="212"/>
      <c r="DT15" s="212"/>
      <c r="DU15" s="212"/>
      <c r="DV15" s="212"/>
      <c r="DW15" s="212"/>
      <c r="DX15" s="212"/>
      <c r="DY15" s="212"/>
      <c r="DZ15" s="212"/>
      <c r="EA15" s="212"/>
      <c r="EB15" s="212"/>
      <c r="EC15" s="212"/>
      <c r="ED15" s="212"/>
      <c r="EE15" s="212"/>
      <c r="EF15" s="212"/>
      <c r="EG15" s="212"/>
      <c r="EH15" s="212"/>
      <c r="EI15" s="212"/>
      <c r="EJ15" s="212"/>
      <c r="EK15" s="212"/>
      <c r="EL15" s="212"/>
      <c r="EM15" s="212"/>
      <c r="EN15" s="212"/>
      <c r="EO15" s="212"/>
      <c r="EP15" s="212"/>
      <c r="EQ15" s="212"/>
      <c r="ER15" s="212"/>
      <c r="ES15" s="212"/>
      <c r="ET15" s="212"/>
      <c r="EU15" s="212"/>
      <c r="EV15" s="212"/>
      <c r="EW15" s="212"/>
      <c r="EX15" s="212"/>
      <c r="EY15" s="212"/>
      <c r="EZ15" s="212"/>
      <c r="FA15" s="212"/>
      <c r="FB15" s="212"/>
      <c r="FC15" s="212"/>
      <c r="FD15" s="212"/>
      <c r="FE15" s="212"/>
      <c r="FF15" s="212"/>
      <c r="FG15" s="212"/>
      <c r="FH15" s="212"/>
      <c r="FI15" s="212"/>
      <c r="FJ15" s="212"/>
      <c r="FK15" s="212"/>
      <c r="FL15" s="212"/>
      <c r="FM15" s="212"/>
      <c r="FN15" s="212"/>
      <c r="FO15" s="212"/>
      <c r="FP15" s="212"/>
      <c r="FQ15" s="212"/>
      <c r="FR15" s="212"/>
      <c r="FS15" s="212"/>
      <c r="FT15" s="212"/>
      <c r="FU15" s="212"/>
      <c r="FV15" s="212"/>
      <c r="FW15" s="212"/>
      <c r="FX15" s="212"/>
      <c r="FY15" s="212"/>
      <c r="FZ15" s="212"/>
      <c r="GA15" s="212"/>
      <c r="GB15" s="212"/>
      <c r="GC15" s="212"/>
      <c r="GD15" s="212"/>
      <c r="GE15" s="212"/>
      <c r="GF15" s="212"/>
      <c r="GG15" s="212"/>
      <c r="GH15" s="212"/>
      <c r="GI15" s="212"/>
      <c r="GJ15" s="212"/>
      <c r="GK15" s="212"/>
      <c r="GL15" s="212"/>
      <c r="GM15" s="212"/>
      <c r="GN15" s="212"/>
      <c r="GO15" s="212"/>
      <c r="GP15" s="212"/>
      <c r="GQ15" s="212"/>
      <c r="GR15" s="212"/>
      <c r="GS15" s="212"/>
      <c r="GT15" s="212"/>
      <c r="GU15" s="212"/>
      <c r="GV15" s="212"/>
      <c r="GW15" s="212"/>
      <c r="GX15" s="212"/>
      <c r="GY15" s="212"/>
      <c r="GZ15" s="212"/>
      <c r="HA15" s="212"/>
      <c r="HB15" s="212"/>
      <c r="HC15" s="212"/>
      <c r="HD15" s="212"/>
      <c r="HE15" s="212"/>
      <c r="HF15" s="212"/>
      <c r="HG15" s="212"/>
      <c r="HH15" s="212"/>
      <c r="HI15" s="212"/>
      <c r="HJ15" s="212"/>
      <c r="HK15" s="212"/>
      <c r="HL15" s="212"/>
      <c r="HM15" s="212"/>
      <c r="HN15" s="212"/>
      <c r="HO15" s="212"/>
      <c r="HP15" s="212"/>
      <c r="HQ15" s="212"/>
      <c r="HR15" s="212"/>
      <c r="HS15" s="212"/>
      <c r="HT15" s="212"/>
      <c r="HU15" s="212"/>
      <c r="HV15" s="212"/>
      <c r="HW15" s="212"/>
      <c r="HX15" s="212"/>
      <c r="HY15" s="212"/>
      <c r="HZ15" s="212"/>
      <c r="IA15" s="212"/>
      <c r="IB15" s="212"/>
      <c r="IC15" s="212"/>
      <c r="ID15" s="212"/>
      <c r="IE15" s="212"/>
      <c r="IF15" s="212"/>
      <c r="IG15" s="212"/>
      <c r="IH15" s="212"/>
      <c r="II15" s="212"/>
      <c r="IJ15" s="212"/>
      <c r="IK15" s="212"/>
      <c r="IL15" s="212"/>
      <c r="IM15" s="212"/>
      <c r="IN15" s="212"/>
      <c r="IO15" s="212"/>
      <c r="IP15" s="212"/>
      <c r="IQ15" s="212"/>
      <c r="IR15" s="212"/>
      <c r="IS15" s="212"/>
      <c r="IT15" s="212"/>
      <c r="IU15" s="212"/>
      <c r="IV15" s="212"/>
    </row>
    <row r="16" spans="1:256" ht="12.75" customHeight="1">
      <c r="A16" s="13"/>
      <c r="B16" s="10"/>
      <c r="C16" s="10"/>
      <c r="D16" s="10"/>
      <c r="E16" s="19" t="s">
        <v>183</v>
      </c>
      <c r="F16" s="78"/>
      <c r="G16" s="78"/>
      <c r="H16" s="78"/>
      <c r="I16" s="78"/>
      <c r="J16" s="78"/>
      <c r="K16" s="78"/>
      <c r="L16" s="21"/>
      <c r="M16" s="21"/>
      <c r="N16" s="21"/>
      <c r="O16" s="100"/>
      <c r="P16" s="100"/>
      <c r="Q16" s="100"/>
      <c r="R16" s="21"/>
      <c r="S16" s="21"/>
      <c r="T16" s="21"/>
      <c r="U16" s="21"/>
      <c r="V16" s="21"/>
      <c r="W16" s="21"/>
      <c r="X16" s="292"/>
    </row>
    <row r="17" spans="1:24" ht="42" customHeight="1">
      <c r="A17" s="13" t="s">
        <v>191</v>
      </c>
      <c r="B17" s="10" t="s">
        <v>177</v>
      </c>
      <c r="C17" s="10" t="s">
        <v>187</v>
      </c>
      <c r="D17" s="10" t="s">
        <v>181</v>
      </c>
      <c r="E17" s="22" t="s">
        <v>192</v>
      </c>
      <c r="F17" s="78">
        <f>H17+G17</f>
        <v>30930.9</v>
      </c>
      <c r="G17" s="78">
        <v>7981.2</v>
      </c>
      <c r="H17" s="78">
        <v>22949.7</v>
      </c>
      <c r="I17" s="65">
        <v>5997</v>
      </c>
      <c r="J17" s="65">
        <v>5997</v>
      </c>
      <c r="K17" s="78">
        <v>0</v>
      </c>
      <c r="L17" s="23">
        <f>M17</f>
        <v>5997</v>
      </c>
      <c r="M17" s="23">
        <v>5997</v>
      </c>
      <c r="N17" s="23"/>
      <c r="O17" s="100">
        <f t="shared" si="1"/>
        <v>0</v>
      </c>
      <c r="P17" s="100">
        <f t="shared" si="2"/>
        <v>0</v>
      </c>
      <c r="Q17" s="100">
        <f t="shared" si="3"/>
        <v>0</v>
      </c>
      <c r="R17" s="23">
        <f>S17</f>
        <v>5997</v>
      </c>
      <c r="S17" s="23">
        <v>5997</v>
      </c>
      <c r="T17" s="21"/>
      <c r="U17" s="21">
        <f>V17</f>
        <v>5997</v>
      </c>
      <c r="V17" s="21">
        <v>5997</v>
      </c>
      <c r="W17" s="21"/>
      <c r="X17" s="293" t="s">
        <v>602</v>
      </c>
    </row>
    <row r="18" spans="1:24" ht="42" customHeight="1">
      <c r="A18" s="82">
        <v>2133</v>
      </c>
      <c r="B18" s="81" t="s">
        <v>177</v>
      </c>
      <c r="C18" s="81" t="s">
        <v>187</v>
      </c>
      <c r="D18" s="81" t="s">
        <v>187</v>
      </c>
      <c r="E18" s="83" t="s">
        <v>520</v>
      </c>
      <c r="F18" s="65">
        <f>G18+H18</f>
        <v>58083.8</v>
      </c>
      <c r="G18" s="65">
        <v>43673</v>
      </c>
      <c r="H18" s="78">
        <v>14410.8</v>
      </c>
      <c r="I18" s="78">
        <v>65494.2</v>
      </c>
      <c r="J18" s="78">
        <v>65494.2</v>
      </c>
      <c r="K18" s="78">
        <v>0</v>
      </c>
      <c r="L18" s="23">
        <f>M18+N18</f>
        <v>197911.4</v>
      </c>
      <c r="M18" s="23">
        <v>75911.399999999994</v>
      </c>
      <c r="N18" s="23">
        <v>122000</v>
      </c>
      <c r="O18" s="100">
        <f t="shared" si="1"/>
        <v>132417.20000000001</v>
      </c>
      <c r="P18" s="100">
        <f t="shared" si="2"/>
        <v>10417.199999999997</v>
      </c>
      <c r="Q18" s="100">
        <f t="shared" si="3"/>
        <v>122000</v>
      </c>
      <c r="R18" s="23">
        <f>S18+T18</f>
        <v>207945.8</v>
      </c>
      <c r="S18" s="23">
        <v>77945.8</v>
      </c>
      <c r="T18" s="23">
        <v>130000</v>
      </c>
      <c r="U18" s="21">
        <f>V18</f>
        <v>79704</v>
      </c>
      <c r="V18" s="21">
        <v>79704</v>
      </c>
      <c r="W18" s="21"/>
      <c r="X18" s="293" t="s">
        <v>604</v>
      </c>
    </row>
    <row r="19" spans="1:24" s="216" customFormat="1" ht="28.5" customHeight="1">
      <c r="A19" s="162" t="s">
        <v>194</v>
      </c>
      <c r="B19" s="163" t="s">
        <v>177</v>
      </c>
      <c r="C19" s="163" t="s">
        <v>195</v>
      </c>
      <c r="D19" s="163" t="s">
        <v>178</v>
      </c>
      <c r="E19" s="215" t="s">
        <v>196</v>
      </c>
      <c r="F19" s="215">
        <f>G19</f>
        <v>8733.2000000000007</v>
      </c>
      <c r="G19" s="215">
        <f>G21</f>
        <v>8733.2000000000007</v>
      </c>
      <c r="H19" s="214">
        <v>0</v>
      </c>
      <c r="I19" s="214">
        <f>J19</f>
        <v>9000</v>
      </c>
      <c r="J19" s="215">
        <f>J21</f>
        <v>9000</v>
      </c>
      <c r="K19" s="215">
        <v>0</v>
      </c>
      <c r="L19" s="100">
        <f>M19</f>
        <v>13500</v>
      </c>
      <c r="M19" s="100">
        <f>M21</f>
        <v>13500</v>
      </c>
      <c r="N19" s="95"/>
      <c r="O19" s="100">
        <f t="shared" si="1"/>
        <v>4500</v>
      </c>
      <c r="P19" s="100">
        <f t="shared" si="2"/>
        <v>4500</v>
      </c>
      <c r="Q19" s="100">
        <f t="shared" si="3"/>
        <v>0</v>
      </c>
      <c r="R19" s="100">
        <f>S19</f>
        <v>13500</v>
      </c>
      <c r="S19" s="100">
        <f>S21</f>
        <v>13500</v>
      </c>
      <c r="T19" s="95"/>
      <c r="U19" s="100">
        <f>V19</f>
        <v>14000</v>
      </c>
      <c r="V19" s="100">
        <f>V21</f>
        <v>14000</v>
      </c>
      <c r="W19" s="95"/>
      <c r="X19" s="295"/>
    </row>
    <row r="20" spans="1:24" ht="17.25" customHeight="1">
      <c r="A20" s="13"/>
      <c r="B20" s="10"/>
      <c r="C20" s="10"/>
      <c r="D20" s="10"/>
      <c r="E20" s="19" t="s">
        <v>183</v>
      </c>
      <c r="F20" s="78"/>
      <c r="G20" s="78"/>
      <c r="H20" s="78"/>
      <c r="I20" s="78"/>
      <c r="J20" s="78"/>
      <c r="K20" s="78"/>
      <c r="L20" s="21"/>
      <c r="M20" s="21"/>
      <c r="N20" s="21"/>
      <c r="O20" s="100"/>
      <c r="P20" s="100"/>
      <c r="Q20" s="100"/>
      <c r="R20" s="21"/>
      <c r="S20" s="21"/>
      <c r="T20" s="21"/>
      <c r="U20" s="23"/>
      <c r="V20" s="23"/>
      <c r="W20" s="21"/>
      <c r="X20" s="294"/>
    </row>
    <row r="21" spans="1:24" ht="39.75" customHeight="1">
      <c r="A21" s="13" t="s">
        <v>197</v>
      </c>
      <c r="B21" s="10" t="s">
        <v>177</v>
      </c>
      <c r="C21" s="10" t="s">
        <v>195</v>
      </c>
      <c r="D21" s="10" t="s">
        <v>181</v>
      </c>
      <c r="E21" s="22" t="s">
        <v>196</v>
      </c>
      <c r="F21" s="78">
        <f>G21</f>
        <v>8733.2000000000007</v>
      </c>
      <c r="G21" s="78">
        <v>8733.2000000000007</v>
      </c>
      <c r="H21" s="65">
        <v>0</v>
      </c>
      <c r="I21" s="65">
        <f>J21</f>
        <v>9000</v>
      </c>
      <c r="J21" s="78">
        <v>9000</v>
      </c>
      <c r="K21" s="78">
        <v>0</v>
      </c>
      <c r="L21" s="23">
        <f>M21</f>
        <v>13500</v>
      </c>
      <c r="M21" s="23">
        <v>13500</v>
      </c>
      <c r="N21" s="21"/>
      <c r="O21" s="100">
        <f t="shared" si="1"/>
        <v>4500</v>
      </c>
      <c r="P21" s="100">
        <f t="shared" si="2"/>
        <v>4500</v>
      </c>
      <c r="Q21" s="100">
        <f t="shared" si="3"/>
        <v>0</v>
      </c>
      <c r="R21" s="23">
        <f>S21</f>
        <v>13500</v>
      </c>
      <c r="S21" s="23">
        <v>13500</v>
      </c>
      <c r="T21" s="21"/>
      <c r="U21" s="23">
        <f>V21</f>
        <v>14000</v>
      </c>
      <c r="V21" s="23">
        <v>14000</v>
      </c>
      <c r="W21" s="21"/>
      <c r="X21" s="352" t="s">
        <v>603</v>
      </c>
    </row>
    <row r="22" spans="1:24" s="216" customFormat="1" ht="36.75" customHeight="1">
      <c r="A22" s="162" t="s">
        <v>198</v>
      </c>
      <c r="B22" s="163" t="s">
        <v>199</v>
      </c>
      <c r="C22" s="163" t="s">
        <v>178</v>
      </c>
      <c r="D22" s="163" t="s">
        <v>178</v>
      </c>
      <c r="E22" s="215" t="s">
        <v>200</v>
      </c>
      <c r="F22" s="215">
        <f>G22+H22</f>
        <v>9240.7000000000007</v>
      </c>
      <c r="G22" s="215">
        <f>G27</f>
        <v>4720.8999999999996</v>
      </c>
      <c r="H22" s="215">
        <f>H27</f>
        <v>4519.8</v>
      </c>
      <c r="I22" s="215">
        <f>I27</f>
        <v>28000</v>
      </c>
      <c r="J22" s="215">
        <f>J27</f>
        <v>9000</v>
      </c>
      <c r="K22" s="215">
        <f>K27</f>
        <v>19000</v>
      </c>
      <c r="L22" s="100">
        <f>M22</f>
        <v>25000</v>
      </c>
      <c r="M22" s="100">
        <f>M27</f>
        <v>25000</v>
      </c>
      <c r="N22" s="95"/>
      <c r="O22" s="100">
        <f t="shared" si="1"/>
        <v>-3000</v>
      </c>
      <c r="P22" s="100">
        <f t="shared" si="2"/>
        <v>16000</v>
      </c>
      <c r="Q22" s="100">
        <f t="shared" si="3"/>
        <v>-19000</v>
      </c>
      <c r="R22" s="100">
        <f>S22</f>
        <v>18000</v>
      </c>
      <c r="S22" s="100">
        <f>S27</f>
        <v>18000</v>
      </c>
      <c r="T22" s="95"/>
      <c r="U22" s="95">
        <f>V22</f>
        <v>9500</v>
      </c>
      <c r="V22" s="95">
        <f>V27</f>
        <v>9500</v>
      </c>
      <c r="W22" s="95"/>
      <c r="X22" s="409" t="s">
        <v>605</v>
      </c>
    </row>
    <row r="23" spans="1:24" ht="12" customHeight="1">
      <c r="A23" s="13"/>
      <c r="B23" s="10"/>
      <c r="C23" s="10"/>
      <c r="D23" s="10"/>
      <c r="E23" s="19" t="s">
        <v>5</v>
      </c>
      <c r="F23" s="78"/>
      <c r="G23" s="78"/>
      <c r="H23" s="78"/>
      <c r="I23" s="78"/>
      <c r="J23" s="78"/>
      <c r="K23" s="78"/>
      <c r="L23" s="23"/>
      <c r="M23" s="23"/>
      <c r="N23" s="21"/>
      <c r="O23" s="100"/>
      <c r="P23" s="100"/>
      <c r="Q23" s="100"/>
      <c r="R23" s="23"/>
      <c r="S23" s="23"/>
      <c r="T23" s="21"/>
      <c r="U23" s="21"/>
      <c r="V23" s="21"/>
      <c r="W23" s="21"/>
      <c r="X23" s="409"/>
    </row>
    <row r="24" spans="1:24" ht="25.5" hidden="1" customHeight="1">
      <c r="A24" s="13" t="s">
        <v>201</v>
      </c>
      <c r="B24" s="10" t="s">
        <v>199</v>
      </c>
      <c r="C24" s="10" t="s">
        <v>202</v>
      </c>
      <c r="D24" s="10" t="s">
        <v>178</v>
      </c>
      <c r="E24" s="36" t="s">
        <v>203</v>
      </c>
      <c r="F24" s="36"/>
      <c r="G24" s="36"/>
      <c r="H24" s="36"/>
      <c r="I24" s="36"/>
      <c r="J24" s="36"/>
      <c r="K24" s="36"/>
      <c r="L24" s="23"/>
      <c r="M24" s="23"/>
      <c r="N24" s="21"/>
      <c r="O24" s="100">
        <f t="shared" si="1"/>
        <v>0</v>
      </c>
      <c r="P24" s="100">
        <f t="shared" si="2"/>
        <v>0</v>
      </c>
      <c r="Q24" s="100">
        <f t="shared" si="3"/>
        <v>0</v>
      </c>
      <c r="R24" s="23"/>
      <c r="S24" s="23"/>
      <c r="T24" s="21"/>
      <c r="U24" s="21"/>
      <c r="V24" s="21"/>
      <c r="W24" s="21"/>
      <c r="X24" s="409"/>
    </row>
    <row r="25" spans="1:24" ht="12.75" hidden="1" customHeight="1">
      <c r="A25" s="13"/>
      <c r="B25" s="10"/>
      <c r="C25" s="10"/>
      <c r="D25" s="10"/>
      <c r="E25" s="19" t="s">
        <v>183</v>
      </c>
      <c r="F25" s="78"/>
      <c r="G25" s="78"/>
      <c r="H25" s="78"/>
      <c r="I25" s="78"/>
      <c r="J25" s="78"/>
      <c r="K25" s="78"/>
      <c r="L25" s="23"/>
      <c r="M25" s="23"/>
      <c r="N25" s="21"/>
      <c r="O25" s="100">
        <f t="shared" si="1"/>
        <v>0</v>
      </c>
      <c r="P25" s="100">
        <f t="shared" si="2"/>
        <v>0</v>
      </c>
      <c r="Q25" s="100">
        <f t="shared" si="3"/>
        <v>0</v>
      </c>
      <c r="R25" s="23"/>
      <c r="S25" s="23"/>
      <c r="T25" s="21"/>
      <c r="U25" s="21"/>
      <c r="V25" s="21"/>
      <c r="W25" s="21"/>
      <c r="X25" s="409"/>
    </row>
    <row r="26" spans="1:24" ht="25.5" hidden="1" customHeight="1">
      <c r="A26" s="13" t="s">
        <v>204</v>
      </c>
      <c r="B26" s="10" t="s">
        <v>199</v>
      </c>
      <c r="C26" s="10" t="s">
        <v>202</v>
      </c>
      <c r="D26" s="10" t="s">
        <v>181</v>
      </c>
      <c r="E26" s="22" t="s">
        <v>203</v>
      </c>
      <c r="F26" s="78"/>
      <c r="G26" s="78"/>
      <c r="H26" s="78"/>
      <c r="I26" s="78"/>
      <c r="J26" s="78"/>
      <c r="K26" s="78"/>
      <c r="L26" s="23"/>
      <c r="M26" s="23"/>
      <c r="N26" s="21"/>
      <c r="O26" s="100">
        <f t="shared" si="1"/>
        <v>0</v>
      </c>
      <c r="P26" s="100">
        <f t="shared" si="2"/>
        <v>0</v>
      </c>
      <c r="Q26" s="100">
        <f t="shared" si="3"/>
        <v>0</v>
      </c>
      <c r="R26" s="23"/>
      <c r="S26" s="23"/>
      <c r="T26" s="21"/>
      <c r="U26" s="21"/>
      <c r="V26" s="21"/>
      <c r="W26" s="21"/>
      <c r="X26" s="409"/>
    </row>
    <row r="27" spans="1:24" s="216" customFormat="1" ht="20.25" customHeight="1">
      <c r="A27" s="162" t="s">
        <v>205</v>
      </c>
      <c r="B27" s="163" t="s">
        <v>199</v>
      </c>
      <c r="C27" s="163" t="s">
        <v>193</v>
      </c>
      <c r="D27" s="163" t="s">
        <v>178</v>
      </c>
      <c r="E27" s="215" t="s">
        <v>206</v>
      </c>
      <c r="F27" s="215">
        <f>G27+H27</f>
        <v>9240.7000000000007</v>
      </c>
      <c r="G27" s="215">
        <f>G29</f>
        <v>4720.8999999999996</v>
      </c>
      <c r="H27" s="215">
        <f>H29</f>
        <v>4519.8</v>
      </c>
      <c r="I27" s="215">
        <f>J27+K27</f>
        <v>28000</v>
      </c>
      <c r="J27" s="215">
        <f>J29</f>
        <v>9000</v>
      </c>
      <c r="K27" s="215">
        <f>K29</f>
        <v>19000</v>
      </c>
      <c r="L27" s="100">
        <f>M27</f>
        <v>25000</v>
      </c>
      <c r="M27" s="100">
        <f>M29</f>
        <v>25000</v>
      </c>
      <c r="N27" s="95"/>
      <c r="O27" s="100">
        <f t="shared" si="1"/>
        <v>-3000</v>
      </c>
      <c r="P27" s="100">
        <f t="shared" si="2"/>
        <v>16000</v>
      </c>
      <c r="Q27" s="100">
        <f t="shared" si="3"/>
        <v>-19000</v>
      </c>
      <c r="R27" s="100">
        <f>S27</f>
        <v>18000</v>
      </c>
      <c r="S27" s="100">
        <f>S29</f>
        <v>18000</v>
      </c>
      <c r="T27" s="95"/>
      <c r="U27" s="95">
        <f>V27</f>
        <v>9500</v>
      </c>
      <c r="V27" s="95">
        <f>V29</f>
        <v>9500</v>
      </c>
      <c r="W27" s="95"/>
      <c r="X27" s="409"/>
    </row>
    <row r="28" spans="1:24" ht="12.75" customHeight="1">
      <c r="A28" s="13"/>
      <c r="B28" s="10"/>
      <c r="C28" s="10"/>
      <c r="D28" s="10"/>
      <c r="E28" s="19" t="s">
        <v>183</v>
      </c>
      <c r="F28" s="78"/>
      <c r="G28" s="78"/>
      <c r="H28" s="78"/>
      <c r="I28" s="78"/>
      <c r="J28" s="78"/>
      <c r="K28" s="78"/>
      <c r="L28" s="21"/>
      <c r="M28" s="21"/>
      <c r="N28" s="21"/>
      <c r="O28" s="100"/>
      <c r="P28" s="100"/>
      <c r="Q28" s="100"/>
      <c r="R28" s="23"/>
      <c r="S28" s="23"/>
      <c r="T28" s="21"/>
      <c r="U28" s="21"/>
      <c r="V28" s="21"/>
      <c r="W28" s="21"/>
      <c r="X28" s="409"/>
    </row>
    <row r="29" spans="1:24" s="221" customFormat="1" ht="20.25" customHeight="1">
      <c r="A29" s="217" t="s">
        <v>207</v>
      </c>
      <c r="B29" s="218" t="s">
        <v>199</v>
      </c>
      <c r="C29" s="218" t="s">
        <v>193</v>
      </c>
      <c r="D29" s="218" t="s">
        <v>181</v>
      </c>
      <c r="E29" s="219" t="s">
        <v>206</v>
      </c>
      <c r="F29" s="220">
        <f>G29+H29</f>
        <v>9240.7000000000007</v>
      </c>
      <c r="G29" s="220">
        <v>4720.8999999999996</v>
      </c>
      <c r="H29" s="220">
        <v>4519.8</v>
      </c>
      <c r="I29" s="220">
        <f>J29+K29</f>
        <v>28000</v>
      </c>
      <c r="J29" s="220">
        <v>9000</v>
      </c>
      <c r="K29" s="220">
        <v>19000</v>
      </c>
      <c r="L29" s="183">
        <f>M29</f>
        <v>25000</v>
      </c>
      <c r="M29" s="183">
        <v>25000</v>
      </c>
      <c r="N29" s="183"/>
      <c r="O29" s="100">
        <f t="shared" si="1"/>
        <v>-3000</v>
      </c>
      <c r="P29" s="100">
        <f t="shared" si="2"/>
        <v>16000</v>
      </c>
      <c r="Q29" s="100">
        <f t="shared" si="3"/>
        <v>-19000</v>
      </c>
      <c r="R29" s="183">
        <f>S29</f>
        <v>18000</v>
      </c>
      <c r="S29" s="183">
        <v>18000</v>
      </c>
      <c r="T29" s="183"/>
      <c r="U29" s="183">
        <f>V29</f>
        <v>9500</v>
      </c>
      <c r="V29" s="183">
        <v>9500</v>
      </c>
      <c r="W29" s="183"/>
      <c r="X29" s="409"/>
    </row>
    <row r="30" spans="1:24" s="216" customFormat="1" ht="17.25" customHeight="1">
      <c r="A30" s="162" t="s">
        <v>208</v>
      </c>
      <c r="B30" s="163" t="s">
        <v>209</v>
      </c>
      <c r="C30" s="163" t="s">
        <v>178</v>
      </c>
      <c r="D30" s="163" t="s">
        <v>178</v>
      </c>
      <c r="E30" s="215" t="s">
        <v>210</v>
      </c>
      <c r="F30" s="215">
        <f>G30+H30</f>
        <v>654440.6</v>
      </c>
      <c r="G30" s="215">
        <f>G32+G36+G43</f>
        <v>34348.1</v>
      </c>
      <c r="H30" s="215">
        <f>H36+H43</f>
        <v>620092.5</v>
      </c>
      <c r="I30" s="214">
        <f>J30+K30</f>
        <v>5300</v>
      </c>
      <c r="J30" s="214">
        <f>J36+J43</f>
        <v>25200</v>
      </c>
      <c r="K30" s="214">
        <f>K36+K43</f>
        <v>-19900</v>
      </c>
      <c r="L30" s="95">
        <f>M30+N30</f>
        <v>1579050</v>
      </c>
      <c r="M30" s="95">
        <f>M32+M36+M40</f>
        <v>64750</v>
      </c>
      <c r="N30" s="95">
        <f>N32+N36+N43</f>
        <v>1514300</v>
      </c>
      <c r="O30" s="100">
        <f t="shared" si="1"/>
        <v>1573750</v>
      </c>
      <c r="P30" s="100">
        <f t="shared" si="2"/>
        <v>39550</v>
      </c>
      <c r="Q30" s="100">
        <f t="shared" si="3"/>
        <v>1534200</v>
      </c>
      <c r="R30" s="95">
        <f>S30+T30</f>
        <v>1992353.9</v>
      </c>
      <c r="S30" s="95">
        <f>S32+S36+S40</f>
        <v>47389.5</v>
      </c>
      <c r="T30" s="95">
        <f>T32+T36+T40+T43</f>
        <v>1944964.4</v>
      </c>
      <c r="U30" s="95">
        <f>V30+W30</f>
        <v>443750</v>
      </c>
      <c r="V30" s="95">
        <f>V32+V36+V40</f>
        <v>39750</v>
      </c>
      <c r="W30" s="95">
        <f>W32+W36+W43</f>
        <v>404000</v>
      </c>
      <c r="X30" s="295"/>
    </row>
    <row r="31" spans="1:24" ht="12.75" customHeight="1">
      <c r="A31" s="13"/>
      <c r="B31" s="10"/>
      <c r="C31" s="10"/>
      <c r="D31" s="10"/>
      <c r="E31" s="19" t="s">
        <v>5</v>
      </c>
      <c r="F31" s="78"/>
      <c r="G31" s="78"/>
      <c r="H31" s="78"/>
      <c r="I31" s="78"/>
      <c r="J31" s="78"/>
      <c r="K31" s="78"/>
      <c r="L31" s="21"/>
      <c r="M31" s="21"/>
      <c r="N31" s="21"/>
      <c r="O31" s="100"/>
      <c r="P31" s="100"/>
      <c r="Q31" s="100"/>
      <c r="R31" s="21"/>
      <c r="S31" s="21"/>
      <c r="T31" s="21"/>
      <c r="U31" s="21"/>
      <c r="V31" s="21"/>
      <c r="W31" s="21"/>
      <c r="X31" s="294"/>
    </row>
    <row r="32" spans="1:24" s="216" customFormat="1" ht="51" customHeight="1">
      <c r="A32" s="162" t="s">
        <v>211</v>
      </c>
      <c r="B32" s="163" t="s">
        <v>209</v>
      </c>
      <c r="C32" s="163" t="s">
        <v>202</v>
      </c>
      <c r="D32" s="163" t="s">
        <v>178</v>
      </c>
      <c r="E32" s="215" t="s">
        <v>212</v>
      </c>
      <c r="F32" s="215">
        <f>G32</f>
        <v>3364.5</v>
      </c>
      <c r="G32" s="215">
        <f>G34</f>
        <v>3364.5</v>
      </c>
      <c r="H32" s="215">
        <v>0</v>
      </c>
      <c r="I32" s="215">
        <v>0</v>
      </c>
      <c r="J32" s="215">
        <v>0</v>
      </c>
      <c r="K32" s="215">
        <v>0</v>
      </c>
      <c r="L32" s="100">
        <f>M32+N32</f>
        <v>116500</v>
      </c>
      <c r="M32" s="100">
        <f>M34</f>
        <v>16500</v>
      </c>
      <c r="N32" s="100">
        <f>N34</f>
        <v>100000</v>
      </c>
      <c r="O32" s="100">
        <f t="shared" si="1"/>
        <v>116500</v>
      </c>
      <c r="P32" s="100">
        <f t="shared" si="2"/>
        <v>16500</v>
      </c>
      <c r="Q32" s="100">
        <f t="shared" si="3"/>
        <v>100000</v>
      </c>
      <c r="R32" s="95">
        <f>S32+T32</f>
        <v>185189.5</v>
      </c>
      <c r="S32" s="95">
        <f>S34</f>
        <v>10189.5</v>
      </c>
      <c r="T32" s="95">
        <f>T35</f>
        <v>175000</v>
      </c>
      <c r="U32" s="95">
        <f>V32+W32</f>
        <v>75500</v>
      </c>
      <c r="V32" s="95">
        <f>V34</f>
        <v>5500</v>
      </c>
      <c r="W32" s="95">
        <f>W35</f>
        <v>70000</v>
      </c>
      <c r="X32" s="409" t="s">
        <v>606</v>
      </c>
    </row>
    <row r="33" spans="1:256" ht="12.75" customHeight="1">
      <c r="A33" s="13"/>
      <c r="B33" s="10"/>
      <c r="C33" s="10"/>
      <c r="D33" s="10"/>
      <c r="E33" s="19" t="s">
        <v>183</v>
      </c>
      <c r="F33" s="78"/>
      <c r="G33" s="78"/>
      <c r="H33" s="78"/>
      <c r="I33" s="78"/>
      <c r="J33" s="78"/>
      <c r="K33" s="78"/>
      <c r="L33" s="23"/>
      <c r="M33" s="23"/>
      <c r="N33" s="23"/>
      <c r="O33" s="100"/>
      <c r="P33" s="100"/>
      <c r="Q33" s="100"/>
      <c r="R33" s="21"/>
      <c r="S33" s="21"/>
      <c r="T33" s="21"/>
      <c r="U33" s="21"/>
      <c r="V33" s="21"/>
      <c r="W33" s="21"/>
      <c r="X33" s="409"/>
    </row>
    <row r="34" spans="1:256" ht="12.75" customHeight="1">
      <c r="A34" s="13">
        <v>2421</v>
      </c>
      <c r="B34" s="10">
        <v>4</v>
      </c>
      <c r="C34" s="10">
        <v>2</v>
      </c>
      <c r="D34" s="10">
        <v>1</v>
      </c>
      <c r="E34" s="317" t="s">
        <v>523</v>
      </c>
      <c r="F34" s="78">
        <f>G34</f>
        <v>3364.5</v>
      </c>
      <c r="G34" s="78">
        <v>3364.5</v>
      </c>
      <c r="H34" s="78">
        <v>0</v>
      </c>
      <c r="I34" s="78">
        <v>0</v>
      </c>
      <c r="J34" s="78">
        <v>0</v>
      </c>
      <c r="K34" s="78">
        <v>0</v>
      </c>
      <c r="L34" s="23">
        <f>M34+N34</f>
        <v>116500</v>
      </c>
      <c r="M34" s="23">
        <v>16500</v>
      </c>
      <c r="N34" s="23">
        <v>100000</v>
      </c>
      <c r="O34" s="100">
        <f t="shared" si="1"/>
        <v>116500</v>
      </c>
      <c r="P34" s="100">
        <f t="shared" si="2"/>
        <v>16500</v>
      </c>
      <c r="Q34" s="100">
        <f t="shared" si="3"/>
        <v>100000</v>
      </c>
      <c r="R34" s="21">
        <f>S34+T34</f>
        <v>10189.5</v>
      </c>
      <c r="S34" s="21">
        <v>10189.5</v>
      </c>
      <c r="T34" s="21">
        <v>0</v>
      </c>
      <c r="U34" s="21">
        <f>V34</f>
        <v>5500</v>
      </c>
      <c r="V34" s="21">
        <v>5500</v>
      </c>
      <c r="W34" s="21"/>
      <c r="X34" s="409"/>
    </row>
    <row r="35" spans="1:256" ht="12.75" customHeight="1">
      <c r="A35" s="13">
        <v>2424</v>
      </c>
      <c r="B35" s="10">
        <v>4</v>
      </c>
      <c r="C35" s="10">
        <v>2</v>
      </c>
      <c r="D35" s="10">
        <v>4</v>
      </c>
      <c r="E35" s="317" t="s">
        <v>592</v>
      </c>
      <c r="F35" s="78"/>
      <c r="G35" s="78"/>
      <c r="H35" s="78"/>
      <c r="I35" s="78"/>
      <c r="J35" s="78"/>
      <c r="K35" s="78"/>
      <c r="L35" s="23"/>
      <c r="M35" s="23"/>
      <c r="N35" s="23"/>
      <c r="O35" s="100"/>
      <c r="P35" s="100"/>
      <c r="Q35" s="100"/>
      <c r="R35" s="21">
        <f>T35</f>
        <v>175000</v>
      </c>
      <c r="S35" s="21"/>
      <c r="T35" s="21">
        <v>175000</v>
      </c>
      <c r="U35" s="21">
        <f>W35</f>
        <v>70000</v>
      </c>
      <c r="V35" s="21"/>
      <c r="W35" s="21">
        <v>70000</v>
      </c>
      <c r="X35" s="409"/>
    </row>
    <row r="36" spans="1:256" s="216" customFormat="1" ht="32.25" customHeight="1">
      <c r="A36" s="162" t="s">
        <v>214</v>
      </c>
      <c r="B36" s="163" t="s">
        <v>209</v>
      </c>
      <c r="C36" s="163" t="s">
        <v>193</v>
      </c>
      <c r="D36" s="163" t="s">
        <v>178</v>
      </c>
      <c r="E36" s="215" t="s">
        <v>215</v>
      </c>
      <c r="F36" s="215">
        <f t="shared" ref="F36:K36" si="4">F38+F39</f>
        <v>810234.9</v>
      </c>
      <c r="G36" s="215">
        <f t="shared" si="4"/>
        <v>30983.599999999999</v>
      </c>
      <c r="H36" s="215">
        <f t="shared" si="4"/>
        <v>779251.3</v>
      </c>
      <c r="I36" s="214">
        <f t="shared" si="4"/>
        <v>36300</v>
      </c>
      <c r="J36" s="214">
        <f t="shared" si="4"/>
        <v>25200</v>
      </c>
      <c r="K36" s="214">
        <f t="shared" si="4"/>
        <v>11100</v>
      </c>
      <c r="L36" s="95">
        <f>M36+N36</f>
        <v>1503250</v>
      </c>
      <c r="M36" s="95">
        <f>M38+M39</f>
        <v>47250</v>
      </c>
      <c r="N36" s="95">
        <f>N38</f>
        <v>1456000</v>
      </c>
      <c r="O36" s="100">
        <f t="shared" si="1"/>
        <v>1466950</v>
      </c>
      <c r="P36" s="100">
        <f t="shared" si="2"/>
        <v>22050</v>
      </c>
      <c r="Q36" s="100">
        <f t="shared" si="3"/>
        <v>1444900</v>
      </c>
      <c r="R36" s="95">
        <f>S36+T36</f>
        <v>1855664.4</v>
      </c>
      <c r="S36" s="95">
        <f>S38+S39</f>
        <v>35200</v>
      </c>
      <c r="T36" s="95">
        <f>T38</f>
        <v>1820464.4</v>
      </c>
      <c r="U36" s="95">
        <f>V36+W36</f>
        <v>412250</v>
      </c>
      <c r="V36" s="95">
        <f>V38+V39</f>
        <v>32250</v>
      </c>
      <c r="W36" s="95">
        <f>W38</f>
        <v>380000</v>
      </c>
      <c r="X36" s="293" t="s">
        <v>607</v>
      </c>
    </row>
    <row r="37" spans="1:256" ht="12.75" customHeight="1">
      <c r="A37" s="13"/>
      <c r="B37" s="10"/>
      <c r="C37" s="10"/>
      <c r="D37" s="10"/>
      <c r="E37" s="19" t="s">
        <v>183</v>
      </c>
      <c r="F37" s="78"/>
      <c r="G37" s="78"/>
      <c r="H37" s="78"/>
      <c r="I37" s="78"/>
      <c r="J37" s="78"/>
      <c r="K37" s="78"/>
      <c r="L37" s="17"/>
      <c r="M37" s="17"/>
      <c r="N37" s="17"/>
      <c r="O37" s="100"/>
      <c r="P37" s="100"/>
      <c r="Q37" s="100"/>
      <c r="R37" s="17"/>
      <c r="S37" s="17"/>
      <c r="T37" s="17"/>
      <c r="U37" s="17"/>
      <c r="V37" s="17"/>
      <c r="W37" s="17"/>
      <c r="X37" s="292"/>
    </row>
    <row r="38" spans="1:256" ht="12.75" customHeight="1">
      <c r="A38" s="13" t="s">
        <v>216</v>
      </c>
      <c r="B38" s="10" t="s">
        <v>209</v>
      </c>
      <c r="C38" s="10" t="s">
        <v>193</v>
      </c>
      <c r="D38" s="10" t="s">
        <v>181</v>
      </c>
      <c r="E38" s="22" t="s">
        <v>217</v>
      </c>
      <c r="F38" s="78">
        <f>G38+H38</f>
        <v>789177.4</v>
      </c>
      <c r="G38" s="78">
        <v>10737.6</v>
      </c>
      <c r="H38" s="78">
        <v>778439.8</v>
      </c>
      <c r="I38" s="65">
        <f>J38+K38</f>
        <v>20000</v>
      </c>
      <c r="J38" s="65">
        <v>10000</v>
      </c>
      <c r="K38" s="65">
        <v>10000</v>
      </c>
      <c r="L38" s="21">
        <f>M38+N38</f>
        <v>1488000</v>
      </c>
      <c r="M38" s="21">
        <v>32000</v>
      </c>
      <c r="N38" s="21">
        <v>1456000</v>
      </c>
      <c r="O38" s="100">
        <f t="shared" si="1"/>
        <v>1468000</v>
      </c>
      <c r="P38" s="100">
        <f t="shared" si="2"/>
        <v>22000</v>
      </c>
      <c r="Q38" s="100">
        <f t="shared" si="3"/>
        <v>1446000</v>
      </c>
      <c r="R38" s="21">
        <f>S38+T38</f>
        <v>1840464.4</v>
      </c>
      <c r="S38" s="21">
        <v>20000</v>
      </c>
      <c r="T38" s="21">
        <v>1820464.4</v>
      </c>
      <c r="U38" s="21">
        <f>V38+W38</f>
        <v>397000</v>
      </c>
      <c r="V38" s="21">
        <v>17000</v>
      </c>
      <c r="W38" s="21">
        <v>380000</v>
      </c>
      <c r="X38" s="294"/>
    </row>
    <row r="39" spans="1:256" ht="12.75" customHeight="1">
      <c r="A39" s="13" t="s">
        <v>218</v>
      </c>
      <c r="B39" s="10" t="s">
        <v>209</v>
      </c>
      <c r="C39" s="10" t="s">
        <v>193</v>
      </c>
      <c r="D39" s="10" t="s">
        <v>193</v>
      </c>
      <c r="E39" s="22" t="s">
        <v>219</v>
      </c>
      <c r="F39" s="78">
        <f>G39+H39</f>
        <v>21057.5</v>
      </c>
      <c r="G39" s="65">
        <v>20246</v>
      </c>
      <c r="H39" s="78">
        <v>811.5</v>
      </c>
      <c r="I39" s="65">
        <f>J39+K39</f>
        <v>16300</v>
      </c>
      <c r="J39" s="65">
        <v>15200</v>
      </c>
      <c r="K39" s="65">
        <v>1100</v>
      </c>
      <c r="L39" s="21">
        <f>M39</f>
        <v>15250</v>
      </c>
      <c r="M39" s="21">
        <v>15250</v>
      </c>
      <c r="N39" s="21"/>
      <c r="O39" s="100">
        <f t="shared" si="1"/>
        <v>-1050</v>
      </c>
      <c r="P39" s="100">
        <f t="shared" si="2"/>
        <v>50</v>
      </c>
      <c r="Q39" s="100">
        <f t="shared" si="3"/>
        <v>-1100</v>
      </c>
      <c r="R39" s="21">
        <f>S39</f>
        <v>15200</v>
      </c>
      <c r="S39" s="21">
        <v>15200</v>
      </c>
      <c r="T39" s="21"/>
      <c r="U39" s="21">
        <f>V39</f>
        <v>15250</v>
      </c>
      <c r="V39" s="21">
        <v>15250</v>
      </c>
      <c r="W39" s="21"/>
      <c r="X39" s="292"/>
    </row>
    <row r="40" spans="1:256" s="216" customFormat="1" ht="53.25" customHeight="1">
      <c r="A40" s="162">
        <v>2470</v>
      </c>
      <c r="B40" s="163">
        <v>4</v>
      </c>
      <c r="C40" s="163">
        <v>7</v>
      </c>
      <c r="D40" s="163">
        <v>0</v>
      </c>
      <c r="E40" s="37" t="s">
        <v>590</v>
      </c>
      <c r="F40" s="102"/>
      <c r="G40" s="73"/>
      <c r="H40" s="102"/>
      <c r="I40" s="73"/>
      <c r="J40" s="73"/>
      <c r="K40" s="73"/>
      <c r="L40" s="95">
        <f>M40</f>
        <v>1000</v>
      </c>
      <c r="M40" s="95">
        <f>M42</f>
        <v>1000</v>
      </c>
      <c r="N40" s="95">
        <f>N42</f>
        <v>0</v>
      </c>
      <c r="O40" s="100">
        <f t="shared" si="1"/>
        <v>1000</v>
      </c>
      <c r="P40" s="100">
        <f t="shared" si="2"/>
        <v>1000</v>
      </c>
      <c r="Q40" s="100">
        <f t="shared" si="3"/>
        <v>0</v>
      </c>
      <c r="R40" s="95">
        <f>S40</f>
        <v>2000</v>
      </c>
      <c r="S40" s="95">
        <f>S42</f>
        <v>2000</v>
      </c>
      <c r="T40" s="95"/>
      <c r="U40" s="95">
        <f>V40</f>
        <v>2000</v>
      </c>
      <c r="V40" s="95">
        <f>V42</f>
        <v>2000</v>
      </c>
      <c r="W40" s="95"/>
      <c r="X40" s="293" t="s">
        <v>608</v>
      </c>
    </row>
    <row r="41" spans="1:256" ht="12.75" customHeight="1">
      <c r="A41" s="13"/>
      <c r="B41" s="10"/>
      <c r="C41" s="10"/>
      <c r="D41" s="10"/>
      <c r="E41" s="22" t="s">
        <v>571</v>
      </c>
      <c r="F41" s="78"/>
      <c r="G41" s="65"/>
      <c r="H41" s="78"/>
      <c r="I41" s="65"/>
      <c r="J41" s="65"/>
      <c r="K41" s="65"/>
      <c r="L41" s="21"/>
      <c r="M41" s="21"/>
      <c r="N41" s="21"/>
      <c r="O41" s="100"/>
      <c r="P41" s="100"/>
      <c r="Q41" s="100"/>
      <c r="R41" s="21"/>
      <c r="S41" s="21"/>
      <c r="T41" s="21"/>
      <c r="U41" s="21"/>
      <c r="V41" s="21"/>
      <c r="W41" s="21"/>
      <c r="X41" s="292"/>
    </row>
    <row r="42" spans="1:256" ht="12.75" customHeight="1">
      <c r="A42" s="13">
        <v>2473</v>
      </c>
      <c r="B42" s="10">
        <v>4</v>
      </c>
      <c r="C42" s="10">
        <v>7</v>
      </c>
      <c r="D42" s="10">
        <v>3</v>
      </c>
      <c r="E42" s="22" t="s">
        <v>591</v>
      </c>
      <c r="F42" s="78"/>
      <c r="G42" s="65"/>
      <c r="H42" s="78"/>
      <c r="I42" s="65"/>
      <c r="J42" s="65"/>
      <c r="K42" s="65"/>
      <c r="L42" s="21">
        <f>M42</f>
        <v>1000</v>
      </c>
      <c r="M42" s="21">
        <v>1000</v>
      </c>
      <c r="N42" s="21">
        <v>0</v>
      </c>
      <c r="O42" s="100">
        <f t="shared" si="1"/>
        <v>1000</v>
      </c>
      <c r="P42" s="100">
        <f t="shared" si="2"/>
        <v>1000</v>
      </c>
      <c r="Q42" s="100">
        <f t="shared" si="3"/>
        <v>0</v>
      </c>
      <c r="R42" s="21">
        <f>S42</f>
        <v>2000</v>
      </c>
      <c r="S42" s="21">
        <v>2000</v>
      </c>
      <c r="T42" s="21"/>
      <c r="U42" s="21">
        <f>V42</f>
        <v>2000</v>
      </c>
      <c r="V42" s="21">
        <v>2000</v>
      </c>
      <c r="W42" s="21"/>
      <c r="X42" s="292"/>
    </row>
    <row r="43" spans="1:256" ht="28.5" customHeight="1">
      <c r="A43" s="13" t="s">
        <v>221</v>
      </c>
      <c r="B43" s="10" t="s">
        <v>209</v>
      </c>
      <c r="C43" s="10" t="s">
        <v>222</v>
      </c>
      <c r="D43" s="10" t="s">
        <v>178</v>
      </c>
      <c r="E43" s="36" t="s">
        <v>223</v>
      </c>
      <c r="F43" s="36">
        <f>H43</f>
        <v>-159158.79999999999</v>
      </c>
      <c r="G43" s="36">
        <v>0</v>
      </c>
      <c r="H43" s="36">
        <f>H45</f>
        <v>-159158.79999999999</v>
      </c>
      <c r="I43" s="89">
        <f>K43</f>
        <v>-31000</v>
      </c>
      <c r="J43" s="89">
        <v>0</v>
      </c>
      <c r="K43" s="89">
        <f>K45</f>
        <v>-31000</v>
      </c>
      <c r="L43" s="23">
        <f>N43</f>
        <v>-41700</v>
      </c>
      <c r="M43" s="23">
        <v>0</v>
      </c>
      <c r="N43" s="23">
        <f>N45</f>
        <v>-41700</v>
      </c>
      <c r="O43" s="100">
        <f t="shared" si="1"/>
        <v>-10700</v>
      </c>
      <c r="P43" s="100">
        <f t="shared" si="2"/>
        <v>0</v>
      </c>
      <c r="Q43" s="100">
        <f t="shared" si="3"/>
        <v>-10700</v>
      </c>
      <c r="R43" s="23">
        <f>T43</f>
        <v>-50500</v>
      </c>
      <c r="S43" s="23"/>
      <c r="T43" s="23">
        <f>T45</f>
        <v>-50500</v>
      </c>
      <c r="U43" s="23">
        <f>W43</f>
        <v>-46000</v>
      </c>
      <c r="V43" s="23"/>
      <c r="W43" s="23">
        <f>W45</f>
        <v>-46000</v>
      </c>
      <c r="X43" s="296" t="s">
        <v>609</v>
      </c>
    </row>
    <row r="44" spans="1:256" ht="12.75" customHeight="1">
      <c r="A44" s="13"/>
      <c r="B44" s="10"/>
      <c r="C44" s="10"/>
      <c r="D44" s="10"/>
      <c r="E44" s="19" t="s">
        <v>183</v>
      </c>
      <c r="F44" s="78"/>
      <c r="G44" s="78"/>
      <c r="H44" s="78"/>
      <c r="I44" s="65"/>
      <c r="J44" s="65"/>
      <c r="K44" s="65"/>
      <c r="L44" s="17"/>
      <c r="M44" s="17"/>
      <c r="N44" s="17"/>
      <c r="O44" s="100"/>
      <c r="P44" s="100"/>
      <c r="Q44" s="100"/>
      <c r="R44" s="17"/>
      <c r="S44" s="17"/>
      <c r="T44" s="17"/>
      <c r="U44" s="17"/>
      <c r="V44" s="17"/>
      <c r="W44" s="17"/>
      <c r="X44" s="292"/>
    </row>
    <row r="45" spans="1:256" ht="12.75" customHeight="1">
      <c r="A45" s="13" t="s">
        <v>224</v>
      </c>
      <c r="B45" s="10" t="s">
        <v>209</v>
      </c>
      <c r="C45" s="10" t="s">
        <v>222</v>
      </c>
      <c r="D45" s="10" t="s">
        <v>181</v>
      </c>
      <c r="E45" s="19" t="s">
        <v>223</v>
      </c>
      <c r="F45" s="78">
        <f>H45</f>
        <v>-159158.79999999999</v>
      </c>
      <c r="G45" s="78">
        <v>0</v>
      </c>
      <c r="H45" s="78">
        <v>-159158.79999999999</v>
      </c>
      <c r="I45" s="65">
        <f>K45</f>
        <v>-31000</v>
      </c>
      <c r="J45" s="65">
        <v>0</v>
      </c>
      <c r="K45" s="65">
        <v>-31000</v>
      </c>
      <c r="L45" s="21">
        <f>N45</f>
        <v>-41700</v>
      </c>
      <c r="M45" s="21">
        <v>0</v>
      </c>
      <c r="N45" s="21">
        <v>-41700</v>
      </c>
      <c r="O45" s="100">
        <f t="shared" si="1"/>
        <v>-10700</v>
      </c>
      <c r="P45" s="100">
        <f t="shared" si="2"/>
        <v>0</v>
      </c>
      <c r="Q45" s="100">
        <f t="shared" si="3"/>
        <v>-10700</v>
      </c>
      <c r="R45" s="21">
        <f>T45</f>
        <v>-50500</v>
      </c>
      <c r="S45" s="21"/>
      <c r="T45" s="21">
        <v>-50500</v>
      </c>
      <c r="U45" s="23">
        <f>W45</f>
        <v>-46000</v>
      </c>
      <c r="V45" s="23"/>
      <c r="W45" s="23">
        <v>-46000</v>
      </c>
      <c r="X45" s="292"/>
    </row>
    <row r="46" spans="1:256" s="216" customFormat="1" ht="17.25" customHeight="1">
      <c r="A46" s="162" t="s">
        <v>225</v>
      </c>
      <c r="B46" s="163" t="s">
        <v>226</v>
      </c>
      <c r="C46" s="163" t="s">
        <v>178</v>
      </c>
      <c r="D46" s="163" t="s">
        <v>178</v>
      </c>
      <c r="E46" s="215" t="s">
        <v>227</v>
      </c>
      <c r="F46" s="215">
        <f>G46+H46</f>
        <v>512341.5</v>
      </c>
      <c r="G46" s="215">
        <f>G48+G54</f>
        <v>420620.5</v>
      </c>
      <c r="H46" s="214">
        <f>H48+H51+H54</f>
        <v>91721</v>
      </c>
      <c r="I46" s="214">
        <f>J46+K46</f>
        <v>611882.70000000007</v>
      </c>
      <c r="J46" s="214">
        <f>J48+J51+J54</f>
        <v>603734.80000000005</v>
      </c>
      <c r="K46" s="214">
        <f>K48+K51+K54</f>
        <v>8147.9</v>
      </c>
      <c r="L46" s="95">
        <f>M46+N46</f>
        <v>834721.10000000009</v>
      </c>
      <c r="M46" s="95">
        <f>M48+M51+M54</f>
        <v>634793.9</v>
      </c>
      <c r="N46" s="95">
        <f>N48+N51+N54</f>
        <v>199927.2</v>
      </c>
      <c r="O46" s="100">
        <f t="shared" si="1"/>
        <v>222838.40000000002</v>
      </c>
      <c r="P46" s="100">
        <f t="shared" si="2"/>
        <v>31059.099999999977</v>
      </c>
      <c r="Q46" s="100">
        <f t="shared" si="3"/>
        <v>191779.30000000002</v>
      </c>
      <c r="R46" s="166">
        <f>S46+T46</f>
        <v>672618.1</v>
      </c>
      <c r="S46" s="166">
        <f>S48+S51+S54</f>
        <v>672618.1</v>
      </c>
      <c r="T46" s="95">
        <f>T51</f>
        <v>0</v>
      </c>
      <c r="U46" s="95">
        <f>V46</f>
        <v>706984</v>
      </c>
      <c r="V46" s="95">
        <f>V48+V51+V54</f>
        <v>706984</v>
      </c>
      <c r="W46" s="95"/>
      <c r="X46" s="295"/>
    </row>
    <row r="47" spans="1:256" ht="12.75" customHeight="1">
      <c r="A47" s="13"/>
      <c r="B47" s="10"/>
      <c r="C47" s="10"/>
      <c r="D47" s="10"/>
      <c r="E47" s="19" t="s">
        <v>5</v>
      </c>
      <c r="F47" s="78"/>
      <c r="G47" s="78"/>
      <c r="H47" s="78"/>
      <c r="I47" s="65"/>
      <c r="J47" s="65"/>
      <c r="K47" s="65"/>
      <c r="L47" s="17"/>
      <c r="M47" s="17"/>
      <c r="N47" s="17"/>
      <c r="O47" s="100"/>
      <c r="P47" s="100"/>
      <c r="Q47" s="100"/>
      <c r="R47" s="17"/>
      <c r="S47" s="17"/>
      <c r="T47" s="17"/>
      <c r="U47" s="17"/>
      <c r="V47" s="17"/>
      <c r="W47" s="17"/>
      <c r="X47" s="294"/>
    </row>
    <row r="48" spans="1:256" s="5" customFormat="1" ht="63.75" customHeight="1">
      <c r="A48" s="13" t="s">
        <v>228</v>
      </c>
      <c r="B48" s="10" t="s">
        <v>226</v>
      </c>
      <c r="C48" s="10" t="s">
        <v>181</v>
      </c>
      <c r="D48" s="10" t="s">
        <v>178</v>
      </c>
      <c r="E48" s="37" t="s">
        <v>229</v>
      </c>
      <c r="F48" s="36">
        <f>F50</f>
        <v>438992.3</v>
      </c>
      <c r="G48" s="36">
        <f>G50</f>
        <v>390964.3</v>
      </c>
      <c r="H48" s="36">
        <f>H50</f>
        <v>48028</v>
      </c>
      <c r="I48" s="89">
        <f>J48</f>
        <v>553472.80000000005</v>
      </c>
      <c r="J48" s="89">
        <f>J50</f>
        <v>553472.80000000005</v>
      </c>
      <c r="K48" s="89">
        <v>0</v>
      </c>
      <c r="L48" s="23">
        <f>N48+M48</f>
        <v>643794.5</v>
      </c>
      <c r="M48" s="23">
        <f>M50</f>
        <v>578446.4</v>
      </c>
      <c r="N48" s="23">
        <f>N50</f>
        <v>65348.1</v>
      </c>
      <c r="O48" s="100">
        <f t="shared" si="1"/>
        <v>90321.699999999953</v>
      </c>
      <c r="P48" s="100">
        <f t="shared" si="2"/>
        <v>24973.599999999977</v>
      </c>
      <c r="Q48" s="100">
        <f t="shared" si="3"/>
        <v>65348.1</v>
      </c>
      <c r="R48" s="23">
        <f>S48</f>
        <v>609768.69999999995</v>
      </c>
      <c r="S48" s="23">
        <f>S50</f>
        <v>609768.69999999995</v>
      </c>
      <c r="T48" s="23"/>
      <c r="U48" s="23">
        <f>V48</f>
        <v>641507.19999999995</v>
      </c>
      <c r="V48" s="23">
        <f>V50</f>
        <v>641507.19999999995</v>
      </c>
      <c r="W48" s="23"/>
      <c r="X48" s="296" t="s">
        <v>610</v>
      </c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  <c r="BO48" s="6"/>
      <c r="BP48" s="6"/>
      <c r="BQ48" s="6"/>
      <c r="BR48" s="6"/>
      <c r="BS48" s="6"/>
      <c r="BT48" s="6"/>
      <c r="BU48" s="6"/>
      <c r="BV48" s="6"/>
      <c r="BW48" s="6"/>
      <c r="BX48" s="6"/>
      <c r="BY48" s="6"/>
      <c r="BZ48" s="6"/>
      <c r="CA48" s="6"/>
      <c r="CB48" s="6"/>
      <c r="CC48" s="6"/>
      <c r="CD48" s="6"/>
      <c r="CE48" s="6"/>
      <c r="CF48" s="6"/>
      <c r="CG48" s="6"/>
      <c r="CH48" s="6"/>
      <c r="CI48" s="6"/>
      <c r="CJ48" s="6"/>
      <c r="CK48" s="6"/>
      <c r="CL48" s="6"/>
      <c r="CM48" s="6"/>
      <c r="CN48" s="6"/>
      <c r="CO48" s="6"/>
      <c r="CP48" s="6"/>
      <c r="CQ48" s="6"/>
      <c r="CR48" s="6"/>
      <c r="CS48" s="6"/>
      <c r="CT48" s="6"/>
      <c r="CU48" s="6"/>
      <c r="CV48" s="6"/>
      <c r="CW48" s="6"/>
      <c r="CX48" s="6"/>
      <c r="CY48" s="6"/>
      <c r="CZ48" s="6"/>
      <c r="DA48" s="6"/>
      <c r="DB48" s="6"/>
      <c r="DC48" s="6"/>
      <c r="DD48" s="6"/>
      <c r="DE48" s="6"/>
      <c r="DF48" s="6"/>
      <c r="DG48" s="6"/>
      <c r="DH48" s="6"/>
      <c r="DI48" s="6"/>
      <c r="DJ48" s="6"/>
      <c r="DK48" s="6"/>
      <c r="DL48" s="6"/>
      <c r="DM48" s="6"/>
      <c r="DN48" s="6"/>
      <c r="DO48" s="6"/>
      <c r="DP48" s="6"/>
      <c r="DQ48" s="6"/>
      <c r="DR48" s="6"/>
      <c r="DS48" s="6"/>
      <c r="DT48" s="6"/>
      <c r="DU48" s="6"/>
      <c r="DV48" s="6"/>
      <c r="DW48" s="6"/>
      <c r="DX48" s="6"/>
      <c r="DY48" s="6"/>
      <c r="DZ48" s="6"/>
      <c r="EA48" s="6"/>
      <c r="EB48" s="6"/>
      <c r="EC48" s="6"/>
      <c r="ED48" s="6"/>
      <c r="EE48" s="6"/>
      <c r="EF48" s="6"/>
      <c r="EG48" s="6"/>
      <c r="EH48" s="6"/>
      <c r="EI48" s="6"/>
      <c r="EJ48" s="6"/>
      <c r="EK48" s="6"/>
      <c r="EL48" s="6"/>
      <c r="EM48" s="6"/>
      <c r="EN48" s="6"/>
      <c r="EO48" s="6"/>
      <c r="EP48" s="6"/>
      <c r="EQ48" s="6"/>
      <c r="ER48" s="6"/>
      <c r="ES48" s="6"/>
      <c r="ET48" s="6"/>
      <c r="EU48" s="6"/>
      <c r="EV48" s="6"/>
      <c r="EW48" s="6"/>
      <c r="EX48" s="6"/>
      <c r="EY48" s="6"/>
      <c r="EZ48" s="6"/>
      <c r="FA48" s="6"/>
      <c r="FB48" s="6"/>
      <c r="FC48" s="6"/>
      <c r="FD48" s="6"/>
      <c r="FE48" s="6"/>
      <c r="FF48" s="6"/>
      <c r="FG48" s="6"/>
      <c r="FH48" s="6"/>
      <c r="FI48" s="6"/>
      <c r="FJ48" s="6"/>
      <c r="FK48" s="6"/>
      <c r="FL48" s="6"/>
      <c r="FM48" s="6"/>
      <c r="FN48" s="6"/>
      <c r="FO48" s="6"/>
      <c r="FP48" s="6"/>
      <c r="FQ48" s="6"/>
      <c r="FR48" s="6"/>
      <c r="FS48" s="6"/>
      <c r="FT48" s="6"/>
      <c r="FU48" s="6"/>
      <c r="FV48" s="6"/>
      <c r="FW48" s="6"/>
      <c r="FX48" s="6"/>
      <c r="FY48" s="6"/>
      <c r="FZ48" s="6"/>
      <c r="GA48" s="6"/>
      <c r="GB48" s="6"/>
      <c r="GC48" s="6"/>
      <c r="GD48" s="6"/>
      <c r="GE48" s="6"/>
      <c r="GF48" s="6"/>
      <c r="GG48" s="6"/>
      <c r="GH48" s="6"/>
      <c r="GI48" s="6"/>
      <c r="GJ48" s="6"/>
      <c r="GK48" s="6"/>
      <c r="GL48" s="6"/>
      <c r="GM48" s="6"/>
      <c r="GN48" s="6"/>
      <c r="GO48" s="6"/>
      <c r="GP48" s="6"/>
      <c r="GQ48" s="6"/>
      <c r="GR48" s="6"/>
      <c r="GS48" s="6"/>
      <c r="GT48" s="6"/>
      <c r="GU48" s="6"/>
      <c r="GV48" s="6"/>
      <c r="GW48" s="6"/>
      <c r="GX48" s="6"/>
      <c r="GY48" s="6"/>
      <c r="GZ48" s="6"/>
      <c r="HA48" s="6"/>
      <c r="HB48" s="6"/>
      <c r="HC48" s="6"/>
      <c r="HD48" s="6"/>
      <c r="HE48" s="6"/>
      <c r="HF48" s="6"/>
      <c r="HG48" s="6"/>
      <c r="HH48" s="6"/>
      <c r="HI48" s="6"/>
      <c r="HJ48" s="6"/>
      <c r="HK48" s="6"/>
      <c r="HL48" s="6"/>
      <c r="HM48" s="6"/>
      <c r="HN48" s="6"/>
      <c r="HO48" s="6"/>
      <c r="HP48" s="6"/>
      <c r="HQ48" s="6"/>
      <c r="HR48" s="6"/>
      <c r="HS48" s="6"/>
      <c r="HT48" s="6"/>
      <c r="HU48" s="6"/>
      <c r="HV48" s="6"/>
      <c r="HW48" s="6"/>
      <c r="HX48" s="6"/>
      <c r="HY48" s="6"/>
      <c r="HZ48" s="6"/>
      <c r="IA48" s="6"/>
      <c r="IB48" s="6"/>
      <c r="IC48" s="6"/>
      <c r="ID48" s="6"/>
      <c r="IE48" s="6"/>
      <c r="IF48" s="6"/>
      <c r="IG48" s="6"/>
      <c r="IH48" s="6"/>
      <c r="II48" s="6"/>
      <c r="IJ48" s="6"/>
      <c r="IK48" s="6"/>
      <c r="IL48" s="6"/>
      <c r="IM48" s="6"/>
      <c r="IN48" s="6"/>
      <c r="IO48" s="6"/>
      <c r="IP48" s="6"/>
      <c r="IQ48" s="6"/>
      <c r="IR48" s="6"/>
      <c r="IS48" s="6"/>
      <c r="IT48" s="6"/>
      <c r="IU48" s="6"/>
      <c r="IV48" s="6"/>
    </row>
    <row r="49" spans="1:256" ht="12.75" customHeight="1">
      <c r="A49" s="13"/>
      <c r="B49" s="10"/>
      <c r="C49" s="10"/>
      <c r="D49" s="10"/>
      <c r="E49" s="19" t="s">
        <v>183</v>
      </c>
      <c r="F49" s="78"/>
      <c r="G49" s="78"/>
      <c r="H49" s="78"/>
      <c r="I49" s="65"/>
      <c r="J49" s="65"/>
      <c r="K49" s="65"/>
      <c r="L49" s="17"/>
      <c r="M49" s="17"/>
      <c r="N49" s="17"/>
      <c r="O49" s="100"/>
      <c r="P49" s="100"/>
      <c r="Q49" s="100"/>
      <c r="R49" s="17"/>
      <c r="S49" s="17"/>
      <c r="T49" s="17"/>
      <c r="U49" s="17"/>
      <c r="V49" s="17"/>
      <c r="W49" s="17"/>
      <c r="X49" s="292"/>
    </row>
    <row r="50" spans="1:256" ht="13.5" customHeight="1">
      <c r="A50" s="13" t="s">
        <v>230</v>
      </c>
      <c r="B50" s="10" t="s">
        <v>226</v>
      </c>
      <c r="C50" s="10" t="s">
        <v>181</v>
      </c>
      <c r="D50" s="10" t="s">
        <v>181</v>
      </c>
      <c r="E50" s="19" t="s">
        <v>229</v>
      </c>
      <c r="F50" s="78">
        <f>G50+H50</f>
        <v>438992.3</v>
      </c>
      <c r="G50" s="78">
        <v>390964.3</v>
      </c>
      <c r="H50" s="78">
        <v>48028</v>
      </c>
      <c r="I50" s="78">
        <f>J50+K50</f>
        <v>553472.80000000005</v>
      </c>
      <c r="J50" s="78">
        <v>553472.80000000005</v>
      </c>
      <c r="K50" s="78">
        <v>0</v>
      </c>
      <c r="L50" s="21">
        <f>M50+N50</f>
        <v>643794.5</v>
      </c>
      <c r="M50" s="21">
        <v>578446.4</v>
      </c>
      <c r="N50" s="21">
        <v>65348.1</v>
      </c>
      <c r="O50" s="100">
        <f t="shared" si="1"/>
        <v>90321.699999999953</v>
      </c>
      <c r="P50" s="100">
        <f t="shared" si="2"/>
        <v>24973.599999999977</v>
      </c>
      <c r="Q50" s="100">
        <f t="shared" si="3"/>
        <v>65348.1</v>
      </c>
      <c r="R50" s="21">
        <f>S50</f>
        <v>609768.69999999995</v>
      </c>
      <c r="S50" s="21">
        <v>609768.69999999995</v>
      </c>
      <c r="T50" s="21"/>
      <c r="U50" s="21">
        <f>V50</f>
        <v>641507.19999999995</v>
      </c>
      <c r="V50" s="21">
        <v>641507.19999999995</v>
      </c>
      <c r="W50" s="21"/>
      <c r="X50" s="294"/>
    </row>
    <row r="51" spans="1:256" s="283" customFormat="1" ht="72.75" customHeight="1">
      <c r="A51" s="281">
        <v>2530</v>
      </c>
      <c r="B51" s="282">
        <v>5</v>
      </c>
      <c r="C51" s="282">
        <v>3</v>
      </c>
      <c r="D51" s="282">
        <v>0</v>
      </c>
      <c r="E51" s="318" t="s">
        <v>524</v>
      </c>
      <c r="F51" s="215">
        <f>H51</f>
        <v>34145.800000000003</v>
      </c>
      <c r="G51" s="215"/>
      <c r="H51" s="215">
        <f>H53</f>
        <v>34145.800000000003</v>
      </c>
      <c r="I51" s="214">
        <f>J51+K51</f>
        <v>0</v>
      </c>
      <c r="J51" s="214">
        <f>J53</f>
        <v>0</v>
      </c>
      <c r="K51" s="214">
        <f>K53</f>
        <v>0</v>
      </c>
      <c r="L51" s="251">
        <f>M51+N51</f>
        <v>134579.1</v>
      </c>
      <c r="M51" s="251">
        <f>M53</f>
        <v>0</v>
      </c>
      <c r="N51" s="251">
        <f>N53</f>
        <v>134579.1</v>
      </c>
      <c r="O51" s="251">
        <f t="shared" si="1"/>
        <v>134579.1</v>
      </c>
      <c r="P51" s="251">
        <f t="shared" si="2"/>
        <v>0</v>
      </c>
      <c r="Q51" s="251">
        <f t="shared" si="3"/>
        <v>134579.1</v>
      </c>
      <c r="R51" s="105">
        <f>S51</f>
        <v>5000</v>
      </c>
      <c r="S51" s="105">
        <f>S53</f>
        <v>5000</v>
      </c>
      <c r="T51" s="105">
        <f>T53</f>
        <v>0</v>
      </c>
      <c r="U51" s="105">
        <f>V51</f>
        <v>5000</v>
      </c>
      <c r="V51" s="105">
        <f>V53</f>
        <v>5000</v>
      </c>
      <c r="W51" s="105"/>
      <c r="X51" s="293" t="s">
        <v>655</v>
      </c>
    </row>
    <row r="52" spans="1:256" ht="13.5" customHeight="1">
      <c r="A52" s="13"/>
      <c r="B52" s="10"/>
      <c r="C52" s="10"/>
      <c r="D52" s="10"/>
      <c r="E52" s="317" t="s">
        <v>522</v>
      </c>
      <c r="F52" s="78"/>
      <c r="G52" s="78"/>
      <c r="H52" s="78"/>
      <c r="I52" s="65"/>
      <c r="J52" s="65"/>
      <c r="K52" s="65"/>
      <c r="L52" s="21"/>
      <c r="M52" s="21"/>
      <c r="N52" s="21"/>
      <c r="O52" s="100"/>
      <c r="P52" s="100"/>
      <c r="Q52" s="100"/>
      <c r="R52" s="21"/>
      <c r="S52" s="21"/>
      <c r="T52" s="21"/>
      <c r="U52" s="21"/>
      <c r="V52" s="21"/>
      <c r="W52" s="21"/>
      <c r="X52" s="294"/>
    </row>
    <row r="53" spans="1:256" ht="13.5" customHeight="1">
      <c r="A53" s="13">
        <v>2531</v>
      </c>
      <c r="B53" s="10">
        <v>5</v>
      </c>
      <c r="C53" s="10">
        <v>3</v>
      </c>
      <c r="D53" s="10">
        <v>1</v>
      </c>
      <c r="E53" s="317" t="s">
        <v>524</v>
      </c>
      <c r="F53" s="78">
        <f>H53</f>
        <v>34145.800000000003</v>
      </c>
      <c r="G53" s="78"/>
      <c r="H53" s="78">
        <v>34145.800000000003</v>
      </c>
      <c r="I53" s="65">
        <f>J53+K53</f>
        <v>0</v>
      </c>
      <c r="J53" s="65">
        <v>0</v>
      </c>
      <c r="K53" s="65">
        <v>0</v>
      </c>
      <c r="L53" s="21">
        <f>M53+N53</f>
        <v>134579.1</v>
      </c>
      <c r="M53" s="21">
        <v>0</v>
      </c>
      <c r="N53" s="21">
        <v>134579.1</v>
      </c>
      <c r="O53" s="100">
        <f t="shared" si="1"/>
        <v>134579.1</v>
      </c>
      <c r="P53" s="100">
        <f t="shared" si="2"/>
        <v>0</v>
      </c>
      <c r="Q53" s="100">
        <f t="shared" si="3"/>
        <v>134579.1</v>
      </c>
      <c r="R53" s="21">
        <f>S53</f>
        <v>5000</v>
      </c>
      <c r="S53" s="21">
        <v>5000</v>
      </c>
      <c r="T53" s="21">
        <v>0</v>
      </c>
      <c r="U53" s="21">
        <f>V53</f>
        <v>5000</v>
      </c>
      <c r="V53" s="21">
        <v>5000</v>
      </c>
      <c r="W53" s="21"/>
      <c r="X53" s="294"/>
    </row>
    <row r="54" spans="1:256" s="272" customFormat="1" ht="78" customHeight="1">
      <c r="A54" s="281" t="s">
        <v>235</v>
      </c>
      <c r="B54" s="282" t="s">
        <v>226</v>
      </c>
      <c r="C54" s="282" t="s">
        <v>195</v>
      </c>
      <c r="D54" s="282" t="s">
        <v>178</v>
      </c>
      <c r="E54" s="213" t="s">
        <v>236</v>
      </c>
      <c r="F54" s="215">
        <f>F56</f>
        <v>39203.4</v>
      </c>
      <c r="G54" s="215">
        <f>G56</f>
        <v>29656.2</v>
      </c>
      <c r="H54" s="215">
        <f>H56</f>
        <v>9547.2000000000007</v>
      </c>
      <c r="I54" s="214">
        <f>J54+K54</f>
        <v>58409.9</v>
      </c>
      <c r="J54" s="214">
        <f>J56</f>
        <v>50262</v>
      </c>
      <c r="K54" s="215">
        <f>K56</f>
        <v>8147.9</v>
      </c>
      <c r="L54" s="251">
        <f>M54</f>
        <v>56347.5</v>
      </c>
      <c r="M54" s="251">
        <f>M56</f>
        <v>56347.5</v>
      </c>
      <c r="N54" s="251"/>
      <c r="O54" s="251">
        <f t="shared" si="1"/>
        <v>-2062.4000000000015</v>
      </c>
      <c r="P54" s="251">
        <f t="shared" si="2"/>
        <v>6085.5</v>
      </c>
      <c r="Q54" s="251">
        <f t="shared" si="3"/>
        <v>-8147.9</v>
      </c>
      <c r="R54" s="251">
        <f>S54</f>
        <v>57849.4</v>
      </c>
      <c r="S54" s="251">
        <f>S56</f>
        <v>57849.4</v>
      </c>
      <c r="T54" s="251">
        <f>T56</f>
        <v>0</v>
      </c>
      <c r="U54" s="251">
        <f>V54</f>
        <v>60476.800000000003</v>
      </c>
      <c r="V54" s="251">
        <f>V56</f>
        <v>60476.800000000003</v>
      </c>
      <c r="W54" s="251"/>
      <c r="X54" s="293" t="s">
        <v>656</v>
      </c>
      <c r="Y54" s="284"/>
      <c r="Z54" s="284"/>
      <c r="AA54" s="284"/>
      <c r="AB54" s="284"/>
      <c r="AC54" s="284"/>
      <c r="AD54" s="284"/>
      <c r="AE54" s="284"/>
      <c r="AF54" s="284"/>
      <c r="AG54" s="284"/>
      <c r="AH54" s="284"/>
      <c r="AI54" s="284"/>
      <c r="AJ54" s="284"/>
      <c r="AK54" s="284"/>
      <c r="AL54" s="284"/>
      <c r="AM54" s="284"/>
      <c r="AN54" s="284"/>
      <c r="AO54" s="284"/>
      <c r="AP54" s="284"/>
      <c r="AQ54" s="284"/>
      <c r="AR54" s="284"/>
      <c r="AS54" s="284"/>
      <c r="AT54" s="284"/>
      <c r="AU54" s="284"/>
      <c r="AV54" s="284"/>
      <c r="AW54" s="284"/>
      <c r="AX54" s="284"/>
      <c r="AY54" s="284"/>
      <c r="AZ54" s="284"/>
      <c r="BA54" s="284"/>
      <c r="BB54" s="284"/>
      <c r="BC54" s="284"/>
      <c r="BD54" s="284"/>
      <c r="BE54" s="284"/>
      <c r="BF54" s="284"/>
      <c r="BG54" s="284"/>
      <c r="BH54" s="284"/>
      <c r="BI54" s="284"/>
      <c r="BJ54" s="284"/>
      <c r="BK54" s="284"/>
      <c r="BL54" s="284"/>
      <c r="BM54" s="284"/>
      <c r="BN54" s="284"/>
      <c r="BO54" s="284"/>
      <c r="BP54" s="284"/>
      <c r="BQ54" s="284"/>
      <c r="BR54" s="284"/>
      <c r="BS54" s="284"/>
      <c r="BT54" s="284"/>
      <c r="BU54" s="284"/>
      <c r="BV54" s="284"/>
      <c r="BW54" s="284"/>
      <c r="BX54" s="284"/>
      <c r="BY54" s="284"/>
      <c r="BZ54" s="284"/>
      <c r="CA54" s="284"/>
      <c r="CB54" s="284"/>
      <c r="CC54" s="284"/>
      <c r="CD54" s="284"/>
      <c r="CE54" s="284"/>
      <c r="CF54" s="284"/>
      <c r="CG54" s="284"/>
      <c r="CH54" s="284"/>
      <c r="CI54" s="284"/>
      <c r="CJ54" s="284"/>
      <c r="CK54" s="284"/>
      <c r="CL54" s="284"/>
      <c r="CM54" s="284"/>
      <c r="CN54" s="284"/>
      <c r="CO54" s="284"/>
      <c r="CP54" s="284"/>
      <c r="CQ54" s="284"/>
      <c r="CR54" s="284"/>
      <c r="CS54" s="284"/>
      <c r="CT54" s="284"/>
      <c r="CU54" s="284"/>
      <c r="CV54" s="284"/>
      <c r="CW54" s="284"/>
      <c r="CX54" s="284"/>
      <c r="CY54" s="284"/>
      <c r="CZ54" s="284"/>
      <c r="DA54" s="284"/>
      <c r="DB54" s="284"/>
      <c r="DC54" s="284"/>
      <c r="DD54" s="284"/>
      <c r="DE54" s="284"/>
      <c r="DF54" s="284"/>
      <c r="DG54" s="284"/>
      <c r="DH54" s="284"/>
      <c r="DI54" s="284"/>
      <c r="DJ54" s="284"/>
      <c r="DK54" s="284"/>
      <c r="DL54" s="284"/>
      <c r="DM54" s="284"/>
      <c r="DN54" s="284"/>
      <c r="DO54" s="284"/>
      <c r="DP54" s="284"/>
      <c r="DQ54" s="284"/>
      <c r="DR54" s="284"/>
      <c r="DS54" s="284"/>
      <c r="DT54" s="284"/>
      <c r="DU54" s="284"/>
      <c r="DV54" s="284"/>
      <c r="DW54" s="284"/>
      <c r="DX54" s="284"/>
      <c r="DY54" s="284"/>
      <c r="DZ54" s="284"/>
      <c r="EA54" s="284"/>
      <c r="EB54" s="284"/>
      <c r="EC54" s="284"/>
      <c r="ED54" s="284"/>
      <c r="EE54" s="284"/>
      <c r="EF54" s="284"/>
      <c r="EG54" s="284"/>
      <c r="EH54" s="284"/>
      <c r="EI54" s="284"/>
      <c r="EJ54" s="284"/>
      <c r="EK54" s="284"/>
      <c r="EL54" s="284"/>
      <c r="EM54" s="284"/>
      <c r="EN54" s="284"/>
      <c r="EO54" s="284"/>
      <c r="EP54" s="284"/>
      <c r="EQ54" s="284"/>
      <c r="ER54" s="284"/>
      <c r="ES54" s="284"/>
      <c r="ET54" s="284"/>
      <c r="EU54" s="284"/>
      <c r="EV54" s="284"/>
      <c r="EW54" s="284"/>
      <c r="EX54" s="284"/>
      <c r="EY54" s="284"/>
      <c r="EZ54" s="284"/>
      <c r="FA54" s="284"/>
      <c r="FB54" s="284"/>
      <c r="FC54" s="284"/>
      <c r="FD54" s="284"/>
      <c r="FE54" s="284"/>
      <c r="FF54" s="284"/>
      <c r="FG54" s="284"/>
      <c r="FH54" s="284"/>
      <c r="FI54" s="284"/>
      <c r="FJ54" s="284"/>
      <c r="FK54" s="284"/>
      <c r="FL54" s="284"/>
      <c r="FM54" s="284"/>
      <c r="FN54" s="284"/>
      <c r="FO54" s="284"/>
      <c r="FP54" s="284"/>
      <c r="FQ54" s="284"/>
      <c r="FR54" s="284"/>
      <c r="FS54" s="284"/>
      <c r="FT54" s="284"/>
      <c r="FU54" s="284"/>
      <c r="FV54" s="284"/>
      <c r="FW54" s="284"/>
      <c r="FX54" s="284"/>
      <c r="FY54" s="284"/>
      <c r="FZ54" s="284"/>
      <c r="GA54" s="284"/>
      <c r="GB54" s="284"/>
      <c r="GC54" s="284"/>
      <c r="GD54" s="284"/>
      <c r="GE54" s="284"/>
      <c r="GF54" s="284"/>
      <c r="GG54" s="284"/>
      <c r="GH54" s="284"/>
      <c r="GI54" s="284"/>
      <c r="GJ54" s="284"/>
      <c r="GK54" s="284"/>
      <c r="GL54" s="284"/>
      <c r="GM54" s="284"/>
      <c r="GN54" s="284"/>
      <c r="GO54" s="284"/>
      <c r="GP54" s="284"/>
      <c r="GQ54" s="284"/>
      <c r="GR54" s="284"/>
      <c r="GS54" s="284"/>
      <c r="GT54" s="284"/>
      <c r="GU54" s="284"/>
      <c r="GV54" s="284"/>
      <c r="GW54" s="284"/>
      <c r="GX54" s="284"/>
      <c r="GY54" s="284"/>
      <c r="GZ54" s="284"/>
      <c r="HA54" s="284"/>
      <c r="HB54" s="284"/>
      <c r="HC54" s="284"/>
      <c r="HD54" s="284"/>
      <c r="HE54" s="284"/>
      <c r="HF54" s="284"/>
      <c r="HG54" s="284"/>
      <c r="HH54" s="284"/>
      <c r="HI54" s="284"/>
      <c r="HJ54" s="284"/>
      <c r="HK54" s="284"/>
      <c r="HL54" s="284"/>
      <c r="HM54" s="284"/>
      <c r="HN54" s="284"/>
      <c r="HO54" s="284"/>
      <c r="HP54" s="284"/>
      <c r="HQ54" s="284"/>
      <c r="HR54" s="284"/>
      <c r="HS54" s="284"/>
      <c r="HT54" s="284"/>
      <c r="HU54" s="284"/>
      <c r="HV54" s="284"/>
      <c r="HW54" s="284"/>
      <c r="HX54" s="284"/>
      <c r="HY54" s="284"/>
      <c r="HZ54" s="284"/>
      <c r="IA54" s="284"/>
      <c r="IB54" s="284"/>
      <c r="IC54" s="284"/>
      <c r="ID54" s="284"/>
      <c r="IE54" s="284"/>
      <c r="IF54" s="284"/>
      <c r="IG54" s="284"/>
      <c r="IH54" s="284"/>
      <c r="II54" s="284"/>
      <c r="IJ54" s="284"/>
      <c r="IK54" s="284"/>
      <c r="IL54" s="284"/>
      <c r="IM54" s="284"/>
      <c r="IN54" s="284"/>
      <c r="IO54" s="284"/>
      <c r="IP54" s="284"/>
      <c r="IQ54" s="284"/>
      <c r="IR54" s="284"/>
      <c r="IS54" s="284"/>
      <c r="IT54" s="284"/>
      <c r="IU54" s="284"/>
      <c r="IV54" s="284"/>
    </row>
    <row r="55" spans="1:256" ht="12.75" customHeight="1">
      <c r="A55" s="13"/>
      <c r="B55" s="10"/>
      <c r="C55" s="10"/>
      <c r="D55" s="10"/>
      <c r="E55" s="19" t="s">
        <v>183</v>
      </c>
      <c r="F55" s="78"/>
      <c r="G55" s="78"/>
      <c r="H55" s="78"/>
      <c r="I55" s="78"/>
      <c r="J55" s="78"/>
      <c r="K55" s="78"/>
      <c r="L55" s="21"/>
      <c r="M55" s="21"/>
      <c r="N55" s="21"/>
      <c r="O55" s="100"/>
      <c r="P55" s="100"/>
      <c r="Q55" s="100"/>
      <c r="R55" s="21"/>
      <c r="S55" s="21"/>
      <c r="T55" s="21"/>
      <c r="U55" s="21"/>
      <c r="V55" s="21"/>
      <c r="W55" s="21"/>
      <c r="X55" s="294"/>
    </row>
    <row r="56" spans="1:256" ht="12.75" customHeight="1">
      <c r="A56" s="13" t="s">
        <v>237</v>
      </c>
      <c r="B56" s="10" t="s">
        <v>226</v>
      </c>
      <c r="C56" s="10" t="s">
        <v>195</v>
      </c>
      <c r="D56" s="10" t="s">
        <v>181</v>
      </c>
      <c r="E56" s="19" t="s">
        <v>236</v>
      </c>
      <c r="F56" s="78">
        <f>G56+H56</f>
        <v>39203.4</v>
      </c>
      <c r="G56" s="78">
        <v>29656.2</v>
      </c>
      <c r="H56" s="78">
        <v>9547.2000000000007</v>
      </c>
      <c r="I56" s="78">
        <f>J56+K56</f>
        <v>58409.9</v>
      </c>
      <c r="J56" s="65">
        <v>50262</v>
      </c>
      <c r="K56" s="78">
        <v>8147.9</v>
      </c>
      <c r="L56" s="21">
        <f>M56</f>
        <v>56347.5</v>
      </c>
      <c r="M56" s="21">
        <v>56347.5</v>
      </c>
      <c r="N56" s="21"/>
      <c r="O56" s="100">
        <f t="shared" si="1"/>
        <v>-2062.4000000000015</v>
      </c>
      <c r="P56" s="100">
        <f t="shared" si="2"/>
        <v>6085.5</v>
      </c>
      <c r="Q56" s="100">
        <f t="shared" si="3"/>
        <v>-8147.9</v>
      </c>
      <c r="R56" s="21">
        <f>S56</f>
        <v>57849.4</v>
      </c>
      <c r="S56" s="21">
        <v>57849.4</v>
      </c>
      <c r="T56" s="21">
        <v>0</v>
      </c>
      <c r="U56" s="21">
        <f>V56</f>
        <v>60476.800000000003</v>
      </c>
      <c r="V56" s="21">
        <v>60476.800000000003</v>
      </c>
      <c r="W56" s="21"/>
      <c r="X56" s="294"/>
    </row>
    <row r="57" spans="1:256" ht="25.5" customHeight="1">
      <c r="A57" s="13" t="s">
        <v>238</v>
      </c>
      <c r="B57" s="10" t="s">
        <v>239</v>
      </c>
      <c r="C57" s="10" t="s">
        <v>178</v>
      </c>
      <c r="D57" s="10" t="s">
        <v>178</v>
      </c>
      <c r="E57" s="36" t="s">
        <v>240</v>
      </c>
      <c r="F57" s="36">
        <f>G57+H57</f>
        <v>545817.20000000007</v>
      </c>
      <c r="G57" s="36">
        <f>G59+G62+G65</f>
        <v>30016.9</v>
      </c>
      <c r="H57" s="36">
        <f>H59++H62+H65</f>
        <v>515800.30000000005</v>
      </c>
      <c r="I57" s="89">
        <f>J57+K57</f>
        <v>28375</v>
      </c>
      <c r="J57" s="89">
        <f>J59+J65</f>
        <v>28375</v>
      </c>
      <c r="K57" s="89">
        <v>0</v>
      </c>
      <c r="L57" s="17">
        <f>M57+N57</f>
        <v>643831</v>
      </c>
      <c r="M57" s="17">
        <f>M59+M62+M65</f>
        <v>32881</v>
      </c>
      <c r="N57" s="17">
        <f>N59+N62+N65</f>
        <v>610950</v>
      </c>
      <c r="O57" s="100">
        <f t="shared" si="1"/>
        <v>615456</v>
      </c>
      <c r="P57" s="100">
        <f t="shared" si="2"/>
        <v>4506</v>
      </c>
      <c r="Q57" s="100">
        <f t="shared" si="3"/>
        <v>610950</v>
      </c>
      <c r="R57" s="17">
        <f>S57+T57</f>
        <v>757625</v>
      </c>
      <c r="S57" s="17">
        <f>S59+S62+S65</f>
        <v>31625</v>
      </c>
      <c r="T57" s="17">
        <f>T62</f>
        <v>726000</v>
      </c>
      <c r="U57" s="17">
        <f>V57+W57</f>
        <v>331695</v>
      </c>
      <c r="V57" s="17">
        <f>V62+V65</f>
        <v>31695</v>
      </c>
      <c r="W57" s="17">
        <f>W59+W62</f>
        <v>300000</v>
      </c>
      <c r="X57" s="294"/>
    </row>
    <row r="58" spans="1:256" ht="12.75" customHeight="1">
      <c r="A58" s="13"/>
      <c r="B58" s="10"/>
      <c r="C58" s="10"/>
      <c r="D58" s="10"/>
      <c r="E58" s="19" t="s">
        <v>5</v>
      </c>
      <c r="F58" s="78"/>
      <c r="G58" s="78"/>
      <c r="H58" s="78"/>
      <c r="I58" s="78"/>
      <c r="J58" s="78"/>
      <c r="K58" s="78"/>
      <c r="L58" s="21"/>
      <c r="M58" s="21"/>
      <c r="N58" s="21"/>
      <c r="O58" s="100"/>
      <c r="P58" s="100"/>
      <c r="Q58" s="100"/>
      <c r="R58" s="21"/>
      <c r="S58" s="21"/>
      <c r="T58" s="21"/>
      <c r="U58" s="21"/>
      <c r="V58" s="21"/>
      <c r="W58" s="21"/>
      <c r="X58" s="294"/>
    </row>
    <row r="59" spans="1:256" s="5" customFormat="1" ht="21.75" customHeight="1">
      <c r="A59" s="13" t="s">
        <v>241</v>
      </c>
      <c r="B59" s="10" t="s">
        <v>239</v>
      </c>
      <c r="C59" s="10" t="s">
        <v>181</v>
      </c>
      <c r="D59" s="10" t="s">
        <v>178</v>
      </c>
      <c r="E59" s="37" t="s">
        <v>242</v>
      </c>
      <c r="F59" s="36">
        <f>G59+H59</f>
        <v>139670.1</v>
      </c>
      <c r="G59" s="89">
        <f>G61</f>
        <v>1340</v>
      </c>
      <c r="H59" s="36">
        <f>H61</f>
        <v>138330.1</v>
      </c>
      <c r="I59" s="89">
        <f>J59</f>
        <v>0</v>
      </c>
      <c r="J59" s="89">
        <v>0</v>
      </c>
      <c r="K59" s="89">
        <v>0</v>
      </c>
      <c r="L59" s="23">
        <f>M59+N59</f>
        <v>0</v>
      </c>
      <c r="M59" s="23">
        <f>M61</f>
        <v>0</v>
      </c>
      <c r="N59" s="23">
        <f>N61</f>
        <v>0</v>
      </c>
      <c r="O59" s="100">
        <f t="shared" si="1"/>
        <v>0</v>
      </c>
      <c r="P59" s="100">
        <f t="shared" si="2"/>
        <v>0</v>
      </c>
      <c r="Q59" s="100">
        <f t="shared" si="3"/>
        <v>0</v>
      </c>
      <c r="R59" s="23">
        <f t="shared" ref="R59:W59" si="5">R61</f>
        <v>0</v>
      </c>
      <c r="S59" s="23">
        <f t="shared" si="5"/>
        <v>0</v>
      </c>
      <c r="T59" s="23">
        <f t="shared" si="5"/>
        <v>0</v>
      </c>
      <c r="U59" s="23">
        <f t="shared" si="5"/>
        <v>0</v>
      </c>
      <c r="V59" s="23">
        <f t="shared" si="5"/>
        <v>0</v>
      </c>
      <c r="W59" s="23">
        <f t="shared" si="5"/>
        <v>0</v>
      </c>
      <c r="X59" s="292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  <c r="BO59" s="6"/>
      <c r="BP59" s="6"/>
      <c r="BQ59" s="6"/>
      <c r="BR59" s="6"/>
      <c r="BS59" s="6"/>
      <c r="BT59" s="6"/>
      <c r="BU59" s="6"/>
      <c r="BV59" s="6"/>
      <c r="BW59" s="6"/>
      <c r="BX59" s="6"/>
      <c r="BY59" s="6"/>
      <c r="BZ59" s="6"/>
      <c r="CA59" s="6"/>
      <c r="CB59" s="6"/>
      <c r="CC59" s="6"/>
      <c r="CD59" s="6"/>
      <c r="CE59" s="6"/>
      <c r="CF59" s="6"/>
      <c r="CG59" s="6"/>
      <c r="CH59" s="6"/>
      <c r="CI59" s="6"/>
      <c r="CJ59" s="6"/>
      <c r="CK59" s="6"/>
      <c r="CL59" s="6"/>
      <c r="CM59" s="6"/>
      <c r="CN59" s="6"/>
      <c r="CO59" s="6"/>
      <c r="CP59" s="6"/>
      <c r="CQ59" s="6"/>
      <c r="CR59" s="6"/>
      <c r="CS59" s="6"/>
      <c r="CT59" s="6"/>
      <c r="CU59" s="6"/>
      <c r="CV59" s="6"/>
      <c r="CW59" s="6"/>
      <c r="CX59" s="6"/>
      <c r="CY59" s="6"/>
      <c r="CZ59" s="6"/>
      <c r="DA59" s="6"/>
      <c r="DB59" s="6"/>
      <c r="DC59" s="6"/>
      <c r="DD59" s="6"/>
      <c r="DE59" s="6"/>
      <c r="DF59" s="6"/>
      <c r="DG59" s="6"/>
      <c r="DH59" s="6"/>
      <c r="DI59" s="6"/>
      <c r="DJ59" s="6"/>
      <c r="DK59" s="6"/>
      <c r="DL59" s="6"/>
      <c r="DM59" s="6"/>
      <c r="DN59" s="6"/>
      <c r="DO59" s="6"/>
      <c r="DP59" s="6"/>
      <c r="DQ59" s="6"/>
      <c r="DR59" s="6"/>
      <c r="DS59" s="6"/>
      <c r="DT59" s="6"/>
      <c r="DU59" s="6"/>
      <c r="DV59" s="6"/>
      <c r="DW59" s="6"/>
      <c r="DX59" s="6"/>
      <c r="DY59" s="6"/>
      <c r="DZ59" s="6"/>
      <c r="EA59" s="6"/>
      <c r="EB59" s="6"/>
      <c r="EC59" s="6"/>
      <c r="ED59" s="6"/>
      <c r="EE59" s="6"/>
      <c r="EF59" s="6"/>
      <c r="EG59" s="6"/>
      <c r="EH59" s="6"/>
      <c r="EI59" s="6"/>
      <c r="EJ59" s="6"/>
      <c r="EK59" s="6"/>
      <c r="EL59" s="6"/>
      <c r="EM59" s="6"/>
      <c r="EN59" s="6"/>
      <c r="EO59" s="6"/>
      <c r="EP59" s="6"/>
      <c r="EQ59" s="6"/>
      <c r="ER59" s="6"/>
      <c r="ES59" s="6"/>
      <c r="ET59" s="6"/>
      <c r="EU59" s="6"/>
      <c r="EV59" s="6"/>
      <c r="EW59" s="6"/>
      <c r="EX59" s="6"/>
      <c r="EY59" s="6"/>
      <c r="EZ59" s="6"/>
      <c r="FA59" s="6"/>
      <c r="FB59" s="6"/>
      <c r="FC59" s="6"/>
      <c r="FD59" s="6"/>
      <c r="FE59" s="6"/>
      <c r="FF59" s="6"/>
      <c r="FG59" s="6"/>
      <c r="FH59" s="6"/>
      <c r="FI59" s="6"/>
      <c r="FJ59" s="6"/>
      <c r="FK59" s="6"/>
      <c r="FL59" s="6"/>
      <c r="FM59" s="6"/>
      <c r="FN59" s="6"/>
      <c r="FO59" s="6"/>
      <c r="FP59" s="6"/>
      <c r="FQ59" s="6"/>
      <c r="FR59" s="6"/>
      <c r="FS59" s="6"/>
      <c r="FT59" s="6"/>
      <c r="FU59" s="6"/>
      <c r="FV59" s="6"/>
      <c r="FW59" s="6"/>
      <c r="FX59" s="6"/>
      <c r="FY59" s="6"/>
      <c r="FZ59" s="6"/>
      <c r="GA59" s="6"/>
      <c r="GB59" s="6"/>
      <c r="GC59" s="6"/>
      <c r="GD59" s="6"/>
      <c r="GE59" s="6"/>
      <c r="GF59" s="6"/>
      <c r="GG59" s="6"/>
      <c r="GH59" s="6"/>
      <c r="GI59" s="6"/>
      <c r="GJ59" s="6"/>
      <c r="GK59" s="6"/>
      <c r="GL59" s="6"/>
      <c r="GM59" s="6"/>
      <c r="GN59" s="6"/>
      <c r="GO59" s="6"/>
      <c r="GP59" s="6"/>
      <c r="GQ59" s="6"/>
      <c r="GR59" s="6"/>
      <c r="GS59" s="6"/>
      <c r="GT59" s="6"/>
      <c r="GU59" s="6"/>
      <c r="GV59" s="6"/>
      <c r="GW59" s="6"/>
      <c r="GX59" s="6"/>
      <c r="GY59" s="6"/>
      <c r="GZ59" s="6"/>
      <c r="HA59" s="6"/>
      <c r="HB59" s="6"/>
      <c r="HC59" s="6"/>
      <c r="HD59" s="6"/>
      <c r="HE59" s="6"/>
      <c r="HF59" s="6"/>
      <c r="HG59" s="6"/>
      <c r="HH59" s="6"/>
      <c r="HI59" s="6"/>
      <c r="HJ59" s="6"/>
      <c r="HK59" s="6"/>
      <c r="HL59" s="6"/>
      <c r="HM59" s="6"/>
      <c r="HN59" s="6"/>
      <c r="HO59" s="6"/>
      <c r="HP59" s="6"/>
      <c r="HQ59" s="6"/>
      <c r="HR59" s="6"/>
      <c r="HS59" s="6"/>
      <c r="HT59" s="6"/>
      <c r="HU59" s="6"/>
      <c r="HV59" s="6"/>
      <c r="HW59" s="6"/>
      <c r="HX59" s="6"/>
      <c r="HY59" s="6"/>
      <c r="HZ59" s="6"/>
      <c r="IA59" s="6"/>
      <c r="IB59" s="6"/>
      <c r="IC59" s="6"/>
      <c r="ID59" s="6"/>
      <c r="IE59" s="6"/>
      <c r="IF59" s="6"/>
      <c r="IG59" s="6"/>
      <c r="IH59" s="6"/>
      <c r="II59" s="6"/>
      <c r="IJ59" s="6"/>
      <c r="IK59" s="6"/>
      <c r="IL59" s="6"/>
      <c r="IM59" s="6"/>
      <c r="IN59" s="6"/>
      <c r="IO59" s="6"/>
      <c r="IP59" s="6"/>
      <c r="IQ59" s="6"/>
      <c r="IR59" s="6"/>
      <c r="IS59" s="6"/>
      <c r="IT59" s="6"/>
      <c r="IU59" s="6"/>
      <c r="IV59" s="6"/>
    </row>
    <row r="60" spans="1:256" ht="12.75" customHeight="1">
      <c r="A60" s="13"/>
      <c r="B60" s="10"/>
      <c r="C60" s="10"/>
      <c r="D60" s="10"/>
      <c r="E60" s="19" t="s">
        <v>183</v>
      </c>
      <c r="F60" s="78"/>
      <c r="G60" s="65"/>
      <c r="H60" s="78"/>
      <c r="I60" s="65"/>
      <c r="J60" s="65"/>
      <c r="K60" s="65"/>
      <c r="L60" s="21"/>
      <c r="M60" s="21"/>
      <c r="N60" s="21"/>
      <c r="O60" s="100"/>
      <c r="P60" s="100"/>
      <c r="Q60" s="100"/>
      <c r="R60" s="21"/>
      <c r="S60" s="21"/>
      <c r="T60" s="21"/>
      <c r="U60" s="21"/>
      <c r="V60" s="21"/>
      <c r="W60" s="21"/>
      <c r="X60" s="294"/>
    </row>
    <row r="61" spans="1:256" ht="12.75" customHeight="1">
      <c r="A61" s="13" t="s">
        <v>243</v>
      </c>
      <c r="B61" s="10" t="s">
        <v>239</v>
      </c>
      <c r="C61" s="10" t="s">
        <v>181</v>
      </c>
      <c r="D61" s="10" t="s">
        <v>181</v>
      </c>
      <c r="E61" s="19" t="s">
        <v>242</v>
      </c>
      <c r="F61" s="78">
        <f>G61+H61</f>
        <v>139670.1</v>
      </c>
      <c r="G61" s="65">
        <v>1340</v>
      </c>
      <c r="H61" s="78">
        <v>138330.1</v>
      </c>
      <c r="I61" s="65">
        <v>0</v>
      </c>
      <c r="J61" s="65">
        <v>0</v>
      </c>
      <c r="K61" s="65">
        <v>0</v>
      </c>
      <c r="L61" s="21">
        <f>M61+N61</f>
        <v>0</v>
      </c>
      <c r="M61" s="21">
        <v>0</v>
      </c>
      <c r="N61" s="21">
        <v>0</v>
      </c>
      <c r="O61" s="100">
        <f t="shared" si="1"/>
        <v>0</v>
      </c>
      <c r="P61" s="100">
        <f t="shared" si="2"/>
        <v>0</v>
      </c>
      <c r="Q61" s="100">
        <f t="shared" si="3"/>
        <v>0</v>
      </c>
      <c r="R61" s="21">
        <f>S61+T61</f>
        <v>0</v>
      </c>
      <c r="S61" s="21">
        <v>0</v>
      </c>
      <c r="T61" s="21">
        <v>0</v>
      </c>
      <c r="U61" s="21">
        <f>V61+W61</f>
        <v>0</v>
      </c>
      <c r="V61" s="21">
        <v>0</v>
      </c>
      <c r="W61" s="21">
        <v>0</v>
      </c>
      <c r="X61" s="294"/>
    </row>
    <row r="62" spans="1:256" s="283" customFormat="1" ht="31.5" customHeight="1">
      <c r="A62" s="281">
        <v>2630</v>
      </c>
      <c r="B62" s="319" t="s">
        <v>195</v>
      </c>
      <c r="C62" s="319" t="s">
        <v>187</v>
      </c>
      <c r="D62" s="319" t="s">
        <v>178</v>
      </c>
      <c r="E62" s="318" t="s">
        <v>521</v>
      </c>
      <c r="F62" s="215">
        <f>H62+G62</f>
        <v>378439.60000000003</v>
      </c>
      <c r="G62" s="215">
        <f>G64</f>
        <v>969.4</v>
      </c>
      <c r="H62" s="215">
        <f>H64</f>
        <v>377470.2</v>
      </c>
      <c r="I62" s="214">
        <v>0</v>
      </c>
      <c r="J62" s="214">
        <v>0</v>
      </c>
      <c r="K62" s="214">
        <v>0</v>
      </c>
      <c r="L62" s="105">
        <f>M62+N62</f>
        <v>511930</v>
      </c>
      <c r="M62" s="105">
        <f>M64</f>
        <v>980</v>
      </c>
      <c r="N62" s="105">
        <f>N64</f>
        <v>510950</v>
      </c>
      <c r="O62" s="251">
        <f t="shared" si="1"/>
        <v>511930</v>
      </c>
      <c r="P62" s="251">
        <f t="shared" si="2"/>
        <v>980</v>
      </c>
      <c r="Q62" s="251">
        <f t="shared" si="3"/>
        <v>510950</v>
      </c>
      <c r="R62" s="105">
        <f t="shared" ref="R62:W62" si="6">R64</f>
        <v>726900</v>
      </c>
      <c r="S62" s="105">
        <f t="shared" si="6"/>
        <v>900</v>
      </c>
      <c r="T62" s="105">
        <f t="shared" si="6"/>
        <v>726000</v>
      </c>
      <c r="U62" s="105">
        <f t="shared" si="6"/>
        <v>300970</v>
      </c>
      <c r="V62" s="105">
        <f t="shared" si="6"/>
        <v>970</v>
      </c>
      <c r="W62" s="105">
        <f t="shared" si="6"/>
        <v>300000</v>
      </c>
      <c r="X62" s="296" t="s">
        <v>611</v>
      </c>
    </row>
    <row r="63" spans="1:256" ht="12.75" customHeight="1">
      <c r="A63" s="13"/>
      <c r="B63" s="10"/>
      <c r="C63" s="10"/>
      <c r="D63" s="10"/>
      <c r="E63" s="317" t="s">
        <v>522</v>
      </c>
      <c r="F63" s="78"/>
      <c r="G63" s="78"/>
      <c r="H63" s="78"/>
      <c r="I63" s="65"/>
      <c r="J63" s="65"/>
      <c r="K63" s="65"/>
      <c r="L63" s="21"/>
      <c r="M63" s="21"/>
      <c r="N63" s="21"/>
      <c r="O63" s="100"/>
      <c r="P63" s="100"/>
      <c r="Q63" s="100"/>
      <c r="R63" s="21"/>
      <c r="S63" s="21"/>
      <c r="T63" s="21"/>
      <c r="U63" s="21"/>
      <c r="V63" s="21"/>
      <c r="W63" s="21"/>
      <c r="X63" s="294"/>
    </row>
    <row r="64" spans="1:256" ht="12.75" customHeight="1">
      <c r="A64" s="13">
        <v>2631</v>
      </c>
      <c r="B64" s="10">
        <v>6</v>
      </c>
      <c r="C64" s="10">
        <v>3</v>
      </c>
      <c r="D64" s="10">
        <v>1</v>
      </c>
      <c r="E64" s="317" t="s">
        <v>521</v>
      </c>
      <c r="F64" s="78">
        <f>G64+H64</f>
        <v>378439.60000000003</v>
      </c>
      <c r="G64" s="78">
        <v>969.4</v>
      </c>
      <c r="H64" s="78">
        <v>377470.2</v>
      </c>
      <c r="I64" s="65">
        <v>0</v>
      </c>
      <c r="J64" s="65">
        <v>0</v>
      </c>
      <c r="K64" s="65">
        <v>0</v>
      </c>
      <c r="L64" s="21">
        <f>M64+N64</f>
        <v>511930</v>
      </c>
      <c r="M64" s="21">
        <v>980</v>
      </c>
      <c r="N64" s="21">
        <v>510950</v>
      </c>
      <c r="O64" s="100">
        <f t="shared" si="1"/>
        <v>511930</v>
      </c>
      <c r="P64" s="100">
        <f t="shared" si="2"/>
        <v>980</v>
      </c>
      <c r="Q64" s="100">
        <f t="shared" si="3"/>
        <v>510950</v>
      </c>
      <c r="R64" s="21">
        <f>S64+T64</f>
        <v>726900</v>
      </c>
      <c r="S64" s="21">
        <v>900</v>
      </c>
      <c r="T64" s="21">
        <v>726000</v>
      </c>
      <c r="U64" s="21">
        <f>V64+W64</f>
        <v>300970</v>
      </c>
      <c r="V64" s="21">
        <v>970</v>
      </c>
      <c r="W64" s="21">
        <v>300000</v>
      </c>
      <c r="X64" s="294"/>
    </row>
    <row r="65" spans="1:256" s="272" customFormat="1" ht="28.5" customHeight="1">
      <c r="A65" s="281" t="s">
        <v>244</v>
      </c>
      <c r="B65" s="282" t="s">
        <v>239</v>
      </c>
      <c r="C65" s="282" t="s">
        <v>213</v>
      </c>
      <c r="D65" s="282" t="s">
        <v>178</v>
      </c>
      <c r="E65" s="213" t="s">
        <v>245</v>
      </c>
      <c r="F65" s="215">
        <f>F67</f>
        <v>27707.5</v>
      </c>
      <c r="G65" s="215">
        <f>G67</f>
        <v>27707.5</v>
      </c>
      <c r="H65" s="214">
        <v>0</v>
      </c>
      <c r="I65" s="214">
        <f>J65</f>
        <v>28375</v>
      </c>
      <c r="J65" s="214">
        <f>J67</f>
        <v>28375</v>
      </c>
      <c r="K65" s="214">
        <f>K67</f>
        <v>0</v>
      </c>
      <c r="L65" s="251">
        <f>M65+N65</f>
        <v>131901</v>
      </c>
      <c r="M65" s="251">
        <f>M67</f>
        <v>31901</v>
      </c>
      <c r="N65" s="251">
        <f>N67</f>
        <v>100000</v>
      </c>
      <c r="O65" s="251">
        <f t="shared" si="1"/>
        <v>103526</v>
      </c>
      <c r="P65" s="251">
        <f t="shared" si="2"/>
        <v>3526</v>
      </c>
      <c r="Q65" s="251">
        <f t="shared" si="3"/>
        <v>100000</v>
      </c>
      <c r="R65" s="251">
        <f>R67</f>
        <v>30725</v>
      </c>
      <c r="S65" s="251">
        <f>S67</f>
        <v>30725</v>
      </c>
      <c r="T65" s="251">
        <f>T67</f>
        <v>0</v>
      </c>
      <c r="U65" s="251">
        <f>V65</f>
        <v>30725</v>
      </c>
      <c r="V65" s="251">
        <f>V67</f>
        <v>30725</v>
      </c>
      <c r="W65" s="251"/>
      <c r="X65" s="293" t="s">
        <v>612</v>
      </c>
      <c r="Y65" s="284"/>
      <c r="Z65" s="284"/>
      <c r="AA65" s="284"/>
      <c r="AB65" s="284"/>
      <c r="AC65" s="284"/>
      <c r="AD65" s="284"/>
      <c r="AE65" s="284"/>
      <c r="AF65" s="284"/>
      <c r="AG65" s="284"/>
      <c r="AH65" s="284"/>
      <c r="AI65" s="284"/>
      <c r="AJ65" s="284"/>
      <c r="AK65" s="284"/>
      <c r="AL65" s="284"/>
      <c r="AM65" s="284"/>
      <c r="AN65" s="284"/>
      <c r="AO65" s="284"/>
      <c r="AP65" s="284"/>
      <c r="AQ65" s="284"/>
      <c r="AR65" s="284"/>
      <c r="AS65" s="284"/>
      <c r="AT65" s="284"/>
      <c r="AU65" s="284"/>
      <c r="AV65" s="284"/>
      <c r="AW65" s="284"/>
      <c r="AX65" s="284"/>
      <c r="AY65" s="284"/>
      <c r="AZ65" s="284"/>
      <c r="BA65" s="284"/>
      <c r="BB65" s="284"/>
      <c r="BC65" s="284"/>
      <c r="BD65" s="284"/>
      <c r="BE65" s="284"/>
      <c r="BF65" s="284"/>
      <c r="BG65" s="284"/>
      <c r="BH65" s="284"/>
      <c r="BI65" s="284"/>
      <c r="BJ65" s="284"/>
      <c r="BK65" s="284"/>
      <c r="BL65" s="284"/>
      <c r="BM65" s="284"/>
      <c r="BN65" s="284"/>
      <c r="BO65" s="284"/>
      <c r="BP65" s="284"/>
      <c r="BQ65" s="284"/>
      <c r="BR65" s="284"/>
      <c r="BS65" s="284"/>
      <c r="BT65" s="284"/>
      <c r="BU65" s="284"/>
      <c r="BV65" s="284"/>
      <c r="BW65" s="284"/>
      <c r="BX65" s="284"/>
      <c r="BY65" s="284"/>
      <c r="BZ65" s="284"/>
      <c r="CA65" s="284"/>
      <c r="CB65" s="284"/>
      <c r="CC65" s="284"/>
      <c r="CD65" s="284"/>
      <c r="CE65" s="284"/>
      <c r="CF65" s="284"/>
      <c r="CG65" s="284"/>
      <c r="CH65" s="284"/>
      <c r="CI65" s="284"/>
      <c r="CJ65" s="284"/>
      <c r="CK65" s="284"/>
      <c r="CL65" s="284"/>
      <c r="CM65" s="284"/>
      <c r="CN65" s="284"/>
      <c r="CO65" s="284"/>
      <c r="CP65" s="284"/>
      <c r="CQ65" s="284"/>
      <c r="CR65" s="284"/>
      <c r="CS65" s="284"/>
      <c r="CT65" s="284"/>
      <c r="CU65" s="284"/>
      <c r="CV65" s="284"/>
      <c r="CW65" s="284"/>
      <c r="CX65" s="284"/>
      <c r="CY65" s="284"/>
      <c r="CZ65" s="284"/>
      <c r="DA65" s="284"/>
      <c r="DB65" s="284"/>
      <c r="DC65" s="284"/>
      <c r="DD65" s="284"/>
      <c r="DE65" s="284"/>
      <c r="DF65" s="284"/>
      <c r="DG65" s="284"/>
      <c r="DH65" s="284"/>
      <c r="DI65" s="284"/>
      <c r="DJ65" s="284"/>
      <c r="DK65" s="284"/>
      <c r="DL65" s="284"/>
      <c r="DM65" s="284"/>
      <c r="DN65" s="284"/>
      <c r="DO65" s="284"/>
      <c r="DP65" s="284"/>
      <c r="DQ65" s="284"/>
      <c r="DR65" s="284"/>
      <c r="DS65" s="284"/>
      <c r="DT65" s="284"/>
      <c r="DU65" s="284"/>
      <c r="DV65" s="284"/>
      <c r="DW65" s="284"/>
      <c r="DX65" s="284"/>
      <c r="DY65" s="284"/>
      <c r="DZ65" s="284"/>
      <c r="EA65" s="284"/>
      <c r="EB65" s="284"/>
      <c r="EC65" s="284"/>
      <c r="ED65" s="284"/>
      <c r="EE65" s="284"/>
      <c r="EF65" s="284"/>
      <c r="EG65" s="284"/>
      <c r="EH65" s="284"/>
      <c r="EI65" s="284"/>
      <c r="EJ65" s="284"/>
      <c r="EK65" s="284"/>
      <c r="EL65" s="284"/>
      <c r="EM65" s="284"/>
      <c r="EN65" s="284"/>
      <c r="EO65" s="284"/>
      <c r="EP65" s="284"/>
      <c r="EQ65" s="284"/>
      <c r="ER65" s="284"/>
      <c r="ES65" s="284"/>
      <c r="ET65" s="284"/>
      <c r="EU65" s="284"/>
      <c r="EV65" s="284"/>
      <c r="EW65" s="284"/>
      <c r="EX65" s="284"/>
      <c r="EY65" s="284"/>
      <c r="EZ65" s="284"/>
      <c r="FA65" s="284"/>
      <c r="FB65" s="284"/>
      <c r="FC65" s="284"/>
      <c r="FD65" s="284"/>
      <c r="FE65" s="284"/>
      <c r="FF65" s="284"/>
      <c r="FG65" s="284"/>
      <c r="FH65" s="284"/>
      <c r="FI65" s="284"/>
      <c r="FJ65" s="284"/>
      <c r="FK65" s="284"/>
      <c r="FL65" s="284"/>
      <c r="FM65" s="284"/>
      <c r="FN65" s="284"/>
      <c r="FO65" s="284"/>
      <c r="FP65" s="284"/>
      <c r="FQ65" s="284"/>
      <c r="FR65" s="284"/>
      <c r="FS65" s="284"/>
      <c r="FT65" s="284"/>
      <c r="FU65" s="284"/>
      <c r="FV65" s="284"/>
      <c r="FW65" s="284"/>
      <c r="FX65" s="284"/>
      <c r="FY65" s="284"/>
      <c r="FZ65" s="284"/>
      <c r="GA65" s="284"/>
      <c r="GB65" s="284"/>
      <c r="GC65" s="284"/>
      <c r="GD65" s="284"/>
      <c r="GE65" s="284"/>
      <c r="GF65" s="284"/>
      <c r="GG65" s="284"/>
      <c r="GH65" s="284"/>
      <c r="GI65" s="284"/>
      <c r="GJ65" s="284"/>
      <c r="GK65" s="284"/>
      <c r="GL65" s="284"/>
      <c r="GM65" s="284"/>
      <c r="GN65" s="284"/>
      <c r="GO65" s="284"/>
      <c r="GP65" s="284"/>
      <c r="GQ65" s="284"/>
      <c r="GR65" s="284"/>
      <c r="GS65" s="284"/>
      <c r="GT65" s="284"/>
      <c r="GU65" s="284"/>
      <c r="GV65" s="284"/>
      <c r="GW65" s="284"/>
      <c r="GX65" s="284"/>
      <c r="GY65" s="284"/>
      <c r="GZ65" s="284"/>
      <c r="HA65" s="284"/>
      <c r="HB65" s="284"/>
      <c r="HC65" s="284"/>
      <c r="HD65" s="284"/>
      <c r="HE65" s="284"/>
      <c r="HF65" s="284"/>
      <c r="HG65" s="284"/>
      <c r="HH65" s="284"/>
      <c r="HI65" s="284"/>
      <c r="HJ65" s="284"/>
      <c r="HK65" s="284"/>
      <c r="HL65" s="284"/>
      <c r="HM65" s="284"/>
      <c r="HN65" s="284"/>
      <c r="HO65" s="284"/>
      <c r="HP65" s="284"/>
      <c r="HQ65" s="284"/>
      <c r="HR65" s="284"/>
      <c r="HS65" s="284"/>
      <c r="HT65" s="284"/>
      <c r="HU65" s="284"/>
      <c r="HV65" s="284"/>
      <c r="HW65" s="284"/>
      <c r="HX65" s="284"/>
      <c r="HY65" s="284"/>
      <c r="HZ65" s="284"/>
      <c r="IA65" s="284"/>
      <c r="IB65" s="284"/>
      <c r="IC65" s="284"/>
      <c r="ID65" s="284"/>
      <c r="IE65" s="284"/>
      <c r="IF65" s="284"/>
      <c r="IG65" s="284"/>
      <c r="IH65" s="284"/>
      <c r="II65" s="284"/>
      <c r="IJ65" s="284"/>
      <c r="IK65" s="284"/>
      <c r="IL65" s="284"/>
      <c r="IM65" s="284"/>
      <c r="IN65" s="284"/>
      <c r="IO65" s="284"/>
      <c r="IP65" s="284"/>
      <c r="IQ65" s="284"/>
      <c r="IR65" s="284"/>
      <c r="IS65" s="284"/>
      <c r="IT65" s="284"/>
      <c r="IU65" s="284"/>
      <c r="IV65" s="284"/>
    </row>
    <row r="66" spans="1:256" ht="12.75" customHeight="1">
      <c r="A66" s="13"/>
      <c r="B66" s="10"/>
      <c r="C66" s="10"/>
      <c r="D66" s="10"/>
      <c r="E66" s="19" t="s">
        <v>183</v>
      </c>
      <c r="F66" s="78"/>
      <c r="G66" s="78"/>
      <c r="H66" s="65"/>
      <c r="I66" s="78"/>
      <c r="J66" s="78"/>
      <c r="K66" s="78"/>
      <c r="L66" s="21"/>
      <c r="M66" s="21"/>
      <c r="N66" s="21"/>
      <c r="O66" s="100"/>
      <c r="P66" s="100"/>
      <c r="Q66" s="100"/>
      <c r="R66" s="21"/>
      <c r="S66" s="21"/>
      <c r="T66" s="21"/>
      <c r="U66" s="21"/>
      <c r="V66" s="21"/>
      <c r="W66" s="21"/>
      <c r="X66" s="294"/>
    </row>
    <row r="67" spans="1:256" ht="12.75" customHeight="1">
      <c r="A67" s="13" t="s">
        <v>246</v>
      </c>
      <c r="B67" s="10" t="s">
        <v>239</v>
      </c>
      <c r="C67" s="10" t="s">
        <v>213</v>
      </c>
      <c r="D67" s="10" t="s">
        <v>181</v>
      </c>
      <c r="E67" s="19" t="s">
        <v>245</v>
      </c>
      <c r="F67" s="78">
        <f>G67</f>
        <v>27707.5</v>
      </c>
      <c r="G67" s="78">
        <v>27707.5</v>
      </c>
      <c r="H67" s="65">
        <v>0</v>
      </c>
      <c r="I67" s="65">
        <v>28375</v>
      </c>
      <c r="J67" s="65">
        <v>28375</v>
      </c>
      <c r="K67" s="65">
        <v>0</v>
      </c>
      <c r="L67" s="21">
        <f>M67+N67</f>
        <v>131901</v>
      </c>
      <c r="M67" s="21">
        <v>31901</v>
      </c>
      <c r="N67" s="21">
        <v>100000</v>
      </c>
      <c r="O67" s="100">
        <f t="shared" si="1"/>
        <v>103526</v>
      </c>
      <c r="P67" s="100">
        <f t="shared" si="2"/>
        <v>3526</v>
      </c>
      <c r="Q67" s="100">
        <f t="shared" si="3"/>
        <v>100000</v>
      </c>
      <c r="R67" s="21">
        <f>S67+T67</f>
        <v>30725</v>
      </c>
      <c r="S67" s="21">
        <v>30725</v>
      </c>
      <c r="T67" s="21">
        <v>0</v>
      </c>
      <c r="U67" s="21">
        <f>V67</f>
        <v>30725</v>
      </c>
      <c r="V67" s="21">
        <v>30725</v>
      </c>
      <c r="W67" s="21"/>
      <c r="X67" s="294"/>
    </row>
    <row r="68" spans="1:256" s="289" customFormat="1" ht="22.5" customHeight="1">
      <c r="A68" s="285">
        <v>2700</v>
      </c>
      <c r="B68" s="286">
        <v>7</v>
      </c>
      <c r="C68" s="286">
        <v>0</v>
      </c>
      <c r="D68" s="286">
        <v>0</v>
      </c>
      <c r="E68" s="318" t="s">
        <v>526</v>
      </c>
      <c r="F68" s="214">
        <f>H68</f>
        <v>445</v>
      </c>
      <c r="G68" s="214">
        <v>0</v>
      </c>
      <c r="H68" s="214">
        <f>H70</f>
        <v>445</v>
      </c>
      <c r="I68" s="287">
        <v>0</v>
      </c>
      <c r="J68" s="287">
        <v>0</v>
      </c>
      <c r="K68" s="287">
        <v>0</v>
      </c>
      <c r="L68" s="288">
        <f>M68+N68</f>
        <v>0</v>
      </c>
      <c r="M68" s="288">
        <f>M70</f>
        <v>0</v>
      </c>
      <c r="N68" s="288">
        <f>N70</f>
        <v>0</v>
      </c>
      <c r="O68" s="251">
        <f t="shared" si="1"/>
        <v>0</v>
      </c>
      <c r="P68" s="251">
        <f t="shared" si="2"/>
        <v>0</v>
      </c>
      <c r="Q68" s="251">
        <f t="shared" si="3"/>
        <v>0</v>
      </c>
      <c r="R68" s="288">
        <f>S68+T68</f>
        <v>0</v>
      </c>
      <c r="S68" s="288">
        <v>0</v>
      </c>
      <c r="T68" s="288">
        <v>0</v>
      </c>
      <c r="U68" s="288">
        <f>V68</f>
        <v>0</v>
      </c>
      <c r="V68" s="288">
        <f>V70</f>
        <v>0</v>
      </c>
      <c r="W68" s="288"/>
      <c r="X68" s="302"/>
    </row>
    <row r="69" spans="1:256" ht="12.75" customHeight="1">
      <c r="A69" s="13"/>
      <c r="B69" s="10"/>
      <c r="C69" s="10"/>
      <c r="D69" s="10"/>
      <c r="E69" s="19" t="s">
        <v>5</v>
      </c>
      <c r="F69" s="65"/>
      <c r="G69" s="65"/>
      <c r="H69" s="65"/>
      <c r="I69" s="65"/>
      <c r="J69" s="65"/>
      <c r="K69" s="65"/>
      <c r="L69" s="21"/>
      <c r="M69" s="21"/>
      <c r="N69" s="21"/>
      <c r="O69" s="100"/>
      <c r="P69" s="100"/>
      <c r="Q69" s="100"/>
      <c r="R69" s="21"/>
      <c r="S69" s="21"/>
      <c r="T69" s="21"/>
      <c r="U69" s="21"/>
      <c r="V69" s="21"/>
      <c r="W69" s="21"/>
      <c r="X69" s="294"/>
    </row>
    <row r="70" spans="1:256" ht="12.75" customHeight="1">
      <c r="A70" s="13">
        <v>2760</v>
      </c>
      <c r="B70" s="10">
        <v>7</v>
      </c>
      <c r="C70" s="10">
        <v>6</v>
      </c>
      <c r="D70" s="10">
        <v>0</v>
      </c>
      <c r="E70" s="320" t="s">
        <v>525</v>
      </c>
      <c r="F70" s="89">
        <f>F72</f>
        <v>445</v>
      </c>
      <c r="G70" s="89">
        <v>0</v>
      </c>
      <c r="H70" s="89">
        <f>H72</f>
        <v>445</v>
      </c>
      <c r="I70" s="65">
        <v>0</v>
      </c>
      <c r="J70" s="65">
        <v>0</v>
      </c>
      <c r="K70" s="65">
        <v>0</v>
      </c>
      <c r="L70" s="21">
        <f>M70+N70</f>
        <v>0</v>
      </c>
      <c r="M70" s="21">
        <f>M72</f>
        <v>0</v>
      </c>
      <c r="N70" s="21">
        <f>N72</f>
        <v>0</v>
      </c>
      <c r="O70" s="100">
        <f t="shared" si="1"/>
        <v>0</v>
      </c>
      <c r="P70" s="100">
        <f t="shared" si="2"/>
        <v>0</v>
      </c>
      <c r="Q70" s="100">
        <f t="shared" si="3"/>
        <v>0</v>
      </c>
      <c r="R70" s="21">
        <v>0</v>
      </c>
      <c r="S70" s="21">
        <v>0</v>
      </c>
      <c r="T70" s="21">
        <v>0</v>
      </c>
      <c r="U70" s="21">
        <f>V70</f>
        <v>0</v>
      </c>
      <c r="V70" s="21">
        <f>V72</f>
        <v>0</v>
      </c>
      <c r="W70" s="21"/>
      <c r="X70" s="294"/>
    </row>
    <row r="71" spans="1:256" ht="12.75" customHeight="1">
      <c r="A71" s="13"/>
      <c r="B71" s="10"/>
      <c r="C71" s="10"/>
      <c r="D71" s="10"/>
      <c r="E71" s="19" t="s">
        <v>183</v>
      </c>
      <c r="F71" s="65"/>
      <c r="G71" s="65"/>
      <c r="H71" s="65"/>
      <c r="I71" s="65"/>
      <c r="J71" s="65"/>
      <c r="K71" s="65"/>
      <c r="L71" s="21"/>
      <c r="M71" s="21"/>
      <c r="N71" s="21"/>
      <c r="O71" s="100"/>
      <c r="P71" s="100"/>
      <c r="Q71" s="100"/>
      <c r="R71" s="21"/>
      <c r="S71" s="21"/>
      <c r="T71" s="21"/>
      <c r="U71" s="21"/>
      <c r="V71" s="21"/>
      <c r="W71" s="21"/>
      <c r="X71" s="294"/>
    </row>
    <row r="72" spans="1:256" ht="12.75" customHeight="1">
      <c r="A72" s="13">
        <v>2762</v>
      </c>
      <c r="B72" s="10">
        <v>7</v>
      </c>
      <c r="C72" s="10">
        <v>6</v>
      </c>
      <c r="D72" s="10">
        <v>2</v>
      </c>
      <c r="E72" s="317" t="s">
        <v>525</v>
      </c>
      <c r="F72" s="65">
        <f>H72</f>
        <v>445</v>
      </c>
      <c r="G72" s="65">
        <v>0</v>
      </c>
      <c r="H72" s="65">
        <v>445</v>
      </c>
      <c r="I72" s="65">
        <v>0</v>
      </c>
      <c r="J72" s="65">
        <v>0</v>
      </c>
      <c r="K72" s="65">
        <v>0</v>
      </c>
      <c r="L72" s="21">
        <f>M72+N72</f>
        <v>0</v>
      </c>
      <c r="M72" s="21">
        <v>0</v>
      </c>
      <c r="N72" s="21">
        <v>0</v>
      </c>
      <c r="O72" s="100">
        <f t="shared" si="1"/>
        <v>0</v>
      </c>
      <c r="P72" s="100">
        <f t="shared" si="2"/>
        <v>0</v>
      </c>
      <c r="Q72" s="100">
        <f t="shared" si="3"/>
        <v>0</v>
      </c>
      <c r="R72" s="21">
        <v>0</v>
      </c>
      <c r="S72" s="21">
        <v>0</v>
      </c>
      <c r="T72" s="21">
        <v>0</v>
      </c>
      <c r="U72" s="21">
        <f>V72</f>
        <v>0</v>
      </c>
      <c r="V72" s="21">
        <v>0</v>
      </c>
      <c r="W72" s="21"/>
      <c r="X72" s="294"/>
    </row>
    <row r="73" spans="1:256" s="216" customFormat="1" ht="15.75" customHeight="1">
      <c r="A73" s="162" t="s">
        <v>252</v>
      </c>
      <c r="B73" s="163" t="s">
        <v>253</v>
      </c>
      <c r="C73" s="163" t="s">
        <v>178</v>
      </c>
      <c r="D73" s="163" t="s">
        <v>178</v>
      </c>
      <c r="E73" s="215" t="s">
        <v>254</v>
      </c>
      <c r="F73" s="214">
        <f>G73+H73</f>
        <v>372760.6</v>
      </c>
      <c r="G73" s="214">
        <f>G75+G78</f>
        <v>248619.09999999998</v>
      </c>
      <c r="H73" s="214">
        <f>H75+H78</f>
        <v>124141.5</v>
      </c>
      <c r="I73" s="215">
        <f>J73</f>
        <v>284870.80000000005</v>
      </c>
      <c r="J73" s="215">
        <f>J75+J78</f>
        <v>284870.80000000005</v>
      </c>
      <c r="K73" s="214">
        <v>0</v>
      </c>
      <c r="L73" s="95">
        <f>M73+N73</f>
        <v>724515.1</v>
      </c>
      <c r="M73" s="95">
        <f>M75+M78</f>
        <v>334515.09999999998</v>
      </c>
      <c r="N73" s="95">
        <f>N75+N78</f>
        <v>390000</v>
      </c>
      <c r="O73" s="100">
        <f t="shared" si="1"/>
        <v>439644.29999999993</v>
      </c>
      <c r="P73" s="100">
        <f t="shared" si="2"/>
        <v>49644.29999999993</v>
      </c>
      <c r="Q73" s="100">
        <f t="shared" si="3"/>
        <v>390000</v>
      </c>
      <c r="R73" s="95">
        <f>S73+T73</f>
        <v>1210824.8999999999</v>
      </c>
      <c r="S73" s="95">
        <f>S75+S78</f>
        <v>345824.9</v>
      </c>
      <c r="T73" s="95">
        <f>T75+T78</f>
        <v>865000</v>
      </c>
      <c r="U73" s="95">
        <f>V73+W73</f>
        <v>798290.6</v>
      </c>
      <c r="V73" s="95">
        <f>V75+V78</f>
        <v>358290.6</v>
      </c>
      <c r="W73" s="95">
        <f>W75+W78</f>
        <v>440000</v>
      </c>
      <c r="X73" s="295"/>
    </row>
    <row r="74" spans="1:256" ht="12.75" customHeight="1">
      <c r="A74" s="13"/>
      <c r="B74" s="10"/>
      <c r="C74" s="10"/>
      <c r="D74" s="10"/>
      <c r="E74" s="19" t="s">
        <v>5</v>
      </c>
      <c r="F74" s="78"/>
      <c r="G74" s="78"/>
      <c r="H74" s="78"/>
      <c r="I74" s="78"/>
      <c r="J74" s="78"/>
      <c r="K74" s="79"/>
      <c r="L74" s="21"/>
      <c r="M74" s="21"/>
      <c r="N74" s="21"/>
      <c r="O74" s="100"/>
      <c r="P74" s="100"/>
      <c r="Q74" s="100"/>
      <c r="R74" s="21"/>
      <c r="S74" s="21"/>
      <c r="T74" s="21"/>
      <c r="U74" s="21"/>
      <c r="V74" s="21"/>
      <c r="W74" s="21"/>
      <c r="X74" s="294"/>
    </row>
    <row r="75" spans="1:256" s="101" customFormat="1" ht="36.75" customHeight="1">
      <c r="A75" s="162" t="s">
        <v>255</v>
      </c>
      <c r="B75" s="163" t="s">
        <v>253</v>
      </c>
      <c r="C75" s="163" t="s">
        <v>181</v>
      </c>
      <c r="D75" s="163" t="s">
        <v>178</v>
      </c>
      <c r="E75" s="213" t="s">
        <v>256</v>
      </c>
      <c r="F75" s="214">
        <f>G75+H75</f>
        <v>16684.400000000001</v>
      </c>
      <c r="G75" s="215">
        <f>G77</f>
        <v>10689.4</v>
      </c>
      <c r="H75" s="214">
        <f>H77</f>
        <v>5995</v>
      </c>
      <c r="I75" s="215">
        <f>J75</f>
        <v>10000</v>
      </c>
      <c r="J75" s="215">
        <f>J77</f>
        <v>10000</v>
      </c>
      <c r="K75" s="214">
        <v>0</v>
      </c>
      <c r="L75" s="100">
        <f>M75</f>
        <v>12350</v>
      </c>
      <c r="M75" s="100">
        <f>M77</f>
        <v>12350</v>
      </c>
      <c r="N75" s="100"/>
      <c r="O75" s="100">
        <f t="shared" ref="O75:O107" si="7">L75-I75</f>
        <v>2350</v>
      </c>
      <c r="P75" s="100">
        <f t="shared" ref="P75:P107" si="8">M75-J75</f>
        <v>2350</v>
      </c>
      <c r="Q75" s="100">
        <f t="shared" ref="Q75:Q107" si="9">N75-K75</f>
        <v>0</v>
      </c>
      <c r="R75" s="100">
        <f t="shared" ref="R75:W75" si="10">R77</f>
        <v>196350</v>
      </c>
      <c r="S75" s="100">
        <f t="shared" si="10"/>
        <v>11350</v>
      </c>
      <c r="T75" s="100">
        <f t="shared" si="10"/>
        <v>185000</v>
      </c>
      <c r="U75" s="100">
        <f t="shared" si="10"/>
        <v>311350</v>
      </c>
      <c r="V75" s="100">
        <f t="shared" si="10"/>
        <v>11350</v>
      </c>
      <c r="W75" s="100">
        <f t="shared" si="10"/>
        <v>300000</v>
      </c>
      <c r="X75" s="353" t="s">
        <v>613</v>
      </c>
      <c r="Y75" s="212"/>
      <c r="Z75" s="212"/>
      <c r="AA75" s="212"/>
      <c r="AB75" s="212"/>
      <c r="AC75" s="212"/>
      <c r="AD75" s="212"/>
      <c r="AE75" s="212"/>
      <c r="AF75" s="212"/>
      <c r="AG75" s="212"/>
      <c r="AH75" s="212"/>
      <c r="AI75" s="212"/>
      <c r="AJ75" s="212"/>
      <c r="AK75" s="212"/>
      <c r="AL75" s="212"/>
      <c r="AM75" s="212"/>
      <c r="AN75" s="212"/>
      <c r="AO75" s="212"/>
      <c r="AP75" s="212"/>
      <c r="AQ75" s="212"/>
      <c r="AR75" s="212"/>
      <c r="AS75" s="212"/>
      <c r="AT75" s="212"/>
      <c r="AU75" s="212"/>
      <c r="AV75" s="212"/>
      <c r="AW75" s="212"/>
      <c r="AX75" s="212"/>
      <c r="AY75" s="212"/>
      <c r="AZ75" s="212"/>
      <c r="BA75" s="212"/>
      <c r="BB75" s="212"/>
      <c r="BC75" s="212"/>
      <c r="BD75" s="212"/>
      <c r="BE75" s="212"/>
      <c r="BF75" s="212"/>
      <c r="BG75" s="212"/>
      <c r="BH75" s="212"/>
      <c r="BI75" s="212"/>
      <c r="BJ75" s="212"/>
      <c r="BK75" s="212"/>
      <c r="BL75" s="212"/>
      <c r="BM75" s="212"/>
      <c r="BN75" s="212"/>
      <c r="BO75" s="212"/>
      <c r="BP75" s="212"/>
      <c r="BQ75" s="212"/>
      <c r="BR75" s="212"/>
      <c r="BS75" s="212"/>
      <c r="BT75" s="212"/>
      <c r="BU75" s="212"/>
      <c r="BV75" s="212"/>
      <c r="BW75" s="212"/>
      <c r="BX75" s="212"/>
      <c r="BY75" s="212"/>
      <c r="BZ75" s="212"/>
      <c r="CA75" s="212"/>
      <c r="CB75" s="212"/>
      <c r="CC75" s="212"/>
      <c r="CD75" s="212"/>
      <c r="CE75" s="212"/>
      <c r="CF75" s="212"/>
      <c r="CG75" s="212"/>
      <c r="CH75" s="212"/>
      <c r="CI75" s="212"/>
      <c r="CJ75" s="212"/>
      <c r="CK75" s="212"/>
      <c r="CL75" s="212"/>
      <c r="CM75" s="212"/>
      <c r="CN75" s="212"/>
      <c r="CO75" s="212"/>
      <c r="CP75" s="212"/>
      <c r="CQ75" s="212"/>
      <c r="CR75" s="212"/>
      <c r="CS75" s="212"/>
      <c r="CT75" s="212"/>
      <c r="CU75" s="212"/>
      <c r="CV75" s="212"/>
      <c r="CW75" s="212"/>
      <c r="CX75" s="212"/>
      <c r="CY75" s="212"/>
      <c r="CZ75" s="212"/>
      <c r="DA75" s="212"/>
      <c r="DB75" s="212"/>
      <c r="DC75" s="212"/>
      <c r="DD75" s="212"/>
      <c r="DE75" s="212"/>
      <c r="DF75" s="212"/>
      <c r="DG75" s="212"/>
      <c r="DH75" s="212"/>
      <c r="DI75" s="212"/>
      <c r="DJ75" s="212"/>
      <c r="DK75" s="212"/>
      <c r="DL75" s="212"/>
      <c r="DM75" s="212"/>
      <c r="DN75" s="212"/>
      <c r="DO75" s="212"/>
      <c r="DP75" s="212"/>
      <c r="DQ75" s="212"/>
      <c r="DR75" s="212"/>
      <c r="DS75" s="212"/>
      <c r="DT75" s="212"/>
      <c r="DU75" s="212"/>
      <c r="DV75" s="212"/>
      <c r="DW75" s="212"/>
      <c r="DX75" s="212"/>
      <c r="DY75" s="212"/>
      <c r="DZ75" s="212"/>
      <c r="EA75" s="212"/>
      <c r="EB75" s="212"/>
      <c r="EC75" s="212"/>
      <c r="ED75" s="212"/>
      <c r="EE75" s="212"/>
      <c r="EF75" s="212"/>
      <c r="EG75" s="212"/>
      <c r="EH75" s="212"/>
      <c r="EI75" s="212"/>
      <c r="EJ75" s="212"/>
      <c r="EK75" s="212"/>
      <c r="EL75" s="212"/>
      <c r="EM75" s="212"/>
      <c r="EN75" s="212"/>
      <c r="EO75" s="212"/>
      <c r="EP75" s="212"/>
      <c r="EQ75" s="212"/>
      <c r="ER75" s="212"/>
      <c r="ES75" s="212"/>
      <c r="ET75" s="212"/>
      <c r="EU75" s="212"/>
      <c r="EV75" s="212"/>
      <c r="EW75" s="212"/>
      <c r="EX75" s="212"/>
      <c r="EY75" s="212"/>
      <c r="EZ75" s="212"/>
      <c r="FA75" s="212"/>
      <c r="FB75" s="212"/>
      <c r="FC75" s="212"/>
      <c r="FD75" s="212"/>
      <c r="FE75" s="212"/>
      <c r="FF75" s="212"/>
      <c r="FG75" s="212"/>
      <c r="FH75" s="212"/>
      <c r="FI75" s="212"/>
      <c r="FJ75" s="212"/>
      <c r="FK75" s="212"/>
      <c r="FL75" s="212"/>
      <c r="FM75" s="212"/>
      <c r="FN75" s="212"/>
      <c r="FO75" s="212"/>
      <c r="FP75" s="212"/>
      <c r="FQ75" s="212"/>
      <c r="FR75" s="212"/>
      <c r="FS75" s="212"/>
      <c r="FT75" s="212"/>
      <c r="FU75" s="212"/>
      <c r="FV75" s="212"/>
      <c r="FW75" s="212"/>
      <c r="FX75" s="212"/>
      <c r="FY75" s="212"/>
      <c r="FZ75" s="212"/>
      <c r="GA75" s="212"/>
      <c r="GB75" s="212"/>
      <c r="GC75" s="212"/>
      <c r="GD75" s="212"/>
      <c r="GE75" s="212"/>
      <c r="GF75" s="212"/>
      <c r="GG75" s="212"/>
      <c r="GH75" s="212"/>
      <c r="GI75" s="212"/>
      <c r="GJ75" s="212"/>
      <c r="GK75" s="212"/>
      <c r="GL75" s="212"/>
      <c r="GM75" s="212"/>
      <c r="GN75" s="212"/>
      <c r="GO75" s="212"/>
      <c r="GP75" s="212"/>
      <c r="GQ75" s="212"/>
      <c r="GR75" s="212"/>
      <c r="GS75" s="212"/>
      <c r="GT75" s="212"/>
      <c r="GU75" s="212"/>
      <c r="GV75" s="212"/>
      <c r="GW75" s="212"/>
      <c r="GX75" s="212"/>
      <c r="GY75" s="212"/>
      <c r="GZ75" s="212"/>
      <c r="HA75" s="212"/>
      <c r="HB75" s="212"/>
      <c r="HC75" s="212"/>
      <c r="HD75" s="212"/>
      <c r="HE75" s="212"/>
      <c r="HF75" s="212"/>
      <c r="HG75" s="212"/>
      <c r="HH75" s="212"/>
      <c r="HI75" s="212"/>
      <c r="HJ75" s="212"/>
      <c r="HK75" s="212"/>
      <c r="HL75" s="212"/>
      <c r="HM75" s="212"/>
      <c r="HN75" s="212"/>
      <c r="HO75" s="212"/>
      <c r="HP75" s="212"/>
      <c r="HQ75" s="212"/>
      <c r="HR75" s="212"/>
      <c r="HS75" s="212"/>
      <c r="HT75" s="212"/>
      <c r="HU75" s="212"/>
      <c r="HV75" s="212"/>
      <c r="HW75" s="212"/>
      <c r="HX75" s="212"/>
      <c r="HY75" s="212"/>
      <c r="HZ75" s="212"/>
      <c r="IA75" s="212"/>
      <c r="IB75" s="212"/>
      <c r="IC75" s="212"/>
      <c r="ID75" s="212"/>
      <c r="IE75" s="212"/>
      <c r="IF75" s="212"/>
      <c r="IG75" s="212"/>
      <c r="IH75" s="212"/>
      <c r="II75" s="212"/>
      <c r="IJ75" s="212"/>
      <c r="IK75" s="212"/>
      <c r="IL75" s="212"/>
      <c r="IM75" s="212"/>
      <c r="IN75" s="212"/>
      <c r="IO75" s="212"/>
      <c r="IP75" s="212"/>
      <c r="IQ75" s="212"/>
      <c r="IR75" s="212"/>
      <c r="IS75" s="212"/>
      <c r="IT75" s="212"/>
      <c r="IU75" s="212"/>
      <c r="IV75" s="212"/>
    </row>
    <row r="76" spans="1:256" ht="12.75" customHeight="1">
      <c r="A76" s="13"/>
      <c r="B76" s="10"/>
      <c r="C76" s="10"/>
      <c r="D76" s="10"/>
      <c r="E76" s="19" t="s">
        <v>183</v>
      </c>
      <c r="F76" s="78"/>
      <c r="G76" s="78"/>
      <c r="H76" s="78"/>
      <c r="I76" s="78"/>
      <c r="J76" s="78"/>
      <c r="K76" s="65"/>
      <c r="L76" s="21"/>
      <c r="M76" s="21"/>
      <c r="N76" s="21"/>
      <c r="O76" s="100"/>
      <c r="P76" s="100"/>
      <c r="Q76" s="100"/>
      <c r="R76" s="21"/>
      <c r="S76" s="21"/>
      <c r="T76" s="21"/>
      <c r="U76" s="21"/>
      <c r="V76" s="21"/>
      <c r="W76" s="21"/>
      <c r="X76" s="294"/>
    </row>
    <row r="77" spans="1:256" ht="12.75" customHeight="1">
      <c r="A77" s="13" t="s">
        <v>257</v>
      </c>
      <c r="B77" s="10" t="s">
        <v>253</v>
      </c>
      <c r="C77" s="10" t="s">
        <v>181</v>
      </c>
      <c r="D77" s="10" t="s">
        <v>181</v>
      </c>
      <c r="E77" s="19" t="s">
        <v>256</v>
      </c>
      <c r="F77" s="65">
        <f>G77+H77</f>
        <v>16684.400000000001</v>
      </c>
      <c r="G77" s="78">
        <v>10689.4</v>
      </c>
      <c r="H77" s="65">
        <v>5995</v>
      </c>
      <c r="I77" s="78">
        <f>J77</f>
        <v>10000</v>
      </c>
      <c r="J77" s="78">
        <v>10000</v>
      </c>
      <c r="K77" s="65">
        <v>0</v>
      </c>
      <c r="L77" s="21">
        <f>M77</f>
        <v>12350</v>
      </c>
      <c r="M77" s="21">
        <v>12350</v>
      </c>
      <c r="N77" s="21"/>
      <c r="O77" s="100">
        <f t="shared" si="7"/>
        <v>2350</v>
      </c>
      <c r="P77" s="100">
        <f t="shared" si="8"/>
        <v>2350</v>
      </c>
      <c r="Q77" s="100">
        <f t="shared" si="9"/>
        <v>0</v>
      </c>
      <c r="R77" s="21">
        <f>S77+T77</f>
        <v>196350</v>
      </c>
      <c r="S77" s="21">
        <v>11350</v>
      </c>
      <c r="T77" s="21">
        <v>185000</v>
      </c>
      <c r="U77" s="21">
        <f>V77+W77</f>
        <v>311350</v>
      </c>
      <c r="V77" s="21">
        <v>11350</v>
      </c>
      <c r="W77" s="21">
        <v>300000</v>
      </c>
      <c r="X77" s="294"/>
    </row>
    <row r="78" spans="1:256" s="101" customFormat="1" ht="18" customHeight="1">
      <c r="A78" s="162" t="s">
        <v>258</v>
      </c>
      <c r="B78" s="163" t="s">
        <v>253</v>
      </c>
      <c r="C78" s="163" t="s">
        <v>202</v>
      </c>
      <c r="D78" s="163" t="s">
        <v>178</v>
      </c>
      <c r="E78" s="213" t="s">
        <v>259</v>
      </c>
      <c r="F78" s="214">
        <f>G78+H78</f>
        <v>356076.19999999995</v>
      </c>
      <c r="G78" s="214">
        <f>G80+G81+G82+G83</f>
        <v>237929.69999999998</v>
      </c>
      <c r="H78" s="214">
        <f>H80+H81+H82+H83</f>
        <v>118146.5</v>
      </c>
      <c r="I78" s="215">
        <f>I80+I81+I82+I83</f>
        <v>274870.80000000005</v>
      </c>
      <c r="J78" s="215">
        <f>J80+J81+J82+J83</f>
        <v>274870.80000000005</v>
      </c>
      <c r="K78" s="214">
        <v>0</v>
      </c>
      <c r="L78" s="100">
        <f>M78+N78</f>
        <v>712165.1</v>
      </c>
      <c r="M78" s="100">
        <f>M80+M81+M82+M83</f>
        <v>322165.09999999998</v>
      </c>
      <c r="N78" s="100">
        <f>N80+N81+N82+N83</f>
        <v>390000</v>
      </c>
      <c r="O78" s="100">
        <f t="shared" si="7"/>
        <v>437294.29999999993</v>
      </c>
      <c r="P78" s="100">
        <f t="shared" si="8"/>
        <v>47294.29999999993</v>
      </c>
      <c r="Q78" s="100">
        <f t="shared" si="9"/>
        <v>390000</v>
      </c>
      <c r="R78" s="100">
        <f>S78+T78</f>
        <v>1014474.9</v>
      </c>
      <c r="S78" s="100">
        <f>S80+S81+S82+S83</f>
        <v>334474.90000000002</v>
      </c>
      <c r="T78" s="100">
        <f>T80+T81+T82+T83</f>
        <v>680000</v>
      </c>
      <c r="U78" s="100">
        <f>V78+W78</f>
        <v>486940.6</v>
      </c>
      <c r="V78" s="100">
        <f>V80+V81+V82+V83</f>
        <v>346940.6</v>
      </c>
      <c r="W78" s="100">
        <f>W80</f>
        <v>140000</v>
      </c>
      <c r="X78" s="409" t="s">
        <v>614</v>
      </c>
      <c r="Y78" s="212"/>
      <c r="Z78" s="212"/>
      <c r="AA78" s="212"/>
      <c r="AB78" s="212"/>
      <c r="AC78" s="212"/>
      <c r="AD78" s="212"/>
      <c r="AE78" s="212"/>
      <c r="AF78" s="212"/>
      <c r="AG78" s="212"/>
      <c r="AH78" s="212"/>
      <c r="AI78" s="212"/>
      <c r="AJ78" s="212"/>
      <c r="AK78" s="212"/>
      <c r="AL78" s="212"/>
      <c r="AM78" s="212"/>
      <c r="AN78" s="212"/>
      <c r="AO78" s="212"/>
      <c r="AP78" s="212"/>
      <c r="AQ78" s="212"/>
      <c r="AR78" s="212"/>
      <c r="AS78" s="212"/>
      <c r="AT78" s="212"/>
      <c r="AU78" s="212"/>
      <c r="AV78" s="212"/>
      <c r="AW78" s="212"/>
      <c r="AX78" s="212"/>
      <c r="AY78" s="212"/>
      <c r="AZ78" s="212"/>
      <c r="BA78" s="212"/>
      <c r="BB78" s="212"/>
      <c r="BC78" s="212"/>
      <c r="BD78" s="212"/>
      <c r="BE78" s="212"/>
      <c r="BF78" s="212"/>
      <c r="BG78" s="212"/>
      <c r="BH78" s="212"/>
      <c r="BI78" s="212"/>
      <c r="BJ78" s="212"/>
      <c r="BK78" s="212"/>
      <c r="BL78" s="212"/>
      <c r="BM78" s="212"/>
      <c r="BN78" s="212"/>
      <c r="BO78" s="212"/>
      <c r="BP78" s="212"/>
      <c r="BQ78" s="212"/>
      <c r="BR78" s="212"/>
      <c r="BS78" s="212"/>
      <c r="BT78" s="212"/>
      <c r="BU78" s="212"/>
      <c r="BV78" s="212"/>
      <c r="BW78" s="212"/>
      <c r="BX78" s="212"/>
      <c r="BY78" s="212"/>
      <c r="BZ78" s="212"/>
      <c r="CA78" s="212"/>
      <c r="CB78" s="212"/>
      <c r="CC78" s="212"/>
      <c r="CD78" s="212"/>
      <c r="CE78" s="212"/>
      <c r="CF78" s="212"/>
      <c r="CG78" s="212"/>
      <c r="CH78" s="212"/>
      <c r="CI78" s="212"/>
      <c r="CJ78" s="212"/>
      <c r="CK78" s="212"/>
      <c r="CL78" s="212"/>
      <c r="CM78" s="212"/>
      <c r="CN78" s="212"/>
      <c r="CO78" s="212"/>
      <c r="CP78" s="212"/>
      <c r="CQ78" s="212"/>
      <c r="CR78" s="212"/>
      <c r="CS78" s="212"/>
      <c r="CT78" s="212"/>
      <c r="CU78" s="212"/>
      <c r="CV78" s="212"/>
      <c r="CW78" s="212"/>
      <c r="CX78" s="212"/>
      <c r="CY78" s="212"/>
      <c r="CZ78" s="212"/>
      <c r="DA78" s="212"/>
      <c r="DB78" s="212"/>
      <c r="DC78" s="212"/>
      <c r="DD78" s="212"/>
      <c r="DE78" s="212"/>
      <c r="DF78" s="212"/>
      <c r="DG78" s="212"/>
      <c r="DH78" s="212"/>
      <c r="DI78" s="212"/>
      <c r="DJ78" s="212"/>
      <c r="DK78" s="212"/>
      <c r="DL78" s="212"/>
      <c r="DM78" s="212"/>
      <c r="DN78" s="212"/>
      <c r="DO78" s="212"/>
      <c r="DP78" s="212"/>
      <c r="DQ78" s="212"/>
      <c r="DR78" s="212"/>
      <c r="DS78" s="212"/>
      <c r="DT78" s="212"/>
      <c r="DU78" s="212"/>
      <c r="DV78" s="212"/>
      <c r="DW78" s="212"/>
      <c r="DX78" s="212"/>
      <c r="DY78" s="212"/>
      <c r="DZ78" s="212"/>
      <c r="EA78" s="212"/>
      <c r="EB78" s="212"/>
      <c r="EC78" s="212"/>
      <c r="ED78" s="212"/>
      <c r="EE78" s="212"/>
      <c r="EF78" s="212"/>
      <c r="EG78" s="212"/>
      <c r="EH78" s="212"/>
      <c r="EI78" s="212"/>
      <c r="EJ78" s="212"/>
      <c r="EK78" s="212"/>
      <c r="EL78" s="212"/>
      <c r="EM78" s="212"/>
      <c r="EN78" s="212"/>
      <c r="EO78" s="212"/>
      <c r="EP78" s="212"/>
      <c r="EQ78" s="212"/>
      <c r="ER78" s="212"/>
      <c r="ES78" s="212"/>
      <c r="ET78" s="212"/>
      <c r="EU78" s="212"/>
      <c r="EV78" s="212"/>
      <c r="EW78" s="212"/>
      <c r="EX78" s="212"/>
      <c r="EY78" s="212"/>
      <c r="EZ78" s="212"/>
      <c r="FA78" s="212"/>
      <c r="FB78" s="212"/>
      <c r="FC78" s="212"/>
      <c r="FD78" s="212"/>
      <c r="FE78" s="212"/>
      <c r="FF78" s="212"/>
      <c r="FG78" s="212"/>
      <c r="FH78" s="212"/>
      <c r="FI78" s="212"/>
      <c r="FJ78" s="212"/>
      <c r="FK78" s="212"/>
      <c r="FL78" s="212"/>
      <c r="FM78" s="212"/>
      <c r="FN78" s="212"/>
      <c r="FO78" s="212"/>
      <c r="FP78" s="212"/>
      <c r="FQ78" s="212"/>
      <c r="FR78" s="212"/>
      <c r="FS78" s="212"/>
      <c r="FT78" s="212"/>
      <c r="FU78" s="212"/>
      <c r="FV78" s="212"/>
      <c r="FW78" s="212"/>
      <c r="FX78" s="212"/>
      <c r="FY78" s="212"/>
      <c r="FZ78" s="212"/>
      <c r="GA78" s="212"/>
      <c r="GB78" s="212"/>
      <c r="GC78" s="212"/>
      <c r="GD78" s="212"/>
      <c r="GE78" s="212"/>
      <c r="GF78" s="212"/>
      <c r="GG78" s="212"/>
      <c r="GH78" s="212"/>
      <c r="GI78" s="212"/>
      <c r="GJ78" s="212"/>
      <c r="GK78" s="212"/>
      <c r="GL78" s="212"/>
      <c r="GM78" s="212"/>
      <c r="GN78" s="212"/>
      <c r="GO78" s="212"/>
      <c r="GP78" s="212"/>
      <c r="GQ78" s="212"/>
      <c r="GR78" s="212"/>
      <c r="GS78" s="212"/>
      <c r="GT78" s="212"/>
      <c r="GU78" s="212"/>
      <c r="GV78" s="212"/>
      <c r="GW78" s="212"/>
      <c r="GX78" s="212"/>
      <c r="GY78" s="212"/>
      <c r="GZ78" s="212"/>
      <c r="HA78" s="212"/>
      <c r="HB78" s="212"/>
      <c r="HC78" s="212"/>
      <c r="HD78" s="212"/>
      <c r="HE78" s="212"/>
      <c r="HF78" s="212"/>
      <c r="HG78" s="212"/>
      <c r="HH78" s="212"/>
      <c r="HI78" s="212"/>
      <c r="HJ78" s="212"/>
      <c r="HK78" s="212"/>
      <c r="HL78" s="212"/>
      <c r="HM78" s="212"/>
      <c r="HN78" s="212"/>
      <c r="HO78" s="212"/>
      <c r="HP78" s="212"/>
      <c r="HQ78" s="212"/>
      <c r="HR78" s="212"/>
      <c r="HS78" s="212"/>
      <c r="HT78" s="212"/>
      <c r="HU78" s="212"/>
      <c r="HV78" s="212"/>
      <c r="HW78" s="212"/>
      <c r="HX78" s="212"/>
      <c r="HY78" s="212"/>
      <c r="HZ78" s="212"/>
      <c r="IA78" s="212"/>
      <c r="IB78" s="212"/>
      <c r="IC78" s="212"/>
      <c r="ID78" s="212"/>
      <c r="IE78" s="212"/>
      <c r="IF78" s="212"/>
      <c r="IG78" s="212"/>
      <c r="IH78" s="212"/>
      <c r="II78" s="212"/>
      <c r="IJ78" s="212"/>
      <c r="IK78" s="212"/>
      <c r="IL78" s="212"/>
      <c r="IM78" s="212"/>
      <c r="IN78" s="212"/>
      <c r="IO78" s="212"/>
      <c r="IP78" s="212"/>
      <c r="IQ78" s="212"/>
      <c r="IR78" s="212"/>
      <c r="IS78" s="212"/>
      <c r="IT78" s="212"/>
      <c r="IU78" s="212"/>
      <c r="IV78" s="212"/>
    </row>
    <row r="79" spans="1:256" ht="12.75" customHeight="1">
      <c r="A79" s="13"/>
      <c r="B79" s="10"/>
      <c r="C79" s="10"/>
      <c r="D79" s="10"/>
      <c r="E79" s="19" t="s">
        <v>183</v>
      </c>
      <c r="F79" s="78"/>
      <c r="G79" s="78"/>
      <c r="H79" s="78"/>
      <c r="I79" s="78"/>
      <c r="J79" s="78"/>
      <c r="K79" s="65"/>
      <c r="L79" s="21"/>
      <c r="M79" s="21"/>
      <c r="N79" s="21"/>
      <c r="O79" s="100"/>
      <c r="P79" s="100"/>
      <c r="Q79" s="100"/>
      <c r="R79" s="21"/>
      <c r="S79" s="21"/>
      <c r="T79" s="21"/>
      <c r="U79" s="21"/>
      <c r="V79" s="21"/>
      <c r="W79" s="21"/>
      <c r="X79" s="409"/>
    </row>
    <row r="80" spans="1:256" ht="12.75" customHeight="1">
      <c r="A80" s="13" t="s">
        <v>260</v>
      </c>
      <c r="B80" s="10" t="s">
        <v>253</v>
      </c>
      <c r="C80" s="10" t="s">
        <v>202</v>
      </c>
      <c r="D80" s="10" t="s">
        <v>181</v>
      </c>
      <c r="E80" s="19" t="s">
        <v>261</v>
      </c>
      <c r="F80" s="78">
        <f>G80+H80</f>
        <v>120818.79999999999</v>
      </c>
      <c r="G80" s="78">
        <v>69611.199999999997</v>
      </c>
      <c r="H80" s="78">
        <v>51207.6</v>
      </c>
      <c r="I80" s="78">
        <f>J80</f>
        <v>80250</v>
      </c>
      <c r="J80" s="78">
        <v>80250</v>
      </c>
      <c r="K80" s="65">
        <v>0</v>
      </c>
      <c r="L80" s="21">
        <f>M80+N80</f>
        <v>296162.5</v>
      </c>
      <c r="M80" s="21">
        <v>86162.5</v>
      </c>
      <c r="N80" s="21">
        <v>210000</v>
      </c>
      <c r="O80" s="100">
        <f t="shared" si="7"/>
        <v>215912.5</v>
      </c>
      <c r="P80" s="100">
        <f t="shared" si="8"/>
        <v>5912.5</v>
      </c>
      <c r="Q80" s="100">
        <f t="shared" si="9"/>
        <v>210000</v>
      </c>
      <c r="R80" s="21">
        <f>S80+T80</f>
        <v>314270.59999999998</v>
      </c>
      <c r="S80" s="21">
        <v>94270.6</v>
      </c>
      <c r="T80" s="21">
        <v>220000</v>
      </c>
      <c r="U80" s="21">
        <f>V80+W80</f>
        <v>236084.1</v>
      </c>
      <c r="V80" s="21">
        <v>96084.1</v>
      </c>
      <c r="W80" s="21">
        <v>140000</v>
      </c>
      <c r="X80" s="409"/>
    </row>
    <row r="81" spans="1:256" ht="12.75" customHeight="1">
      <c r="A81" s="13" t="s">
        <v>262</v>
      </c>
      <c r="B81" s="10" t="s">
        <v>253</v>
      </c>
      <c r="C81" s="10" t="s">
        <v>202</v>
      </c>
      <c r="D81" s="10" t="s">
        <v>202</v>
      </c>
      <c r="E81" s="19" t="s">
        <v>263</v>
      </c>
      <c r="F81" s="78">
        <f>G81+H81</f>
        <v>67695.899999999994</v>
      </c>
      <c r="G81" s="65">
        <v>2648</v>
      </c>
      <c r="H81" s="78">
        <v>65047.9</v>
      </c>
      <c r="I81" s="78">
        <f>J81</f>
        <v>3421.2</v>
      </c>
      <c r="J81" s="78">
        <v>3421.2</v>
      </c>
      <c r="K81" s="65">
        <v>0</v>
      </c>
      <c r="L81" s="21">
        <f>M81+N81</f>
        <v>90358.1</v>
      </c>
      <c r="M81" s="21">
        <v>10358.1</v>
      </c>
      <c r="N81" s="21">
        <v>80000</v>
      </c>
      <c r="O81" s="100">
        <f t="shared" si="7"/>
        <v>86936.900000000009</v>
      </c>
      <c r="P81" s="100">
        <f t="shared" si="8"/>
        <v>6936.9000000000005</v>
      </c>
      <c r="Q81" s="100">
        <f t="shared" si="9"/>
        <v>80000</v>
      </c>
      <c r="R81" s="21">
        <f>S81+T81</f>
        <v>11116</v>
      </c>
      <c r="S81" s="21">
        <v>11116</v>
      </c>
      <c r="T81" s="21">
        <v>0</v>
      </c>
      <c r="U81" s="21">
        <f>V81</f>
        <v>12096.8</v>
      </c>
      <c r="V81" s="21">
        <v>12096.8</v>
      </c>
      <c r="W81" s="21"/>
      <c r="X81" s="409"/>
    </row>
    <row r="82" spans="1:256" ht="12.75" customHeight="1">
      <c r="A82" s="13" t="s">
        <v>264</v>
      </c>
      <c r="B82" s="10" t="s">
        <v>253</v>
      </c>
      <c r="C82" s="10" t="s">
        <v>202</v>
      </c>
      <c r="D82" s="10" t="s">
        <v>187</v>
      </c>
      <c r="E82" s="19" t="s">
        <v>265</v>
      </c>
      <c r="F82" s="65">
        <f>G82+H82</f>
        <v>102830.6</v>
      </c>
      <c r="G82" s="78">
        <v>101998.6</v>
      </c>
      <c r="H82" s="65">
        <v>832</v>
      </c>
      <c r="I82" s="78">
        <f>J82</f>
        <v>122398</v>
      </c>
      <c r="J82" s="78">
        <v>122398</v>
      </c>
      <c r="K82" s="65">
        <v>0</v>
      </c>
      <c r="L82" s="21">
        <f>M82</f>
        <v>144042.9</v>
      </c>
      <c r="M82" s="21">
        <v>144042.9</v>
      </c>
      <c r="N82" s="21"/>
      <c r="O82" s="100">
        <f t="shared" si="7"/>
        <v>21644.899999999994</v>
      </c>
      <c r="P82" s="100">
        <f t="shared" si="8"/>
        <v>21644.899999999994</v>
      </c>
      <c r="Q82" s="100">
        <f t="shared" si="9"/>
        <v>0</v>
      </c>
      <c r="R82" s="21">
        <f>S82</f>
        <v>154495</v>
      </c>
      <c r="S82" s="21">
        <v>154495</v>
      </c>
      <c r="T82" s="21">
        <v>0</v>
      </c>
      <c r="U82" s="21">
        <f>V82</f>
        <v>156269.79999999999</v>
      </c>
      <c r="V82" s="21">
        <v>156269.79999999999</v>
      </c>
      <c r="W82" s="21"/>
      <c r="X82" s="409"/>
    </row>
    <row r="83" spans="1:256" ht="12.75" customHeight="1">
      <c r="A83" s="13" t="s">
        <v>266</v>
      </c>
      <c r="B83" s="10" t="s">
        <v>253</v>
      </c>
      <c r="C83" s="10" t="s">
        <v>202</v>
      </c>
      <c r="D83" s="10" t="s">
        <v>213</v>
      </c>
      <c r="E83" s="19" t="s">
        <v>267</v>
      </c>
      <c r="F83" s="65">
        <f>G83+H83</f>
        <v>64730.9</v>
      </c>
      <c r="G83" s="78">
        <v>63671.9</v>
      </c>
      <c r="H83" s="65">
        <v>1059</v>
      </c>
      <c r="I83" s="78">
        <f>J83</f>
        <v>68801.600000000006</v>
      </c>
      <c r="J83" s="78">
        <v>68801.600000000006</v>
      </c>
      <c r="K83" s="65">
        <v>0</v>
      </c>
      <c r="L83" s="21">
        <f>M83+N83</f>
        <v>181601.6</v>
      </c>
      <c r="M83" s="21">
        <v>81601.600000000006</v>
      </c>
      <c r="N83" s="21">
        <v>100000</v>
      </c>
      <c r="O83" s="100">
        <f t="shared" si="7"/>
        <v>112800</v>
      </c>
      <c r="P83" s="100">
        <f t="shared" si="8"/>
        <v>12800</v>
      </c>
      <c r="Q83" s="100">
        <f t="shared" si="9"/>
        <v>100000</v>
      </c>
      <c r="R83" s="21">
        <f>S83+T83</f>
        <v>534593.30000000005</v>
      </c>
      <c r="S83" s="21">
        <v>74593.3</v>
      </c>
      <c r="T83" s="21">
        <v>460000</v>
      </c>
      <c r="U83" s="21">
        <f>V83</f>
        <v>82489.899999999994</v>
      </c>
      <c r="V83" s="21">
        <v>82489.899999999994</v>
      </c>
      <c r="W83" s="21"/>
      <c r="X83" s="409"/>
    </row>
    <row r="84" spans="1:256" s="283" customFormat="1" ht="12.75" customHeight="1">
      <c r="A84" s="304">
        <v>2900</v>
      </c>
      <c r="B84" s="282" t="s">
        <v>269</v>
      </c>
      <c r="C84" s="282" t="s">
        <v>178</v>
      </c>
      <c r="D84" s="282" t="s">
        <v>178</v>
      </c>
      <c r="E84" s="215" t="s">
        <v>270</v>
      </c>
      <c r="F84" s="215">
        <f>G84+H84</f>
        <v>1033952.8</v>
      </c>
      <c r="G84" s="215">
        <f>G86+G89+G92</f>
        <v>830011.8</v>
      </c>
      <c r="H84" s="215">
        <f>H86+H89</f>
        <v>203941</v>
      </c>
      <c r="I84" s="214">
        <f>J84</f>
        <v>947508.89999999991</v>
      </c>
      <c r="J84" s="214">
        <f>J86+J89+J92</f>
        <v>947508.89999999991</v>
      </c>
      <c r="K84" s="214">
        <v>0</v>
      </c>
      <c r="L84" s="105">
        <f>M84+N84</f>
        <v>2162584.2999999998</v>
      </c>
      <c r="M84" s="105">
        <f>M86+M89+M92</f>
        <v>984584.3</v>
      </c>
      <c r="N84" s="105">
        <f>N86+N89</f>
        <v>1178000</v>
      </c>
      <c r="O84" s="251">
        <f t="shared" si="7"/>
        <v>1215075.3999999999</v>
      </c>
      <c r="P84" s="251">
        <f t="shared" si="8"/>
        <v>37075.40000000014</v>
      </c>
      <c r="Q84" s="251">
        <f t="shared" si="9"/>
        <v>1178000</v>
      </c>
      <c r="R84" s="105">
        <f>S84+T84</f>
        <v>1690963.5</v>
      </c>
      <c r="S84" s="105">
        <f>S86+S89+S92</f>
        <v>1037963.5</v>
      </c>
      <c r="T84" s="105">
        <f>T86+T89</f>
        <v>653000</v>
      </c>
      <c r="U84" s="105">
        <f>V84+W84</f>
        <v>1527211.7</v>
      </c>
      <c r="V84" s="105">
        <f>V86+V89+V92</f>
        <v>1089211.7</v>
      </c>
      <c r="W84" s="105">
        <f>W86+W89</f>
        <v>438000</v>
      </c>
      <c r="X84" s="409"/>
    </row>
    <row r="85" spans="1:256" ht="75.75" customHeight="1">
      <c r="A85" s="13"/>
      <c r="B85" s="10"/>
      <c r="C85" s="10"/>
      <c r="D85" s="10"/>
      <c r="E85" s="19" t="s">
        <v>5</v>
      </c>
      <c r="F85" s="78"/>
      <c r="G85" s="78"/>
      <c r="H85" s="78"/>
      <c r="I85" s="78"/>
      <c r="J85" s="78"/>
      <c r="K85" s="65"/>
      <c r="L85" s="21"/>
      <c r="M85" s="21"/>
      <c r="N85" s="21"/>
      <c r="O85" s="100"/>
      <c r="P85" s="100"/>
      <c r="Q85" s="100"/>
      <c r="R85" s="21"/>
      <c r="S85" s="21"/>
      <c r="T85" s="21"/>
      <c r="U85" s="21"/>
      <c r="V85" s="21"/>
      <c r="W85" s="21"/>
      <c r="X85" s="409"/>
    </row>
    <row r="86" spans="1:256" s="272" customFormat="1" ht="49.5" customHeight="1">
      <c r="A86" s="281" t="s">
        <v>271</v>
      </c>
      <c r="B86" s="282" t="s">
        <v>269</v>
      </c>
      <c r="C86" s="282" t="s">
        <v>181</v>
      </c>
      <c r="D86" s="282" t="s">
        <v>178</v>
      </c>
      <c r="E86" s="213" t="s">
        <v>272</v>
      </c>
      <c r="F86" s="215">
        <f>G86+H86</f>
        <v>694690.5</v>
      </c>
      <c r="G86" s="215">
        <f>G88</f>
        <v>508816.3</v>
      </c>
      <c r="H86" s="215">
        <f>H88</f>
        <v>185874.2</v>
      </c>
      <c r="I86" s="215">
        <f>J86</f>
        <v>580730.1</v>
      </c>
      <c r="J86" s="215">
        <f>J88</f>
        <v>580730.1</v>
      </c>
      <c r="K86" s="214">
        <v>0</v>
      </c>
      <c r="L86" s="251">
        <f>M86+N86</f>
        <v>1754916.6</v>
      </c>
      <c r="M86" s="251">
        <f>M88</f>
        <v>591916.6</v>
      </c>
      <c r="N86" s="251">
        <f>N88</f>
        <v>1163000</v>
      </c>
      <c r="O86" s="251">
        <f t="shared" si="7"/>
        <v>1174186.5</v>
      </c>
      <c r="P86" s="251">
        <f t="shared" si="8"/>
        <v>11186.5</v>
      </c>
      <c r="Q86" s="251">
        <f t="shared" si="9"/>
        <v>1163000</v>
      </c>
      <c r="R86" s="251">
        <f>S86+T86</f>
        <v>1275512.3999999999</v>
      </c>
      <c r="S86" s="251">
        <f>S88</f>
        <v>622512.4</v>
      </c>
      <c r="T86" s="251">
        <f>T88</f>
        <v>653000</v>
      </c>
      <c r="U86" s="251">
        <f>U88</f>
        <v>655538.1</v>
      </c>
      <c r="V86" s="251">
        <f>V88</f>
        <v>652538.1</v>
      </c>
      <c r="W86" s="251">
        <f>W88</f>
        <v>3000</v>
      </c>
      <c r="X86" s="296" t="s">
        <v>657</v>
      </c>
      <c r="Y86" s="284"/>
      <c r="Z86" s="284"/>
      <c r="AA86" s="284"/>
      <c r="AB86" s="284"/>
      <c r="AC86" s="284"/>
      <c r="AD86" s="284"/>
      <c r="AE86" s="284"/>
      <c r="AF86" s="284"/>
      <c r="AG86" s="284"/>
      <c r="AH86" s="284"/>
      <c r="AI86" s="284"/>
      <c r="AJ86" s="284"/>
      <c r="AK86" s="284"/>
      <c r="AL86" s="284"/>
      <c r="AM86" s="284"/>
      <c r="AN86" s="284"/>
      <c r="AO86" s="284"/>
      <c r="AP86" s="284"/>
      <c r="AQ86" s="284"/>
      <c r="AR86" s="284"/>
      <c r="AS86" s="284"/>
      <c r="AT86" s="284"/>
      <c r="AU86" s="284"/>
      <c r="AV86" s="284"/>
      <c r="AW86" s="284"/>
      <c r="AX86" s="284"/>
      <c r="AY86" s="284"/>
      <c r="AZ86" s="284"/>
      <c r="BA86" s="284"/>
      <c r="BB86" s="284"/>
      <c r="BC86" s="284"/>
      <c r="BD86" s="284"/>
      <c r="BE86" s="284"/>
      <c r="BF86" s="284"/>
      <c r="BG86" s="284"/>
      <c r="BH86" s="284"/>
      <c r="BI86" s="284"/>
      <c r="BJ86" s="284"/>
      <c r="BK86" s="284"/>
      <c r="BL86" s="284"/>
      <c r="BM86" s="284"/>
      <c r="BN86" s="284"/>
      <c r="BO86" s="284"/>
      <c r="BP86" s="284"/>
      <c r="BQ86" s="284"/>
      <c r="BR86" s="284"/>
      <c r="BS86" s="284"/>
      <c r="BT86" s="284"/>
      <c r="BU86" s="284"/>
      <c r="BV86" s="284"/>
      <c r="BW86" s="284"/>
      <c r="BX86" s="284"/>
      <c r="BY86" s="284"/>
      <c r="BZ86" s="284"/>
      <c r="CA86" s="284"/>
      <c r="CB86" s="284"/>
      <c r="CC86" s="284"/>
      <c r="CD86" s="284"/>
      <c r="CE86" s="284"/>
      <c r="CF86" s="284"/>
      <c r="CG86" s="284"/>
      <c r="CH86" s="284"/>
      <c r="CI86" s="284"/>
      <c r="CJ86" s="284"/>
      <c r="CK86" s="284"/>
      <c r="CL86" s="284"/>
      <c r="CM86" s="284"/>
      <c r="CN86" s="284"/>
      <c r="CO86" s="284"/>
      <c r="CP86" s="284"/>
      <c r="CQ86" s="284"/>
      <c r="CR86" s="284"/>
      <c r="CS86" s="284"/>
      <c r="CT86" s="284"/>
      <c r="CU86" s="284"/>
      <c r="CV86" s="284"/>
      <c r="CW86" s="284"/>
      <c r="CX86" s="284"/>
      <c r="CY86" s="284"/>
      <c r="CZ86" s="284"/>
      <c r="DA86" s="284"/>
      <c r="DB86" s="284"/>
      <c r="DC86" s="284"/>
      <c r="DD86" s="284"/>
      <c r="DE86" s="284"/>
      <c r="DF86" s="284"/>
      <c r="DG86" s="284"/>
      <c r="DH86" s="284"/>
      <c r="DI86" s="284"/>
      <c r="DJ86" s="284"/>
      <c r="DK86" s="284"/>
      <c r="DL86" s="284"/>
      <c r="DM86" s="284"/>
      <c r="DN86" s="284"/>
      <c r="DO86" s="284"/>
      <c r="DP86" s="284"/>
      <c r="DQ86" s="284"/>
      <c r="DR86" s="284"/>
      <c r="DS86" s="284"/>
      <c r="DT86" s="284"/>
      <c r="DU86" s="284"/>
      <c r="DV86" s="284"/>
      <c r="DW86" s="284"/>
      <c r="DX86" s="284"/>
      <c r="DY86" s="284"/>
      <c r="DZ86" s="284"/>
      <c r="EA86" s="284"/>
      <c r="EB86" s="284"/>
      <c r="EC86" s="284"/>
      <c r="ED86" s="284"/>
      <c r="EE86" s="284"/>
      <c r="EF86" s="284"/>
      <c r="EG86" s="284"/>
      <c r="EH86" s="284"/>
      <c r="EI86" s="284"/>
      <c r="EJ86" s="284"/>
      <c r="EK86" s="284"/>
      <c r="EL86" s="284"/>
      <c r="EM86" s="284"/>
      <c r="EN86" s="284"/>
      <c r="EO86" s="284"/>
      <c r="EP86" s="284"/>
      <c r="EQ86" s="284"/>
      <c r="ER86" s="284"/>
      <c r="ES86" s="284"/>
      <c r="ET86" s="284"/>
      <c r="EU86" s="284"/>
      <c r="EV86" s="284"/>
      <c r="EW86" s="284"/>
      <c r="EX86" s="284"/>
      <c r="EY86" s="284"/>
      <c r="EZ86" s="284"/>
      <c r="FA86" s="284"/>
      <c r="FB86" s="284"/>
      <c r="FC86" s="284"/>
      <c r="FD86" s="284"/>
      <c r="FE86" s="284"/>
      <c r="FF86" s="284"/>
      <c r="FG86" s="284"/>
      <c r="FH86" s="284"/>
      <c r="FI86" s="284"/>
      <c r="FJ86" s="284"/>
      <c r="FK86" s="284"/>
      <c r="FL86" s="284"/>
      <c r="FM86" s="284"/>
      <c r="FN86" s="284"/>
      <c r="FO86" s="284"/>
      <c r="FP86" s="284"/>
      <c r="FQ86" s="284"/>
      <c r="FR86" s="284"/>
      <c r="FS86" s="284"/>
      <c r="FT86" s="284"/>
      <c r="FU86" s="284"/>
      <c r="FV86" s="284"/>
      <c r="FW86" s="284"/>
      <c r="FX86" s="284"/>
      <c r="FY86" s="284"/>
      <c r="FZ86" s="284"/>
      <c r="GA86" s="284"/>
      <c r="GB86" s="284"/>
      <c r="GC86" s="284"/>
      <c r="GD86" s="284"/>
      <c r="GE86" s="284"/>
      <c r="GF86" s="284"/>
      <c r="GG86" s="284"/>
      <c r="GH86" s="284"/>
      <c r="GI86" s="284"/>
      <c r="GJ86" s="284"/>
      <c r="GK86" s="284"/>
      <c r="GL86" s="284"/>
      <c r="GM86" s="284"/>
      <c r="GN86" s="284"/>
      <c r="GO86" s="284"/>
      <c r="GP86" s="284"/>
      <c r="GQ86" s="284"/>
      <c r="GR86" s="284"/>
      <c r="GS86" s="284"/>
      <c r="GT86" s="284"/>
      <c r="GU86" s="284"/>
      <c r="GV86" s="284"/>
      <c r="GW86" s="284"/>
      <c r="GX86" s="284"/>
      <c r="GY86" s="284"/>
      <c r="GZ86" s="284"/>
      <c r="HA86" s="284"/>
      <c r="HB86" s="284"/>
      <c r="HC86" s="284"/>
      <c r="HD86" s="284"/>
      <c r="HE86" s="284"/>
      <c r="HF86" s="284"/>
      <c r="HG86" s="284"/>
      <c r="HH86" s="284"/>
      <c r="HI86" s="284"/>
      <c r="HJ86" s="284"/>
      <c r="HK86" s="284"/>
      <c r="HL86" s="284"/>
      <c r="HM86" s="284"/>
      <c r="HN86" s="284"/>
      <c r="HO86" s="284"/>
      <c r="HP86" s="284"/>
      <c r="HQ86" s="284"/>
      <c r="HR86" s="284"/>
      <c r="HS86" s="284"/>
      <c r="HT86" s="284"/>
      <c r="HU86" s="284"/>
      <c r="HV86" s="284"/>
      <c r="HW86" s="284"/>
      <c r="HX86" s="284"/>
      <c r="HY86" s="284"/>
      <c r="HZ86" s="284"/>
      <c r="IA86" s="284"/>
      <c r="IB86" s="284"/>
      <c r="IC86" s="284"/>
      <c r="ID86" s="284"/>
      <c r="IE86" s="284"/>
      <c r="IF86" s="284"/>
      <c r="IG86" s="284"/>
      <c r="IH86" s="284"/>
      <c r="II86" s="284"/>
      <c r="IJ86" s="284"/>
      <c r="IK86" s="284"/>
      <c r="IL86" s="284"/>
      <c r="IM86" s="284"/>
      <c r="IN86" s="284"/>
      <c r="IO86" s="284"/>
      <c r="IP86" s="284"/>
      <c r="IQ86" s="284"/>
      <c r="IR86" s="284"/>
      <c r="IS86" s="284"/>
      <c r="IT86" s="284"/>
      <c r="IU86" s="284"/>
      <c r="IV86" s="284"/>
    </row>
    <row r="87" spans="1:256" ht="12.75" customHeight="1">
      <c r="A87" s="13"/>
      <c r="B87" s="10"/>
      <c r="C87" s="10"/>
      <c r="D87" s="10"/>
      <c r="E87" s="19" t="s">
        <v>183</v>
      </c>
      <c r="F87" s="78"/>
      <c r="G87" s="78"/>
      <c r="H87" s="78"/>
      <c r="I87" s="78"/>
      <c r="J87" s="78"/>
      <c r="K87" s="65"/>
      <c r="L87" s="21"/>
      <c r="M87" s="21"/>
      <c r="N87" s="21"/>
      <c r="O87" s="100"/>
      <c r="P87" s="100"/>
      <c r="Q87" s="100"/>
      <c r="R87" s="21"/>
      <c r="S87" s="21"/>
      <c r="T87" s="21"/>
      <c r="U87" s="21"/>
      <c r="V87" s="21"/>
      <c r="W87" s="21"/>
      <c r="X87" s="294"/>
    </row>
    <row r="88" spans="1:256" ht="12.75" customHeight="1">
      <c r="A88" s="13" t="s">
        <v>273</v>
      </c>
      <c r="B88" s="10" t="s">
        <v>269</v>
      </c>
      <c r="C88" s="10" t="s">
        <v>181</v>
      </c>
      <c r="D88" s="10" t="s">
        <v>181</v>
      </c>
      <c r="E88" s="19" t="s">
        <v>274</v>
      </c>
      <c r="F88" s="78">
        <f>G88+H88</f>
        <v>694690.5</v>
      </c>
      <c r="G88" s="78">
        <v>508816.3</v>
      </c>
      <c r="H88" s="78">
        <v>185874.2</v>
      </c>
      <c r="I88" s="78">
        <f>J88</f>
        <v>580730.1</v>
      </c>
      <c r="J88" s="78">
        <v>580730.1</v>
      </c>
      <c r="K88" s="65">
        <v>0</v>
      </c>
      <c r="L88" s="21">
        <f>M88+N88</f>
        <v>1754916.6</v>
      </c>
      <c r="M88" s="21">
        <v>591916.6</v>
      </c>
      <c r="N88" s="21">
        <v>1163000</v>
      </c>
      <c r="O88" s="100">
        <f t="shared" si="7"/>
        <v>1174186.5</v>
      </c>
      <c r="P88" s="100">
        <f t="shared" si="8"/>
        <v>11186.5</v>
      </c>
      <c r="Q88" s="100">
        <f t="shared" si="9"/>
        <v>1163000</v>
      </c>
      <c r="R88" s="21">
        <f>S88+T88</f>
        <v>1275512.3999999999</v>
      </c>
      <c r="S88" s="21">
        <v>622512.4</v>
      </c>
      <c r="T88" s="21">
        <v>653000</v>
      </c>
      <c r="U88" s="21">
        <f>V88+W88</f>
        <v>655538.1</v>
      </c>
      <c r="V88" s="21">
        <v>652538.1</v>
      </c>
      <c r="W88" s="21">
        <v>3000</v>
      </c>
      <c r="X88" s="294"/>
    </row>
    <row r="89" spans="1:256" s="272" customFormat="1" ht="123" customHeight="1">
      <c r="A89" s="281" t="s">
        <v>275</v>
      </c>
      <c r="B89" s="282" t="s">
        <v>269</v>
      </c>
      <c r="C89" s="282" t="s">
        <v>193</v>
      </c>
      <c r="D89" s="282" t="s">
        <v>178</v>
      </c>
      <c r="E89" s="213" t="s">
        <v>276</v>
      </c>
      <c r="F89" s="215">
        <f>G89+H89</f>
        <v>332897.8</v>
      </c>
      <c r="G89" s="215">
        <f>G91</f>
        <v>314831</v>
      </c>
      <c r="H89" s="215">
        <f>H91</f>
        <v>18066.8</v>
      </c>
      <c r="I89" s="215">
        <f>J89</f>
        <v>361778.8</v>
      </c>
      <c r="J89" s="215">
        <f>J91</f>
        <v>361778.8</v>
      </c>
      <c r="K89" s="214">
        <v>0</v>
      </c>
      <c r="L89" s="251">
        <f>M89+N89</f>
        <v>404667.7</v>
      </c>
      <c r="M89" s="251">
        <f>M91</f>
        <v>389667.7</v>
      </c>
      <c r="N89" s="251">
        <f>N91</f>
        <v>15000</v>
      </c>
      <c r="O89" s="251">
        <f t="shared" si="7"/>
        <v>42888.900000000023</v>
      </c>
      <c r="P89" s="251">
        <f t="shared" si="8"/>
        <v>27888.900000000023</v>
      </c>
      <c r="Q89" s="251">
        <f t="shared" si="9"/>
        <v>15000</v>
      </c>
      <c r="R89" s="251">
        <f>R91</f>
        <v>412451.1</v>
      </c>
      <c r="S89" s="251">
        <f>S91</f>
        <v>412451.1</v>
      </c>
      <c r="T89" s="251">
        <f>T91</f>
        <v>0</v>
      </c>
      <c r="U89" s="251">
        <f>V89+W89</f>
        <v>867173.6</v>
      </c>
      <c r="V89" s="251">
        <f>V91</f>
        <v>432173.6</v>
      </c>
      <c r="W89" s="251">
        <f>W91</f>
        <v>435000</v>
      </c>
      <c r="X89" s="321" t="s">
        <v>616</v>
      </c>
      <c r="Y89" s="284"/>
      <c r="Z89" s="284"/>
      <c r="AA89" s="284"/>
      <c r="AB89" s="284"/>
      <c r="AC89" s="284"/>
      <c r="AD89" s="284"/>
      <c r="AE89" s="284"/>
      <c r="AF89" s="284"/>
      <c r="AG89" s="284"/>
      <c r="AH89" s="284"/>
      <c r="AI89" s="284"/>
      <c r="AJ89" s="284"/>
      <c r="AK89" s="284"/>
      <c r="AL89" s="284"/>
      <c r="AM89" s="284"/>
      <c r="AN89" s="284"/>
      <c r="AO89" s="284"/>
      <c r="AP89" s="284"/>
      <c r="AQ89" s="284"/>
      <c r="AR89" s="284"/>
      <c r="AS89" s="284"/>
      <c r="AT89" s="284"/>
      <c r="AU89" s="284"/>
      <c r="AV89" s="284"/>
      <c r="AW89" s="284"/>
      <c r="AX89" s="284"/>
      <c r="AY89" s="284"/>
      <c r="AZ89" s="284"/>
      <c r="BA89" s="284"/>
      <c r="BB89" s="284"/>
      <c r="BC89" s="284"/>
      <c r="BD89" s="284"/>
      <c r="BE89" s="284"/>
      <c r="BF89" s="284"/>
      <c r="BG89" s="284"/>
      <c r="BH89" s="284"/>
      <c r="BI89" s="284"/>
      <c r="BJ89" s="284"/>
      <c r="BK89" s="284"/>
      <c r="BL89" s="284"/>
      <c r="BM89" s="284"/>
      <c r="BN89" s="284"/>
      <c r="BO89" s="284"/>
      <c r="BP89" s="284"/>
      <c r="BQ89" s="284"/>
      <c r="BR89" s="284"/>
      <c r="BS89" s="284"/>
      <c r="BT89" s="284"/>
      <c r="BU89" s="284"/>
      <c r="BV89" s="284"/>
      <c r="BW89" s="284"/>
      <c r="BX89" s="284"/>
      <c r="BY89" s="284"/>
      <c r="BZ89" s="284"/>
      <c r="CA89" s="284"/>
      <c r="CB89" s="284"/>
      <c r="CC89" s="284"/>
      <c r="CD89" s="284"/>
      <c r="CE89" s="284"/>
      <c r="CF89" s="284"/>
      <c r="CG89" s="284"/>
      <c r="CH89" s="284"/>
      <c r="CI89" s="284"/>
      <c r="CJ89" s="284"/>
      <c r="CK89" s="284"/>
      <c r="CL89" s="284"/>
      <c r="CM89" s="284"/>
      <c r="CN89" s="284"/>
      <c r="CO89" s="284"/>
      <c r="CP89" s="284"/>
      <c r="CQ89" s="284"/>
      <c r="CR89" s="284"/>
      <c r="CS89" s="284"/>
      <c r="CT89" s="284"/>
      <c r="CU89" s="284"/>
      <c r="CV89" s="284"/>
      <c r="CW89" s="284"/>
      <c r="CX89" s="284"/>
      <c r="CY89" s="284"/>
      <c r="CZ89" s="284"/>
      <c r="DA89" s="284"/>
      <c r="DB89" s="284"/>
      <c r="DC89" s="284"/>
      <c r="DD89" s="284"/>
      <c r="DE89" s="284"/>
      <c r="DF89" s="284"/>
      <c r="DG89" s="284"/>
      <c r="DH89" s="284"/>
      <c r="DI89" s="284"/>
      <c r="DJ89" s="284"/>
      <c r="DK89" s="284"/>
      <c r="DL89" s="284"/>
      <c r="DM89" s="284"/>
      <c r="DN89" s="284"/>
      <c r="DO89" s="284"/>
      <c r="DP89" s="284"/>
      <c r="DQ89" s="284"/>
      <c r="DR89" s="284"/>
      <c r="DS89" s="284"/>
      <c r="DT89" s="284"/>
      <c r="DU89" s="284"/>
      <c r="DV89" s="284"/>
      <c r="DW89" s="284"/>
      <c r="DX89" s="284"/>
      <c r="DY89" s="284"/>
      <c r="DZ89" s="284"/>
      <c r="EA89" s="284"/>
      <c r="EB89" s="284"/>
      <c r="EC89" s="284"/>
      <c r="ED89" s="284"/>
      <c r="EE89" s="284"/>
      <c r="EF89" s="284"/>
      <c r="EG89" s="284"/>
      <c r="EH89" s="284"/>
      <c r="EI89" s="284"/>
      <c r="EJ89" s="284"/>
      <c r="EK89" s="284"/>
      <c r="EL89" s="284"/>
      <c r="EM89" s="284"/>
      <c r="EN89" s="284"/>
      <c r="EO89" s="284"/>
      <c r="EP89" s="284"/>
      <c r="EQ89" s="284"/>
      <c r="ER89" s="284"/>
      <c r="ES89" s="284"/>
      <c r="ET89" s="284"/>
      <c r="EU89" s="284"/>
      <c r="EV89" s="284"/>
      <c r="EW89" s="284"/>
      <c r="EX89" s="284"/>
      <c r="EY89" s="284"/>
      <c r="EZ89" s="284"/>
      <c r="FA89" s="284"/>
      <c r="FB89" s="284"/>
      <c r="FC89" s="284"/>
      <c r="FD89" s="284"/>
      <c r="FE89" s="284"/>
      <c r="FF89" s="284"/>
      <c r="FG89" s="284"/>
      <c r="FH89" s="284"/>
      <c r="FI89" s="284"/>
      <c r="FJ89" s="284"/>
      <c r="FK89" s="284"/>
      <c r="FL89" s="284"/>
      <c r="FM89" s="284"/>
      <c r="FN89" s="284"/>
      <c r="FO89" s="284"/>
      <c r="FP89" s="284"/>
      <c r="FQ89" s="284"/>
      <c r="FR89" s="284"/>
      <c r="FS89" s="284"/>
      <c r="FT89" s="284"/>
      <c r="FU89" s="284"/>
      <c r="FV89" s="284"/>
      <c r="FW89" s="284"/>
      <c r="FX89" s="284"/>
      <c r="FY89" s="284"/>
      <c r="FZ89" s="284"/>
      <c r="GA89" s="284"/>
      <c r="GB89" s="284"/>
      <c r="GC89" s="284"/>
      <c r="GD89" s="284"/>
      <c r="GE89" s="284"/>
      <c r="GF89" s="284"/>
      <c r="GG89" s="284"/>
      <c r="GH89" s="284"/>
      <c r="GI89" s="284"/>
      <c r="GJ89" s="284"/>
      <c r="GK89" s="284"/>
      <c r="GL89" s="284"/>
      <c r="GM89" s="284"/>
      <c r="GN89" s="284"/>
      <c r="GO89" s="284"/>
      <c r="GP89" s="284"/>
      <c r="GQ89" s="284"/>
      <c r="GR89" s="284"/>
      <c r="GS89" s="284"/>
      <c r="GT89" s="284"/>
      <c r="GU89" s="284"/>
      <c r="GV89" s="284"/>
      <c r="GW89" s="284"/>
      <c r="GX89" s="284"/>
      <c r="GY89" s="284"/>
      <c r="GZ89" s="284"/>
      <c r="HA89" s="284"/>
      <c r="HB89" s="284"/>
      <c r="HC89" s="284"/>
      <c r="HD89" s="284"/>
      <c r="HE89" s="284"/>
      <c r="HF89" s="284"/>
      <c r="HG89" s="284"/>
      <c r="HH89" s="284"/>
      <c r="HI89" s="284"/>
      <c r="HJ89" s="284"/>
      <c r="HK89" s="284"/>
      <c r="HL89" s="284"/>
      <c r="HM89" s="284"/>
      <c r="HN89" s="284"/>
      <c r="HO89" s="284"/>
      <c r="HP89" s="284"/>
      <c r="HQ89" s="284"/>
      <c r="HR89" s="284"/>
      <c r="HS89" s="284"/>
      <c r="HT89" s="284"/>
      <c r="HU89" s="284"/>
      <c r="HV89" s="284"/>
      <c r="HW89" s="284"/>
      <c r="HX89" s="284"/>
      <c r="HY89" s="284"/>
      <c r="HZ89" s="284"/>
      <c r="IA89" s="284"/>
      <c r="IB89" s="284"/>
      <c r="IC89" s="284"/>
      <c r="ID89" s="284"/>
      <c r="IE89" s="284"/>
      <c r="IF89" s="284"/>
      <c r="IG89" s="284"/>
      <c r="IH89" s="284"/>
      <c r="II89" s="284"/>
      <c r="IJ89" s="284"/>
      <c r="IK89" s="284"/>
      <c r="IL89" s="284"/>
      <c r="IM89" s="284"/>
      <c r="IN89" s="284"/>
      <c r="IO89" s="284"/>
      <c r="IP89" s="284"/>
      <c r="IQ89" s="284"/>
      <c r="IR89" s="284"/>
      <c r="IS89" s="284"/>
      <c r="IT89" s="284"/>
      <c r="IU89" s="284"/>
      <c r="IV89" s="284"/>
    </row>
    <row r="90" spans="1:256" ht="12.75" customHeight="1">
      <c r="A90" s="13"/>
      <c r="B90" s="10"/>
      <c r="C90" s="10"/>
      <c r="D90" s="10"/>
      <c r="E90" s="19" t="s">
        <v>183</v>
      </c>
      <c r="F90" s="78"/>
      <c r="G90" s="78"/>
      <c r="H90" s="78"/>
      <c r="I90" s="78"/>
      <c r="J90" s="78"/>
      <c r="K90" s="65"/>
      <c r="L90" s="21"/>
      <c r="M90" s="21"/>
      <c r="N90" s="21"/>
      <c r="O90" s="100"/>
      <c r="P90" s="100"/>
      <c r="Q90" s="100"/>
      <c r="R90" s="21"/>
      <c r="S90" s="21"/>
      <c r="T90" s="21"/>
      <c r="U90" s="21"/>
      <c r="V90" s="21"/>
      <c r="W90" s="21"/>
      <c r="X90" s="321"/>
    </row>
    <row r="91" spans="1:256" ht="18.75" customHeight="1">
      <c r="A91" s="13" t="s">
        <v>277</v>
      </c>
      <c r="B91" s="10" t="s">
        <v>269</v>
      </c>
      <c r="C91" s="10" t="s">
        <v>193</v>
      </c>
      <c r="D91" s="10" t="s">
        <v>181</v>
      </c>
      <c r="E91" s="22" t="s">
        <v>278</v>
      </c>
      <c r="F91" s="78">
        <f>G91+H91</f>
        <v>332897.8</v>
      </c>
      <c r="G91" s="78">
        <v>314831</v>
      </c>
      <c r="H91" s="78">
        <v>18066.8</v>
      </c>
      <c r="I91" s="78">
        <f>J91</f>
        <v>361778.8</v>
      </c>
      <c r="J91" s="78">
        <v>361778.8</v>
      </c>
      <c r="K91" s="65">
        <v>0</v>
      </c>
      <c r="L91" s="21">
        <f>M91+N91</f>
        <v>404667.7</v>
      </c>
      <c r="M91" s="21">
        <v>389667.7</v>
      </c>
      <c r="N91" s="21">
        <v>15000</v>
      </c>
      <c r="O91" s="100">
        <f t="shared" si="7"/>
        <v>42888.900000000023</v>
      </c>
      <c r="P91" s="100">
        <f t="shared" si="8"/>
        <v>27888.900000000023</v>
      </c>
      <c r="Q91" s="100">
        <f t="shared" si="9"/>
        <v>15000</v>
      </c>
      <c r="R91" s="21">
        <f>S91+T91</f>
        <v>412451.1</v>
      </c>
      <c r="S91" s="21">
        <v>412451.1</v>
      </c>
      <c r="T91" s="21">
        <v>0</v>
      </c>
      <c r="U91" s="21">
        <f>V91+W91</f>
        <v>867173.6</v>
      </c>
      <c r="V91" s="21">
        <v>432173.6</v>
      </c>
      <c r="W91" s="21">
        <v>435000</v>
      </c>
      <c r="X91" s="321"/>
    </row>
    <row r="92" spans="1:256" s="272" customFormat="1" ht="28.5" customHeight="1">
      <c r="A92" s="281" t="s">
        <v>279</v>
      </c>
      <c r="B92" s="282" t="s">
        <v>269</v>
      </c>
      <c r="C92" s="282" t="s">
        <v>195</v>
      </c>
      <c r="D92" s="282" t="s">
        <v>178</v>
      </c>
      <c r="E92" s="213" t="s">
        <v>280</v>
      </c>
      <c r="F92" s="215">
        <f>G92</f>
        <v>6364.5</v>
      </c>
      <c r="G92" s="215">
        <f>G94</f>
        <v>6364.5</v>
      </c>
      <c r="H92" s="214">
        <v>0</v>
      </c>
      <c r="I92" s="214">
        <f>J92</f>
        <v>5000</v>
      </c>
      <c r="J92" s="214">
        <f>J94</f>
        <v>5000</v>
      </c>
      <c r="K92" s="214">
        <v>0</v>
      </c>
      <c r="L92" s="251">
        <f>M92+N92</f>
        <v>3000</v>
      </c>
      <c r="M92" s="251">
        <f>M94</f>
        <v>3000</v>
      </c>
      <c r="N92" s="251">
        <f>N94</f>
        <v>0</v>
      </c>
      <c r="O92" s="251">
        <f t="shared" si="7"/>
        <v>-2000</v>
      </c>
      <c r="P92" s="251">
        <f t="shared" si="8"/>
        <v>-2000</v>
      </c>
      <c r="Q92" s="251">
        <f t="shared" si="9"/>
        <v>0</v>
      </c>
      <c r="R92" s="251">
        <f>S92</f>
        <v>3000</v>
      </c>
      <c r="S92" s="251">
        <f>S94</f>
        <v>3000</v>
      </c>
      <c r="T92" s="251"/>
      <c r="U92" s="251">
        <f>V92</f>
        <v>4500</v>
      </c>
      <c r="V92" s="251">
        <f>V94</f>
        <v>4500</v>
      </c>
      <c r="W92" s="251"/>
      <c r="X92" s="301"/>
      <c r="Y92" s="284"/>
      <c r="Z92" s="284"/>
      <c r="AA92" s="284"/>
      <c r="AB92" s="284"/>
      <c r="AC92" s="284"/>
      <c r="AD92" s="284"/>
      <c r="AE92" s="284"/>
      <c r="AF92" s="284"/>
      <c r="AG92" s="284"/>
      <c r="AH92" s="284"/>
      <c r="AI92" s="284"/>
      <c r="AJ92" s="284"/>
      <c r="AK92" s="284"/>
      <c r="AL92" s="284"/>
      <c r="AM92" s="284"/>
      <c r="AN92" s="284"/>
      <c r="AO92" s="284"/>
      <c r="AP92" s="284"/>
      <c r="AQ92" s="284"/>
      <c r="AR92" s="284"/>
      <c r="AS92" s="284"/>
      <c r="AT92" s="284"/>
      <c r="AU92" s="284"/>
      <c r="AV92" s="284"/>
      <c r="AW92" s="284"/>
      <c r="AX92" s="284"/>
      <c r="AY92" s="284"/>
      <c r="AZ92" s="284"/>
      <c r="BA92" s="284"/>
      <c r="BB92" s="284"/>
      <c r="BC92" s="284"/>
      <c r="BD92" s="284"/>
      <c r="BE92" s="284"/>
      <c r="BF92" s="284"/>
      <c r="BG92" s="284"/>
      <c r="BH92" s="284"/>
      <c r="BI92" s="284"/>
      <c r="BJ92" s="284"/>
      <c r="BK92" s="284"/>
      <c r="BL92" s="284"/>
      <c r="BM92" s="284"/>
      <c r="BN92" s="284"/>
      <c r="BO92" s="284"/>
      <c r="BP92" s="284"/>
      <c r="BQ92" s="284"/>
      <c r="BR92" s="284"/>
      <c r="BS92" s="284"/>
      <c r="BT92" s="284"/>
      <c r="BU92" s="284"/>
      <c r="BV92" s="284"/>
      <c r="BW92" s="284"/>
      <c r="BX92" s="284"/>
      <c r="BY92" s="284"/>
      <c r="BZ92" s="284"/>
      <c r="CA92" s="284"/>
      <c r="CB92" s="284"/>
      <c r="CC92" s="284"/>
      <c r="CD92" s="284"/>
      <c r="CE92" s="284"/>
      <c r="CF92" s="284"/>
      <c r="CG92" s="284"/>
      <c r="CH92" s="284"/>
      <c r="CI92" s="284"/>
      <c r="CJ92" s="284"/>
      <c r="CK92" s="284"/>
      <c r="CL92" s="284"/>
      <c r="CM92" s="284"/>
      <c r="CN92" s="284"/>
      <c r="CO92" s="284"/>
      <c r="CP92" s="284"/>
      <c r="CQ92" s="284"/>
      <c r="CR92" s="284"/>
      <c r="CS92" s="284"/>
      <c r="CT92" s="284"/>
      <c r="CU92" s="284"/>
      <c r="CV92" s="284"/>
      <c r="CW92" s="284"/>
      <c r="CX92" s="284"/>
      <c r="CY92" s="284"/>
      <c r="CZ92" s="284"/>
      <c r="DA92" s="284"/>
      <c r="DB92" s="284"/>
      <c r="DC92" s="284"/>
      <c r="DD92" s="284"/>
      <c r="DE92" s="284"/>
      <c r="DF92" s="284"/>
      <c r="DG92" s="284"/>
      <c r="DH92" s="284"/>
      <c r="DI92" s="284"/>
      <c r="DJ92" s="284"/>
      <c r="DK92" s="284"/>
      <c r="DL92" s="284"/>
      <c r="DM92" s="284"/>
      <c r="DN92" s="284"/>
      <c r="DO92" s="284"/>
      <c r="DP92" s="284"/>
      <c r="DQ92" s="284"/>
      <c r="DR92" s="284"/>
      <c r="DS92" s="284"/>
      <c r="DT92" s="284"/>
      <c r="DU92" s="284"/>
      <c r="DV92" s="284"/>
      <c r="DW92" s="284"/>
      <c r="DX92" s="284"/>
      <c r="DY92" s="284"/>
      <c r="DZ92" s="284"/>
      <c r="EA92" s="284"/>
      <c r="EB92" s="284"/>
      <c r="EC92" s="284"/>
      <c r="ED92" s="284"/>
      <c r="EE92" s="284"/>
      <c r="EF92" s="284"/>
      <c r="EG92" s="284"/>
      <c r="EH92" s="284"/>
      <c r="EI92" s="284"/>
      <c r="EJ92" s="284"/>
      <c r="EK92" s="284"/>
      <c r="EL92" s="284"/>
      <c r="EM92" s="284"/>
      <c r="EN92" s="284"/>
      <c r="EO92" s="284"/>
      <c r="EP92" s="284"/>
      <c r="EQ92" s="284"/>
      <c r="ER92" s="284"/>
      <c r="ES92" s="284"/>
      <c r="ET92" s="284"/>
      <c r="EU92" s="284"/>
      <c r="EV92" s="284"/>
      <c r="EW92" s="284"/>
      <c r="EX92" s="284"/>
      <c r="EY92" s="284"/>
      <c r="EZ92" s="284"/>
      <c r="FA92" s="284"/>
      <c r="FB92" s="284"/>
      <c r="FC92" s="284"/>
      <c r="FD92" s="284"/>
      <c r="FE92" s="284"/>
      <c r="FF92" s="284"/>
      <c r="FG92" s="284"/>
      <c r="FH92" s="284"/>
      <c r="FI92" s="284"/>
      <c r="FJ92" s="284"/>
      <c r="FK92" s="284"/>
      <c r="FL92" s="284"/>
      <c r="FM92" s="284"/>
      <c r="FN92" s="284"/>
      <c r="FO92" s="284"/>
      <c r="FP92" s="284"/>
      <c r="FQ92" s="284"/>
      <c r="FR92" s="284"/>
      <c r="FS92" s="284"/>
      <c r="FT92" s="284"/>
      <c r="FU92" s="284"/>
      <c r="FV92" s="284"/>
      <c r="FW92" s="284"/>
      <c r="FX92" s="284"/>
      <c r="FY92" s="284"/>
      <c r="FZ92" s="284"/>
      <c r="GA92" s="284"/>
      <c r="GB92" s="284"/>
      <c r="GC92" s="284"/>
      <c r="GD92" s="284"/>
      <c r="GE92" s="284"/>
      <c r="GF92" s="284"/>
      <c r="GG92" s="284"/>
      <c r="GH92" s="284"/>
      <c r="GI92" s="284"/>
      <c r="GJ92" s="284"/>
      <c r="GK92" s="284"/>
      <c r="GL92" s="284"/>
      <c r="GM92" s="284"/>
      <c r="GN92" s="284"/>
      <c r="GO92" s="284"/>
      <c r="GP92" s="284"/>
      <c r="GQ92" s="284"/>
      <c r="GR92" s="284"/>
      <c r="GS92" s="284"/>
      <c r="GT92" s="284"/>
      <c r="GU92" s="284"/>
      <c r="GV92" s="284"/>
      <c r="GW92" s="284"/>
      <c r="GX92" s="284"/>
      <c r="GY92" s="284"/>
      <c r="GZ92" s="284"/>
      <c r="HA92" s="284"/>
      <c r="HB92" s="284"/>
      <c r="HC92" s="284"/>
      <c r="HD92" s="284"/>
      <c r="HE92" s="284"/>
      <c r="HF92" s="284"/>
      <c r="HG92" s="284"/>
      <c r="HH92" s="284"/>
      <c r="HI92" s="284"/>
      <c r="HJ92" s="284"/>
      <c r="HK92" s="284"/>
      <c r="HL92" s="284"/>
      <c r="HM92" s="284"/>
      <c r="HN92" s="284"/>
      <c r="HO92" s="284"/>
      <c r="HP92" s="284"/>
      <c r="HQ92" s="284"/>
      <c r="HR92" s="284"/>
      <c r="HS92" s="284"/>
      <c r="HT92" s="284"/>
      <c r="HU92" s="284"/>
      <c r="HV92" s="284"/>
      <c r="HW92" s="284"/>
      <c r="HX92" s="284"/>
      <c r="HY92" s="284"/>
      <c r="HZ92" s="284"/>
      <c r="IA92" s="284"/>
      <c r="IB92" s="284"/>
      <c r="IC92" s="284"/>
      <c r="ID92" s="284"/>
      <c r="IE92" s="284"/>
      <c r="IF92" s="284"/>
      <c r="IG92" s="284"/>
      <c r="IH92" s="284"/>
      <c r="II92" s="284"/>
      <c r="IJ92" s="284"/>
      <c r="IK92" s="284"/>
      <c r="IL92" s="284"/>
      <c r="IM92" s="284"/>
      <c r="IN92" s="284"/>
      <c r="IO92" s="284"/>
      <c r="IP92" s="284"/>
      <c r="IQ92" s="284"/>
      <c r="IR92" s="284"/>
      <c r="IS92" s="284"/>
      <c r="IT92" s="284"/>
      <c r="IU92" s="284"/>
      <c r="IV92" s="284"/>
    </row>
    <row r="93" spans="1:256" ht="12.75" customHeight="1">
      <c r="A93" s="13"/>
      <c r="B93" s="10"/>
      <c r="C93" s="10"/>
      <c r="D93" s="10"/>
      <c r="E93" s="19" t="s">
        <v>183</v>
      </c>
      <c r="F93" s="78"/>
      <c r="G93" s="78"/>
      <c r="H93" s="89"/>
      <c r="I93" s="65"/>
      <c r="J93" s="65"/>
      <c r="K93" s="65"/>
      <c r="L93" s="21"/>
      <c r="M93" s="21"/>
      <c r="N93" s="21"/>
      <c r="O93" s="100"/>
      <c r="P93" s="100"/>
      <c r="Q93" s="100"/>
      <c r="R93" s="21"/>
      <c r="S93" s="21"/>
      <c r="T93" s="21"/>
      <c r="U93" s="21"/>
      <c r="V93" s="21"/>
      <c r="W93" s="21"/>
      <c r="X93" s="294"/>
    </row>
    <row r="94" spans="1:256" ht="12.75" customHeight="1">
      <c r="A94" s="13" t="s">
        <v>281</v>
      </c>
      <c r="B94" s="10" t="s">
        <v>269</v>
      </c>
      <c r="C94" s="10" t="s">
        <v>195</v>
      </c>
      <c r="D94" s="10" t="s">
        <v>181</v>
      </c>
      <c r="E94" s="19" t="s">
        <v>280</v>
      </c>
      <c r="F94" s="78">
        <f>G94</f>
        <v>6364.5</v>
      </c>
      <c r="G94" s="78">
        <v>6364.5</v>
      </c>
      <c r="H94" s="89">
        <v>0</v>
      </c>
      <c r="I94" s="65">
        <f>J94</f>
        <v>5000</v>
      </c>
      <c r="J94" s="65">
        <v>5000</v>
      </c>
      <c r="K94" s="65">
        <v>0</v>
      </c>
      <c r="L94" s="21">
        <f>M94</f>
        <v>3000</v>
      </c>
      <c r="M94" s="21">
        <v>3000</v>
      </c>
      <c r="N94" s="21">
        <v>0</v>
      </c>
      <c r="O94" s="100">
        <f t="shared" si="7"/>
        <v>-2000</v>
      </c>
      <c r="P94" s="100">
        <f t="shared" si="8"/>
        <v>-2000</v>
      </c>
      <c r="Q94" s="100">
        <f t="shared" si="9"/>
        <v>0</v>
      </c>
      <c r="R94" s="21">
        <f>S94</f>
        <v>3000</v>
      </c>
      <c r="S94" s="21">
        <v>3000</v>
      </c>
      <c r="T94" s="21"/>
      <c r="U94" s="21">
        <f>V94</f>
        <v>4500</v>
      </c>
      <c r="V94" s="21">
        <v>4500</v>
      </c>
      <c r="W94" s="21"/>
      <c r="X94" s="294"/>
    </row>
    <row r="95" spans="1:256" ht="35.25" customHeight="1">
      <c r="A95" s="13" t="s">
        <v>282</v>
      </c>
      <c r="B95" s="10" t="s">
        <v>283</v>
      </c>
      <c r="C95" s="10" t="s">
        <v>178</v>
      </c>
      <c r="D95" s="10" t="s">
        <v>178</v>
      </c>
      <c r="E95" s="36" t="s">
        <v>284</v>
      </c>
      <c r="F95" s="36">
        <f>G95</f>
        <v>31368.199999999997</v>
      </c>
      <c r="G95" s="36">
        <f>G97+G100</f>
        <v>31368.199999999997</v>
      </c>
      <c r="H95" s="89">
        <v>0</v>
      </c>
      <c r="I95" s="89">
        <f>J95</f>
        <v>31651</v>
      </c>
      <c r="J95" s="89">
        <f>J97+J100</f>
        <v>31651</v>
      </c>
      <c r="K95" s="89">
        <v>0</v>
      </c>
      <c r="L95" s="21">
        <f>M95+N95</f>
        <v>39020.300000000003</v>
      </c>
      <c r="M95" s="21">
        <f>M97+M100</f>
        <v>39020.300000000003</v>
      </c>
      <c r="N95" s="21">
        <f>N97+N100</f>
        <v>0</v>
      </c>
      <c r="O95" s="100">
        <f t="shared" si="7"/>
        <v>7369.3000000000029</v>
      </c>
      <c r="P95" s="100">
        <f t="shared" si="8"/>
        <v>7369.3000000000029</v>
      </c>
      <c r="Q95" s="100">
        <f t="shared" si="9"/>
        <v>0</v>
      </c>
      <c r="R95" s="39">
        <f>S95</f>
        <v>40321.300000000003</v>
      </c>
      <c r="S95" s="39">
        <f>S97+S100</f>
        <v>40321.300000000003</v>
      </c>
      <c r="T95" s="21"/>
      <c r="U95" s="21">
        <f>V95</f>
        <v>41687.4</v>
      </c>
      <c r="V95" s="21">
        <f>V97+V100</f>
        <v>41687.4</v>
      </c>
      <c r="W95" s="21"/>
      <c r="X95" s="296" t="s">
        <v>615</v>
      </c>
    </row>
    <row r="96" spans="1:256" ht="13.5" customHeight="1">
      <c r="A96" s="13"/>
      <c r="B96" s="10"/>
      <c r="C96" s="10"/>
      <c r="D96" s="10"/>
      <c r="E96" s="19" t="s">
        <v>5</v>
      </c>
      <c r="F96" s="78"/>
      <c r="G96" s="78"/>
      <c r="H96" s="89"/>
      <c r="I96" s="78"/>
      <c r="J96" s="78"/>
      <c r="K96" s="65"/>
      <c r="L96" s="21"/>
      <c r="M96" s="21"/>
      <c r="N96" s="21"/>
      <c r="O96" s="100"/>
      <c r="P96" s="100"/>
      <c r="Q96" s="100"/>
      <c r="R96" s="21"/>
      <c r="S96" s="21"/>
      <c r="T96" s="21"/>
      <c r="U96" s="21"/>
      <c r="V96" s="21"/>
      <c r="W96" s="21"/>
      <c r="X96" s="294"/>
    </row>
    <row r="97" spans="1:256" s="5" customFormat="1" ht="19.5" customHeight="1">
      <c r="A97" s="13" t="s">
        <v>285</v>
      </c>
      <c r="B97" s="10" t="s">
        <v>283</v>
      </c>
      <c r="C97" s="10" t="s">
        <v>213</v>
      </c>
      <c r="D97" s="10" t="s">
        <v>178</v>
      </c>
      <c r="E97" s="37" t="s">
        <v>286</v>
      </c>
      <c r="F97" s="36">
        <f>G97</f>
        <v>15245.8</v>
      </c>
      <c r="G97" s="36">
        <f>G99</f>
        <v>15245.8</v>
      </c>
      <c r="H97" s="89">
        <v>0</v>
      </c>
      <c r="I97" s="89">
        <f>J97</f>
        <v>20651</v>
      </c>
      <c r="J97" s="89">
        <f>J99</f>
        <v>20651</v>
      </c>
      <c r="K97" s="89">
        <v>0</v>
      </c>
      <c r="L97" s="23">
        <f>M97</f>
        <v>26020.3</v>
      </c>
      <c r="M97" s="23">
        <f>M99</f>
        <v>26020.3</v>
      </c>
      <c r="N97" s="23"/>
      <c r="O97" s="100">
        <f t="shared" si="7"/>
        <v>5369.2999999999993</v>
      </c>
      <c r="P97" s="100">
        <f t="shared" si="8"/>
        <v>5369.2999999999993</v>
      </c>
      <c r="Q97" s="100">
        <f t="shared" si="9"/>
        <v>0</v>
      </c>
      <c r="R97" s="39">
        <f>S97</f>
        <v>27321.3</v>
      </c>
      <c r="S97" s="39">
        <f>S99</f>
        <v>27321.3</v>
      </c>
      <c r="T97" s="23"/>
      <c r="U97" s="23">
        <f>V97</f>
        <v>28687.4</v>
      </c>
      <c r="V97" s="23">
        <f>V99</f>
        <v>28687.4</v>
      </c>
      <c r="W97" s="23"/>
      <c r="X97" s="294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  <c r="BO97" s="6"/>
      <c r="BP97" s="6"/>
      <c r="BQ97" s="6"/>
      <c r="BR97" s="6"/>
      <c r="BS97" s="6"/>
      <c r="BT97" s="6"/>
      <c r="BU97" s="6"/>
      <c r="BV97" s="6"/>
      <c r="BW97" s="6"/>
      <c r="BX97" s="6"/>
      <c r="BY97" s="6"/>
      <c r="BZ97" s="6"/>
      <c r="CA97" s="6"/>
      <c r="CB97" s="6"/>
      <c r="CC97" s="6"/>
      <c r="CD97" s="6"/>
      <c r="CE97" s="6"/>
      <c r="CF97" s="6"/>
      <c r="CG97" s="6"/>
      <c r="CH97" s="6"/>
      <c r="CI97" s="6"/>
      <c r="CJ97" s="6"/>
      <c r="CK97" s="6"/>
      <c r="CL97" s="6"/>
      <c r="CM97" s="6"/>
      <c r="CN97" s="6"/>
      <c r="CO97" s="6"/>
      <c r="CP97" s="6"/>
      <c r="CQ97" s="6"/>
      <c r="CR97" s="6"/>
      <c r="CS97" s="6"/>
      <c r="CT97" s="6"/>
      <c r="CU97" s="6"/>
      <c r="CV97" s="6"/>
      <c r="CW97" s="6"/>
      <c r="CX97" s="6"/>
      <c r="CY97" s="6"/>
      <c r="CZ97" s="6"/>
      <c r="DA97" s="6"/>
      <c r="DB97" s="6"/>
      <c r="DC97" s="6"/>
      <c r="DD97" s="6"/>
      <c r="DE97" s="6"/>
      <c r="DF97" s="6"/>
      <c r="DG97" s="6"/>
      <c r="DH97" s="6"/>
      <c r="DI97" s="6"/>
      <c r="DJ97" s="6"/>
      <c r="DK97" s="6"/>
      <c r="DL97" s="6"/>
      <c r="DM97" s="6"/>
      <c r="DN97" s="6"/>
      <c r="DO97" s="6"/>
      <c r="DP97" s="6"/>
      <c r="DQ97" s="6"/>
      <c r="DR97" s="6"/>
      <c r="DS97" s="6"/>
      <c r="DT97" s="6"/>
      <c r="DU97" s="6"/>
      <c r="DV97" s="6"/>
      <c r="DW97" s="6"/>
      <c r="DX97" s="6"/>
      <c r="DY97" s="6"/>
      <c r="DZ97" s="6"/>
      <c r="EA97" s="6"/>
      <c r="EB97" s="6"/>
      <c r="EC97" s="6"/>
      <c r="ED97" s="6"/>
      <c r="EE97" s="6"/>
      <c r="EF97" s="6"/>
      <c r="EG97" s="6"/>
      <c r="EH97" s="6"/>
      <c r="EI97" s="6"/>
      <c r="EJ97" s="6"/>
      <c r="EK97" s="6"/>
      <c r="EL97" s="6"/>
      <c r="EM97" s="6"/>
      <c r="EN97" s="6"/>
      <c r="EO97" s="6"/>
      <c r="EP97" s="6"/>
      <c r="EQ97" s="6"/>
      <c r="ER97" s="6"/>
      <c r="ES97" s="6"/>
      <c r="ET97" s="6"/>
      <c r="EU97" s="6"/>
      <c r="EV97" s="6"/>
      <c r="EW97" s="6"/>
      <c r="EX97" s="6"/>
      <c r="EY97" s="6"/>
      <c r="EZ97" s="6"/>
      <c r="FA97" s="6"/>
      <c r="FB97" s="6"/>
      <c r="FC97" s="6"/>
      <c r="FD97" s="6"/>
      <c r="FE97" s="6"/>
      <c r="FF97" s="6"/>
      <c r="FG97" s="6"/>
      <c r="FH97" s="6"/>
      <c r="FI97" s="6"/>
      <c r="FJ97" s="6"/>
      <c r="FK97" s="6"/>
      <c r="FL97" s="6"/>
      <c r="FM97" s="6"/>
      <c r="FN97" s="6"/>
      <c r="FO97" s="6"/>
      <c r="FP97" s="6"/>
      <c r="FQ97" s="6"/>
      <c r="FR97" s="6"/>
      <c r="FS97" s="6"/>
      <c r="FT97" s="6"/>
      <c r="FU97" s="6"/>
      <c r="FV97" s="6"/>
      <c r="FW97" s="6"/>
      <c r="FX97" s="6"/>
      <c r="FY97" s="6"/>
      <c r="FZ97" s="6"/>
      <c r="GA97" s="6"/>
      <c r="GB97" s="6"/>
      <c r="GC97" s="6"/>
      <c r="GD97" s="6"/>
      <c r="GE97" s="6"/>
      <c r="GF97" s="6"/>
      <c r="GG97" s="6"/>
      <c r="GH97" s="6"/>
      <c r="GI97" s="6"/>
      <c r="GJ97" s="6"/>
      <c r="GK97" s="6"/>
      <c r="GL97" s="6"/>
      <c r="GM97" s="6"/>
      <c r="GN97" s="6"/>
      <c r="GO97" s="6"/>
      <c r="GP97" s="6"/>
      <c r="GQ97" s="6"/>
      <c r="GR97" s="6"/>
      <c r="GS97" s="6"/>
      <c r="GT97" s="6"/>
      <c r="GU97" s="6"/>
      <c r="GV97" s="6"/>
      <c r="GW97" s="6"/>
      <c r="GX97" s="6"/>
      <c r="GY97" s="6"/>
      <c r="GZ97" s="6"/>
      <c r="HA97" s="6"/>
      <c r="HB97" s="6"/>
      <c r="HC97" s="6"/>
      <c r="HD97" s="6"/>
      <c r="HE97" s="6"/>
      <c r="HF97" s="6"/>
      <c r="HG97" s="6"/>
      <c r="HH97" s="6"/>
      <c r="HI97" s="6"/>
      <c r="HJ97" s="6"/>
      <c r="HK97" s="6"/>
      <c r="HL97" s="6"/>
      <c r="HM97" s="6"/>
      <c r="HN97" s="6"/>
      <c r="HO97" s="6"/>
      <c r="HP97" s="6"/>
      <c r="HQ97" s="6"/>
      <c r="HR97" s="6"/>
      <c r="HS97" s="6"/>
      <c r="HT97" s="6"/>
      <c r="HU97" s="6"/>
      <c r="HV97" s="6"/>
      <c r="HW97" s="6"/>
      <c r="HX97" s="6"/>
      <c r="HY97" s="6"/>
      <c r="HZ97" s="6"/>
      <c r="IA97" s="6"/>
      <c r="IB97" s="6"/>
      <c r="IC97" s="6"/>
      <c r="ID97" s="6"/>
      <c r="IE97" s="6"/>
      <c r="IF97" s="6"/>
      <c r="IG97" s="6"/>
      <c r="IH97" s="6"/>
      <c r="II97" s="6"/>
      <c r="IJ97" s="6"/>
      <c r="IK97" s="6"/>
      <c r="IL97" s="6"/>
      <c r="IM97" s="6"/>
      <c r="IN97" s="6"/>
      <c r="IO97" s="6"/>
      <c r="IP97" s="6"/>
      <c r="IQ97" s="6"/>
      <c r="IR97" s="6"/>
      <c r="IS97" s="6"/>
      <c r="IT97" s="6"/>
      <c r="IU97" s="6"/>
      <c r="IV97" s="6"/>
    </row>
    <row r="98" spans="1:256" ht="12.75" customHeight="1">
      <c r="A98" s="13"/>
      <c r="B98" s="10"/>
      <c r="C98" s="10"/>
      <c r="D98" s="10"/>
      <c r="E98" s="19" t="s">
        <v>183</v>
      </c>
      <c r="F98" s="78"/>
      <c r="G98" s="78"/>
      <c r="H98" s="89">
        <v>0</v>
      </c>
      <c r="I98" s="65"/>
      <c r="J98" s="65"/>
      <c r="K98" s="65"/>
      <c r="L98" s="21"/>
      <c r="M98" s="21"/>
      <c r="N98" s="21"/>
      <c r="O98" s="100"/>
      <c r="P98" s="100"/>
      <c r="Q98" s="100"/>
      <c r="R98" s="21"/>
      <c r="S98" s="21"/>
      <c r="T98" s="21"/>
      <c r="U98" s="21"/>
      <c r="V98" s="21"/>
      <c r="W98" s="21"/>
      <c r="X98" s="294"/>
    </row>
    <row r="99" spans="1:256" ht="12" customHeight="1">
      <c r="A99" s="13" t="s">
        <v>287</v>
      </c>
      <c r="B99" s="10" t="s">
        <v>283</v>
      </c>
      <c r="C99" s="10" t="s">
        <v>213</v>
      </c>
      <c r="D99" s="10" t="s">
        <v>181</v>
      </c>
      <c r="E99" s="19" t="s">
        <v>286</v>
      </c>
      <c r="F99" s="78">
        <f>G99</f>
        <v>15245.8</v>
      </c>
      <c r="G99" s="78">
        <v>15245.8</v>
      </c>
      <c r="H99" s="89">
        <v>0</v>
      </c>
      <c r="I99" s="65">
        <f>J99</f>
        <v>20651</v>
      </c>
      <c r="J99" s="65">
        <v>20651</v>
      </c>
      <c r="K99" s="65">
        <v>0</v>
      </c>
      <c r="L99" s="21">
        <f>M99</f>
        <v>26020.3</v>
      </c>
      <c r="M99" s="21">
        <v>26020.3</v>
      </c>
      <c r="N99" s="21">
        <v>0</v>
      </c>
      <c r="O99" s="100">
        <f t="shared" si="7"/>
        <v>5369.2999999999993</v>
      </c>
      <c r="P99" s="100">
        <f t="shared" si="8"/>
        <v>5369.2999999999993</v>
      </c>
      <c r="Q99" s="100">
        <f t="shared" si="9"/>
        <v>0</v>
      </c>
      <c r="R99" s="46">
        <f>S99</f>
        <v>27321.3</v>
      </c>
      <c r="S99" s="46">
        <v>27321.3</v>
      </c>
      <c r="T99" s="21"/>
      <c r="U99" s="21">
        <f>V99</f>
        <v>28687.4</v>
      </c>
      <c r="V99" s="21">
        <v>28687.4</v>
      </c>
      <c r="W99" s="21"/>
      <c r="X99" s="294"/>
    </row>
    <row r="100" spans="1:256" s="5" customFormat="1" ht="28.5" customHeight="1">
      <c r="A100" s="13" t="s">
        <v>288</v>
      </c>
      <c r="B100" s="10" t="s">
        <v>283</v>
      </c>
      <c r="C100" s="10" t="s">
        <v>220</v>
      </c>
      <c r="D100" s="10" t="s">
        <v>178</v>
      </c>
      <c r="E100" s="37" t="s">
        <v>289</v>
      </c>
      <c r="F100" s="36">
        <f>G100</f>
        <v>16122.4</v>
      </c>
      <c r="G100" s="36">
        <f>G102</f>
        <v>16122.4</v>
      </c>
      <c r="H100" s="89">
        <v>0</v>
      </c>
      <c r="I100" s="89">
        <f>J100</f>
        <v>11000</v>
      </c>
      <c r="J100" s="89">
        <f>J102</f>
        <v>11000</v>
      </c>
      <c r="K100" s="89">
        <v>0</v>
      </c>
      <c r="L100" s="23">
        <f>L102</f>
        <v>13000</v>
      </c>
      <c r="M100" s="23">
        <f>M102</f>
        <v>13000</v>
      </c>
      <c r="N100" s="23">
        <f>N102</f>
        <v>0</v>
      </c>
      <c r="O100" s="100">
        <f t="shared" si="7"/>
        <v>2000</v>
      </c>
      <c r="P100" s="100">
        <f t="shared" si="8"/>
        <v>2000</v>
      </c>
      <c r="Q100" s="100">
        <f t="shared" si="9"/>
        <v>0</v>
      </c>
      <c r="R100" s="39">
        <f>S100</f>
        <v>13000</v>
      </c>
      <c r="S100" s="39">
        <f>S102</f>
        <v>13000</v>
      </c>
      <c r="T100" s="23"/>
      <c r="U100" s="23">
        <f>V100</f>
        <v>13000</v>
      </c>
      <c r="V100" s="23">
        <f>V102</f>
        <v>13000</v>
      </c>
      <c r="W100" s="23"/>
      <c r="X100" s="294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  <c r="BO100" s="6"/>
      <c r="BP100" s="6"/>
      <c r="BQ100" s="6"/>
      <c r="BR100" s="6"/>
      <c r="BS100" s="6"/>
      <c r="BT100" s="6"/>
      <c r="BU100" s="6"/>
      <c r="BV100" s="6"/>
      <c r="BW100" s="6"/>
      <c r="BX100" s="6"/>
      <c r="BY100" s="6"/>
      <c r="BZ100" s="6"/>
      <c r="CA100" s="6"/>
      <c r="CB100" s="6"/>
      <c r="CC100" s="6"/>
      <c r="CD100" s="6"/>
      <c r="CE100" s="6"/>
      <c r="CF100" s="6"/>
      <c r="CG100" s="6"/>
      <c r="CH100" s="6"/>
      <c r="CI100" s="6"/>
      <c r="CJ100" s="6"/>
      <c r="CK100" s="6"/>
      <c r="CL100" s="6"/>
      <c r="CM100" s="6"/>
      <c r="CN100" s="6"/>
      <c r="CO100" s="6"/>
      <c r="CP100" s="6"/>
      <c r="CQ100" s="6"/>
      <c r="CR100" s="6"/>
      <c r="CS100" s="6"/>
      <c r="CT100" s="6"/>
      <c r="CU100" s="6"/>
      <c r="CV100" s="6"/>
      <c r="CW100" s="6"/>
      <c r="CX100" s="6"/>
      <c r="CY100" s="6"/>
      <c r="CZ100" s="6"/>
      <c r="DA100" s="6"/>
      <c r="DB100" s="6"/>
      <c r="DC100" s="6"/>
      <c r="DD100" s="6"/>
      <c r="DE100" s="6"/>
      <c r="DF100" s="6"/>
      <c r="DG100" s="6"/>
      <c r="DH100" s="6"/>
      <c r="DI100" s="6"/>
      <c r="DJ100" s="6"/>
      <c r="DK100" s="6"/>
      <c r="DL100" s="6"/>
      <c r="DM100" s="6"/>
      <c r="DN100" s="6"/>
      <c r="DO100" s="6"/>
      <c r="DP100" s="6"/>
      <c r="DQ100" s="6"/>
      <c r="DR100" s="6"/>
      <c r="DS100" s="6"/>
      <c r="DT100" s="6"/>
      <c r="DU100" s="6"/>
      <c r="DV100" s="6"/>
      <c r="DW100" s="6"/>
      <c r="DX100" s="6"/>
      <c r="DY100" s="6"/>
      <c r="DZ100" s="6"/>
      <c r="EA100" s="6"/>
      <c r="EB100" s="6"/>
      <c r="EC100" s="6"/>
      <c r="ED100" s="6"/>
      <c r="EE100" s="6"/>
      <c r="EF100" s="6"/>
      <c r="EG100" s="6"/>
      <c r="EH100" s="6"/>
      <c r="EI100" s="6"/>
      <c r="EJ100" s="6"/>
      <c r="EK100" s="6"/>
      <c r="EL100" s="6"/>
      <c r="EM100" s="6"/>
      <c r="EN100" s="6"/>
      <c r="EO100" s="6"/>
      <c r="EP100" s="6"/>
      <c r="EQ100" s="6"/>
      <c r="ER100" s="6"/>
      <c r="ES100" s="6"/>
      <c r="ET100" s="6"/>
      <c r="EU100" s="6"/>
      <c r="EV100" s="6"/>
      <c r="EW100" s="6"/>
      <c r="EX100" s="6"/>
      <c r="EY100" s="6"/>
      <c r="EZ100" s="6"/>
      <c r="FA100" s="6"/>
      <c r="FB100" s="6"/>
      <c r="FC100" s="6"/>
      <c r="FD100" s="6"/>
      <c r="FE100" s="6"/>
      <c r="FF100" s="6"/>
      <c r="FG100" s="6"/>
      <c r="FH100" s="6"/>
      <c r="FI100" s="6"/>
      <c r="FJ100" s="6"/>
      <c r="FK100" s="6"/>
      <c r="FL100" s="6"/>
      <c r="FM100" s="6"/>
      <c r="FN100" s="6"/>
      <c r="FO100" s="6"/>
      <c r="FP100" s="6"/>
      <c r="FQ100" s="6"/>
      <c r="FR100" s="6"/>
      <c r="FS100" s="6"/>
      <c r="FT100" s="6"/>
      <c r="FU100" s="6"/>
      <c r="FV100" s="6"/>
      <c r="FW100" s="6"/>
      <c r="FX100" s="6"/>
      <c r="FY100" s="6"/>
      <c r="FZ100" s="6"/>
      <c r="GA100" s="6"/>
      <c r="GB100" s="6"/>
      <c r="GC100" s="6"/>
      <c r="GD100" s="6"/>
      <c r="GE100" s="6"/>
      <c r="GF100" s="6"/>
      <c r="GG100" s="6"/>
      <c r="GH100" s="6"/>
      <c r="GI100" s="6"/>
      <c r="GJ100" s="6"/>
      <c r="GK100" s="6"/>
      <c r="GL100" s="6"/>
      <c r="GM100" s="6"/>
      <c r="GN100" s="6"/>
      <c r="GO100" s="6"/>
      <c r="GP100" s="6"/>
      <c r="GQ100" s="6"/>
      <c r="GR100" s="6"/>
      <c r="GS100" s="6"/>
      <c r="GT100" s="6"/>
      <c r="GU100" s="6"/>
      <c r="GV100" s="6"/>
      <c r="GW100" s="6"/>
      <c r="GX100" s="6"/>
      <c r="GY100" s="6"/>
      <c r="GZ100" s="6"/>
      <c r="HA100" s="6"/>
      <c r="HB100" s="6"/>
      <c r="HC100" s="6"/>
      <c r="HD100" s="6"/>
      <c r="HE100" s="6"/>
      <c r="HF100" s="6"/>
      <c r="HG100" s="6"/>
      <c r="HH100" s="6"/>
      <c r="HI100" s="6"/>
      <c r="HJ100" s="6"/>
      <c r="HK100" s="6"/>
      <c r="HL100" s="6"/>
      <c r="HM100" s="6"/>
      <c r="HN100" s="6"/>
      <c r="HO100" s="6"/>
      <c r="HP100" s="6"/>
      <c r="HQ100" s="6"/>
      <c r="HR100" s="6"/>
      <c r="HS100" s="6"/>
      <c r="HT100" s="6"/>
      <c r="HU100" s="6"/>
      <c r="HV100" s="6"/>
      <c r="HW100" s="6"/>
      <c r="HX100" s="6"/>
      <c r="HY100" s="6"/>
      <c r="HZ100" s="6"/>
      <c r="IA100" s="6"/>
      <c r="IB100" s="6"/>
      <c r="IC100" s="6"/>
      <c r="ID100" s="6"/>
      <c r="IE100" s="6"/>
      <c r="IF100" s="6"/>
      <c r="IG100" s="6"/>
      <c r="IH100" s="6"/>
      <c r="II100" s="6"/>
      <c r="IJ100" s="6"/>
      <c r="IK100" s="6"/>
      <c r="IL100" s="6"/>
      <c r="IM100" s="6"/>
      <c r="IN100" s="6"/>
      <c r="IO100" s="6"/>
      <c r="IP100" s="6"/>
      <c r="IQ100" s="6"/>
      <c r="IR100" s="6"/>
      <c r="IS100" s="6"/>
      <c r="IT100" s="6"/>
      <c r="IU100" s="6"/>
      <c r="IV100" s="6"/>
    </row>
    <row r="101" spans="1:256" ht="12.75" customHeight="1">
      <c r="A101" s="13"/>
      <c r="B101" s="10"/>
      <c r="C101" s="10"/>
      <c r="D101" s="10"/>
      <c r="E101" s="19" t="s">
        <v>183</v>
      </c>
      <c r="F101" s="78"/>
      <c r="G101" s="78"/>
      <c r="H101" s="89"/>
      <c r="I101" s="65"/>
      <c r="J101" s="65"/>
      <c r="K101" s="65"/>
      <c r="L101" s="21"/>
      <c r="M101" s="21"/>
      <c r="N101" s="21"/>
      <c r="O101" s="100"/>
      <c r="P101" s="100"/>
      <c r="Q101" s="100"/>
      <c r="R101" s="21"/>
      <c r="S101" s="21"/>
      <c r="T101" s="21"/>
      <c r="U101" s="21"/>
      <c r="V101" s="21"/>
      <c r="W101" s="21"/>
      <c r="X101" s="294"/>
    </row>
    <row r="102" spans="1:256" ht="26.25" customHeight="1">
      <c r="A102" s="13" t="s">
        <v>290</v>
      </c>
      <c r="B102" s="10" t="s">
        <v>283</v>
      </c>
      <c r="C102" s="10" t="s">
        <v>220</v>
      </c>
      <c r="D102" s="10" t="s">
        <v>181</v>
      </c>
      <c r="E102" s="19" t="s">
        <v>289</v>
      </c>
      <c r="F102" s="78">
        <f>G102</f>
        <v>16122.4</v>
      </c>
      <c r="G102" s="78">
        <v>16122.4</v>
      </c>
      <c r="H102" s="89">
        <v>0</v>
      </c>
      <c r="I102" s="65">
        <f>J102</f>
        <v>11000</v>
      </c>
      <c r="J102" s="65">
        <v>11000</v>
      </c>
      <c r="K102" s="65">
        <v>0</v>
      </c>
      <c r="L102" s="23">
        <f>M102</f>
        <v>13000</v>
      </c>
      <c r="M102" s="23">
        <v>13000</v>
      </c>
      <c r="N102" s="23">
        <v>0</v>
      </c>
      <c r="O102" s="100">
        <f t="shared" si="7"/>
        <v>2000</v>
      </c>
      <c r="P102" s="100">
        <f t="shared" si="8"/>
        <v>2000</v>
      </c>
      <c r="Q102" s="100">
        <f t="shared" si="9"/>
        <v>0</v>
      </c>
      <c r="R102" s="39">
        <f>S102</f>
        <v>13000</v>
      </c>
      <c r="S102" s="39">
        <v>13000</v>
      </c>
      <c r="T102" s="21"/>
      <c r="U102" s="23">
        <f>V102</f>
        <v>13000</v>
      </c>
      <c r="V102" s="23">
        <v>13000</v>
      </c>
      <c r="W102" s="21"/>
      <c r="X102" s="294"/>
    </row>
    <row r="103" spans="1:256" s="216" customFormat="1" ht="24.75" customHeight="1">
      <c r="A103" s="162" t="s">
        <v>291</v>
      </c>
      <c r="B103" s="163" t="s">
        <v>292</v>
      </c>
      <c r="C103" s="163" t="s">
        <v>178</v>
      </c>
      <c r="D103" s="163" t="s">
        <v>178</v>
      </c>
      <c r="E103" s="215" t="s">
        <v>293</v>
      </c>
      <c r="F103" s="215"/>
      <c r="G103" s="215">
        <f>G105</f>
        <v>304436.3</v>
      </c>
      <c r="H103" s="214">
        <v>0</v>
      </c>
      <c r="I103" s="214">
        <f>J103</f>
        <v>618815</v>
      </c>
      <c r="J103" s="214">
        <f>J105</f>
        <v>618815</v>
      </c>
      <c r="K103" s="214">
        <v>0</v>
      </c>
      <c r="L103" s="95">
        <f>M103</f>
        <v>325210.2</v>
      </c>
      <c r="M103" s="95">
        <f>M105</f>
        <v>325210.2</v>
      </c>
      <c r="N103" s="95"/>
      <c r="O103" s="100">
        <f t="shared" si="7"/>
        <v>-293604.8</v>
      </c>
      <c r="P103" s="100">
        <f t="shared" si="8"/>
        <v>-293604.8</v>
      </c>
      <c r="Q103" s="100">
        <f t="shared" si="9"/>
        <v>0</v>
      </c>
      <c r="R103" s="95">
        <f>S103</f>
        <v>266164.40499999991</v>
      </c>
      <c r="S103" s="95">
        <f>S105</f>
        <v>266164.40499999991</v>
      </c>
      <c r="T103" s="95"/>
      <c r="U103" s="100">
        <f>V103</f>
        <v>252211.1</v>
      </c>
      <c r="V103" s="100">
        <f>V105</f>
        <v>252211.1</v>
      </c>
      <c r="W103" s="95"/>
      <c r="X103" s="295"/>
    </row>
    <row r="104" spans="1:256" ht="15.75" customHeight="1">
      <c r="A104" s="13"/>
      <c r="B104" s="10"/>
      <c r="C104" s="10"/>
      <c r="D104" s="10"/>
      <c r="E104" s="22" t="s">
        <v>5</v>
      </c>
      <c r="F104" s="78"/>
      <c r="G104" s="78"/>
      <c r="H104" s="89"/>
      <c r="I104" s="65"/>
      <c r="J104" s="65"/>
      <c r="K104" s="65"/>
      <c r="L104" s="21"/>
      <c r="M104" s="21"/>
      <c r="N104" s="21"/>
      <c r="O104" s="100"/>
      <c r="P104" s="100"/>
      <c r="Q104" s="100"/>
      <c r="R104" s="21"/>
      <c r="S104" s="21"/>
      <c r="T104" s="21"/>
      <c r="U104" s="21"/>
      <c r="V104" s="21"/>
      <c r="W104" s="21"/>
      <c r="X104" s="294"/>
    </row>
    <row r="105" spans="1:256" s="5" customFormat="1" ht="24.75" customHeight="1">
      <c r="A105" s="13" t="s">
        <v>294</v>
      </c>
      <c r="B105" s="10" t="s">
        <v>292</v>
      </c>
      <c r="C105" s="10" t="s">
        <v>181</v>
      </c>
      <c r="D105" s="10" t="s">
        <v>178</v>
      </c>
      <c r="E105" s="37" t="s">
        <v>295</v>
      </c>
      <c r="F105" s="36"/>
      <c r="G105" s="36">
        <f>G107</f>
        <v>304436.3</v>
      </c>
      <c r="H105" s="89">
        <v>0</v>
      </c>
      <c r="I105" s="89">
        <f>J105</f>
        <v>618815</v>
      </c>
      <c r="J105" s="89">
        <f>J107</f>
        <v>618815</v>
      </c>
      <c r="K105" s="89">
        <v>0</v>
      </c>
      <c r="L105" s="23">
        <f>M105</f>
        <v>325210.2</v>
      </c>
      <c r="M105" s="23">
        <f>M107</f>
        <v>325210.2</v>
      </c>
      <c r="N105" s="23"/>
      <c r="O105" s="100">
        <f t="shared" si="7"/>
        <v>-293604.8</v>
      </c>
      <c r="P105" s="100">
        <f t="shared" si="8"/>
        <v>-293604.8</v>
      </c>
      <c r="Q105" s="100">
        <f t="shared" si="9"/>
        <v>0</v>
      </c>
      <c r="R105" s="23">
        <f>S105</f>
        <v>266164.40499999991</v>
      </c>
      <c r="S105" s="23">
        <f>S107</f>
        <v>266164.40499999991</v>
      </c>
      <c r="T105" s="23"/>
      <c r="U105" s="23">
        <f>V105</f>
        <v>252211.1</v>
      </c>
      <c r="V105" s="23">
        <f>V107</f>
        <v>252211.1</v>
      </c>
      <c r="W105" s="23"/>
      <c r="X105" s="294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  <c r="BO105" s="6"/>
      <c r="BP105" s="6"/>
      <c r="BQ105" s="6"/>
      <c r="BR105" s="6"/>
      <c r="BS105" s="6"/>
      <c r="BT105" s="6"/>
      <c r="BU105" s="6"/>
      <c r="BV105" s="6"/>
      <c r="BW105" s="6"/>
      <c r="BX105" s="6"/>
      <c r="BY105" s="6"/>
      <c r="BZ105" s="6"/>
      <c r="CA105" s="6"/>
      <c r="CB105" s="6"/>
      <c r="CC105" s="6"/>
      <c r="CD105" s="6"/>
      <c r="CE105" s="6"/>
      <c r="CF105" s="6"/>
      <c r="CG105" s="6"/>
      <c r="CH105" s="6"/>
      <c r="CI105" s="6"/>
      <c r="CJ105" s="6"/>
      <c r="CK105" s="6"/>
      <c r="CL105" s="6"/>
      <c r="CM105" s="6"/>
      <c r="CN105" s="6"/>
      <c r="CO105" s="6"/>
      <c r="CP105" s="6"/>
      <c r="CQ105" s="6"/>
      <c r="CR105" s="6"/>
      <c r="CS105" s="6"/>
      <c r="CT105" s="6"/>
      <c r="CU105" s="6"/>
      <c r="CV105" s="6"/>
      <c r="CW105" s="6"/>
      <c r="CX105" s="6"/>
      <c r="CY105" s="6"/>
      <c r="CZ105" s="6"/>
      <c r="DA105" s="6"/>
      <c r="DB105" s="6"/>
      <c r="DC105" s="6"/>
      <c r="DD105" s="6"/>
      <c r="DE105" s="6"/>
      <c r="DF105" s="6"/>
      <c r="DG105" s="6"/>
      <c r="DH105" s="6"/>
      <c r="DI105" s="6"/>
      <c r="DJ105" s="6"/>
      <c r="DK105" s="6"/>
      <c r="DL105" s="6"/>
      <c r="DM105" s="6"/>
      <c r="DN105" s="6"/>
      <c r="DO105" s="6"/>
      <c r="DP105" s="6"/>
      <c r="DQ105" s="6"/>
      <c r="DR105" s="6"/>
      <c r="DS105" s="6"/>
      <c r="DT105" s="6"/>
      <c r="DU105" s="6"/>
      <c r="DV105" s="6"/>
      <c r="DW105" s="6"/>
      <c r="DX105" s="6"/>
      <c r="DY105" s="6"/>
      <c r="DZ105" s="6"/>
      <c r="EA105" s="6"/>
      <c r="EB105" s="6"/>
      <c r="EC105" s="6"/>
      <c r="ED105" s="6"/>
      <c r="EE105" s="6"/>
      <c r="EF105" s="6"/>
      <c r="EG105" s="6"/>
      <c r="EH105" s="6"/>
      <c r="EI105" s="6"/>
      <c r="EJ105" s="6"/>
      <c r="EK105" s="6"/>
      <c r="EL105" s="6"/>
      <c r="EM105" s="6"/>
      <c r="EN105" s="6"/>
      <c r="EO105" s="6"/>
      <c r="EP105" s="6"/>
      <c r="EQ105" s="6"/>
      <c r="ER105" s="6"/>
      <c r="ES105" s="6"/>
      <c r="ET105" s="6"/>
      <c r="EU105" s="6"/>
      <c r="EV105" s="6"/>
      <c r="EW105" s="6"/>
      <c r="EX105" s="6"/>
      <c r="EY105" s="6"/>
      <c r="EZ105" s="6"/>
      <c r="FA105" s="6"/>
      <c r="FB105" s="6"/>
      <c r="FC105" s="6"/>
      <c r="FD105" s="6"/>
      <c r="FE105" s="6"/>
      <c r="FF105" s="6"/>
      <c r="FG105" s="6"/>
      <c r="FH105" s="6"/>
      <c r="FI105" s="6"/>
      <c r="FJ105" s="6"/>
      <c r="FK105" s="6"/>
      <c r="FL105" s="6"/>
      <c r="FM105" s="6"/>
      <c r="FN105" s="6"/>
      <c r="FO105" s="6"/>
      <c r="FP105" s="6"/>
      <c r="FQ105" s="6"/>
      <c r="FR105" s="6"/>
      <c r="FS105" s="6"/>
      <c r="FT105" s="6"/>
      <c r="FU105" s="6"/>
      <c r="FV105" s="6"/>
      <c r="FW105" s="6"/>
      <c r="FX105" s="6"/>
      <c r="FY105" s="6"/>
      <c r="FZ105" s="6"/>
      <c r="GA105" s="6"/>
      <c r="GB105" s="6"/>
      <c r="GC105" s="6"/>
      <c r="GD105" s="6"/>
      <c r="GE105" s="6"/>
      <c r="GF105" s="6"/>
      <c r="GG105" s="6"/>
      <c r="GH105" s="6"/>
      <c r="GI105" s="6"/>
      <c r="GJ105" s="6"/>
      <c r="GK105" s="6"/>
      <c r="GL105" s="6"/>
      <c r="GM105" s="6"/>
      <c r="GN105" s="6"/>
      <c r="GO105" s="6"/>
      <c r="GP105" s="6"/>
      <c r="GQ105" s="6"/>
      <c r="GR105" s="6"/>
      <c r="GS105" s="6"/>
      <c r="GT105" s="6"/>
      <c r="GU105" s="6"/>
      <c r="GV105" s="6"/>
      <c r="GW105" s="6"/>
      <c r="GX105" s="6"/>
      <c r="GY105" s="6"/>
      <c r="GZ105" s="6"/>
      <c r="HA105" s="6"/>
      <c r="HB105" s="6"/>
      <c r="HC105" s="6"/>
      <c r="HD105" s="6"/>
      <c r="HE105" s="6"/>
      <c r="HF105" s="6"/>
      <c r="HG105" s="6"/>
      <c r="HH105" s="6"/>
      <c r="HI105" s="6"/>
      <c r="HJ105" s="6"/>
      <c r="HK105" s="6"/>
      <c r="HL105" s="6"/>
      <c r="HM105" s="6"/>
      <c r="HN105" s="6"/>
      <c r="HO105" s="6"/>
      <c r="HP105" s="6"/>
      <c r="HQ105" s="6"/>
      <c r="HR105" s="6"/>
      <c r="HS105" s="6"/>
      <c r="HT105" s="6"/>
      <c r="HU105" s="6"/>
      <c r="HV105" s="6"/>
      <c r="HW105" s="6"/>
      <c r="HX105" s="6"/>
      <c r="HY105" s="6"/>
      <c r="HZ105" s="6"/>
      <c r="IA105" s="6"/>
      <c r="IB105" s="6"/>
      <c r="IC105" s="6"/>
      <c r="ID105" s="6"/>
      <c r="IE105" s="6"/>
      <c r="IF105" s="6"/>
      <c r="IG105" s="6"/>
      <c r="IH105" s="6"/>
      <c r="II105" s="6"/>
      <c r="IJ105" s="6"/>
      <c r="IK105" s="6"/>
      <c r="IL105" s="6"/>
      <c r="IM105" s="6"/>
      <c r="IN105" s="6"/>
      <c r="IO105" s="6"/>
      <c r="IP105" s="6"/>
      <c r="IQ105" s="6"/>
      <c r="IR105" s="6"/>
      <c r="IS105" s="6"/>
      <c r="IT105" s="6"/>
      <c r="IU105" s="6"/>
      <c r="IV105" s="6"/>
    </row>
    <row r="106" spans="1:256" ht="18.75" customHeight="1">
      <c r="A106" s="13"/>
      <c r="B106" s="10"/>
      <c r="C106" s="10"/>
      <c r="D106" s="10"/>
      <c r="E106" s="22" t="s">
        <v>183</v>
      </c>
      <c r="F106" s="78"/>
      <c r="G106" s="78"/>
      <c r="H106" s="89">
        <v>0</v>
      </c>
      <c r="I106" s="65"/>
      <c r="J106" s="65"/>
      <c r="K106" s="65"/>
      <c r="L106" s="21"/>
      <c r="M106" s="21"/>
      <c r="N106" s="21"/>
      <c r="O106" s="100"/>
      <c r="P106" s="100"/>
      <c r="Q106" s="100"/>
      <c r="R106" s="21"/>
      <c r="S106" s="21"/>
      <c r="T106" s="21"/>
      <c r="U106" s="21"/>
      <c r="V106" s="21"/>
      <c r="W106" s="21"/>
      <c r="X106" s="294"/>
    </row>
    <row r="107" spans="1:256" ht="19.5" customHeight="1" thickBot="1">
      <c r="A107" s="85" t="s">
        <v>296</v>
      </c>
      <c r="B107" s="86" t="s">
        <v>292</v>
      </c>
      <c r="C107" s="86" t="s">
        <v>181</v>
      </c>
      <c r="D107" s="86" t="s">
        <v>202</v>
      </c>
      <c r="E107" s="42" t="s">
        <v>297</v>
      </c>
      <c r="F107" s="88"/>
      <c r="G107" s="88">
        <v>304436.3</v>
      </c>
      <c r="H107" s="322">
        <v>0</v>
      </c>
      <c r="I107" s="91">
        <f>J107</f>
        <v>618815</v>
      </c>
      <c r="J107" s="91">
        <v>618815</v>
      </c>
      <c r="K107" s="91">
        <v>0</v>
      </c>
      <c r="L107" s="26">
        <f>M107</f>
        <v>325210.2</v>
      </c>
      <c r="M107" s="26">
        <v>325210.2</v>
      </c>
      <c r="N107" s="26"/>
      <c r="O107" s="323">
        <f t="shared" si="7"/>
        <v>-293604.8</v>
      </c>
      <c r="P107" s="323">
        <f t="shared" si="8"/>
        <v>-293604.8</v>
      </c>
      <c r="Q107" s="323">
        <f t="shared" si="9"/>
        <v>0</v>
      </c>
      <c r="R107" s="26">
        <f>S107</f>
        <v>266164.40499999991</v>
      </c>
      <c r="S107" s="26">
        <v>266164.40499999991</v>
      </c>
      <c r="T107" s="26"/>
      <c r="U107" s="26">
        <f>V107</f>
        <v>252211.1</v>
      </c>
      <c r="V107" s="26">
        <v>252211.1</v>
      </c>
      <c r="W107" s="26"/>
      <c r="X107" s="303"/>
    </row>
  </sheetData>
  <mergeCells count="31">
    <mergeCell ref="V1:X1"/>
    <mergeCell ref="V2:X2"/>
    <mergeCell ref="X9:X13"/>
    <mergeCell ref="X78:X85"/>
    <mergeCell ref="U4:W4"/>
    <mergeCell ref="X22:X29"/>
    <mergeCell ref="X32:X35"/>
    <mergeCell ref="X5:X6"/>
    <mergeCell ref="V5:W5"/>
    <mergeCell ref="A3:X3"/>
    <mergeCell ref="A4:A6"/>
    <mergeCell ref="B4:B6"/>
    <mergeCell ref="C4:C6"/>
    <mergeCell ref="D4:D6"/>
    <mergeCell ref="E4:E6"/>
    <mergeCell ref="F4:H4"/>
    <mergeCell ref="U5:U6"/>
    <mergeCell ref="I4:K4"/>
    <mergeCell ref="F5:F6"/>
    <mergeCell ref="O5:O6"/>
    <mergeCell ref="G5:H5"/>
    <mergeCell ref="L5:L6"/>
    <mergeCell ref="M5:N5"/>
    <mergeCell ref="R5:R6"/>
    <mergeCell ref="O4:Q4"/>
    <mergeCell ref="R4:T4"/>
    <mergeCell ref="P5:Q5"/>
    <mergeCell ref="I5:I6"/>
    <mergeCell ref="J5:K5"/>
    <mergeCell ref="L4:N4"/>
    <mergeCell ref="S5:T5"/>
  </mergeCells>
  <pageMargins left="0.19685039370078741" right="0.19685039370078741" top="0.19685039370078741" bottom="0.19685039370078741" header="0.19685039370078741" footer="0.19685039370078741"/>
  <pageSetup paperSize="9" scale="5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Y138"/>
  <sheetViews>
    <sheetView zoomScale="110" zoomScaleNormal="110" workbookViewId="0">
      <selection activeCell="A3" sqref="A3:V3"/>
    </sheetView>
  </sheetViews>
  <sheetFormatPr defaultRowHeight="10.5"/>
  <cols>
    <col min="1" max="1" width="8.83203125" style="2" customWidth="1"/>
    <col min="2" max="2" width="52" style="3" customWidth="1"/>
    <col min="3" max="3" width="6.5" style="2" customWidth="1"/>
    <col min="4" max="9" width="11.6640625" style="2" customWidth="1"/>
    <col min="10" max="10" width="13.1640625" style="1" customWidth="1"/>
    <col min="11" max="12" width="13.33203125" style="1" customWidth="1"/>
    <col min="13" max="13" width="13.5" style="1" customWidth="1"/>
    <col min="14" max="14" width="12.33203125" style="1" customWidth="1"/>
    <col min="15" max="15" width="14.33203125" style="1" customWidth="1"/>
    <col min="16" max="16" width="13.1640625" style="1" customWidth="1"/>
    <col min="17" max="18" width="14.33203125" style="1" customWidth="1"/>
    <col min="19" max="19" width="13.1640625" style="1" customWidth="1"/>
    <col min="20" max="21" width="14.5" style="1" customWidth="1"/>
    <col min="22" max="22" width="46.1640625" customWidth="1"/>
    <col min="23" max="23" width="12.6640625" bestFit="1" customWidth="1"/>
  </cols>
  <sheetData>
    <row r="1" spans="1:25">
      <c r="T1" s="390" t="s">
        <v>633</v>
      </c>
      <c r="U1" s="390"/>
      <c r="V1" s="390"/>
    </row>
    <row r="2" spans="1:25">
      <c r="T2" s="390" t="s">
        <v>637</v>
      </c>
      <c r="U2" s="390"/>
      <c r="V2" s="390"/>
    </row>
    <row r="3" spans="1:25" ht="24" customHeight="1" thickBot="1">
      <c r="A3" s="421" t="s">
        <v>666</v>
      </c>
      <c r="B3" s="421"/>
      <c r="C3" s="421"/>
      <c r="D3" s="421"/>
      <c r="E3" s="421"/>
      <c r="F3" s="421"/>
      <c r="G3" s="421"/>
      <c r="H3" s="421"/>
      <c r="I3" s="421"/>
      <c r="J3" s="421"/>
      <c r="K3" s="421"/>
      <c r="L3" s="421"/>
      <c r="M3" s="421"/>
      <c r="N3" s="421"/>
      <c r="O3" s="421"/>
      <c r="P3" s="421"/>
      <c r="Q3" s="421"/>
      <c r="R3" s="421"/>
      <c r="S3" s="421"/>
      <c r="T3" s="421"/>
      <c r="U3" s="421"/>
      <c r="V3" s="421"/>
    </row>
    <row r="4" spans="1:25" ht="23.25" customHeight="1">
      <c r="A4" s="417" t="s">
        <v>1</v>
      </c>
      <c r="B4" s="388" t="s">
        <v>298</v>
      </c>
      <c r="C4" s="391" t="s">
        <v>299</v>
      </c>
      <c r="D4" s="383" t="s">
        <v>499</v>
      </c>
      <c r="E4" s="383"/>
      <c r="F4" s="383"/>
      <c r="G4" s="383" t="s">
        <v>500</v>
      </c>
      <c r="H4" s="383"/>
      <c r="I4" s="383"/>
      <c r="J4" s="383" t="s">
        <v>167</v>
      </c>
      <c r="K4" s="383"/>
      <c r="L4" s="383"/>
      <c r="M4" s="385" t="s">
        <v>501</v>
      </c>
      <c r="N4" s="385"/>
      <c r="O4" s="385"/>
      <c r="P4" s="383" t="s">
        <v>168</v>
      </c>
      <c r="Q4" s="383"/>
      <c r="R4" s="383"/>
      <c r="S4" s="383" t="s">
        <v>169</v>
      </c>
      <c r="T4" s="383"/>
      <c r="U4" s="383"/>
      <c r="V4" s="54" t="s">
        <v>502</v>
      </c>
    </row>
    <row r="5" spans="1:25" ht="20.25" customHeight="1">
      <c r="A5" s="418"/>
      <c r="B5" s="389"/>
      <c r="C5" s="392"/>
      <c r="D5" s="384" t="s">
        <v>4</v>
      </c>
      <c r="E5" s="384" t="s">
        <v>5</v>
      </c>
      <c r="F5" s="384"/>
      <c r="G5" s="384" t="s">
        <v>4</v>
      </c>
      <c r="H5" s="384" t="s">
        <v>5</v>
      </c>
      <c r="I5" s="384"/>
      <c r="J5" s="384" t="s">
        <v>4</v>
      </c>
      <c r="K5" s="384" t="s">
        <v>5</v>
      </c>
      <c r="L5" s="384"/>
      <c r="M5" s="384" t="s">
        <v>4</v>
      </c>
      <c r="N5" s="384" t="s">
        <v>5</v>
      </c>
      <c r="O5" s="384"/>
      <c r="P5" s="384" t="s">
        <v>4</v>
      </c>
      <c r="Q5" s="384" t="s">
        <v>5</v>
      </c>
      <c r="R5" s="384"/>
      <c r="S5" s="384" t="s">
        <v>4</v>
      </c>
      <c r="T5" s="384" t="s">
        <v>5</v>
      </c>
      <c r="U5" s="384"/>
      <c r="V5" s="386" t="s">
        <v>658</v>
      </c>
    </row>
    <row r="6" spans="1:25" ht="34.5" customHeight="1">
      <c r="A6" s="418"/>
      <c r="B6" s="389"/>
      <c r="C6" s="392"/>
      <c r="D6" s="384"/>
      <c r="E6" s="12" t="s">
        <v>6</v>
      </c>
      <c r="F6" s="12" t="s">
        <v>7</v>
      </c>
      <c r="G6" s="384"/>
      <c r="H6" s="12" t="s">
        <v>6</v>
      </c>
      <c r="I6" s="12" t="s">
        <v>7</v>
      </c>
      <c r="J6" s="384"/>
      <c r="K6" s="12" t="s">
        <v>6</v>
      </c>
      <c r="L6" s="12" t="s">
        <v>7</v>
      </c>
      <c r="M6" s="384"/>
      <c r="N6" s="12" t="s">
        <v>6</v>
      </c>
      <c r="O6" s="12" t="s">
        <v>7</v>
      </c>
      <c r="P6" s="384"/>
      <c r="Q6" s="12" t="s">
        <v>6</v>
      </c>
      <c r="R6" s="12" t="s">
        <v>7</v>
      </c>
      <c r="S6" s="384"/>
      <c r="T6" s="12" t="s">
        <v>6</v>
      </c>
      <c r="U6" s="12" t="s">
        <v>7</v>
      </c>
      <c r="V6" s="394"/>
    </row>
    <row r="7" spans="1:25" ht="16.5" customHeight="1">
      <c r="A7" s="13">
        <v>1</v>
      </c>
      <c r="B7" s="12">
        <v>2</v>
      </c>
      <c r="C7" s="10">
        <v>3</v>
      </c>
      <c r="D7" s="12">
        <v>4</v>
      </c>
      <c r="E7" s="10">
        <v>5</v>
      </c>
      <c r="F7" s="12">
        <v>6</v>
      </c>
      <c r="G7" s="10">
        <v>7</v>
      </c>
      <c r="H7" s="12">
        <v>8</v>
      </c>
      <c r="I7" s="10">
        <v>9</v>
      </c>
      <c r="J7" s="12">
        <v>10</v>
      </c>
      <c r="K7" s="10">
        <v>11</v>
      </c>
      <c r="L7" s="12">
        <v>12</v>
      </c>
      <c r="M7" s="10">
        <v>13</v>
      </c>
      <c r="N7" s="12">
        <v>14</v>
      </c>
      <c r="O7" s="10">
        <v>15</v>
      </c>
      <c r="P7" s="12">
        <v>16</v>
      </c>
      <c r="Q7" s="10">
        <v>17</v>
      </c>
      <c r="R7" s="12">
        <v>18</v>
      </c>
      <c r="S7" s="10">
        <v>19</v>
      </c>
      <c r="T7" s="12">
        <v>20</v>
      </c>
      <c r="U7" s="10">
        <v>21</v>
      </c>
      <c r="V7" s="333">
        <v>22</v>
      </c>
    </row>
    <row r="8" spans="1:25" s="101" customFormat="1" ht="23.25" customHeight="1">
      <c r="A8" s="179" t="s">
        <v>300</v>
      </c>
      <c r="B8" s="102" t="s">
        <v>175</v>
      </c>
      <c r="C8" s="98" t="s">
        <v>9</v>
      </c>
      <c r="D8" s="75">
        <f>D10+F8</f>
        <v>3671375.8999999994</v>
      </c>
      <c r="E8" s="75">
        <f>E10</f>
        <v>2375383.7999999998</v>
      </c>
      <c r="F8" s="75">
        <f>F94+F113</f>
        <v>1600428.3999999997</v>
      </c>
      <c r="G8" s="75">
        <f>H8+I8</f>
        <v>3103724.6</v>
      </c>
      <c r="H8" s="75">
        <f>H10</f>
        <v>3095576.7</v>
      </c>
      <c r="I8" s="75">
        <f>I94+I113</f>
        <v>8147.9000000000015</v>
      </c>
      <c r="J8" s="100">
        <f>K8+L8</f>
        <v>8097857.4000000004</v>
      </c>
      <c r="K8" s="100">
        <f>K10</f>
        <v>3082680.2</v>
      </c>
      <c r="L8" s="100">
        <f>L94+L113</f>
        <v>5015177.2</v>
      </c>
      <c r="M8" s="100">
        <f>J8-G8</f>
        <v>4994132.8000000007</v>
      </c>
      <c r="N8" s="100">
        <f>K8-H8</f>
        <v>-12896.5</v>
      </c>
      <c r="O8" s="100">
        <f>L8-I8</f>
        <v>5007029.3</v>
      </c>
      <c r="P8" s="100">
        <f>Q8+R8</f>
        <v>7480893.7000000002</v>
      </c>
      <c r="Q8" s="100">
        <f>Q10</f>
        <v>3161929.3</v>
      </c>
      <c r="R8" s="100">
        <f>R94+R113</f>
        <v>4318964.4000000004</v>
      </c>
      <c r="S8" s="100">
        <f>T8+U8</f>
        <v>4843199.5</v>
      </c>
      <c r="T8" s="276">
        <f>T10</f>
        <v>3261199.5</v>
      </c>
      <c r="U8" s="100">
        <f>U94+U113</f>
        <v>1582000</v>
      </c>
      <c r="V8" s="167"/>
      <c r="W8" s="278"/>
      <c r="X8" s="261"/>
      <c r="Y8" s="261"/>
    </row>
    <row r="9" spans="1:25" ht="12.75" customHeight="1">
      <c r="A9" s="18"/>
      <c r="B9" s="19" t="s">
        <v>5</v>
      </c>
      <c r="C9" s="20"/>
      <c r="D9" s="20"/>
      <c r="E9" s="20"/>
      <c r="F9" s="20"/>
      <c r="G9" s="20"/>
      <c r="H9" s="20"/>
      <c r="I9" s="20"/>
      <c r="J9" s="21"/>
      <c r="K9" s="21"/>
      <c r="L9" s="21"/>
      <c r="M9" s="100"/>
      <c r="N9" s="100"/>
      <c r="O9" s="100"/>
      <c r="P9" s="21"/>
      <c r="Q9" s="21"/>
      <c r="R9" s="21"/>
      <c r="S9" s="21"/>
      <c r="T9" s="21"/>
      <c r="U9" s="21"/>
      <c r="V9" s="334"/>
      <c r="W9" s="279"/>
      <c r="X9" s="279"/>
      <c r="Y9" s="145"/>
    </row>
    <row r="10" spans="1:25" s="101" customFormat="1" ht="24.75" customHeight="1">
      <c r="A10" s="179" t="s">
        <v>301</v>
      </c>
      <c r="B10" s="102" t="s">
        <v>302</v>
      </c>
      <c r="C10" s="98" t="s">
        <v>303</v>
      </c>
      <c r="D10" s="75">
        <f>D12+D18+D60+D63+D73+D79</f>
        <v>2070947.4999999998</v>
      </c>
      <c r="E10" s="75">
        <f>E12+E18+E60+E63+E73+E79</f>
        <v>2375383.7999999998</v>
      </c>
      <c r="F10" s="75">
        <v>0</v>
      </c>
      <c r="G10" s="75">
        <f>H10</f>
        <v>3095576.7</v>
      </c>
      <c r="H10" s="75">
        <f>H12+H18+H60+H63+H73+H79</f>
        <v>3095576.7</v>
      </c>
      <c r="I10" s="75">
        <v>0</v>
      </c>
      <c r="J10" s="100">
        <f>K10</f>
        <v>3082680.2</v>
      </c>
      <c r="K10" s="100">
        <f>K12+K18+K60+K63+K73+K79</f>
        <v>3082680.2</v>
      </c>
      <c r="L10" s="100"/>
      <c r="M10" s="100">
        <f t="shared" ref="M10:M72" si="0">J10-G10</f>
        <v>-12896.5</v>
      </c>
      <c r="N10" s="100">
        <f t="shared" ref="N10:N72" si="1">K10-H10</f>
        <v>-12896.5</v>
      </c>
      <c r="O10" s="100">
        <f t="shared" ref="O10:O72" si="2">L10-I10</f>
        <v>0</v>
      </c>
      <c r="P10" s="100">
        <f>Q10</f>
        <v>3161929.3</v>
      </c>
      <c r="Q10" s="100">
        <f>Q12+Q18+Q60+Q63+Q75+Q79</f>
        <v>3161929.3</v>
      </c>
      <c r="R10" s="100"/>
      <c r="S10" s="100">
        <f>T10</f>
        <v>3261199.5</v>
      </c>
      <c r="T10" s="100">
        <f>T12+T18+T60+T63+T73+T79</f>
        <v>3261199.5</v>
      </c>
      <c r="U10" s="100"/>
      <c r="V10" s="335"/>
      <c r="W10" s="280"/>
      <c r="X10" s="280"/>
      <c r="Y10" s="261"/>
    </row>
    <row r="11" spans="1:25" ht="12.75" customHeight="1">
      <c r="A11" s="18"/>
      <c r="B11" s="19" t="s">
        <v>5</v>
      </c>
      <c r="C11" s="20"/>
      <c r="D11" s="20"/>
      <c r="E11" s="20"/>
      <c r="F11" s="75"/>
      <c r="G11" s="20"/>
      <c r="H11" s="20"/>
      <c r="I11" s="61"/>
      <c r="J11" s="21"/>
      <c r="K11" s="21"/>
      <c r="L11" s="21"/>
      <c r="M11" s="100"/>
      <c r="N11" s="100"/>
      <c r="O11" s="100"/>
      <c r="P11" s="21"/>
      <c r="Q11" s="21"/>
      <c r="R11" s="21"/>
      <c r="S11" s="21"/>
      <c r="T11" s="21"/>
      <c r="U11" s="21"/>
      <c r="V11" s="56"/>
      <c r="W11" s="145"/>
      <c r="X11" s="145"/>
      <c r="Y11" s="145"/>
    </row>
    <row r="12" spans="1:25" s="101" customFormat="1" ht="27" customHeight="1">
      <c r="A12" s="179" t="s">
        <v>304</v>
      </c>
      <c r="B12" s="99" t="s">
        <v>305</v>
      </c>
      <c r="C12" s="98" t="s">
        <v>303</v>
      </c>
      <c r="D12" s="75">
        <f>E12</f>
        <v>376489</v>
      </c>
      <c r="E12" s="75">
        <f>E14</f>
        <v>376489</v>
      </c>
      <c r="F12" s="75">
        <v>0</v>
      </c>
      <c r="G12" s="75">
        <f>G14</f>
        <v>421917</v>
      </c>
      <c r="H12" s="75">
        <f>H14</f>
        <v>421917</v>
      </c>
      <c r="I12" s="75">
        <v>0</v>
      </c>
      <c r="J12" s="100">
        <f>K12</f>
        <v>500164</v>
      </c>
      <c r="K12" s="100">
        <f>K14</f>
        <v>500164</v>
      </c>
      <c r="L12" s="100"/>
      <c r="M12" s="100">
        <f t="shared" si="0"/>
        <v>78247</v>
      </c>
      <c r="N12" s="100">
        <f t="shared" si="1"/>
        <v>78247</v>
      </c>
      <c r="O12" s="100">
        <f t="shared" si="2"/>
        <v>0</v>
      </c>
      <c r="P12" s="100">
        <f>Q12</f>
        <v>551986.69999999995</v>
      </c>
      <c r="Q12" s="100">
        <f>Q14</f>
        <v>551986.69999999995</v>
      </c>
      <c r="R12" s="100"/>
      <c r="S12" s="100">
        <f>T12</f>
        <v>578036.19999999995</v>
      </c>
      <c r="T12" s="100">
        <f>T14</f>
        <v>578036.19999999995</v>
      </c>
      <c r="U12" s="100"/>
      <c r="V12" s="419" t="s">
        <v>659</v>
      </c>
      <c r="W12" s="261"/>
      <c r="X12" s="261"/>
      <c r="Y12" s="261"/>
    </row>
    <row r="13" spans="1:25" ht="12.75" customHeight="1">
      <c r="A13" s="18"/>
      <c r="B13" s="19" t="s">
        <v>5</v>
      </c>
      <c r="C13" s="20"/>
      <c r="D13" s="20"/>
      <c r="E13" s="20"/>
      <c r="F13" s="75"/>
      <c r="G13" s="20"/>
      <c r="H13" s="20"/>
      <c r="I13" s="61"/>
      <c r="J13" s="21"/>
      <c r="K13" s="21"/>
      <c r="L13" s="21"/>
      <c r="M13" s="100"/>
      <c r="N13" s="100"/>
      <c r="O13" s="100"/>
      <c r="P13" s="21"/>
      <c r="Q13" s="21"/>
      <c r="R13" s="21"/>
      <c r="S13" s="21"/>
      <c r="T13" s="21"/>
      <c r="U13" s="21"/>
      <c r="V13" s="419"/>
    </row>
    <row r="14" spans="1:25" s="101" customFormat="1" ht="25.5" customHeight="1">
      <c r="A14" s="179" t="s">
        <v>306</v>
      </c>
      <c r="B14" s="99" t="s">
        <v>307</v>
      </c>
      <c r="C14" s="98" t="s">
        <v>303</v>
      </c>
      <c r="D14" s="75">
        <f>D16+D17</f>
        <v>376489</v>
      </c>
      <c r="E14" s="75">
        <f>E16+E17</f>
        <v>376489</v>
      </c>
      <c r="F14" s="75">
        <v>0</v>
      </c>
      <c r="G14" s="75">
        <f>G16+G17</f>
        <v>421917</v>
      </c>
      <c r="H14" s="75">
        <f>H16+H17</f>
        <v>421917</v>
      </c>
      <c r="I14" s="75">
        <v>0</v>
      </c>
      <c r="J14" s="100">
        <f>K14</f>
        <v>500164</v>
      </c>
      <c r="K14" s="100">
        <f>K16+K17</f>
        <v>500164</v>
      </c>
      <c r="L14" s="100"/>
      <c r="M14" s="100">
        <f t="shared" si="0"/>
        <v>78247</v>
      </c>
      <c r="N14" s="100">
        <f t="shared" si="1"/>
        <v>78247</v>
      </c>
      <c r="O14" s="100">
        <f t="shared" si="2"/>
        <v>0</v>
      </c>
      <c r="P14" s="100">
        <f>Q14</f>
        <v>551986.69999999995</v>
      </c>
      <c r="Q14" s="100">
        <f>Q16+Q17</f>
        <v>551986.69999999995</v>
      </c>
      <c r="R14" s="100"/>
      <c r="S14" s="100">
        <f>T14</f>
        <v>578036.19999999995</v>
      </c>
      <c r="T14" s="100">
        <f>T16+T17</f>
        <v>578036.19999999995</v>
      </c>
      <c r="U14" s="100"/>
      <c r="V14" s="419"/>
    </row>
    <row r="15" spans="1:25" ht="12.75" customHeight="1">
      <c r="A15" s="18"/>
      <c r="B15" s="19" t="s">
        <v>183</v>
      </c>
      <c r="C15" s="20"/>
      <c r="D15" s="20"/>
      <c r="E15" s="20"/>
      <c r="F15" s="75"/>
      <c r="G15" s="20"/>
      <c r="H15" s="20"/>
      <c r="I15" s="61"/>
      <c r="J15" s="21"/>
      <c r="K15" s="21"/>
      <c r="L15" s="21"/>
      <c r="M15" s="100"/>
      <c r="N15" s="100"/>
      <c r="O15" s="100"/>
      <c r="P15" s="21"/>
      <c r="Q15" s="21"/>
      <c r="R15" s="21"/>
      <c r="S15" s="21"/>
      <c r="T15" s="21"/>
      <c r="U15" s="21"/>
      <c r="V15" s="419"/>
    </row>
    <row r="16" spans="1:25" ht="14.25" customHeight="1">
      <c r="A16" s="18" t="s">
        <v>308</v>
      </c>
      <c r="B16" s="19" t="s">
        <v>309</v>
      </c>
      <c r="C16" s="20" t="s">
        <v>308</v>
      </c>
      <c r="D16" s="20">
        <f>E16</f>
        <v>358688.4</v>
      </c>
      <c r="E16" s="20">
        <v>358688.4</v>
      </c>
      <c r="F16" s="75">
        <v>0</v>
      </c>
      <c r="G16" s="61">
        <f>H16</f>
        <v>401917</v>
      </c>
      <c r="H16" s="61">
        <v>401917</v>
      </c>
      <c r="I16" s="61">
        <v>0</v>
      </c>
      <c r="J16" s="21">
        <f>K16</f>
        <v>480164</v>
      </c>
      <c r="K16" s="21">
        <v>480164</v>
      </c>
      <c r="L16" s="21"/>
      <c r="M16" s="100">
        <f t="shared" si="0"/>
        <v>78247</v>
      </c>
      <c r="N16" s="100">
        <f t="shared" si="1"/>
        <v>78247</v>
      </c>
      <c r="O16" s="100">
        <f t="shared" si="2"/>
        <v>0</v>
      </c>
      <c r="P16" s="21">
        <f>Q16</f>
        <v>526986.69999999995</v>
      </c>
      <c r="Q16" s="21">
        <v>526986.69999999995</v>
      </c>
      <c r="R16" s="21"/>
      <c r="S16" s="21">
        <f>T16</f>
        <v>553036.19999999995</v>
      </c>
      <c r="T16" s="21">
        <v>553036.19999999995</v>
      </c>
      <c r="U16" s="21"/>
      <c r="V16" s="419"/>
    </row>
    <row r="17" spans="1:22" ht="26.25" customHeight="1">
      <c r="A17" s="18" t="s">
        <v>310</v>
      </c>
      <c r="B17" s="19" t="s">
        <v>311</v>
      </c>
      <c r="C17" s="20" t="s">
        <v>310</v>
      </c>
      <c r="D17" s="20">
        <f>E17</f>
        <v>17800.599999999999</v>
      </c>
      <c r="E17" s="20">
        <v>17800.599999999999</v>
      </c>
      <c r="F17" s="75">
        <v>0</v>
      </c>
      <c r="G17" s="61">
        <f>H17</f>
        <v>20000</v>
      </c>
      <c r="H17" s="61">
        <v>20000</v>
      </c>
      <c r="I17" s="61">
        <v>0</v>
      </c>
      <c r="J17" s="21">
        <f>K17</f>
        <v>20000</v>
      </c>
      <c r="K17" s="21">
        <v>20000</v>
      </c>
      <c r="L17" s="21"/>
      <c r="M17" s="100">
        <f t="shared" si="0"/>
        <v>0</v>
      </c>
      <c r="N17" s="100">
        <f t="shared" si="1"/>
        <v>0</v>
      </c>
      <c r="O17" s="100">
        <f t="shared" si="2"/>
        <v>0</v>
      </c>
      <c r="P17" s="21">
        <f>Q17</f>
        <v>25000</v>
      </c>
      <c r="Q17" s="21">
        <v>25000</v>
      </c>
      <c r="R17" s="21"/>
      <c r="S17" s="21">
        <f>T17</f>
        <v>25000</v>
      </c>
      <c r="T17" s="21">
        <v>25000</v>
      </c>
      <c r="U17" s="21"/>
      <c r="V17" s="56"/>
    </row>
    <row r="18" spans="1:22" s="101" customFormat="1" ht="29.25" customHeight="1">
      <c r="A18" s="179" t="s">
        <v>312</v>
      </c>
      <c r="B18" s="99" t="s">
        <v>313</v>
      </c>
      <c r="C18" s="98" t="s">
        <v>303</v>
      </c>
      <c r="D18" s="75">
        <f>E18</f>
        <v>170210.69999999998</v>
      </c>
      <c r="E18" s="75">
        <f>E20+E27+E31+E40+E43+E47</f>
        <v>170210.69999999998</v>
      </c>
      <c r="F18" s="75">
        <v>0</v>
      </c>
      <c r="G18" s="75">
        <f>H18</f>
        <v>190035</v>
      </c>
      <c r="H18" s="75">
        <f>H20+H27+H31+H40+H43+H47</f>
        <v>190035</v>
      </c>
      <c r="I18" s="75">
        <v>0</v>
      </c>
      <c r="J18" s="100">
        <f>K18</f>
        <v>278989</v>
      </c>
      <c r="K18" s="100">
        <f>K20+K27+K31+K40+K43+K47</f>
        <v>278989</v>
      </c>
      <c r="L18" s="100"/>
      <c r="M18" s="100">
        <f t="shared" si="0"/>
        <v>88954</v>
      </c>
      <c r="N18" s="100">
        <f t="shared" si="1"/>
        <v>88954</v>
      </c>
      <c r="O18" s="100">
        <f t="shared" si="2"/>
        <v>0</v>
      </c>
      <c r="P18" s="100">
        <f>Q18</f>
        <v>250658</v>
      </c>
      <c r="Q18" s="100">
        <f>Q20+Q27+Q31+Q40+Q43+Q47</f>
        <v>250658</v>
      </c>
      <c r="R18" s="100"/>
      <c r="S18" s="100">
        <f>T18</f>
        <v>240818</v>
      </c>
      <c r="T18" s="100">
        <f>T20+T27++T31+T40+T43+T47</f>
        <v>240818</v>
      </c>
      <c r="U18" s="100"/>
      <c r="V18" s="167"/>
    </row>
    <row r="19" spans="1:22" ht="12.75" customHeight="1">
      <c r="A19" s="18"/>
      <c r="B19" s="19" t="s">
        <v>5</v>
      </c>
      <c r="C19" s="20"/>
      <c r="D19" s="20"/>
      <c r="E19" s="20"/>
      <c r="F19" s="75"/>
      <c r="G19" s="20"/>
      <c r="H19" s="20"/>
      <c r="I19" s="61"/>
      <c r="J19" s="21"/>
      <c r="K19" s="21"/>
      <c r="L19" s="21"/>
      <c r="M19" s="100"/>
      <c r="N19" s="100"/>
      <c r="O19" s="100"/>
      <c r="P19" s="21"/>
      <c r="Q19" s="21"/>
      <c r="R19" s="21"/>
      <c r="S19" s="21"/>
      <c r="T19" s="21"/>
      <c r="U19" s="21"/>
      <c r="V19" s="56"/>
    </row>
    <row r="20" spans="1:22" s="101" customFormat="1" ht="25.5" customHeight="1">
      <c r="A20" s="179" t="s">
        <v>314</v>
      </c>
      <c r="B20" s="99" t="s">
        <v>315</v>
      </c>
      <c r="C20" s="98" t="s">
        <v>303</v>
      </c>
      <c r="D20" s="98">
        <f>E20</f>
        <v>38469.1</v>
      </c>
      <c r="E20" s="98">
        <f>E22+E23+E24+E25+E26</f>
        <v>38469.1</v>
      </c>
      <c r="F20" s="75">
        <v>0</v>
      </c>
      <c r="G20" s="75">
        <f>H20</f>
        <v>39425</v>
      </c>
      <c r="H20" s="75">
        <f>H22+H23+H24+H25+H26</f>
        <v>39425</v>
      </c>
      <c r="I20" s="75">
        <v>0</v>
      </c>
      <c r="J20" s="100">
        <f>K20</f>
        <v>44796.5</v>
      </c>
      <c r="K20" s="100">
        <f>K22+K23+K24+K25+K26</f>
        <v>44796.5</v>
      </c>
      <c r="L20" s="100"/>
      <c r="M20" s="100">
        <f t="shared" si="0"/>
        <v>5371.5</v>
      </c>
      <c r="N20" s="100">
        <f t="shared" si="1"/>
        <v>5371.5</v>
      </c>
      <c r="O20" s="100">
        <f t="shared" si="2"/>
        <v>0</v>
      </c>
      <c r="P20" s="100">
        <f>Q20</f>
        <v>48195.5</v>
      </c>
      <c r="Q20" s="100">
        <f>Q22+Q23+Q24+Q25+Q26</f>
        <v>48195.5</v>
      </c>
      <c r="R20" s="100"/>
      <c r="S20" s="100">
        <f>T20</f>
        <v>48195.5</v>
      </c>
      <c r="T20" s="100">
        <f>T22+T23+T24+T25+T26</f>
        <v>48195.5</v>
      </c>
      <c r="U20" s="100"/>
      <c r="V20" s="167"/>
    </row>
    <row r="21" spans="1:22" ht="12.75" customHeight="1">
      <c r="A21" s="18"/>
      <c r="B21" s="19" t="s">
        <v>183</v>
      </c>
      <c r="C21" s="20"/>
      <c r="D21" s="20"/>
      <c r="E21" s="20"/>
      <c r="F21" s="75"/>
      <c r="G21" s="20"/>
      <c r="H21" s="20"/>
      <c r="I21" s="61"/>
      <c r="J21" s="17"/>
      <c r="K21" s="17"/>
      <c r="L21" s="17"/>
      <c r="M21" s="100"/>
      <c r="N21" s="100"/>
      <c r="O21" s="100"/>
      <c r="P21" s="17"/>
      <c r="Q21" s="17"/>
      <c r="R21" s="17"/>
      <c r="S21" s="17"/>
      <c r="T21" s="17"/>
      <c r="U21" s="17"/>
      <c r="V21" s="56"/>
    </row>
    <row r="22" spans="1:22" ht="34.5" customHeight="1">
      <c r="A22" s="18" t="s">
        <v>316</v>
      </c>
      <c r="B22" s="19" t="s">
        <v>317</v>
      </c>
      <c r="C22" s="20" t="s">
        <v>316</v>
      </c>
      <c r="D22" s="20">
        <f t="shared" ref="D22:D27" si="3">E22</f>
        <v>34411.1</v>
      </c>
      <c r="E22" s="20">
        <v>34411.1</v>
      </c>
      <c r="F22" s="75">
        <v>0</v>
      </c>
      <c r="G22" s="61">
        <f t="shared" ref="G22:G27" si="4">H22</f>
        <v>34500</v>
      </c>
      <c r="H22" s="61">
        <v>34500</v>
      </c>
      <c r="I22" s="61">
        <v>0</v>
      </c>
      <c r="J22" s="21">
        <f t="shared" ref="J22:J27" si="5">K22</f>
        <v>39726</v>
      </c>
      <c r="K22" s="21">
        <v>39726</v>
      </c>
      <c r="L22" s="21"/>
      <c r="M22" s="100">
        <f t="shared" si="0"/>
        <v>5226</v>
      </c>
      <c r="N22" s="100">
        <f t="shared" si="1"/>
        <v>5226</v>
      </c>
      <c r="O22" s="100">
        <f t="shared" si="2"/>
        <v>0</v>
      </c>
      <c r="P22" s="21">
        <f t="shared" ref="P22:P27" si="6">Q22</f>
        <v>42725</v>
      </c>
      <c r="Q22" s="21">
        <v>42725</v>
      </c>
      <c r="R22" s="21"/>
      <c r="S22" s="21">
        <f t="shared" ref="S22:S27" si="7">T22</f>
        <v>42725</v>
      </c>
      <c r="T22" s="21">
        <v>42725</v>
      </c>
      <c r="U22" s="21"/>
      <c r="V22" s="293" t="s">
        <v>617</v>
      </c>
    </row>
    <row r="23" spans="1:22" ht="12.75" customHeight="1">
      <c r="A23" s="18" t="s">
        <v>318</v>
      </c>
      <c r="B23" s="19" t="s">
        <v>319</v>
      </c>
      <c r="C23" s="20" t="s">
        <v>318</v>
      </c>
      <c r="D23" s="20">
        <f t="shared" si="3"/>
        <v>391.3</v>
      </c>
      <c r="E23" s="20">
        <v>391.3</v>
      </c>
      <c r="F23" s="75">
        <v>0</v>
      </c>
      <c r="G23" s="61">
        <f t="shared" si="4"/>
        <v>540</v>
      </c>
      <c r="H23" s="61">
        <v>540</v>
      </c>
      <c r="I23" s="61">
        <v>0</v>
      </c>
      <c r="J23" s="21">
        <f t="shared" si="5"/>
        <v>400</v>
      </c>
      <c r="K23" s="21">
        <v>400</v>
      </c>
      <c r="L23" s="21"/>
      <c r="M23" s="100">
        <f t="shared" si="0"/>
        <v>-140</v>
      </c>
      <c r="N23" s="100">
        <f t="shared" si="1"/>
        <v>-140</v>
      </c>
      <c r="O23" s="100">
        <f t="shared" si="2"/>
        <v>0</v>
      </c>
      <c r="P23" s="21">
        <f t="shared" si="6"/>
        <v>800</v>
      </c>
      <c r="Q23" s="21">
        <v>800</v>
      </c>
      <c r="R23" s="21"/>
      <c r="S23" s="21">
        <f t="shared" si="7"/>
        <v>800</v>
      </c>
      <c r="T23" s="21">
        <v>800</v>
      </c>
      <c r="U23" s="21"/>
      <c r="V23" s="56"/>
    </row>
    <row r="24" spans="1:22" ht="12.75" customHeight="1">
      <c r="A24" s="18" t="s">
        <v>320</v>
      </c>
      <c r="B24" s="19" t="s">
        <v>321</v>
      </c>
      <c r="C24" s="20" t="s">
        <v>320</v>
      </c>
      <c r="D24" s="20">
        <f t="shared" si="3"/>
        <v>2788.5</v>
      </c>
      <c r="E24" s="20">
        <v>2788.5</v>
      </c>
      <c r="F24" s="75">
        <v>0</v>
      </c>
      <c r="G24" s="61">
        <f t="shared" si="4"/>
        <v>3460</v>
      </c>
      <c r="H24" s="61">
        <v>3460</v>
      </c>
      <c r="I24" s="61">
        <v>0</v>
      </c>
      <c r="J24" s="21">
        <f t="shared" si="5"/>
        <v>3460</v>
      </c>
      <c r="K24" s="21">
        <v>3460</v>
      </c>
      <c r="L24" s="21"/>
      <c r="M24" s="100">
        <f t="shared" si="0"/>
        <v>0</v>
      </c>
      <c r="N24" s="100">
        <f t="shared" si="1"/>
        <v>0</v>
      </c>
      <c r="O24" s="100">
        <f t="shared" si="2"/>
        <v>0</v>
      </c>
      <c r="P24" s="21">
        <f t="shared" si="6"/>
        <v>3460</v>
      </c>
      <c r="Q24" s="21">
        <v>3460</v>
      </c>
      <c r="R24" s="21"/>
      <c r="S24" s="21">
        <f t="shared" si="7"/>
        <v>3460</v>
      </c>
      <c r="T24" s="21">
        <v>3460</v>
      </c>
      <c r="U24" s="21"/>
      <c r="V24" s="56"/>
    </row>
    <row r="25" spans="1:22" s="268" customFormat="1" ht="12.75" customHeight="1">
      <c r="A25" s="336" t="s">
        <v>322</v>
      </c>
      <c r="B25" s="265" t="s">
        <v>323</v>
      </c>
      <c r="C25" s="264" t="s">
        <v>322</v>
      </c>
      <c r="D25" s="264">
        <f t="shared" si="3"/>
        <v>550</v>
      </c>
      <c r="E25" s="264">
        <v>550</v>
      </c>
      <c r="F25" s="266">
        <v>0</v>
      </c>
      <c r="G25" s="267">
        <f t="shared" si="4"/>
        <v>700</v>
      </c>
      <c r="H25" s="267">
        <v>700</v>
      </c>
      <c r="I25" s="267">
        <v>0</v>
      </c>
      <c r="J25" s="183">
        <f t="shared" si="5"/>
        <v>900</v>
      </c>
      <c r="K25" s="183">
        <v>900</v>
      </c>
      <c r="L25" s="183"/>
      <c r="M25" s="183">
        <f t="shared" si="0"/>
        <v>200</v>
      </c>
      <c r="N25" s="183">
        <f t="shared" si="1"/>
        <v>200</v>
      </c>
      <c r="O25" s="183">
        <f t="shared" si="2"/>
        <v>0</v>
      </c>
      <c r="P25" s="21">
        <f t="shared" si="6"/>
        <v>900</v>
      </c>
      <c r="Q25" s="183">
        <v>900</v>
      </c>
      <c r="R25" s="183"/>
      <c r="S25" s="21">
        <f t="shared" si="7"/>
        <v>900</v>
      </c>
      <c r="T25" s="183">
        <v>900</v>
      </c>
      <c r="U25" s="183"/>
      <c r="V25" s="337" t="s">
        <v>618</v>
      </c>
    </row>
    <row r="26" spans="1:22" ht="12.75" customHeight="1">
      <c r="A26" s="18" t="s">
        <v>324</v>
      </c>
      <c r="B26" s="19" t="s">
        <v>325</v>
      </c>
      <c r="C26" s="20" t="s">
        <v>324</v>
      </c>
      <c r="D26" s="20">
        <f t="shared" si="3"/>
        <v>328.2</v>
      </c>
      <c r="E26" s="20">
        <v>328.2</v>
      </c>
      <c r="F26" s="75">
        <v>0</v>
      </c>
      <c r="G26" s="61">
        <f t="shared" si="4"/>
        <v>225</v>
      </c>
      <c r="H26" s="61">
        <v>225</v>
      </c>
      <c r="I26" s="61">
        <v>0</v>
      </c>
      <c r="J26" s="21">
        <f t="shared" si="5"/>
        <v>310.5</v>
      </c>
      <c r="K26" s="21">
        <v>310.5</v>
      </c>
      <c r="L26" s="21"/>
      <c r="M26" s="100">
        <f t="shared" si="0"/>
        <v>85.5</v>
      </c>
      <c r="N26" s="100">
        <f t="shared" si="1"/>
        <v>85.5</v>
      </c>
      <c r="O26" s="100">
        <f t="shared" si="2"/>
        <v>0</v>
      </c>
      <c r="P26" s="21">
        <f t="shared" si="6"/>
        <v>310.5</v>
      </c>
      <c r="Q26" s="21">
        <v>310.5</v>
      </c>
      <c r="R26" s="21"/>
      <c r="S26" s="21">
        <f t="shared" si="7"/>
        <v>310.5</v>
      </c>
      <c r="T26" s="21">
        <v>310.5</v>
      </c>
      <c r="U26" s="21"/>
      <c r="V26" s="338" t="s">
        <v>618</v>
      </c>
    </row>
    <row r="27" spans="1:22" s="101" customFormat="1" ht="25.5" customHeight="1">
      <c r="A27" s="179" t="s">
        <v>326</v>
      </c>
      <c r="B27" s="99" t="s">
        <v>327</v>
      </c>
      <c r="C27" s="98" t="s">
        <v>303</v>
      </c>
      <c r="D27" s="75">
        <f t="shared" si="3"/>
        <v>1264.2</v>
      </c>
      <c r="E27" s="75">
        <f>E29+E30</f>
        <v>1264.2</v>
      </c>
      <c r="F27" s="75">
        <v>0</v>
      </c>
      <c r="G27" s="75">
        <f t="shared" si="4"/>
        <v>4000</v>
      </c>
      <c r="H27" s="75">
        <f>H29+H30</f>
        <v>4000</v>
      </c>
      <c r="I27" s="75">
        <v>0</v>
      </c>
      <c r="J27" s="100">
        <f t="shared" si="5"/>
        <v>4000</v>
      </c>
      <c r="K27" s="100">
        <f>K29+K30</f>
        <v>4000</v>
      </c>
      <c r="L27" s="100"/>
      <c r="M27" s="100">
        <f t="shared" si="0"/>
        <v>0</v>
      </c>
      <c r="N27" s="100">
        <f t="shared" si="1"/>
        <v>0</v>
      </c>
      <c r="O27" s="100">
        <f t="shared" si="2"/>
        <v>0</v>
      </c>
      <c r="P27" s="100">
        <f t="shared" si="6"/>
        <v>4000</v>
      </c>
      <c r="Q27" s="100">
        <f>Q29+Q30</f>
        <v>4000</v>
      </c>
      <c r="R27" s="100"/>
      <c r="S27" s="100">
        <f t="shared" si="7"/>
        <v>4500</v>
      </c>
      <c r="T27" s="100">
        <f>T29+T30</f>
        <v>4500</v>
      </c>
      <c r="U27" s="100"/>
      <c r="V27" s="167"/>
    </row>
    <row r="28" spans="1:22" ht="12.75" customHeight="1">
      <c r="A28" s="18"/>
      <c r="B28" s="19" t="s">
        <v>183</v>
      </c>
      <c r="C28" s="20"/>
      <c r="D28" s="20"/>
      <c r="E28" s="20"/>
      <c r="F28" s="75"/>
      <c r="G28" s="20"/>
      <c r="H28" s="20"/>
      <c r="I28" s="61"/>
      <c r="J28" s="21"/>
      <c r="K28" s="21"/>
      <c r="L28" s="21"/>
      <c r="M28" s="100"/>
      <c r="N28" s="100"/>
      <c r="O28" s="100"/>
      <c r="P28" s="21"/>
      <c r="Q28" s="21"/>
      <c r="R28" s="21"/>
      <c r="S28" s="21"/>
      <c r="T28" s="21"/>
      <c r="U28" s="21"/>
      <c r="V28" s="56"/>
    </row>
    <row r="29" spans="1:22" s="268" customFormat="1" ht="12.75" customHeight="1">
      <c r="A29" s="336" t="s">
        <v>328</v>
      </c>
      <c r="B29" s="265" t="s">
        <v>329</v>
      </c>
      <c r="C29" s="264" t="s">
        <v>328</v>
      </c>
      <c r="D29" s="264">
        <f>E29</f>
        <v>1264.2</v>
      </c>
      <c r="E29" s="264">
        <v>1264.2</v>
      </c>
      <c r="F29" s="266">
        <v>0</v>
      </c>
      <c r="G29" s="267">
        <f>H29</f>
        <v>3000</v>
      </c>
      <c r="H29" s="267">
        <v>3000</v>
      </c>
      <c r="I29" s="267">
        <v>0</v>
      </c>
      <c r="J29" s="183">
        <f>K29</f>
        <v>3000</v>
      </c>
      <c r="K29" s="183">
        <v>3000</v>
      </c>
      <c r="L29" s="183"/>
      <c r="M29" s="183">
        <f t="shared" si="0"/>
        <v>0</v>
      </c>
      <c r="N29" s="183">
        <f t="shared" si="1"/>
        <v>0</v>
      </c>
      <c r="O29" s="183">
        <f t="shared" si="2"/>
        <v>0</v>
      </c>
      <c r="P29" s="183">
        <f>Q29</f>
        <v>3000</v>
      </c>
      <c r="Q29" s="183">
        <v>3000</v>
      </c>
      <c r="R29" s="183"/>
      <c r="S29" s="183">
        <f>T29</f>
        <v>3500</v>
      </c>
      <c r="T29" s="183">
        <v>3500</v>
      </c>
      <c r="U29" s="183"/>
      <c r="V29" s="337"/>
    </row>
    <row r="30" spans="1:22" ht="12.75" customHeight="1">
      <c r="A30" s="18" t="s">
        <v>330</v>
      </c>
      <c r="B30" s="19" t="s">
        <v>331</v>
      </c>
      <c r="C30" s="20" t="s">
        <v>330</v>
      </c>
      <c r="D30" s="61">
        <f>E30</f>
        <v>0</v>
      </c>
      <c r="E30" s="61">
        <v>0</v>
      </c>
      <c r="F30" s="75">
        <v>0</v>
      </c>
      <c r="G30" s="61">
        <f>H30</f>
        <v>1000</v>
      </c>
      <c r="H30" s="61">
        <v>1000</v>
      </c>
      <c r="I30" s="61">
        <v>0</v>
      </c>
      <c r="J30" s="23">
        <f>K30</f>
        <v>1000</v>
      </c>
      <c r="K30" s="21">
        <v>1000</v>
      </c>
      <c r="L30" s="21"/>
      <c r="M30" s="100">
        <f t="shared" si="0"/>
        <v>0</v>
      </c>
      <c r="N30" s="100">
        <f t="shared" si="1"/>
        <v>0</v>
      </c>
      <c r="O30" s="100">
        <f t="shared" si="2"/>
        <v>0</v>
      </c>
      <c r="P30" s="21">
        <f>Q30</f>
        <v>1000</v>
      </c>
      <c r="Q30" s="21">
        <v>1000</v>
      </c>
      <c r="R30" s="21"/>
      <c r="S30" s="21">
        <f>T30</f>
        <v>1000</v>
      </c>
      <c r="T30" s="21">
        <v>1000</v>
      </c>
      <c r="U30" s="21"/>
      <c r="V30" s="56"/>
    </row>
    <row r="31" spans="1:22" s="101" customFormat="1" ht="25.5" customHeight="1">
      <c r="A31" s="179" t="s">
        <v>332</v>
      </c>
      <c r="B31" s="99" t="s">
        <v>333</v>
      </c>
      <c r="C31" s="98" t="s">
        <v>303</v>
      </c>
      <c r="D31" s="98">
        <f>E31</f>
        <v>43309.4</v>
      </c>
      <c r="E31" s="98">
        <f>E33+E34+E35+E36+E37+E38+E39</f>
        <v>43309.4</v>
      </c>
      <c r="F31" s="75">
        <v>0</v>
      </c>
      <c r="G31" s="75">
        <f>H31</f>
        <v>44760</v>
      </c>
      <c r="H31" s="75">
        <f>H33+H34+H35+H36+H37+H38+H39</f>
        <v>44760</v>
      </c>
      <c r="I31" s="75">
        <v>0</v>
      </c>
      <c r="J31" s="100">
        <f>K31</f>
        <v>57262.5</v>
      </c>
      <c r="K31" s="100">
        <f>K33+K34+K35+K36+K37+K38+K39</f>
        <v>57262.5</v>
      </c>
      <c r="L31" s="100"/>
      <c r="M31" s="100">
        <f t="shared" si="0"/>
        <v>12502.5</v>
      </c>
      <c r="N31" s="100">
        <f t="shared" si="1"/>
        <v>12502.5</v>
      </c>
      <c r="O31" s="100">
        <f t="shared" si="2"/>
        <v>0</v>
      </c>
      <c r="P31" s="100">
        <f>Q31</f>
        <v>57562.5</v>
      </c>
      <c r="Q31" s="100">
        <f>Q33+Q34+Q35+Q36+Q37+Q38+Q39</f>
        <v>57562.5</v>
      </c>
      <c r="R31" s="100"/>
      <c r="S31" s="100">
        <f>T31</f>
        <v>58072.5</v>
      </c>
      <c r="T31" s="100">
        <f>T33+T34+T35+T36+T37+T38+T39</f>
        <v>58072.5</v>
      </c>
      <c r="U31" s="100"/>
      <c r="V31" s="167"/>
    </row>
    <row r="32" spans="1:22" ht="12.75" customHeight="1">
      <c r="A32" s="18"/>
      <c r="B32" s="19" t="s">
        <v>183</v>
      </c>
      <c r="C32" s="20"/>
      <c r="D32" s="20"/>
      <c r="E32" s="20"/>
      <c r="F32" s="75"/>
      <c r="G32" s="20"/>
      <c r="H32" s="20"/>
      <c r="I32" s="61"/>
      <c r="J32" s="21"/>
      <c r="K32" s="21"/>
      <c r="L32" s="21"/>
      <c r="M32" s="100"/>
      <c r="N32" s="100"/>
      <c r="O32" s="100"/>
      <c r="P32" s="21"/>
      <c r="Q32" s="21"/>
      <c r="R32" s="21"/>
      <c r="S32" s="21"/>
      <c r="T32" s="21"/>
      <c r="U32" s="21"/>
      <c r="V32" s="56"/>
    </row>
    <row r="33" spans="1:22" ht="12.75" customHeight="1">
      <c r="A33" s="18" t="s">
        <v>334</v>
      </c>
      <c r="B33" s="19" t="s">
        <v>335</v>
      </c>
      <c r="C33" s="20" t="s">
        <v>334</v>
      </c>
      <c r="D33" s="20">
        <f t="shared" ref="D33:D40" si="8">E33</f>
        <v>550</v>
      </c>
      <c r="E33" s="61">
        <v>550</v>
      </c>
      <c r="F33" s="75">
        <v>0</v>
      </c>
      <c r="G33" s="61">
        <f t="shared" ref="G33:G40" si="9">H33</f>
        <v>500</v>
      </c>
      <c r="H33" s="61">
        <v>500</v>
      </c>
      <c r="I33" s="61">
        <v>0</v>
      </c>
      <c r="J33" s="21">
        <f>K33</f>
        <v>980</v>
      </c>
      <c r="K33" s="21">
        <v>980</v>
      </c>
      <c r="L33" s="21"/>
      <c r="M33" s="100">
        <f t="shared" si="0"/>
        <v>480</v>
      </c>
      <c r="N33" s="100">
        <f t="shared" si="1"/>
        <v>480</v>
      </c>
      <c r="O33" s="100">
        <f t="shared" si="2"/>
        <v>0</v>
      </c>
      <c r="P33" s="21">
        <f>Q33</f>
        <v>980</v>
      </c>
      <c r="Q33" s="21">
        <v>980</v>
      </c>
      <c r="R33" s="21"/>
      <c r="S33" s="21">
        <f>T33</f>
        <v>990</v>
      </c>
      <c r="T33" s="21">
        <v>990</v>
      </c>
      <c r="U33" s="21"/>
      <c r="V33" s="56"/>
    </row>
    <row r="34" spans="1:22" s="268" customFormat="1" ht="12.75" customHeight="1">
      <c r="A34" s="336" t="s">
        <v>336</v>
      </c>
      <c r="B34" s="265" t="s">
        <v>337</v>
      </c>
      <c r="C34" s="264" t="s">
        <v>336</v>
      </c>
      <c r="D34" s="264">
        <f t="shared" si="8"/>
        <v>1047.2</v>
      </c>
      <c r="E34" s="264">
        <v>1047.2</v>
      </c>
      <c r="F34" s="266">
        <v>0</v>
      </c>
      <c r="G34" s="267">
        <f t="shared" si="9"/>
        <v>1410</v>
      </c>
      <c r="H34" s="267">
        <v>1410</v>
      </c>
      <c r="I34" s="267">
        <v>0</v>
      </c>
      <c r="J34" s="269">
        <f t="shared" ref="J34:J39" si="10">K34</f>
        <v>1332.5</v>
      </c>
      <c r="K34" s="183">
        <v>1332.5</v>
      </c>
      <c r="L34" s="183"/>
      <c r="M34" s="183">
        <f t="shared" si="0"/>
        <v>-77.5</v>
      </c>
      <c r="N34" s="183">
        <f t="shared" si="1"/>
        <v>-77.5</v>
      </c>
      <c r="O34" s="183">
        <f t="shared" si="2"/>
        <v>0</v>
      </c>
      <c r="P34" s="21">
        <f t="shared" ref="P34:P39" si="11">Q34</f>
        <v>1332.5</v>
      </c>
      <c r="Q34" s="183">
        <v>1332.5</v>
      </c>
      <c r="R34" s="183"/>
      <c r="S34" s="21">
        <f t="shared" ref="S34:S39" si="12">T34</f>
        <v>1332.5</v>
      </c>
      <c r="T34" s="183">
        <v>1332.5</v>
      </c>
      <c r="U34" s="183"/>
      <c r="V34" s="337"/>
    </row>
    <row r="35" spans="1:22" ht="12.75" customHeight="1">
      <c r="A35" s="18" t="s">
        <v>338</v>
      </c>
      <c r="B35" s="19" t="s">
        <v>339</v>
      </c>
      <c r="C35" s="20" t="s">
        <v>338</v>
      </c>
      <c r="D35" s="20">
        <f t="shared" si="8"/>
        <v>400</v>
      </c>
      <c r="E35" s="61">
        <v>400</v>
      </c>
      <c r="F35" s="75">
        <v>0</v>
      </c>
      <c r="G35" s="61">
        <f t="shared" si="9"/>
        <v>0</v>
      </c>
      <c r="H35" s="61">
        <v>0</v>
      </c>
      <c r="I35" s="61">
        <v>0</v>
      </c>
      <c r="J35" s="21">
        <f t="shared" si="10"/>
        <v>0</v>
      </c>
      <c r="K35" s="21">
        <v>0</v>
      </c>
      <c r="L35" s="21"/>
      <c r="M35" s="100">
        <f t="shared" si="0"/>
        <v>0</v>
      </c>
      <c r="N35" s="100">
        <f t="shared" si="1"/>
        <v>0</v>
      </c>
      <c r="O35" s="100">
        <f t="shared" si="2"/>
        <v>0</v>
      </c>
      <c r="P35" s="21">
        <f t="shared" si="11"/>
        <v>0</v>
      </c>
      <c r="Q35" s="324">
        <v>0</v>
      </c>
      <c r="R35" s="21"/>
      <c r="S35" s="21">
        <f t="shared" si="12"/>
        <v>0</v>
      </c>
      <c r="T35" s="21">
        <v>0</v>
      </c>
      <c r="U35" s="21"/>
      <c r="V35" s="56"/>
    </row>
    <row r="36" spans="1:22" ht="12.75" customHeight="1">
      <c r="A36" s="18" t="s">
        <v>340</v>
      </c>
      <c r="B36" s="19" t="s">
        <v>341</v>
      </c>
      <c r="C36" s="20" t="s">
        <v>340</v>
      </c>
      <c r="D36" s="20">
        <f t="shared" si="8"/>
        <v>2058.6999999999998</v>
      </c>
      <c r="E36" s="20">
        <v>2058.6999999999998</v>
      </c>
      <c r="F36" s="75">
        <v>0</v>
      </c>
      <c r="G36" s="61">
        <f t="shared" si="9"/>
        <v>4450</v>
      </c>
      <c r="H36" s="61">
        <v>4450</v>
      </c>
      <c r="I36" s="61">
        <v>0</v>
      </c>
      <c r="J36" s="21">
        <f t="shared" si="10"/>
        <v>4850</v>
      </c>
      <c r="K36" s="21">
        <v>4850</v>
      </c>
      <c r="L36" s="21"/>
      <c r="M36" s="100">
        <f t="shared" si="0"/>
        <v>400</v>
      </c>
      <c r="N36" s="100">
        <f t="shared" si="1"/>
        <v>400</v>
      </c>
      <c r="O36" s="100">
        <f t="shared" si="2"/>
        <v>0</v>
      </c>
      <c r="P36" s="21">
        <f t="shared" si="11"/>
        <v>4750</v>
      </c>
      <c r="Q36" s="21">
        <v>4750</v>
      </c>
      <c r="R36" s="21"/>
      <c r="S36" s="21">
        <f t="shared" si="12"/>
        <v>4750</v>
      </c>
      <c r="T36" s="21">
        <v>4750</v>
      </c>
      <c r="U36" s="21"/>
      <c r="V36" s="338" t="s">
        <v>619</v>
      </c>
    </row>
    <row r="37" spans="1:22" s="268" customFormat="1" ht="12.75" customHeight="1">
      <c r="A37" s="336" t="s">
        <v>342</v>
      </c>
      <c r="B37" s="265" t="s">
        <v>343</v>
      </c>
      <c r="C37" s="264" t="s">
        <v>342</v>
      </c>
      <c r="D37" s="267">
        <f t="shared" si="8"/>
        <v>0</v>
      </c>
      <c r="E37" s="267">
        <v>0</v>
      </c>
      <c r="F37" s="266">
        <v>0</v>
      </c>
      <c r="G37" s="267">
        <f t="shared" si="9"/>
        <v>0</v>
      </c>
      <c r="H37" s="267">
        <v>0</v>
      </c>
      <c r="I37" s="267">
        <v>0</v>
      </c>
      <c r="J37" s="269">
        <f t="shared" si="10"/>
        <v>0</v>
      </c>
      <c r="K37" s="183">
        <v>0</v>
      </c>
      <c r="L37" s="183"/>
      <c r="M37" s="183">
        <f t="shared" si="0"/>
        <v>0</v>
      </c>
      <c r="N37" s="183">
        <f t="shared" si="1"/>
        <v>0</v>
      </c>
      <c r="O37" s="183">
        <f t="shared" si="2"/>
        <v>0</v>
      </c>
      <c r="P37" s="21">
        <f t="shared" si="11"/>
        <v>0</v>
      </c>
      <c r="Q37" s="183">
        <v>0</v>
      </c>
      <c r="R37" s="183"/>
      <c r="S37" s="21">
        <f t="shared" si="12"/>
        <v>0</v>
      </c>
      <c r="T37" s="183">
        <v>0</v>
      </c>
      <c r="U37" s="183"/>
      <c r="V37" s="337"/>
    </row>
    <row r="38" spans="1:22" ht="12.75" customHeight="1">
      <c r="A38" s="18" t="s">
        <v>344</v>
      </c>
      <c r="B38" s="19" t="s">
        <v>345</v>
      </c>
      <c r="C38" s="20" t="s">
        <v>344</v>
      </c>
      <c r="D38" s="20">
        <f t="shared" si="8"/>
        <v>5083.2</v>
      </c>
      <c r="E38" s="20">
        <v>5083.2</v>
      </c>
      <c r="F38" s="75">
        <v>0</v>
      </c>
      <c r="G38" s="61">
        <f t="shared" si="9"/>
        <v>5000</v>
      </c>
      <c r="H38" s="61">
        <v>5000</v>
      </c>
      <c r="I38" s="61">
        <v>0</v>
      </c>
      <c r="J38" s="21">
        <f t="shared" si="10"/>
        <v>5000</v>
      </c>
      <c r="K38" s="21">
        <v>5000</v>
      </c>
      <c r="L38" s="21"/>
      <c r="M38" s="100">
        <f t="shared" si="0"/>
        <v>0</v>
      </c>
      <c r="N38" s="100">
        <f t="shared" si="1"/>
        <v>0</v>
      </c>
      <c r="O38" s="100">
        <f t="shared" si="2"/>
        <v>0</v>
      </c>
      <c r="P38" s="21">
        <f t="shared" si="11"/>
        <v>5000</v>
      </c>
      <c r="Q38" s="21">
        <v>5000</v>
      </c>
      <c r="R38" s="21"/>
      <c r="S38" s="21">
        <f t="shared" si="12"/>
        <v>5000</v>
      </c>
      <c r="T38" s="21">
        <v>5000</v>
      </c>
      <c r="U38" s="21"/>
      <c r="V38" s="56"/>
    </row>
    <row r="39" spans="1:22" s="268" customFormat="1" ht="12.75" customHeight="1">
      <c r="A39" s="336" t="s">
        <v>346</v>
      </c>
      <c r="B39" s="265" t="s">
        <v>347</v>
      </c>
      <c r="C39" s="264" t="s">
        <v>348</v>
      </c>
      <c r="D39" s="264">
        <f t="shared" si="8"/>
        <v>34170.300000000003</v>
      </c>
      <c r="E39" s="264">
        <v>34170.300000000003</v>
      </c>
      <c r="F39" s="266">
        <v>0</v>
      </c>
      <c r="G39" s="267">
        <f t="shared" si="9"/>
        <v>33400</v>
      </c>
      <c r="H39" s="267">
        <v>33400</v>
      </c>
      <c r="I39" s="267">
        <v>0</v>
      </c>
      <c r="J39" s="269">
        <f t="shared" si="10"/>
        <v>45100</v>
      </c>
      <c r="K39" s="269">
        <v>45100</v>
      </c>
      <c r="L39" s="269"/>
      <c r="M39" s="183">
        <f t="shared" si="0"/>
        <v>11700</v>
      </c>
      <c r="N39" s="183">
        <f t="shared" si="1"/>
        <v>11700</v>
      </c>
      <c r="O39" s="183">
        <f t="shared" si="2"/>
        <v>0</v>
      </c>
      <c r="P39" s="21">
        <f t="shared" si="11"/>
        <v>45500</v>
      </c>
      <c r="Q39" s="269">
        <v>45500</v>
      </c>
      <c r="R39" s="269"/>
      <c r="S39" s="21">
        <f t="shared" si="12"/>
        <v>46000</v>
      </c>
      <c r="T39" s="269">
        <v>46000</v>
      </c>
      <c r="U39" s="269"/>
      <c r="V39" s="338" t="s">
        <v>660</v>
      </c>
    </row>
    <row r="40" spans="1:22" s="101" customFormat="1" ht="25.5" customHeight="1">
      <c r="A40" s="179" t="s">
        <v>349</v>
      </c>
      <c r="B40" s="99" t="s">
        <v>350</v>
      </c>
      <c r="C40" s="98" t="s">
        <v>303</v>
      </c>
      <c r="D40" s="98">
        <f t="shared" si="8"/>
        <v>7048.3</v>
      </c>
      <c r="E40" s="98">
        <f>E42</f>
        <v>7048.3</v>
      </c>
      <c r="F40" s="75">
        <v>0</v>
      </c>
      <c r="G40" s="75">
        <f t="shared" si="9"/>
        <v>5200</v>
      </c>
      <c r="H40" s="75">
        <f>H42</f>
        <v>5200</v>
      </c>
      <c r="I40" s="75">
        <v>0</v>
      </c>
      <c r="J40" s="100">
        <f>K40</f>
        <v>9250</v>
      </c>
      <c r="K40" s="100">
        <f>K42</f>
        <v>9250</v>
      </c>
      <c r="L40" s="100"/>
      <c r="M40" s="100">
        <f t="shared" si="0"/>
        <v>4050</v>
      </c>
      <c r="N40" s="100">
        <f t="shared" si="1"/>
        <v>4050</v>
      </c>
      <c r="O40" s="100">
        <f t="shared" si="2"/>
        <v>0</v>
      </c>
      <c r="P40" s="100">
        <f>Q40</f>
        <v>9200</v>
      </c>
      <c r="Q40" s="100">
        <f>Q42</f>
        <v>9200</v>
      </c>
      <c r="R40" s="100"/>
      <c r="S40" s="100">
        <f>T40</f>
        <v>9250</v>
      </c>
      <c r="T40" s="100">
        <f>T42</f>
        <v>9250</v>
      </c>
      <c r="U40" s="100"/>
      <c r="V40" s="167"/>
    </row>
    <row r="41" spans="1:22" ht="12.75" customHeight="1">
      <c r="A41" s="18"/>
      <c r="B41" s="19" t="s">
        <v>183</v>
      </c>
      <c r="C41" s="20"/>
      <c r="D41" s="20"/>
      <c r="E41" s="20"/>
      <c r="F41" s="75"/>
      <c r="G41" s="61"/>
      <c r="H41" s="61"/>
      <c r="I41" s="61"/>
      <c r="J41" s="17"/>
      <c r="K41" s="17"/>
      <c r="L41" s="17"/>
      <c r="M41" s="100"/>
      <c r="N41" s="100"/>
      <c r="O41" s="100"/>
      <c r="P41" s="17"/>
      <c r="Q41" s="17"/>
      <c r="R41" s="17"/>
      <c r="S41" s="17"/>
      <c r="T41" s="17"/>
      <c r="U41" s="17"/>
      <c r="V41" s="56"/>
    </row>
    <row r="42" spans="1:22" ht="39.75" customHeight="1">
      <c r="A42" s="18" t="s">
        <v>351</v>
      </c>
      <c r="B42" s="19" t="s">
        <v>352</v>
      </c>
      <c r="C42" s="20" t="s">
        <v>351</v>
      </c>
      <c r="D42" s="20">
        <f>E42</f>
        <v>7048.3</v>
      </c>
      <c r="E42" s="20">
        <v>7048.3</v>
      </c>
      <c r="F42" s="75">
        <v>0</v>
      </c>
      <c r="G42" s="61">
        <f>H42</f>
        <v>5200</v>
      </c>
      <c r="H42" s="61">
        <v>5200</v>
      </c>
      <c r="I42" s="61">
        <v>0</v>
      </c>
      <c r="J42" s="21">
        <f>K42</f>
        <v>9250</v>
      </c>
      <c r="K42" s="21">
        <v>9250</v>
      </c>
      <c r="L42" s="21"/>
      <c r="M42" s="100">
        <f t="shared" si="0"/>
        <v>4050</v>
      </c>
      <c r="N42" s="100">
        <f t="shared" si="1"/>
        <v>4050</v>
      </c>
      <c r="O42" s="100">
        <f t="shared" si="2"/>
        <v>0</v>
      </c>
      <c r="P42" s="21">
        <f>Q42</f>
        <v>9200</v>
      </c>
      <c r="Q42" s="21">
        <v>9200</v>
      </c>
      <c r="R42" s="21"/>
      <c r="S42" s="21">
        <f>T42</f>
        <v>9250</v>
      </c>
      <c r="T42" s="21">
        <v>9250</v>
      </c>
      <c r="U42" s="21"/>
      <c r="V42" s="296" t="s">
        <v>620</v>
      </c>
    </row>
    <row r="43" spans="1:22" s="101" customFormat="1" ht="25.5" customHeight="1">
      <c r="A43" s="179" t="s">
        <v>353</v>
      </c>
      <c r="B43" s="99" t="s">
        <v>354</v>
      </c>
      <c r="C43" s="98" t="s">
        <v>303</v>
      </c>
      <c r="D43" s="98">
        <f>E43</f>
        <v>49526.299999999996</v>
      </c>
      <c r="E43" s="98">
        <f>E45+E46</f>
        <v>49526.299999999996</v>
      </c>
      <c r="F43" s="75">
        <v>0</v>
      </c>
      <c r="G43" s="75">
        <f>H43</f>
        <v>61000</v>
      </c>
      <c r="H43" s="75">
        <f>H45+H46</f>
        <v>61000</v>
      </c>
      <c r="I43" s="75">
        <v>0</v>
      </c>
      <c r="J43" s="100">
        <f>K43</f>
        <v>125480</v>
      </c>
      <c r="K43" s="100">
        <f>K45+K46</f>
        <v>125480</v>
      </c>
      <c r="L43" s="100"/>
      <c r="M43" s="100">
        <f t="shared" si="0"/>
        <v>64480</v>
      </c>
      <c r="N43" s="100">
        <f t="shared" si="1"/>
        <v>64480</v>
      </c>
      <c r="O43" s="100">
        <f t="shared" si="2"/>
        <v>0</v>
      </c>
      <c r="P43" s="100">
        <f>Q43</f>
        <v>91900</v>
      </c>
      <c r="Q43" s="100">
        <f>Q45+Q46</f>
        <v>91900</v>
      </c>
      <c r="R43" s="100"/>
      <c r="S43" s="100">
        <f>T43</f>
        <v>79970</v>
      </c>
      <c r="T43" s="100">
        <f>T45+T46</f>
        <v>79970</v>
      </c>
      <c r="U43" s="100"/>
      <c r="V43" s="167"/>
    </row>
    <row r="44" spans="1:22" ht="12.75" customHeight="1">
      <c r="A44" s="18"/>
      <c r="B44" s="19" t="s">
        <v>183</v>
      </c>
      <c r="C44" s="20"/>
      <c r="D44" s="20"/>
      <c r="E44" s="20"/>
      <c r="F44" s="75"/>
      <c r="G44" s="61"/>
      <c r="H44" s="61"/>
      <c r="I44" s="61"/>
      <c r="J44" s="17"/>
      <c r="K44" s="17"/>
      <c r="L44" s="17"/>
      <c r="M44" s="100"/>
      <c r="N44" s="100"/>
      <c r="O44" s="100"/>
      <c r="P44" s="17"/>
      <c r="Q44" s="17"/>
      <c r="R44" s="17"/>
      <c r="S44" s="17"/>
      <c r="T44" s="17"/>
      <c r="U44" s="17"/>
      <c r="V44" s="56"/>
    </row>
    <row r="45" spans="1:22" ht="12.75" customHeight="1">
      <c r="A45" s="18" t="s">
        <v>355</v>
      </c>
      <c r="B45" s="19" t="s">
        <v>356</v>
      </c>
      <c r="C45" s="20" t="s">
        <v>355</v>
      </c>
      <c r="D45" s="20">
        <f>E45</f>
        <v>15178.6</v>
      </c>
      <c r="E45" s="20">
        <v>15178.6</v>
      </c>
      <c r="F45" s="75">
        <v>0</v>
      </c>
      <c r="G45" s="61">
        <f>H45</f>
        <v>26000</v>
      </c>
      <c r="H45" s="61">
        <v>26000</v>
      </c>
      <c r="I45" s="61">
        <v>0</v>
      </c>
      <c r="J45" s="23">
        <f>K45</f>
        <v>83500</v>
      </c>
      <c r="K45" s="23">
        <v>83500</v>
      </c>
      <c r="L45" s="23"/>
      <c r="M45" s="100">
        <f t="shared" si="0"/>
        <v>57500</v>
      </c>
      <c r="N45" s="100">
        <f t="shared" si="1"/>
        <v>57500</v>
      </c>
      <c r="O45" s="100">
        <f t="shared" si="2"/>
        <v>0</v>
      </c>
      <c r="P45" s="23">
        <f>Q45</f>
        <v>51000</v>
      </c>
      <c r="Q45" s="23">
        <v>51000</v>
      </c>
      <c r="R45" s="23"/>
      <c r="S45" s="23">
        <f>T45</f>
        <v>22000</v>
      </c>
      <c r="T45" s="23">
        <v>22000</v>
      </c>
      <c r="U45" s="23"/>
      <c r="V45" s="338" t="s">
        <v>621</v>
      </c>
    </row>
    <row r="46" spans="1:22" s="268" customFormat="1" ht="12.75" customHeight="1">
      <c r="A46" s="336" t="s">
        <v>357</v>
      </c>
      <c r="B46" s="265" t="s">
        <v>358</v>
      </c>
      <c r="C46" s="264" t="s">
        <v>357</v>
      </c>
      <c r="D46" s="264">
        <f>E46</f>
        <v>34347.699999999997</v>
      </c>
      <c r="E46" s="264">
        <v>34347.699999999997</v>
      </c>
      <c r="F46" s="266">
        <v>0</v>
      </c>
      <c r="G46" s="267">
        <f>H46</f>
        <v>35000</v>
      </c>
      <c r="H46" s="267">
        <v>35000</v>
      </c>
      <c r="I46" s="267">
        <v>0</v>
      </c>
      <c r="J46" s="183">
        <f>K46</f>
        <v>41980</v>
      </c>
      <c r="K46" s="183">
        <v>41980</v>
      </c>
      <c r="L46" s="183"/>
      <c r="M46" s="183">
        <f t="shared" si="0"/>
        <v>6980</v>
      </c>
      <c r="N46" s="183">
        <f t="shared" si="1"/>
        <v>6980</v>
      </c>
      <c r="O46" s="183">
        <f t="shared" si="2"/>
        <v>0</v>
      </c>
      <c r="P46" s="183">
        <f>Q46</f>
        <v>40900</v>
      </c>
      <c r="Q46" s="183">
        <v>40900</v>
      </c>
      <c r="R46" s="183"/>
      <c r="S46" s="183">
        <f>T46</f>
        <v>57970</v>
      </c>
      <c r="T46" s="183">
        <v>57970</v>
      </c>
      <c r="U46" s="183"/>
      <c r="V46" s="337"/>
    </row>
    <row r="47" spans="1:22" s="101" customFormat="1" ht="25.5" customHeight="1">
      <c r="A47" s="179" t="s">
        <v>359</v>
      </c>
      <c r="B47" s="99" t="s">
        <v>360</v>
      </c>
      <c r="C47" s="98" t="s">
        <v>303</v>
      </c>
      <c r="D47" s="75">
        <f>E47</f>
        <v>30593.4</v>
      </c>
      <c r="E47" s="75">
        <f>E49+E50+E51+E52+E53</f>
        <v>30593.4</v>
      </c>
      <c r="F47" s="75">
        <v>0</v>
      </c>
      <c r="G47" s="75">
        <f>H47</f>
        <v>35650</v>
      </c>
      <c r="H47" s="75">
        <f>H49+H50+H51+H52+H53</f>
        <v>35650</v>
      </c>
      <c r="I47" s="75">
        <v>0</v>
      </c>
      <c r="J47" s="100">
        <f>K47</f>
        <v>38200</v>
      </c>
      <c r="K47" s="100">
        <f>K49+K50+K51+K52+K53</f>
        <v>38200</v>
      </c>
      <c r="L47" s="100"/>
      <c r="M47" s="100">
        <f t="shared" si="0"/>
        <v>2550</v>
      </c>
      <c r="N47" s="100">
        <f t="shared" si="1"/>
        <v>2550</v>
      </c>
      <c r="O47" s="100">
        <f t="shared" si="2"/>
        <v>0</v>
      </c>
      <c r="P47" s="100">
        <f>Q47</f>
        <v>39800</v>
      </c>
      <c r="Q47" s="100">
        <f>Q49+Q50+Q51+Q52+Q53</f>
        <v>39800</v>
      </c>
      <c r="R47" s="100"/>
      <c r="S47" s="100">
        <f>T47</f>
        <v>40830</v>
      </c>
      <c r="T47" s="100">
        <f>T49+T50+T51+T52+T53</f>
        <v>40830</v>
      </c>
      <c r="U47" s="100"/>
      <c r="V47" s="167"/>
    </row>
    <row r="48" spans="1:22" ht="12.75" customHeight="1">
      <c r="A48" s="18"/>
      <c r="B48" s="19" t="s">
        <v>183</v>
      </c>
      <c r="C48" s="20"/>
      <c r="D48" s="20"/>
      <c r="E48" s="20"/>
      <c r="F48" s="75"/>
      <c r="G48" s="20"/>
      <c r="H48" s="20"/>
      <c r="I48" s="61"/>
      <c r="J48" s="23"/>
      <c r="K48" s="23"/>
      <c r="L48" s="23"/>
      <c r="M48" s="100"/>
      <c r="N48" s="100"/>
      <c r="O48" s="100"/>
      <c r="P48" s="23"/>
      <c r="Q48" s="23"/>
      <c r="R48" s="23"/>
      <c r="S48" s="23"/>
      <c r="T48" s="23"/>
      <c r="U48" s="23"/>
      <c r="V48" s="56"/>
    </row>
    <row r="49" spans="1:22" s="268" customFormat="1" ht="12.75" customHeight="1">
      <c r="A49" s="336" t="s">
        <v>361</v>
      </c>
      <c r="B49" s="265" t="s">
        <v>362</v>
      </c>
      <c r="C49" s="264" t="s">
        <v>361</v>
      </c>
      <c r="D49" s="264">
        <f>E49</f>
        <v>3234.6</v>
      </c>
      <c r="E49" s="264">
        <v>3234.6</v>
      </c>
      <c r="F49" s="266">
        <v>0</v>
      </c>
      <c r="G49" s="267">
        <f>H49</f>
        <v>6600</v>
      </c>
      <c r="H49" s="267">
        <v>6600</v>
      </c>
      <c r="I49" s="267">
        <v>0</v>
      </c>
      <c r="J49" s="183">
        <f>K49</f>
        <v>6600</v>
      </c>
      <c r="K49" s="183">
        <v>6600</v>
      </c>
      <c r="L49" s="183"/>
      <c r="M49" s="183">
        <f t="shared" si="0"/>
        <v>0</v>
      </c>
      <c r="N49" s="183">
        <f t="shared" si="1"/>
        <v>0</v>
      </c>
      <c r="O49" s="183">
        <f t="shared" si="2"/>
        <v>0</v>
      </c>
      <c r="P49" s="183">
        <f>Q49</f>
        <v>7000</v>
      </c>
      <c r="Q49" s="183">
        <v>7000</v>
      </c>
      <c r="R49" s="183"/>
      <c r="S49" s="183">
        <f>T49</f>
        <v>7000</v>
      </c>
      <c r="T49" s="183">
        <v>7000</v>
      </c>
      <c r="U49" s="183"/>
      <c r="V49" s="337"/>
    </row>
    <row r="50" spans="1:22" s="268" customFormat="1" ht="12.75" customHeight="1">
      <c r="A50" s="336">
        <v>4262</v>
      </c>
      <c r="B50" s="325" t="s">
        <v>527</v>
      </c>
      <c r="C50" s="264">
        <v>4262</v>
      </c>
      <c r="D50" s="267">
        <f>E50</f>
        <v>0</v>
      </c>
      <c r="E50" s="267">
        <v>0</v>
      </c>
      <c r="F50" s="266">
        <v>0</v>
      </c>
      <c r="G50" s="267">
        <f>H50</f>
        <v>0</v>
      </c>
      <c r="H50" s="267">
        <v>0</v>
      </c>
      <c r="I50" s="267">
        <v>0</v>
      </c>
      <c r="J50" s="183">
        <f>K50</f>
        <v>0</v>
      </c>
      <c r="K50" s="183">
        <v>0</v>
      </c>
      <c r="L50" s="183"/>
      <c r="M50" s="183">
        <f t="shared" si="0"/>
        <v>0</v>
      </c>
      <c r="N50" s="183">
        <f t="shared" si="1"/>
        <v>0</v>
      </c>
      <c r="O50" s="183">
        <f t="shared" si="2"/>
        <v>0</v>
      </c>
      <c r="P50" s="183">
        <f>Q50</f>
        <v>0</v>
      </c>
      <c r="Q50" s="183">
        <v>0</v>
      </c>
      <c r="R50" s="183"/>
      <c r="S50" s="183">
        <f>T50</f>
        <v>0</v>
      </c>
      <c r="T50" s="183">
        <v>0</v>
      </c>
      <c r="U50" s="183"/>
      <c r="V50" s="337"/>
    </row>
    <row r="51" spans="1:22" ht="12.75" customHeight="1">
      <c r="A51" s="18" t="s">
        <v>363</v>
      </c>
      <c r="B51" s="19" t="s">
        <v>364</v>
      </c>
      <c r="C51" s="20" t="s">
        <v>363</v>
      </c>
      <c r="D51" s="61">
        <f>E51</f>
        <v>8293.2000000000007</v>
      </c>
      <c r="E51" s="61">
        <v>8293.2000000000007</v>
      </c>
      <c r="F51" s="75">
        <v>0</v>
      </c>
      <c r="G51" s="61">
        <f>H51</f>
        <v>8000</v>
      </c>
      <c r="H51" s="61">
        <v>8000</v>
      </c>
      <c r="I51" s="61">
        <v>0</v>
      </c>
      <c r="J51" s="23">
        <f>K51</f>
        <v>8000</v>
      </c>
      <c r="K51" s="21">
        <v>8000</v>
      </c>
      <c r="L51" s="21"/>
      <c r="M51" s="100">
        <f t="shared" si="0"/>
        <v>0</v>
      </c>
      <c r="N51" s="100">
        <f t="shared" si="1"/>
        <v>0</v>
      </c>
      <c r="O51" s="100">
        <f t="shared" si="2"/>
        <v>0</v>
      </c>
      <c r="P51" s="23">
        <f>Q51</f>
        <v>9500</v>
      </c>
      <c r="Q51" s="21">
        <v>9500</v>
      </c>
      <c r="R51" s="21"/>
      <c r="S51" s="183">
        <f>T51</f>
        <v>10500</v>
      </c>
      <c r="T51" s="21">
        <v>10500</v>
      </c>
      <c r="U51" s="21"/>
      <c r="V51" s="420" t="s">
        <v>622</v>
      </c>
    </row>
    <row r="52" spans="1:22" ht="12.75" customHeight="1">
      <c r="A52" s="18" t="s">
        <v>365</v>
      </c>
      <c r="B52" s="19" t="s">
        <v>366</v>
      </c>
      <c r="C52" s="20" t="s">
        <v>365</v>
      </c>
      <c r="D52" s="61">
        <f>E52</f>
        <v>2953.8</v>
      </c>
      <c r="E52" s="61">
        <v>2953.8</v>
      </c>
      <c r="F52" s="75">
        <v>0</v>
      </c>
      <c r="G52" s="61">
        <f>H52</f>
        <v>7050</v>
      </c>
      <c r="H52" s="61">
        <v>7050</v>
      </c>
      <c r="I52" s="61">
        <v>0</v>
      </c>
      <c r="J52" s="23">
        <f>K52</f>
        <v>7300</v>
      </c>
      <c r="K52" s="23">
        <v>7300</v>
      </c>
      <c r="L52" s="23"/>
      <c r="M52" s="100">
        <f t="shared" si="0"/>
        <v>250</v>
      </c>
      <c r="N52" s="100">
        <f t="shared" si="1"/>
        <v>250</v>
      </c>
      <c r="O52" s="100">
        <f t="shared" si="2"/>
        <v>0</v>
      </c>
      <c r="P52" s="23">
        <f>Q52</f>
        <v>7300</v>
      </c>
      <c r="Q52" s="23">
        <v>7300</v>
      </c>
      <c r="R52" s="23"/>
      <c r="S52" s="183">
        <f>T52</f>
        <v>7330</v>
      </c>
      <c r="T52" s="23">
        <v>7330</v>
      </c>
      <c r="U52" s="23"/>
      <c r="V52" s="420"/>
    </row>
    <row r="53" spans="1:22" ht="12.75" customHeight="1">
      <c r="A53" s="18" t="s">
        <v>367</v>
      </c>
      <c r="B53" s="19" t="s">
        <v>368</v>
      </c>
      <c r="C53" s="20" t="s">
        <v>369</v>
      </c>
      <c r="D53" s="61">
        <f>E53</f>
        <v>16111.8</v>
      </c>
      <c r="E53" s="61">
        <v>16111.8</v>
      </c>
      <c r="F53" s="75">
        <v>0</v>
      </c>
      <c r="G53" s="61">
        <f>H53</f>
        <v>14000</v>
      </c>
      <c r="H53" s="61">
        <v>14000</v>
      </c>
      <c r="I53" s="61">
        <v>0</v>
      </c>
      <c r="J53" s="23">
        <f>K53</f>
        <v>16300</v>
      </c>
      <c r="K53" s="21">
        <v>16300</v>
      </c>
      <c r="L53" s="21"/>
      <c r="M53" s="100">
        <f t="shared" si="0"/>
        <v>2300</v>
      </c>
      <c r="N53" s="100">
        <f t="shared" si="1"/>
        <v>2300</v>
      </c>
      <c r="O53" s="100">
        <f t="shared" si="2"/>
        <v>0</v>
      </c>
      <c r="P53" s="23">
        <f>Q53</f>
        <v>16000</v>
      </c>
      <c r="Q53" s="21">
        <v>16000</v>
      </c>
      <c r="R53" s="21"/>
      <c r="S53" s="183">
        <f>T53</f>
        <v>16000</v>
      </c>
      <c r="T53" s="21">
        <v>16000</v>
      </c>
      <c r="U53" s="21"/>
      <c r="V53" s="420"/>
    </row>
    <row r="54" spans="1:22" ht="12.75" hidden="1" customHeight="1">
      <c r="A54" s="18"/>
      <c r="B54" s="19" t="s">
        <v>5</v>
      </c>
      <c r="C54" s="20"/>
      <c r="D54" s="20"/>
      <c r="E54" s="20"/>
      <c r="F54" s="75">
        <v>0</v>
      </c>
      <c r="G54" s="20"/>
      <c r="H54" s="20"/>
      <c r="I54" s="61">
        <v>0</v>
      </c>
      <c r="J54" s="23"/>
      <c r="K54" s="23"/>
      <c r="L54" s="23"/>
      <c r="M54" s="100">
        <f t="shared" si="0"/>
        <v>0</v>
      </c>
      <c r="N54" s="100">
        <f t="shared" si="1"/>
        <v>0</v>
      </c>
      <c r="O54" s="100">
        <f t="shared" si="2"/>
        <v>0</v>
      </c>
      <c r="P54" s="23"/>
      <c r="Q54" s="23"/>
      <c r="R54" s="23"/>
      <c r="S54" s="23"/>
      <c r="T54" s="23"/>
      <c r="U54" s="23"/>
      <c r="V54" s="56"/>
    </row>
    <row r="55" spans="1:22" s="5" customFormat="1" ht="25.5" hidden="1" customHeight="1">
      <c r="A55" s="8" t="s">
        <v>370</v>
      </c>
      <c r="B55" s="15" t="s">
        <v>371</v>
      </c>
      <c r="C55" s="9" t="s">
        <v>303</v>
      </c>
      <c r="D55" s="9"/>
      <c r="E55" s="9"/>
      <c r="F55" s="75">
        <v>0</v>
      </c>
      <c r="G55" s="9"/>
      <c r="H55" s="9"/>
      <c r="I55" s="59">
        <v>0</v>
      </c>
      <c r="J55" s="23"/>
      <c r="K55" s="23"/>
      <c r="L55" s="23"/>
      <c r="M55" s="100">
        <f t="shared" si="0"/>
        <v>0</v>
      </c>
      <c r="N55" s="100">
        <f t="shared" si="1"/>
        <v>0</v>
      </c>
      <c r="O55" s="100">
        <f t="shared" si="2"/>
        <v>0</v>
      </c>
      <c r="P55" s="23"/>
      <c r="Q55" s="23"/>
      <c r="R55" s="23"/>
      <c r="S55" s="23"/>
      <c r="T55" s="23"/>
      <c r="U55" s="23"/>
      <c r="V55" s="55"/>
    </row>
    <row r="56" spans="1:22" ht="12.75" hidden="1" customHeight="1">
      <c r="A56" s="18"/>
      <c r="B56" s="19" t="s">
        <v>183</v>
      </c>
      <c r="C56" s="20"/>
      <c r="D56" s="20"/>
      <c r="E56" s="20"/>
      <c r="F56" s="75">
        <v>0</v>
      </c>
      <c r="G56" s="20"/>
      <c r="H56" s="20"/>
      <c r="I56" s="61">
        <v>0</v>
      </c>
      <c r="J56" s="21"/>
      <c r="K56" s="21"/>
      <c r="L56" s="21"/>
      <c r="M56" s="100">
        <f t="shared" si="0"/>
        <v>0</v>
      </c>
      <c r="N56" s="100">
        <f t="shared" si="1"/>
        <v>0</v>
      </c>
      <c r="O56" s="100">
        <f t="shared" si="2"/>
        <v>0</v>
      </c>
      <c r="P56" s="21"/>
      <c r="Q56" s="21"/>
      <c r="R56" s="21"/>
      <c r="S56" s="21"/>
      <c r="T56" s="21"/>
      <c r="U56" s="21"/>
      <c r="V56" s="56"/>
    </row>
    <row r="57" spans="1:22" ht="12.75" hidden="1" customHeight="1">
      <c r="A57" s="18" t="s">
        <v>372</v>
      </c>
      <c r="B57" s="19" t="s">
        <v>373</v>
      </c>
      <c r="C57" s="20" t="s">
        <v>374</v>
      </c>
      <c r="D57" s="20"/>
      <c r="E57" s="20"/>
      <c r="F57" s="75">
        <v>0</v>
      </c>
      <c r="G57" s="20"/>
      <c r="H57" s="20"/>
      <c r="I57" s="61">
        <v>0</v>
      </c>
      <c r="J57" s="17"/>
      <c r="K57" s="17"/>
      <c r="L57" s="17"/>
      <c r="M57" s="100">
        <f t="shared" si="0"/>
        <v>0</v>
      </c>
      <c r="N57" s="100">
        <f t="shared" si="1"/>
        <v>0</v>
      </c>
      <c r="O57" s="100">
        <f t="shared" si="2"/>
        <v>0</v>
      </c>
      <c r="P57" s="17"/>
      <c r="Q57" s="17"/>
      <c r="R57" s="17"/>
      <c r="S57" s="17"/>
      <c r="T57" s="17"/>
      <c r="U57" s="17"/>
      <c r="V57" s="56"/>
    </row>
    <row r="58" spans="1:22" s="5" customFormat="1" ht="25.5" hidden="1" customHeight="1">
      <c r="A58" s="8" t="s">
        <v>375</v>
      </c>
      <c r="B58" s="15" t="s">
        <v>376</v>
      </c>
      <c r="C58" s="9" t="s">
        <v>303</v>
      </c>
      <c r="D58" s="9"/>
      <c r="E58" s="9"/>
      <c r="F58" s="75">
        <v>0</v>
      </c>
      <c r="G58" s="9"/>
      <c r="H58" s="9"/>
      <c r="I58" s="59">
        <v>0</v>
      </c>
      <c r="J58" s="23"/>
      <c r="K58" s="23"/>
      <c r="L58" s="23"/>
      <c r="M58" s="100">
        <f t="shared" si="0"/>
        <v>0</v>
      </c>
      <c r="N58" s="100">
        <f t="shared" si="1"/>
        <v>0</v>
      </c>
      <c r="O58" s="100">
        <f t="shared" si="2"/>
        <v>0</v>
      </c>
      <c r="P58" s="23"/>
      <c r="Q58" s="23"/>
      <c r="R58" s="23"/>
      <c r="S58" s="23"/>
      <c r="T58" s="23"/>
      <c r="U58" s="23"/>
      <c r="V58" s="55"/>
    </row>
    <row r="59" spans="1:22" ht="12.75" hidden="1" customHeight="1">
      <c r="A59" s="18"/>
      <c r="B59" s="19" t="s">
        <v>5</v>
      </c>
      <c r="C59" s="20"/>
      <c r="D59" s="20"/>
      <c r="E59" s="20"/>
      <c r="F59" s="75">
        <v>0</v>
      </c>
      <c r="G59" s="20"/>
      <c r="H59" s="20"/>
      <c r="I59" s="61">
        <v>0</v>
      </c>
      <c r="J59" s="23"/>
      <c r="K59" s="23"/>
      <c r="L59" s="23"/>
      <c r="M59" s="100">
        <f t="shared" si="0"/>
        <v>0</v>
      </c>
      <c r="N59" s="100">
        <f t="shared" si="1"/>
        <v>0</v>
      </c>
      <c r="O59" s="100">
        <f t="shared" si="2"/>
        <v>0</v>
      </c>
      <c r="P59" s="23"/>
      <c r="Q59" s="23"/>
      <c r="R59" s="23"/>
      <c r="S59" s="23"/>
      <c r="T59" s="23"/>
      <c r="U59" s="23"/>
      <c r="V59" s="56"/>
    </row>
    <row r="60" spans="1:22" s="101" customFormat="1" ht="25.5" customHeight="1">
      <c r="A60" s="179" t="s">
        <v>377</v>
      </c>
      <c r="B60" s="99" t="s">
        <v>540</v>
      </c>
      <c r="C60" s="98" t="s">
        <v>303</v>
      </c>
      <c r="D60" s="98">
        <f>E60</f>
        <v>1428035.7</v>
      </c>
      <c r="E60" s="98">
        <f>E62</f>
        <v>1428035.7</v>
      </c>
      <c r="F60" s="75">
        <v>0</v>
      </c>
      <c r="G60" s="98">
        <f>H60</f>
        <v>1768434.7</v>
      </c>
      <c r="H60" s="98">
        <f>H62</f>
        <v>1768434.7</v>
      </c>
      <c r="I60" s="75">
        <v>0</v>
      </c>
      <c r="J60" s="100">
        <f>K60</f>
        <v>1862742</v>
      </c>
      <c r="K60" s="100">
        <f>K62</f>
        <v>1862742</v>
      </c>
      <c r="L60" s="100"/>
      <c r="M60" s="100">
        <f t="shared" si="0"/>
        <v>94307.300000000047</v>
      </c>
      <c r="N60" s="100">
        <f t="shared" si="1"/>
        <v>94307.300000000047</v>
      </c>
      <c r="O60" s="100">
        <f t="shared" si="2"/>
        <v>0</v>
      </c>
      <c r="P60" s="100">
        <f>Q60</f>
        <v>1947930.6</v>
      </c>
      <c r="Q60" s="100">
        <f>Q62</f>
        <v>1947930.6</v>
      </c>
      <c r="R60" s="100"/>
      <c r="S60" s="100">
        <f>T60</f>
        <v>2052634.2</v>
      </c>
      <c r="T60" s="100">
        <f>T62</f>
        <v>2052634.2</v>
      </c>
      <c r="U60" s="100"/>
      <c r="V60" s="167"/>
    </row>
    <row r="61" spans="1:22" ht="12.75" customHeight="1">
      <c r="A61" s="18"/>
      <c r="B61" s="19" t="s">
        <v>183</v>
      </c>
      <c r="C61" s="20"/>
      <c r="D61" s="20"/>
      <c r="E61" s="20"/>
      <c r="F61" s="75"/>
      <c r="G61" s="20"/>
      <c r="H61" s="20"/>
      <c r="I61" s="61"/>
      <c r="J61" s="21"/>
      <c r="K61" s="21"/>
      <c r="L61" s="21"/>
      <c r="M61" s="100"/>
      <c r="N61" s="100"/>
      <c r="O61" s="100"/>
      <c r="P61" s="21"/>
      <c r="Q61" s="21"/>
      <c r="R61" s="21"/>
      <c r="S61" s="21"/>
      <c r="T61" s="21"/>
      <c r="U61" s="21"/>
      <c r="V61" s="56"/>
    </row>
    <row r="62" spans="1:22" ht="54.75" customHeight="1">
      <c r="A62" s="18" t="s">
        <v>378</v>
      </c>
      <c r="B62" s="19" t="s">
        <v>379</v>
      </c>
      <c r="C62" s="20" t="s">
        <v>380</v>
      </c>
      <c r="D62" s="20">
        <f>E62</f>
        <v>1428035.7</v>
      </c>
      <c r="E62" s="20">
        <v>1428035.7</v>
      </c>
      <c r="F62" s="75">
        <v>0</v>
      </c>
      <c r="G62" s="20">
        <f>H62</f>
        <v>1768434.7</v>
      </c>
      <c r="H62" s="20">
        <v>1768434.7</v>
      </c>
      <c r="I62" s="61">
        <v>0</v>
      </c>
      <c r="J62" s="23">
        <f>K62</f>
        <v>1862742</v>
      </c>
      <c r="K62" s="23">
        <v>1862742</v>
      </c>
      <c r="L62" s="23"/>
      <c r="M62" s="100">
        <f t="shared" si="0"/>
        <v>94307.300000000047</v>
      </c>
      <c r="N62" s="100">
        <f t="shared" si="1"/>
        <v>94307.300000000047</v>
      </c>
      <c r="O62" s="100">
        <f t="shared" si="2"/>
        <v>0</v>
      </c>
      <c r="P62" s="23">
        <f>Q62</f>
        <v>1947930.6</v>
      </c>
      <c r="Q62" s="23">
        <v>1947930.6</v>
      </c>
      <c r="R62" s="23"/>
      <c r="S62" s="23">
        <f>T62</f>
        <v>2052634.2</v>
      </c>
      <c r="T62" s="23">
        <v>2052634.2</v>
      </c>
      <c r="U62" s="23"/>
      <c r="V62" s="300" t="s">
        <v>661</v>
      </c>
    </row>
    <row r="63" spans="1:22" s="97" customFormat="1" ht="12.75" customHeight="1">
      <c r="A63" s="195" t="s">
        <v>381</v>
      </c>
      <c r="B63" s="93" t="s">
        <v>382</v>
      </c>
      <c r="C63" s="92" t="s">
        <v>303</v>
      </c>
      <c r="D63" s="94">
        <f>E63</f>
        <v>42635.199999999997</v>
      </c>
      <c r="E63" s="94">
        <f>E65+E69</f>
        <v>42635.199999999997</v>
      </c>
      <c r="F63" s="75">
        <v>0</v>
      </c>
      <c r="G63" s="94">
        <f>H63</f>
        <v>58375</v>
      </c>
      <c r="H63" s="94">
        <f>H65+H69</f>
        <v>58375</v>
      </c>
      <c r="I63" s="94">
        <v>0</v>
      </c>
      <c r="J63" s="95">
        <f>K63</f>
        <v>70575</v>
      </c>
      <c r="K63" s="95">
        <f>K65+K69</f>
        <v>70575</v>
      </c>
      <c r="L63" s="95"/>
      <c r="M63" s="100">
        <f t="shared" si="0"/>
        <v>12200</v>
      </c>
      <c r="N63" s="100">
        <f t="shared" si="1"/>
        <v>12200</v>
      </c>
      <c r="O63" s="100">
        <f t="shared" si="2"/>
        <v>0</v>
      </c>
      <c r="P63" s="95">
        <f>Q63</f>
        <v>90189.5</v>
      </c>
      <c r="Q63" s="95">
        <f>Q65+Q69</f>
        <v>90189.5</v>
      </c>
      <c r="R63" s="95"/>
      <c r="S63" s="95">
        <f>T63</f>
        <v>80500</v>
      </c>
      <c r="T63" s="95">
        <f>T65+T69</f>
        <v>80500</v>
      </c>
      <c r="U63" s="95"/>
      <c r="V63" s="300"/>
    </row>
    <row r="64" spans="1:22" ht="12.75" customHeight="1">
      <c r="A64" s="18"/>
      <c r="B64" s="19" t="s">
        <v>5</v>
      </c>
      <c r="C64" s="20"/>
      <c r="D64" s="20"/>
      <c r="E64" s="20"/>
      <c r="F64" s="75"/>
      <c r="G64" s="20"/>
      <c r="H64" s="20"/>
      <c r="I64" s="61"/>
      <c r="J64" s="21"/>
      <c r="K64" s="21"/>
      <c r="L64" s="21"/>
      <c r="M64" s="100"/>
      <c r="N64" s="100"/>
      <c r="O64" s="100"/>
      <c r="P64" s="21"/>
      <c r="Q64" s="21"/>
      <c r="R64" s="21"/>
      <c r="S64" s="21"/>
      <c r="T64" s="21"/>
      <c r="U64" s="21"/>
      <c r="V64" s="300"/>
    </row>
    <row r="65" spans="1:22" s="101" customFormat="1" ht="25.5" customHeight="1">
      <c r="A65" s="179" t="s">
        <v>383</v>
      </c>
      <c r="B65" s="99" t="s">
        <v>384</v>
      </c>
      <c r="C65" s="98" t="s">
        <v>303</v>
      </c>
      <c r="D65" s="98">
        <f>E65</f>
        <v>26245.599999999999</v>
      </c>
      <c r="E65" s="98">
        <f>E67</f>
        <v>26245.599999999999</v>
      </c>
      <c r="F65" s="75">
        <v>0</v>
      </c>
      <c r="G65" s="75">
        <f>H65</f>
        <v>21000</v>
      </c>
      <c r="H65" s="75">
        <f>H67+H68</f>
        <v>21000</v>
      </c>
      <c r="I65" s="75">
        <v>0</v>
      </c>
      <c r="J65" s="100">
        <f>J67+J68</f>
        <v>30000</v>
      </c>
      <c r="K65" s="100">
        <f>K68+K67</f>
        <v>30000</v>
      </c>
      <c r="L65" s="100"/>
      <c r="M65" s="100">
        <f t="shared" si="0"/>
        <v>9000</v>
      </c>
      <c r="N65" s="100">
        <f t="shared" si="1"/>
        <v>9000</v>
      </c>
      <c r="O65" s="100">
        <f t="shared" si="2"/>
        <v>0</v>
      </c>
      <c r="P65" s="100">
        <f>Q65</f>
        <v>38000</v>
      </c>
      <c r="Q65" s="100">
        <f>Q67+Q68</f>
        <v>38000</v>
      </c>
      <c r="R65" s="100"/>
      <c r="S65" s="100">
        <f>T65</f>
        <v>37500</v>
      </c>
      <c r="T65" s="100">
        <f>T67+T68</f>
        <v>37500</v>
      </c>
      <c r="U65" s="100"/>
      <c r="V65" s="300"/>
    </row>
    <row r="66" spans="1:22" ht="12.75" customHeight="1">
      <c r="A66" s="18"/>
      <c r="B66" s="19" t="s">
        <v>183</v>
      </c>
      <c r="C66" s="20"/>
      <c r="D66" s="20"/>
      <c r="E66" s="20"/>
      <c r="F66" s="75"/>
      <c r="G66" s="20"/>
      <c r="H66" s="20"/>
      <c r="I66" s="61"/>
      <c r="J66" s="21"/>
      <c r="K66" s="21"/>
      <c r="L66" s="21"/>
      <c r="M66" s="100">
        <f t="shared" si="0"/>
        <v>0</v>
      </c>
      <c r="N66" s="100">
        <f t="shared" si="1"/>
        <v>0</v>
      </c>
      <c r="O66" s="100">
        <f t="shared" si="2"/>
        <v>0</v>
      </c>
      <c r="P66" s="21"/>
      <c r="Q66" s="21"/>
      <c r="R66" s="21"/>
      <c r="S66" s="21"/>
      <c r="T66" s="21"/>
      <c r="U66" s="21"/>
      <c r="V66" s="300"/>
    </row>
    <row r="67" spans="1:22" ht="22.5" customHeight="1">
      <c r="A67" s="18" t="s">
        <v>385</v>
      </c>
      <c r="B67" s="19" t="s">
        <v>386</v>
      </c>
      <c r="C67" s="20" t="s">
        <v>387</v>
      </c>
      <c r="D67" s="20">
        <f>E67</f>
        <v>26245.599999999999</v>
      </c>
      <c r="E67" s="20">
        <v>26245.599999999999</v>
      </c>
      <c r="F67" s="75">
        <v>0</v>
      </c>
      <c r="G67" s="61">
        <f>H67</f>
        <v>21000</v>
      </c>
      <c r="H67" s="61">
        <v>21000</v>
      </c>
      <c r="I67" s="61">
        <v>0</v>
      </c>
      <c r="J67" s="23">
        <f>K67</f>
        <v>30000</v>
      </c>
      <c r="K67" s="23">
        <v>30000</v>
      </c>
      <c r="L67" s="21"/>
      <c r="M67" s="100">
        <f t="shared" si="0"/>
        <v>9000</v>
      </c>
      <c r="N67" s="100">
        <f t="shared" si="1"/>
        <v>9000</v>
      </c>
      <c r="O67" s="100">
        <f t="shared" si="2"/>
        <v>0</v>
      </c>
      <c r="P67" s="23">
        <f>Q67</f>
        <v>38000</v>
      </c>
      <c r="Q67" s="23">
        <v>38000</v>
      </c>
      <c r="R67" s="21"/>
      <c r="S67" s="21">
        <f>T67</f>
        <v>37500</v>
      </c>
      <c r="T67" s="21">
        <v>37500</v>
      </c>
      <c r="U67" s="21"/>
      <c r="V67" s="386" t="s">
        <v>623</v>
      </c>
    </row>
    <row r="68" spans="1:22" ht="15" customHeight="1">
      <c r="A68" s="18" t="s">
        <v>388</v>
      </c>
      <c r="B68" s="22" t="s">
        <v>389</v>
      </c>
      <c r="C68" s="20" t="s">
        <v>390</v>
      </c>
      <c r="D68" s="61">
        <v>0</v>
      </c>
      <c r="E68" s="61">
        <v>0</v>
      </c>
      <c r="F68" s="75">
        <v>0</v>
      </c>
      <c r="G68" s="61">
        <f>H68</f>
        <v>0</v>
      </c>
      <c r="H68" s="61">
        <v>0</v>
      </c>
      <c r="I68" s="61">
        <v>0</v>
      </c>
      <c r="J68" s="21">
        <f>K68</f>
        <v>0</v>
      </c>
      <c r="K68" s="21">
        <v>0</v>
      </c>
      <c r="L68" s="21"/>
      <c r="M68" s="100">
        <f t="shared" si="0"/>
        <v>0</v>
      </c>
      <c r="N68" s="100">
        <f t="shared" si="1"/>
        <v>0</v>
      </c>
      <c r="O68" s="100">
        <f t="shared" si="2"/>
        <v>0</v>
      </c>
      <c r="P68" s="46">
        <f>Q68</f>
        <v>0</v>
      </c>
      <c r="Q68" s="46">
        <v>0</v>
      </c>
      <c r="R68" s="21"/>
      <c r="S68" s="21">
        <f>T68</f>
        <v>0</v>
      </c>
      <c r="T68" s="21">
        <v>0</v>
      </c>
      <c r="U68" s="21"/>
      <c r="V68" s="386"/>
    </row>
    <row r="69" spans="1:22" s="101" customFormat="1" ht="25.5" customHeight="1">
      <c r="A69" s="179" t="s">
        <v>391</v>
      </c>
      <c r="B69" s="99" t="s">
        <v>392</v>
      </c>
      <c r="C69" s="98" t="s">
        <v>303</v>
      </c>
      <c r="D69" s="75">
        <f>E69</f>
        <v>16389.599999999999</v>
      </c>
      <c r="E69" s="75">
        <f>E71+E72</f>
        <v>16389.599999999999</v>
      </c>
      <c r="F69" s="75">
        <v>0</v>
      </c>
      <c r="G69" s="75">
        <f>H69</f>
        <v>37375</v>
      </c>
      <c r="H69" s="75">
        <f>H71+H72</f>
        <v>37375</v>
      </c>
      <c r="I69" s="75">
        <v>0</v>
      </c>
      <c r="J69" s="100">
        <f>K69</f>
        <v>40575</v>
      </c>
      <c r="K69" s="100">
        <f>K71+K72</f>
        <v>40575</v>
      </c>
      <c r="L69" s="100"/>
      <c r="M69" s="100">
        <f t="shared" si="0"/>
        <v>3200</v>
      </c>
      <c r="N69" s="100">
        <f t="shared" si="1"/>
        <v>3200</v>
      </c>
      <c r="O69" s="100">
        <f t="shared" si="2"/>
        <v>0</v>
      </c>
      <c r="P69" s="100">
        <f>Q69</f>
        <v>52189.5</v>
      </c>
      <c r="Q69" s="100">
        <f>Q71+Q72</f>
        <v>52189.5</v>
      </c>
      <c r="R69" s="100"/>
      <c r="S69" s="100">
        <f>T69</f>
        <v>43000</v>
      </c>
      <c r="T69" s="100">
        <f>T71+T72</f>
        <v>43000</v>
      </c>
      <c r="U69" s="100"/>
      <c r="V69" s="386"/>
    </row>
    <row r="70" spans="1:22" ht="12.75" customHeight="1">
      <c r="A70" s="18"/>
      <c r="B70" s="19" t="s">
        <v>183</v>
      </c>
      <c r="C70" s="20"/>
      <c r="D70" s="20"/>
      <c r="E70" s="20"/>
      <c r="F70" s="75"/>
      <c r="G70" s="61"/>
      <c r="H70" s="61"/>
      <c r="I70" s="61"/>
      <c r="J70" s="21"/>
      <c r="K70" s="21"/>
      <c r="L70" s="21"/>
      <c r="M70" s="100"/>
      <c r="N70" s="100"/>
      <c r="O70" s="100"/>
      <c r="P70" s="21"/>
      <c r="Q70" s="21"/>
      <c r="R70" s="21"/>
      <c r="S70" s="21"/>
      <c r="T70" s="21"/>
      <c r="U70" s="21"/>
      <c r="V70" s="386"/>
    </row>
    <row r="71" spans="1:22" ht="24" customHeight="1">
      <c r="A71" s="339">
        <v>4541</v>
      </c>
      <c r="B71" s="317" t="s">
        <v>528</v>
      </c>
      <c r="C71" s="326" t="s">
        <v>529</v>
      </c>
      <c r="D71" s="20">
        <f>E71</f>
        <v>12351.6</v>
      </c>
      <c r="E71" s="20">
        <v>12351.6</v>
      </c>
      <c r="F71" s="75">
        <v>0</v>
      </c>
      <c r="G71" s="61">
        <f>H71</f>
        <v>34000</v>
      </c>
      <c r="H71" s="61">
        <v>34000</v>
      </c>
      <c r="I71" s="61">
        <v>0</v>
      </c>
      <c r="J71" s="23">
        <f>K71</f>
        <v>36200</v>
      </c>
      <c r="K71" s="23">
        <v>36200</v>
      </c>
      <c r="L71" s="21"/>
      <c r="M71" s="100">
        <f t="shared" si="0"/>
        <v>2200</v>
      </c>
      <c r="N71" s="100">
        <f t="shared" si="1"/>
        <v>2200</v>
      </c>
      <c r="O71" s="100">
        <f t="shared" si="2"/>
        <v>0</v>
      </c>
      <c r="P71" s="21">
        <f>Q71</f>
        <v>45500</v>
      </c>
      <c r="Q71" s="21">
        <v>45500</v>
      </c>
      <c r="R71" s="21"/>
      <c r="S71" s="21">
        <f>T71</f>
        <v>41000</v>
      </c>
      <c r="T71" s="21">
        <v>41000</v>
      </c>
      <c r="U71" s="21"/>
      <c r="V71" s="386"/>
    </row>
    <row r="72" spans="1:22" ht="12.75" customHeight="1">
      <c r="A72" s="18" t="s">
        <v>393</v>
      </c>
      <c r="B72" s="19" t="s">
        <v>394</v>
      </c>
      <c r="C72" s="20" t="s">
        <v>395</v>
      </c>
      <c r="D72" s="61">
        <f>E72</f>
        <v>4038</v>
      </c>
      <c r="E72" s="61">
        <v>4038</v>
      </c>
      <c r="F72" s="75">
        <v>0</v>
      </c>
      <c r="G72" s="61">
        <f>H72</f>
        <v>3375</v>
      </c>
      <c r="H72" s="61">
        <v>3375</v>
      </c>
      <c r="I72" s="61">
        <v>0</v>
      </c>
      <c r="J72" s="23">
        <f>K72</f>
        <v>4375</v>
      </c>
      <c r="K72" s="23">
        <v>4375</v>
      </c>
      <c r="L72" s="21"/>
      <c r="M72" s="100">
        <f t="shared" si="0"/>
        <v>1000</v>
      </c>
      <c r="N72" s="100">
        <f t="shared" si="1"/>
        <v>1000</v>
      </c>
      <c r="O72" s="100">
        <f t="shared" si="2"/>
        <v>0</v>
      </c>
      <c r="P72" s="21">
        <f>Q72</f>
        <v>6689.5</v>
      </c>
      <c r="Q72" s="21">
        <v>6689.5</v>
      </c>
      <c r="R72" s="21"/>
      <c r="S72" s="21">
        <f>T72</f>
        <v>2000</v>
      </c>
      <c r="T72" s="21">
        <v>2000</v>
      </c>
      <c r="U72" s="21"/>
      <c r="V72" s="56"/>
    </row>
    <row r="73" spans="1:22" s="101" customFormat="1" ht="25.5" customHeight="1">
      <c r="A73" s="179" t="s">
        <v>396</v>
      </c>
      <c r="B73" s="99" t="s">
        <v>397</v>
      </c>
      <c r="C73" s="98" t="s">
        <v>303</v>
      </c>
      <c r="D73" s="75">
        <f>E73</f>
        <v>50552</v>
      </c>
      <c r="E73" s="75">
        <f>E75</f>
        <v>50552</v>
      </c>
      <c r="F73" s="75">
        <v>0</v>
      </c>
      <c r="G73" s="75">
        <f>H73</f>
        <v>34000</v>
      </c>
      <c r="H73" s="75">
        <f>H75</f>
        <v>34000</v>
      </c>
      <c r="I73" s="75">
        <v>0</v>
      </c>
      <c r="J73" s="100">
        <f>K73</f>
        <v>40500</v>
      </c>
      <c r="K73" s="100">
        <f>K75</f>
        <v>40500</v>
      </c>
      <c r="L73" s="100"/>
      <c r="M73" s="100">
        <f t="shared" ref="M73:M123" si="13">J73-G73</f>
        <v>6500</v>
      </c>
      <c r="N73" s="100">
        <f t="shared" ref="N73:N123" si="14">K73-H73</f>
        <v>6500</v>
      </c>
      <c r="O73" s="100">
        <f t="shared" ref="O73:O123" si="15">L73-I73</f>
        <v>0</v>
      </c>
      <c r="P73" s="100">
        <f>Q73</f>
        <v>40500</v>
      </c>
      <c r="Q73" s="100">
        <f>Q75</f>
        <v>40500</v>
      </c>
      <c r="R73" s="100"/>
      <c r="S73" s="100">
        <f>T73</f>
        <v>42000</v>
      </c>
      <c r="T73" s="100">
        <f>T75</f>
        <v>42000</v>
      </c>
      <c r="U73" s="100"/>
      <c r="V73" s="167"/>
    </row>
    <row r="74" spans="1:22" ht="12.75" customHeight="1">
      <c r="A74" s="18"/>
      <c r="B74" s="19" t="s">
        <v>5</v>
      </c>
      <c r="C74" s="20"/>
      <c r="D74" s="20"/>
      <c r="E74" s="20"/>
      <c r="F74" s="75"/>
      <c r="G74" s="20"/>
      <c r="H74" s="20"/>
      <c r="I74" s="61"/>
      <c r="J74" s="21"/>
      <c r="K74" s="21"/>
      <c r="L74" s="21"/>
      <c r="M74" s="100"/>
      <c r="N74" s="100"/>
      <c r="O74" s="100"/>
      <c r="P74" s="21"/>
      <c r="Q74" s="21"/>
      <c r="R74" s="21"/>
      <c r="S74" s="21"/>
      <c r="T74" s="21"/>
      <c r="U74" s="21"/>
      <c r="V74" s="56"/>
    </row>
    <row r="75" spans="1:22" s="101" customFormat="1" ht="25.5" customHeight="1">
      <c r="A75" s="179" t="s">
        <v>398</v>
      </c>
      <c r="B75" s="99" t="s">
        <v>399</v>
      </c>
      <c r="C75" s="98" t="s">
        <v>303</v>
      </c>
      <c r="D75" s="75">
        <f>E75</f>
        <v>50552</v>
      </c>
      <c r="E75" s="75">
        <f>E77+E78</f>
        <v>50552</v>
      </c>
      <c r="F75" s="75">
        <v>0</v>
      </c>
      <c r="G75" s="75">
        <f>H75</f>
        <v>34000</v>
      </c>
      <c r="H75" s="75">
        <f>H77+H78</f>
        <v>34000</v>
      </c>
      <c r="I75" s="75">
        <v>0</v>
      </c>
      <c r="J75" s="100">
        <f>K75</f>
        <v>40500</v>
      </c>
      <c r="K75" s="100">
        <f>K77+K78</f>
        <v>40500</v>
      </c>
      <c r="L75" s="100"/>
      <c r="M75" s="100">
        <f t="shared" si="13"/>
        <v>6500</v>
      </c>
      <c r="N75" s="100">
        <f t="shared" si="14"/>
        <v>6500</v>
      </c>
      <c r="O75" s="100">
        <f t="shared" si="15"/>
        <v>0</v>
      </c>
      <c r="P75" s="100">
        <f>Q75</f>
        <v>40500</v>
      </c>
      <c r="Q75" s="100">
        <f>Q77+Q78</f>
        <v>40500</v>
      </c>
      <c r="R75" s="100"/>
      <c r="S75" s="100">
        <f>T75</f>
        <v>42000</v>
      </c>
      <c r="T75" s="100">
        <f>T77+T78</f>
        <v>42000</v>
      </c>
      <c r="U75" s="100"/>
      <c r="V75" s="167"/>
    </row>
    <row r="76" spans="1:22" ht="12.75" customHeight="1">
      <c r="A76" s="18"/>
      <c r="B76" s="19" t="s">
        <v>183</v>
      </c>
      <c r="C76" s="20"/>
      <c r="D76" s="20"/>
      <c r="E76" s="20"/>
      <c r="F76" s="75"/>
      <c r="G76" s="61"/>
      <c r="H76" s="61"/>
      <c r="I76" s="61"/>
      <c r="J76" s="21"/>
      <c r="K76" s="21"/>
      <c r="L76" s="21"/>
      <c r="M76" s="100"/>
      <c r="N76" s="100"/>
      <c r="O76" s="100"/>
      <c r="P76" s="21"/>
      <c r="Q76" s="21"/>
      <c r="R76" s="21"/>
      <c r="S76" s="21"/>
      <c r="T76" s="21"/>
      <c r="U76" s="21"/>
      <c r="V76" s="56"/>
    </row>
    <row r="77" spans="1:22" ht="12.75" customHeight="1">
      <c r="A77" s="339">
        <v>4632</v>
      </c>
      <c r="B77" s="317" t="s">
        <v>530</v>
      </c>
      <c r="C77" s="326" t="s">
        <v>531</v>
      </c>
      <c r="D77" s="61">
        <f>E77</f>
        <v>37189</v>
      </c>
      <c r="E77" s="61">
        <v>37189</v>
      </c>
      <c r="F77" s="75">
        <v>0</v>
      </c>
      <c r="G77" s="61">
        <f>H77</f>
        <v>24000</v>
      </c>
      <c r="H77" s="61">
        <v>24000</v>
      </c>
      <c r="I77" s="61">
        <v>0</v>
      </c>
      <c r="J77" s="21">
        <f>K77</f>
        <v>28500</v>
      </c>
      <c r="K77" s="21">
        <v>28500</v>
      </c>
      <c r="L77" s="21"/>
      <c r="M77" s="100">
        <f t="shared" si="13"/>
        <v>4500</v>
      </c>
      <c r="N77" s="100">
        <f t="shared" si="14"/>
        <v>4500</v>
      </c>
      <c r="O77" s="100">
        <f t="shared" si="15"/>
        <v>0</v>
      </c>
      <c r="P77" s="21">
        <f>Q77</f>
        <v>28500</v>
      </c>
      <c r="Q77" s="21">
        <v>28500</v>
      </c>
      <c r="R77" s="21"/>
      <c r="S77" s="21">
        <f>T77</f>
        <v>30000</v>
      </c>
      <c r="T77" s="21">
        <v>30000</v>
      </c>
      <c r="U77" s="21"/>
      <c r="V77" s="56"/>
    </row>
    <row r="78" spans="1:22" ht="18" customHeight="1">
      <c r="A78" s="18" t="s">
        <v>400</v>
      </c>
      <c r="B78" s="22" t="s">
        <v>401</v>
      </c>
      <c r="C78" s="20" t="s">
        <v>402</v>
      </c>
      <c r="D78" s="61">
        <f>E78</f>
        <v>13363</v>
      </c>
      <c r="E78" s="61">
        <v>13363</v>
      </c>
      <c r="F78" s="75">
        <v>0</v>
      </c>
      <c r="G78" s="61">
        <f>H78</f>
        <v>10000</v>
      </c>
      <c r="H78" s="61">
        <v>10000</v>
      </c>
      <c r="I78" s="61">
        <v>0</v>
      </c>
      <c r="J78" s="21">
        <f>K78</f>
        <v>12000</v>
      </c>
      <c r="K78" s="23">
        <v>12000</v>
      </c>
      <c r="L78" s="23"/>
      <c r="M78" s="100">
        <f t="shared" si="13"/>
        <v>2000</v>
      </c>
      <c r="N78" s="100">
        <f t="shared" si="14"/>
        <v>2000</v>
      </c>
      <c r="O78" s="100">
        <f t="shared" si="15"/>
        <v>0</v>
      </c>
      <c r="P78" s="23">
        <f>Q78</f>
        <v>12000</v>
      </c>
      <c r="Q78" s="23">
        <v>12000</v>
      </c>
      <c r="R78" s="23"/>
      <c r="S78" s="23">
        <f>T78</f>
        <v>12000</v>
      </c>
      <c r="T78" s="23">
        <v>12000</v>
      </c>
      <c r="U78" s="23"/>
      <c r="V78" s="56"/>
    </row>
    <row r="79" spans="1:22" s="101" customFormat="1" ht="16.5" customHeight="1">
      <c r="A79" s="179" t="s">
        <v>403</v>
      </c>
      <c r="B79" s="99" t="s">
        <v>404</v>
      </c>
      <c r="C79" s="98" t="s">
        <v>303</v>
      </c>
      <c r="D79" s="75">
        <f>D81+D84</f>
        <v>3024.9</v>
      </c>
      <c r="E79" s="75">
        <f>E81+E84+E90</f>
        <v>307461.2</v>
      </c>
      <c r="F79" s="75">
        <v>0</v>
      </c>
      <c r="G79" s="75">
        <f>H79</f>
        <v>622815</v>
      </c>
      <c r="H79" s="75">
        <f>H81+H84+H90</f>
        <v>622815</v>
      </c>
      <c r="I79" s="75">
        <v>0</v>
      </c>
      <c r="J79" s="100">
        <f>K79</f>
        <v>329710.2</v>
      </c>
      <c r="K79" s="100">
        <f>K81+K84+K90</f>
        <v>329710.2</v>
      </c>
      <c r="L79" s="100"/>
      <c r="M79" s="100">
        <f t="shared" si="13"/>
        <v>-293104.8</v>
      </c>
      <c r="N79" s="100">
        <f t="shared" si="14"/>
        <v>-293104.8</v>
      </c>
      <c r="O79" s="100">
        <f t="shared" si="15"/>
        <v>0</v>
      </c>
      <c r="P79" s="100">
        <f>Q79</f>
        <v>280664.5</v>
      </c>
      <c r="Q79" s="100">
        <f>Q81+Q84+Q87+Q90</f>
        <v>280664.5</v>
      </c>
      <c r="R79" s="100"/>
      <c r="S79" s="100">
        <f>T79</f>
        <v>267211.09999999998</v>
      </c>
      <c r="T79" s="100">
        <f>T81+T84+T87+T90</f>
        <v>267211.09999999998</v>
      </c>
      <c r="U79" s="100"/>
      <c r="V79" s="167"/>
    </row>
    <row r="80" spans="1:22" ht="12.75" customHeight="1">
      <c r="A80" s="18"/>
      <c r="B80" s="19" t="s">
        <v>5</v>
      </c>
      <c r="C80" s="20"/>
      <c r="D80" s="20"/>
      <c r="E80" s="20"/>
      <c r="F80" s="75"/>
      <c r="G80" s="20"/>
      <c r="H80" s="20"/>
      <c r="I80" s="61"/>
      <c r="J80" s="21"/>
      <c r="K80" s="21"/>
      <c r="L80" s="21"/>
      <c r="M80" s="100"/>
      <c r="N80" s="100"/>
      <c r="O80" s="100"/>
      <c r="P80" s="21"/>
      <c r="Q80" s="21"/>
      <c r="R80" s="21"/>
      <c r="S80" s="21"/>
      <c r="T80" s="21"/>
      <c r="U80" s="21"/>
      <c r="V80" s="56"/>
    </row>
    <row r="81" spans="1:22" s="101" customFormat="1" ht="25.5" customHeight="1">
      <c r="A81" s="179" t="s">
        <v>405</v>
      </c>
      <c r="B81" s="99" t="s">
        <v>406</v>
      </c>
      <c r="C81" s="98" t="s">
        <v>303</v>
      </c>
      <c r="D81" s="75">
        <f>E81</f>
        <v>492</v>
      </c>
      <c r="E81" s="75">
        <f>E83</f>
        <v>492</v>
      </c>
      <c r="F81" s="75">
        <v>0</v>
      </c>
      <c r="G81" s="75">
        <f>H81</f>
        <v>500</v>
      </c>
      <c r="H81" s="75">
        <f>H83</f>
        <v>500</v>
      </c>
      <c r="I81" s="75">
        <v>0</v>
      </c>
      <c r="J81" s="100">
        <f>K81</f>
        <v>500</v>
      </c>
      <c r="K81" s="100">
        <f>K83</f>
        <v>500</v>
      </c>
      <c r="L81" s="100"/>
      <c r="M81" s="100">
        <f t="shared" si="13"/>
        <v>0</v>
      </c>
      <c r="N81" s="100">
        <f t="shared" si="14"/>
        <v>0</v>
      </c>
      <c r="O81" s="100">
        <f t="shared" si="15"/>
        <v>0</v>
      </c>
      <c r="P81" s="100">
        <f>Q81</f>
        <v>500</v>
      </c>
      <c r="Q81" s="100">
        <f>Q83</f>
        <v>500</v>
      </c>
      <c r="R81" s="100"/>
      <c r="S81" s="100">
        <f>T81</f>
        <v>500</v>
      </c>
      <c r="T81" s="100">
        <f>T83</f>
        <v>500</v>
      </c>
      <c r="U81" s="100"/>
      <c r="V81" s="167"/>
    </row>
    <row r="82" spans="1:22" ht="12.75" customHeight="1">
      <c r="A82" s="18"/>
      <c r="B82" s="19" t="s">
        <v>183</v>
      </c>
      <c r="C82" s="20"/>
      <c r="D82" s="20"/>
      <c r="E82" s="20"/>
      <c r="F82" s="75"/>
      <c r="G82" s="61"/>
      <c r="H82" s="61"/>
      <c r="I82" s="61"/>
      <c r="J82" s="21"/>
      <c r="K82" s="21"/>
      <c r="L82" s="21"/>
      <c r="M82" s="100">
        <f t="shared" si="13"/>
        <v>0</v>
      </c>
      <c r="N82" s="100">
        <f t="shared" si="14"/>
        <v>0</v>
      </c>
      <c r="O82" s="100">
        <f t="shared" si="15"/>
        <v>0</v>
      </c>
      <c r="P82" s="21"/>
      <c r="Q82" s="21"/>
      <c r="R82" s="21"/>
      <c r="S82" s="21"/>
      <c r="T82" s="21"/>
      <c r="U82" s="21"/>
      <c r="V82" s="56"/>
    </row>
    <row r="83" spans="1:22" s="5" customFormat="1" ht="21.75" customHeight="1">
      <c r="A83" s="8" t="s">
        <v>407</v>
      </c>
      <c r="B83" s="22" t="s">
        <v>408</v>
      </c>
      <c r="C83" s="9" t="s">
        <v>409</v>
      </c>
      <c r="D83" s="59">
        <f>E83</f>
        <v>492</v>
      </c>
      <c r="E83" s="59">
        <v>492</v>
      </c>
      <c r="F83" s="75">
        <v>0</v>
      </c>
      <c r="G83" s="59">
        <f>H83</f>
        <v>500</v>
      </c>
      <c r="H83" s="59">
        <v>500</v>
      </c>
      <c r="I83" s="59">
        <v>0</v>
      </c>
      <c r="J83" s="23">
        <f>K83</f>
        <v>500</v>
      </c>
      <c r="K83" s="23">
        <v>500</v>
      </c>
      <c r="L83" s="23"/>
      <c r="M83" s="100">
        <f t="shared" si="13"/>
        <v>0</v>
      </c>
      <c r="N83" s="100">
        <f t="shared" si="14"/>
        <v>0</v>
      </c>
      <c r="O83" s="100">
        <f t="shared" si="15"/>
        <v>0</v>
      </c>
      <c r="P83" s="23">
        <f>Q83</f>
        <v>500</v>
      </c>
      <c r="Q83" s="23">
        <v>500</v>
      </c>
      <c r="R83" s="23"/>
      <c r="S83" s="23">
        <f>T83</f>
        <v>500</v>
      </c>
      <c r="T83" s="23">
        <v>500</v>
      </c>
      <c r="U83" s="23"/>
      <c r="V83" s="55"/>
    </row>
    <row r="84" spans="1:22" s="103" customFormat="1" ht="43.5" customHeight="1">
      <c r="A84" s="179" t="s">
        <v>410</v>
      </c>
      <c r="B84" s="99" t="s">
        <v>411</v>
      </c>
      <c r="C84" s="98" t="s">
        <v>303</v>
      </c>
      <c r="D84" s="98">
        <f>D86</f>
        <v>2532.9</v>
      </c>
      <c r="E84" s="98">
        <f>E86</f>
        <v>2532.9</v>
      </c>
      <c r="F84" s="75">
        <v>0</v>
      </c>
      <c r="G84" s="75">
        <f>H84</f>
        <v>3500</v>
      </c>
      <c r="H84" s="75">
        <f>H86</f>
        <v>3500</v>
      </c>
      <c r="I84" s="75">
        <v>0</v>
      </c>
      <c r="J84" s="100">
        <f>K84</f>
        <v>4000</v>
      </c>
      <c r="K84" s="100">
        <f>K86</f>
        <v>4000</v>
      </c>
      <c r="L84" s="100"/>
      <c r="M84" s="100">
        <f t="shared" si="13"/>
        <v>500</v>
      </c>
      <c r="N84" s="100">
        <f t="shared" si="14"/>
        <v>500</v>
      </c>
      <c r="O84" s="100">
        <f t="shared" si="15"/>
        <v>0</v>
      </c>
      <c r="P84" s="100">
        <f>Q84</f>
        <v>4000</v>
      </c>
      <c r="Q84" s="100">
        <f>Q86</f>
        <v>4000</v>
      </c>
      <c r="R84" s="100"/>
      <c r="S84" s="100">
        <f>T84</f>
        <v>4500</v>
      </c>
      <c r="T84" s="100">
        <f>T86</f>
        <v>4500</v>
      </c>
      <c r="U84" s="100"/>
      <c r="V84" s="189"/>
    </row>
    <row r="85" spans="1:22" ht="12.75" customHeight="1">
      <c r="A85" s="18"/>
      <c r="B85" s="19" t="s">
        <v>183</v>
      </c>
      <c r="C85" s="20"/>
      <c r="D85" s="20"/>
      <c r="E85" s="20"/>
      <c r="F85" s="75"/>
      <c r="G85" s="61"/>
      <c r="H85" s="61"/>
      <c r="I85" s="61"/>
      <c r="J85" s="21"/>
      <c r="K85" s="21"/>
      <c r="L85" s="21"/>
      <c r="M85" s="100"/>
      <c r="N85" s="100"/>
      <c r="O85" s="100"/>
      <c r="P85" s="21"/>
      <c r="Q85" s="21"/>
      <c r="R85" s="21"/>
      <c r="S85" s="21"/>
      <c r="T85" s="21"/>
      <c r="U85" s="21"/>
      <c r="V85" s="56"/>
    </row>
    <row r="86" spans="1:22" s="5" customFormat="1" ht="15.75" customHeight="1">
      <c r="A86" s="8" t="s">
        <v>412</v>
      </c>
      <c r="B86" s="22" t="s">
        <v>413</v>
      </c>
      <c r="C86" s="9" t="s">
        <v>414</v>
      </c>
      <c r="D86" s="9">
        <f>E86</f>
        <v>2532.9</v>
      </c>
      <c r="E86" s="9">
        <v>2532.9</v>
      </c>
      <c r="F86" s="75">
        <v>0</v>
      </c>
      <c r="G86" s="59">
        <f>H86</f>
        <v>3500</v>
      </c>
      <c r="H86" s="59">
        <v>3500</v>
      </c>
      <c r="I86" s="59">
        <v>0</v>
      </c>
      <c r="J86" s="39">
        <f>K86</f>
        <v>4000</v>
      </c>
      <c r="K86" s="39">
        <v>4000</v>
      </c>
      <c r="L86" s="23"/>
      <c r="M86" s="100">
        <f t="shared" si="13"/>
        <v>500</v>
      </c>
      <c r="N86" s="100">
        <f t="shared" si="14"/>
        <v>500</v>
      </c>
      <c r="O86" s="100">
        <f t="shared" si="15"/>
        <v>0</v>
      </c>
      <c r="P86" s="23">
        <f>Q86</f>
        <v>4000</v>
      </c>
      <c r="Q86" s="23">
        <v>4000</v>
      </c>
      <c r="R86" s="23"/>
      <c r="S86" s="23">
        <f>T86</f>
        <v>4500</v>
      </c>
      <c r="T86" s="23">
        <v>4500</v>
      </c>
      <c r="U86" s="23"/>
      <c r="V86" s="55"/>
    </row>
    <row r="87" spans="1:22" s="272" customFormat="1" ht="15.75" customHeight="1">
      <c r="A87" s="340">
        <v>4760</v>
      </c>
      <c r="B87" s="213" t="s">
        <v>599</v>
      </c>
      <c r="C87" s="270" t="s">
        <v>303</v>
      </c>
      <c r="D87" s="270"/>
      <c r="E87" s="270"/>
      <c r="F87" s="271"/>
      <c r="G87" s="271"/>
      <c r="H87" s="271"/>
      <c r="I87" s="271"/>
      <c r="J87" s="181"/>
      <c r="K87" s="181"/>
      <c r="L87" s="251"/>
      <c r="M87" s="251"/>
      <c r="N87" s="251"/>
      <c r="O87" s="251"/>
      <c r="P87" s="251">
        <f>Q87</f>
        <v>10000</v>
      </c>
      <c r="Q87" s="251">
        <f>Q89</f>
        <v>10000</v>
      </c>
      <c r="R87" s="251"/>
      <c r="S87" s="251">
        <f>T87</f>
        <v>10000</v>
      </c>
      <c r="T87" s="251">
        <f>T89</f>
        <v>10000</v>
      </c>
      <c r="U87" s="251"/>
      <c r="V87" s="341"/>
    </row>
    <row r="88" spans="1:22" s="272" customFormat="1" ht="15.75" customHeight="1">
      <c r="A88" s="340"/>
      <c r="B88" s="19" t="s">
        <v>183</v>
      </c>
      <c r="C88" s="270"/>
      <c r="D88" s="270"/>
      <c r="E88" s="270"/>
      <c r="F88" s="271"/>
      <c r="G88" s="271"/>
      <c r="H88" s="271"/>
      <c r="I88" s="271"/>
      <c r="J88" s="181"/>
      <c r="K88" s="181"/>
      <c r="L88" s="251"/>
      <c r="M88" s="251"/>
      <c r="N88" s="251"/>
      <c r="O88" s="251"/>
      <c r="P88" s="251"/>
      <c r="Q88" s="251"/>
      <c r="R88" s="251"/>
      <c r="S88" s="251"/>
      <c r="T88" s="251"/>
      <c r="U88" s="251"/>
      <c r="V88" s="341"/>
    </row>
    <row r="89" spans="1:22" s="223" customFormat="1" ht="15.75" customHeight="1">
      <c r="A89" s="239">
        <v>4761</v>
      </c>
      <c r="B89" s="273" t="s">
        <v>600</v>
      </c>
      <c r="C89" s="240">
        <v>4861</v>
      </c>
      <c r="D89" s="240"/>
      <c r="E89" s="240"/>
      <c r="F89" s="266"/>
      <c r="G89" s="266"/>
      <c r="H89" s="266"/>
      <c r="I89" s="266"/>
      <c r="J89" s="182"/>
      <c r="K89" s="182"/>
      <c r="L89" s="183"/>
      <c r="M89" s="183"/>
      <c r="N89" s="183"/>
      <c r="O89" s="183"/>
      <c r="P89" s="183">
        <f>Q89</f>
        <v>10000</v>
      </c>
      <c r="Q89" s="183">
        <v>10000</v>
      </c>
      <c r="R89" s="183"/>
      <c r="S89" s="183">
        <f>T89</f>
        <v>10000</v>
      </c>
      <c r="T89" s="183">
        <v>10000</v>
      </c>
      <c r="U89" s="183"/>
      <c r="V89" s="222"/>
    </row>
    <row r="90" spans="1:22" s="103" customFormat="1" ht="19.5" customHeight="1">
      <c r="A90" s="179" t="s">
        <v>415</v>
      </c>
      <c r="B90" s="99" t="s">
        <v>416</v>
      </c>
      <c r="C90" s="98" t="s">
        <v>303</v>
      </c>
      <c r="D90" s="98"/>
      <c r="E90" s="98">
        <f>E92</f>
        <v>304436.3</v>
      </c>
      <c r="F90" s="75">
        <v>0</v>
      </c>
      <c r="G90" s="75">
        <f>H90</f>
        <v>618815</v>
      </c>
      <c r="H90" s="75">
        <f>H92</f>
        <v>618815</v>
      </c>
      <c r="I90" s="75">
        <v>0</v>
      </c>
      <c r="J90" s="100">
        <f>K90</f>
        <v>325210.2</v>
      </c>
      <c r="K90" s="100">
        <f>K92</f>
        <v>325210.2</v>
      </c>
      <c r="L90" s="100"/>
      <c r="M90" s="100">
        <f t="shared" si="13"/>
        <v>-293604.8</v>
      </c>
      <c r="N90" s="100">
        <f t="shared" si="14"/>
        <v>-293604.8</v>
      </c>
      <c r="O90" s="100">
        <f t="shared" si="15"/>
        <v>0</v>
      </c>
      <c r="P90" s="100">
        <f>Q90</f>
        <v>266164.5</v>
      </c>
      <c r="Q90" s="100">
        <f>Q92</f>
        <v>266164.5</v>
      </c>
      <c r="R90" s="100"/>
      <c r="S90" s="100">
        <f>T90</f>
        <v>252211.1</v>
      </c>
      <c r="T90" s="100">
        <f>T92</f>
        <v>252211.1</v>
      </c>
      <c r="U90" s="100"/>
      <c r="V90" s="189"/>
    </row>
    <row r="91" spans="1:22" ht="12.75" customHeight="1">
      <c r="A91" s="18"/>
      <c r="B91" s="19" t="s">
        <v>183</v>
      </c>
      <c r="C91" s="20"/>
      <c r="D91" s="20"/>
      <c r="E91" s="20"/>
      <c r="F91" s="75"/>
      <c r="G91" s="61"/>
      <c r="H91" s="61"/>
      <c r="I91" s="61"/>
      <c r="J91" s="21"/>
      <c r="K91" s="21"/>
      <c r="L91" s="21"/>
      <c r="M91" s="100"/>
      <c r="N91" s="100"/>
      <c r="O91" s="100"/>
      <c r="P91" s="21"/>
      <c r="Q91" s="21"/>
      <c r="R91" s="21"/>
      <c r="S91" s="21"/>
      <c r="T91" s="21"/>
      <c r="U91" s="21"/>
      <c r="V91" s="56"/>
    </row>
    <row r="92" spans="1:22" ht="18" customHeight="1">
      <c r="A92" s="18" t="s">
        <v>417</v>
      </c>
      <c r="B92" s="19" t="s">
        <v>418</v>
      </c>
      <c r="C92" s="20" t="s">
        <v>419</v>
      </c>
      <c r="D92" s="20"/>
      <c r="E92" s="20">
        <v>304436.3</v>
      </c>
      <c r="F92" s="75">
        <v>0</v>
      </c>
      <c r="G92" s="61">
        <f>H92</f>
        <v>618815</v>
      </c>
      <c r="H92" s="61">
        <v>618815</v>
      </c>
      <c r="I92" s="61">
        <v>0</v>
      </c>
      <c r="J92" s="21">
        <f>K92</f>
        <v>325210.2</v>
      </c>
      <c r="K92" s="21">
        <v>325210.2</v>
      </c>
      <c r="L92" s="21"/>
      <c r="M92" s="100">
        <f t="shared" si="13"/>
        <v>-293604.8</v>
      </c>
      <c r="N92" s="100">
        <f t="shared" si="14"/>
        <v>-293604.8</v>
      </c>
      <c r="O92" s="100">
        <f t="shared" si="15"/>
        <v>0</v>
      </c>
      <c r="P92" s="21">
        <f>Q92</f>
        <v>266164.5</v>
      </c>
      <c r="Q92" s="21">
        <v>266164.5</v>
      </c>
      <c r="R92" s="21"/>
      <c r="S92" s="21">
        <f>T92</f>
        <v>252211.1</v>
      </c>
      <c r="T92" s="21">
        <v>252211.1</v>
      </c>
      <c r="U92" s="21"/>
      <c r="V92" s="56"/>
    </row>
    <row r="93" spans="1:22" ht="33" customHeight="1">
      <c r="A93" s="18" t="s">
        <v>420</v>
      </c>
      <c r="B93" s="19" t="s">
        <v>421</v>
      </c>
      <c r="C93" s="20" t="s">
        <v>303</v>
      </c>
      <c r="D93" s="20"/>
      <c r="E93" s="20"/>
      <c r="F93" s="75"/>
      <c r="G93" s="20"/>
      <c r="H93" s="20"/>
      <c r="I93" s="20"/>
      <c r="J93" s="21"/>
      <c r="K93" s="21"/>
      <c r="L93" s="21"/>
      <c r="M93" s="100">
        <f t="shared" si="13"/>
        <v>0</v>
      </c>
      <c r="N93" s="100">
        <f t="shared" si="14"/>
        <v>0</v>
      </c>
      <c r="O93" s="100">
        <f t="shared" si="15"/>
        <v>0</v>
      </c>
      <c r="P93" s="21"/>
      <c r="Q93" s="21"/>
      <c r="R93" s="21"/>
      <c r="S93" s="21"/>
      <c r="T93" s="21"/>
      <c r="U93" s="21"/>
      <c r="V93" s="56"/>
    </row>
    <row r="94" spans="1:22" s="101" customFormat="1" ht="51" customHeight="1">
      <c r="A94" s="179" t="s">
        <v>422</v>
      </c>
      <c r="B94" s="99" t="s">
        <v>423</v>
      </c>
      <c r="C94" s="98" t="s">
        <v>303</v>
      </c>
      <c r="D94" s="75">
        <f>F94</f>
        <v>1759587.1999999997</v>
      </c>
      <c r="E94" s="75">
        <v>0</v>
      </c>
      <c r="F94" s="75">
        <f>F96+F110</f>
        <v>1759587.1999999997</v>
      </c>
      <c r="G94" s="75">
        <f>I94</f>
        <v>39147.9</v>
      </c>
      <c r="H94" s="75">
        <v>0</v>
      </c>
      <c r="I94" s="75">
        <f>I96</f>
        <v>39147.9</v>
      </c>
      <c r="J94" s="100"/>
      <c r="K94" s="100"/>
      <c r="L94" s="100">
        <f>L96</f>
        <v>5056877.2</v>
      </c>
      <c r="M94" s="100">
        <f t="shared" si="13"/>
        <v>-39147.9</v>
      </c>
      <c r="N94" s="100">
        <f t="shared" si="14"/>
        <v>0</v>
      </c>
      <c r="O94" s="100">
        <f t="shared" si="15"/>
        <v>5017729.3</v>
      </c>
      <c r="P94" s="100">
        <f>R94</f>
        <v>4369464.4000000004</v>
      </c>
      <c r="Q94" s="100"/>
      <c r="R94" s="100">
        <f>R96</f>
        <v>4369464.4000000004</v>
      </c>
      <c r="S94" s="100">
        <f>U94</f>
        <v>1628000</v>
      </c>
      <c r="T94" s="100"/>
      <c r="U94" s="100">
        <f>U96</f>
        <v>1628000</v>
      </c>
      <c r="V94" s="300" t="s">
        <v>662</v>
      </c>
    </row>
    <row r="95" spans="1:22" ht="12.75" customHeight="1">
      <c r="A95" s="18"/>
      <c r="B95" s="19" t="s">
        <v>5</v>
      </c>
      <c r="C95" s="20"/>
      <c r="D95" s="20"/>
      <c r="E95" s="75"/>
      <c r="F95" s="20"/>
      <c r="G95" s="20"/>
      <c r="H95" s="75"/>
      <c r="I95" s="20"/>
      <c r="J95" s="23"/>
      <c r="K95" s="23"/>
      <c r="L95" s="23"/>
      <c r="M95" s="100"/>
      <c r="N95" s="100"/>
      <c r="O95" s="100"/>
      <c r="P95" s="23"/>
      <c r="Q95" s="23"/>
      <c r="R95" s="23"/>
      <c r="S95" s="23"/>
      <c r="T95" s="23"/>
      <c r="U95" s="23"/>
      <c r="V95" s="56"/>
    </row>
    <row r="96" spans="1:22" s="101" customFormat="1" ht="19.5" customHeight="1">
      <c r="A96" s="179" t="s">
        <v>424</v>
      </c>
      <c r="B96" s="99" t="s">
        <v>425</v>
      </c>
      <c r="C96" s="98" t="s">
        <v>303</v>
      </c>
      <c r="D96" s="75">
        <f>F96</f>
        <v>1758600.6999999997</v>
      </c>
      <c r="E96" s="75">
        <v>0</v>
      </c>
      <c r="F96" s="75">
        <f>F98+F102+F107</f>
        <v>1758600.6999999997</v>
      </c>
      <c r="G96" s="75">
        <f>I96</f>
        <v>39147.9</v>
      </c>
      <c r="H96" s="75">
        <v>0</v>
      </c>
      <c r="I96" s="75">
        <f>I98+I102+I107</f>
        <v>39147.9</v>
      </c>
      <c r="J96" s="100"/>
      <c r="K96" s="100"/>
      <c r="L96" s="100">
        <f>L98+L102</f>
        <v>5056877.2</v>
      </c>
      <c r="M96" s="100">
        <f t="shared" si="13"/>
        <v>-39147.9</v>
      </c>
      <c r="N96" s="100">
        <f t="shared" si="14"/>
        <v>0</v>
      </c>
      <c r="O96" s="100">
        <f t="shared" si="15"/>
        <v>5017729.3</v>
      </c>
      <c r="P96" s="100">
        <f>R96</f>
        <v>4369464.4000000004</v>
      </c>
      <c r="Q96" s="100"/>
      <c r="R96" s="100">
        <f>R98+R102</f>
        <v>4369464.4000000004</v>
      </c>
      <c r="S96" s="100">
        <f>U96</f>
        <v>1628000</v>
      </c>
      <c r="T96" s="100"/>
      <c r="U96" s="100">
        <f>U98+U102</f>
        <v>1628000</v>
      </c>
      <c r="V96" s="167"/>
    </row>
    <row r="97" spans="1:22" ht="12.75" customHeight="1">
      <c r="A97" s="18"/>
      <c r="B97" s="19" t="s">
        <v>5</v>
      </c>
      <c r="C97" s="20"/>
      <c r="D97" s="20"/>
      <c r="E97" s="75"/>
      <c r="F97" s="20"/>
      <c r="G97" s="20"/>
      <c r="H97" s="75"/>
      <c r="I97" s="20"/>
      <c r="J97" s="21"/>
      <c r="K97" s="21"/>
      <c r="L97" s="21"/>
      <c r="M97" s="100"/>
      <c r="N97" s="100"/>
      <c r="O97" s="100"/>
      <c r="P97" s="21"/>
      <c r="Q97" s="21"/>
      <c r="R97" s="21"/>
      <c r="S97" s="21"/>
      <c r="T97" s="21"/>
      <c r="U97" s="21"/>
      <c r="V97" s="56"/>
    </row>
    <row r="98" spans="1:22" s="101" customFormat="1" ht="19.5" customHeight="1">
      <c r="A98" s="179" t="s">
        <v>426</v>
      </c>
      <c r="B98" s="99" t="s">
        <v>427</v>
      </c>
      <c r="C98" s="98" t="s">
        <v>303</v>
      </c>
      <c r="D98" s="98">
        <f>F98</f>
        <v>1667676.5999999999</v>
      </c>
      <c r="E98" s="75">
        <v>0</v>
      </c>
      <c r="F98" s="98">
        <f>F100+F101</f>
        <v>1667676.5999999999</v>
      </c>
      <c r="G98" s="75">
        <f>I98</f>
        <v>37147.9</v>
      </c>
      <c r="H98" s="75">
        <v>0</v>
      </c>
      <c r="I98" s="75">
        <f>I100+I101</f>
        <v>37147.9</v>
      </c>
      <c r="J98" s="100">
        <f>L98</f>
        <v>5052927.2</v>
      </c>
      <c r="K98" s="100"/>
      <c r="L98" s="100">
        <f>L100+L101</f>
        <v>5052927.2</v>
      </c>
      <c r="M98" s="100">
        <f t="shared" si="13"/>
        <v>5015779.3</v>
      </c>
      <c r="N98" s="100">
        <f t="shared" si="14"/>
        <v>0</v>
      </c>
      <c r="O98" s="100">
        <f t="shared" si="15"/>
        <v>5015779.3</v>
      </c>
      <c r="P98" s="100">
        <f>R98</f>
        <v>4065464.4000000004</v>
      </c>
      <c r="Q98" s="100"/>
      <c r="R98" s="100">
        <f>R100+R101</f>
        <v>4065464.4000000004</v>
      </c>
      <c r="S98" s="100">
        <f>U98</f>
        <v>1625000</v>
      </c>
      <c r="T98" s="100"/>
      <c r="U98" s="100">
        <f>U100+U101</f>
        <v>1625000</v>
      </c>
      <c r="V98" s="167"/>
    </row>
    <row r="99" spans="1:22" ht="12.75" customHeight="1">
      <c r="A99" s="18"/>
      <c r="B99" s="19" t="s">
        <v>183</v>
      </c>
      <c r="C99" s="20"/>
      <c r="D99" s="20"/>
      <c r="E99" s="75"/>
      <c r="F99" s="20"/>
      <c r="G99" s="20"/>
      <c r="H99" s="75"/>
      <c r="I99" s="20"/>
      <c r="J99" s="23"/>
      <c r="K99" s="23"/>
      <c r="L99" s="23"/>
      <c r="M99" s="100"/>
      <c r="N99" s="100"/>
      <c r="O99" s="100"/>
      <c r="P99" s="23"/>
      <c r="Q99" s="23"/>
      <c r="R99" s="23"/>
      <c r="S99" s="23"/>
      <c r="T99" s="23"/>
      <c r="U99" s="23"/>
      <c r="V99" s="56"/>
    </row>
    <row r="100" spans="1:22" ht="12.75" customHeight="1">
      <c r="A100" s="18" t="s">
        <v>428</v>
      </c>
      <c r="B100" s="19" t="s">
        <v>429</v>
      </c>
      <c r="C100" s="20" t="s">
        <v>428</v>
      </c>
      <c r="D100" s="20">
        <f>F100</f>
        <v>395682.7</v>
      </c>
      <c r="E100" s="75">
        <v>0</v>
      </c>
      <c r="F100" s="20">
        <v>395682.7</v>
      </c>
      <c r="G100" s="61">
        <v>0</v>
      </c>
      <c r="H100" s="75">
        <v>0</v>
      </c>
      <c r="I100" s="61">
        <v>0</v>
      </c>
      <c r="J100" s="21">
        <f t="shared" ref="J100:J107" si="16">L100</f>
        <v>904927.2</v>
      </c>
      <c r="K100" s="21"/>
      <c r="L100" s="21">
        <v>904927.2</v>
      </c>
      <c r="M100" s="100">
        <f t="shared" si="13"/>
        <v>904927.2</v>
      </c>
      <c r="N100" s="100">
        <f t="shared" si="14"/>
        <v>0</v>
      </c>
      <c r="O100" s="100">
        <f t="shared" si="15"/>
        <v>904927.2</v>
      </c>
      <c r="P100" s="21">
        <f>R100</f>
        <v>1151406.3</v>
      </c>
      <c r="Q100" s="21"/>
      <c r="R100" s="21">
        <v>1151406.3</v>
      </c>
      <c r="S100" s="21">
        <f>U100</f>
        <v>635000</v>
      </c>
      <c r="T100" s="21"/>
      <c r="U100" s="21">
        <v>635000</v>
      </c>
      <c r="V100" s="56"/>
    </row>
    <row r="101" spans="1:22" ht="12.75" customHeight="1">
      <c r="A101" s="18" t="s">
        <v>430</v>
      </c>
      <c r="B101" s="19" t="s">
        <v>431</v>
      </c>
      <c r="C101" s="20" t="s">
        <v>430</v>
      </c>
      <c r="D101" s="20">
        <f>F101</f>
        <v>1271993.8999999999</v>
      </c>
      <c r="E101" s="75">
        <v>0</v>
      </c>
      <c r="F101" s="20">
        <v>1271993.8999999999</v>
      </c>
      <c r="G101" s="20">
        <f>I101</f>
        <v>37147.9</v>
      </c>
      <c r="H101" s="75">
        <v>0</v>
      </c>
      <c r="I101" s="20">
        <v>37147.9</v>
      </c>
      <c r="J101" s="21">
        <f t="shared" si="16"/>
        <v>4148000</v>
      </c>
      <c r="K101" s="21"/>
      <c r="L101" s="21">
        <v>4148000</v>
      </c>
      <c r="M101" s="100">
        <f t="shared" si="13"/>
        <v>4110852.1</v>
      </c>
      <c r="N101" s="100">
        <f t="shared" si="14"/>
        <v>0</v>
      </c>
      <c r="O101" s="100">
        <f t="shared" si="15"/>
        <v>4110852.1</v>
      </c>
      <c r="P101" s="21">
        <f>R101</f>
        <v>2914058.1</v>
      </c>
      <c r="Q101" s="21"/>
      <c r="R101" s="21">
        <v>2914058.1</v>
      </c>
      <c r="S101" s="21">
        <f>U101</f>
        <v>990000</v>
      </c>
      <c r="T101" s="21"/>
      <c r="U101" s="21">
        <v>990000</v>
      </c>
      <c r="V101" s="56"/>
    </row>
    <row r="102" spans="1:22" s="101" customFormat="1" ht="19.5" customHeight="1">
      <c r="A102" s="179" t="s">
        <v>432</v>
      </c>
      <c r="B102" s="99" t="s">
        <v>433</v>
      </c>
      <c r="C102" s="98" t="s">
        <v>303</v>
      </c>
      <c r="D102" s="75">
        <f>F102</f>
        <v>59052.7</v>
      </c>
      <c r="E102" s="75">
        <v>0</v>
      </c>
      <c r="F102" s="75">
        <f>F104+F105+F106</f>
        <v>59052.7</v>
      </c>
      <c r="G102" s="75">
        <f>I102</f>
        <v>900</v>
      </c>
      <c r="H102" s="75">
        <v>0</v>
      </c>
      <c r="I102" s="75">
        <f>I104+I105+I106</f>
        <v>900</v>
      </c>
      <c r="J102" s="100">
        <f t="shared" si="16"/>
        <v>3950</v>
      </c>
      <c r="K102" s="100"/>
      <c r="L102" s="100">
        <f>L106</f>
        <v>3950</v>
      </c>
      <c r="M102" s="100">
        <f t="shared" si="13"/>
        <v>3050</v>
      </c>
      <c r="N102" s="100">
        <f t="shared" si="14"/>
        <v>0</v>
      </c>
      <c r="O102" s="100">
        <f t="shared" si="15"/>
        <v>3050</v>
      </c>
      <c r="P102" s="100">
        <f>R102</f>
        <v>304000</v>
      </c>
      <c r="Q102" s="100"/>
      <c r="R102" s="100">
        <f>R105+R106</f>
        <v>304000</v>
      </c>
      <c r="S102" s="100">
        <f>U102</f>
        <v>3000</v>
      </c>
      <c r="T102" s="100"/>
      <c r="U102" s="100">
        <f>U105</f>
        <v>3000</v>
      </c>
      <c r="V102" s="167"/>
    </row>
    <row r="103" spans="1:22" ht="12.75" customHeight="1">
      <c r="A103" s="18"/>
      <c r="B103" s="19" t="s">
        <v>183</v>
      </c>
      <c r="C103" s="20"/>
      <c r="D103" s="20"/>
      <c r="E103" s="75"/>
      <c r="F103" s="20"/>
      <c r="G103" s="61"/>
      <c r="H103" s="75"/>
      <c r="I103" s="61"/>
      <c r="J103" s="23"/>
      <c r="K103" s="23"/>
      <c r="L103" s="23"/>
      <c r="M103" s="100"/>
      <c r="N103" s="100"/>
      <c r="O103" s="100"/>
      <c r="P103" s="23"/>
      <c r="Q103" s="23"/>
      <c r="R103" s="23"/>
      <c r="S103" s="23"/>
      <c r="T103" s="23"/>
      <c r="U103" s="23"/>
      <c r="V103" s="56"/>
    </row>
    <row r="104" spans="1:22" ht="12.75" customHeight="1">
      <c r="A104" s="18" t="s">
        <v>434</v>
      </c>
      <c r="B104" s="19" t="s">
        <v>435</v>
      </c>
      <c r="C104" s="20" t="s">
        <v>434</v>
      </c>
      <c r="D104" s="61">
        <f>F104</f>
        <v>46600</v>
      </c>
      <c r="E104" s="75">
        <v>0</v>
      </c>
      <c r="F104" s="61">
        <v>46600</v>
      </c>
      <c r="G104" s="61">
        <f>I104</f>
        <v>0</v>
      </c>
      <c r="H104" s="75">
        <v>0</v>
      </c>
      <c r="I104" s="61">
        <v>0</v>
      </c>
      <c r="J104" s="23">
        <f t="shared" si="16"/>
        <v>0</v>
      </c>
      <c r="K104" s="21"/>
      <c r="L104" s="23">
        <v>0</v>
      </c>
      <c r="M104" s="100">
        <f t="shared" si="13"/>
        <v>0</v>
      </c>
      <c r="N104" s="100">
        <f t="shared" si="14"/>
        <v>0</v>
      </c>
      <c r="O104" s="100">
        <f t="shared" si="15"/>
        <v>0</v>
      </c>
      <c r="P104" s="21"/>
      <c r="Q104" s="21"/>
      <c r="R104" s="21"/>
      <c r="S104" s="21"/>
      <c r="T104" s="21"/>
      <c r="U104" s="21"/>
      <c r="V104" s="56"/>
    </row>
    <row r="105" spans="1:22" ht="12.75" customHeight="1">
      <c r="A105" s="18" t="s">
        <v>436</v>
      </c>
      <c r="B105" s="19" t="s">
        <v>437</v>
      </c>
      <c r="C105" s="20" t="s">
        <v>436</v>
      </c>
      <c r="D105" s="61">
        <f>F105</f>
        <v>3067</v>
      </c>
      <c r="E105" s="75">
        <v>0</v>
      </c>
      <c r="F105" s="61">
        <v>3067</v>
      </c>
      <c r="G105" s="61">
        <f>I105</f>
        <v>900</v>
      </c>
      <c r="H105" s="75">
        <v>0</v>
      </c>
      <c r="I105" s="61">
        <v>900</v>
      </c>
      <c r="J105" s="23">
        <f t="shared" si="16"/>
        <v>0</v>
      </c>
      <c r="K105" s="21"/>
      <c r="L105" s="23">
        <v>0</v>
      </c>
      <c r="M105" s="100">
        <f t="shared" si="13"/>
        <v>-900</v>
      </c>
      <c r="N105" s="100">
        <f t="shared" si="14"/>
        <v>0</v>
      </c>
      <c r="O105" s="100">
        <f t="shared" si="15"/>
        <v>-900</v>
      </c>
      <c r="P105" s="21">
        <f>R105</f>
        <v>3000</v>
      </c>
      <c r="Q105" s="21"/>
      <c r="R105" s="21">
        <v>3000</v>
      </c>
      <c r="S105" s="21">
        <f>U105</f>
        <v>3000</v>
      </c>
      <c r="T105" s="21"/>
      <c r="U105" s="21">
        <v>3000</v>
      </c>
      <c r="V105" s="56"/>
    </row>
    <row r="106" spans="1:22" ht="12.75" customHeight="1">
      <c r="A106" s="18" t="s">
        <v>438</v>
      </c>
      <c r="B106" s="19" t="s">
        <v>439</v>
      </c>
      <c r="C106" s="20" t="s">
        <v>440</v>
      </c>
      <c r="D106" s="61">
        <f>F106</f>
        <v>9385.7000000000007</v>
      </c>
      <c r="E106" s="75">
        <v>0</v>
      </c>
      <c r="F106" s="61">
        <v>9385.7000000000007</v>
      </c>
      <c r="G106" s="61">
        <f>I106</f>
        <v>0</v>
      </c>
      <c r="H106" s="75">
        <v>0</v>
      </c>
      <c r="I106" s="61">
        <v>0</v>
      </c>
      <c r="J106" s="23">
        <f t="shared" si="16"/>
        <v>3950</v>
      </c>
      <c r="K106" s="23"/>
      <c r="L106" s="23">
        <v>3950</v>
      </c>
      <c r="M106" s="100">
        <f t="shared" si="13"/>
        <v>3950</v>
      </c>
      <c r="N106" s="100">
        <f t="shared" si="14"/>
        <v>0</v>
      </c>
      <c r="O106" s="100">
        <f t="shared" si="15"/>
        <v>3950</v>
      </c>
      <c r="P106" s="23">
        <f>R106</f>
        <v>301000</v>
      </c>
      <c r="Q106" s="23"/>
      <c r="R106" s="23">
        <v>301000</v>
      </c>
      <c r="S106" s="23"/>
      <c r="T106" s="23"/>
      <c r="U106" s="23"/>
      <c r="V106" s="56"/>
    </row>
    <row r="107" spans="1:22" s="101" customFormat="1" ht="19.5" customHeight="1">
      <c r="A107" s="179" t="s">
        <v>441</v>
      </c>
      <c r="B107" s="99" t="s">
        <v>442</v>
      </c>
      <c r="C107" s="98" t="s">
        <v>303</v>
      </c>
      <c r="D107" s="75">
        <f>F107</f>
        <v>31871.4</v>
      </c>
      <c r="E107" s="75">
        <v>0</v>
      </c>
      <c r="F107" s="75">
        <f>F109</f>
        <v>31871.4</v>
      </c>
      <c r="G107" s="75">
        <f>I107</f>
        <v>1100</v>
      </c>
      <c r="H107" s="75">
        <v>0</v>
      </c>
      <c r="I107" s="75">
        <f>I109</f>
        <v>1100</v>
      </c>
      <c r="J107" s="100">
        <f t="shared" si="16"/>
        <v>0</v>
      </c>
      <c r="K107" s="100"/>
      <c r="L107" s="100">
        <v>0</v>
      </c>
      <c r="M107" s="100">
        <f t="shared" si="13"/>
        <v>-1100</v>
      </c>
      <c r="N107" s="100">
        <f t="shared" si="14"/>
        <v>0</v>
      </c>
      <c r="O107" s="100">
        <f t="shared" si="15"/>
        <v>-1100</v>
      </c>
      <c r="P107" s="100"/>
      <c r="Q107" s="100"/>
      <c r="R107" s="100"/>
      <c r="S107" s="100"/>
      <c r="T107" s="100"/>
      <c r="U107" s="100"/>
      <c r="V107" s="167"/>
    </row>
    <row r="108" spans="1:22" ht="12.75" customHeight="1">
      <c r="A108" s="18"/>
      <c r="B108" s="19" t="s">
        <v>183</v>
      </c>
      <c r="C108" s="20"/>
      <c r="D108" s="20"/>
      <c r="E108" s="75"/>
      <c r="F108" s="20"/>
      <c r="G108" s="61"/>
      <c r="H108" s="75"/>
      <c r="I108" s="61"/>
      <c r="J108" s="21"/>
      <c r="K108" s="21"/>
      <c r="L108" s="21"/>
      <c r="M108" s="100"/>
      <c r="N108" s="100"/>
      <c r="O108" s="100"/>
      <c r="P108" s="21"/>
      <c r="Q108" s="21"/>
      <c r="R108" s="21"/>
      <c r="S108" s="21"/>
      <c r="T108" s="21"/>
      <c r="U108" s="21"/>
      <c r="V108" s="56"/>
    </row>
    <row r="109" spans="1:22" ht="12.75" customHeight="1">
      <c r="A109" s="18" t="s">
        <v>443</v>
      </c>
      <c r="B109" s="19" t="s">
        <v>444</v>
      </c>
      <c r="C109" s="20" t="s">
        <v>443</v>
      </c>
      <c r="D109" s="20">
        <f>F109</f>
        <v>31871.4</v>
      </c>
      <c r="E109" s="75">
        <v>0</v>
      </c>
      <c r="F109" s="20">
        <v>31871.4</v>
      </c>
      <c r="G109" s="61">
        <f>I109</f>
        <v>1100</v>
      </c>
      <c r="H109" s="75">
        <v>0</v>
      </c>
      <c r="I109" s="61">
        <v>1100</v>
      </c>
      <c r="J109" s="21">
        <v>0</v>
      </c>
      <c r="K109" s="21"/>
      <c r="L109" s="21">
        <v>0</v>
      </c>
      <c r="M109" s="100">
        <f t="shared" si="13"/>
        <v>-1100</v>
      </c>
      <c r="N109" s="100">
        <f t="shared" si="14"/>
        <v>0</v>
      </c>
      <c r="O109" s="100">
        <f t="shared" si="15"/>
        <v>-1100</v>
      </c>
      <c r="P109" s="21"/>
      <c r="Q109" s="21"/>
      <c r="R109" s="21"/>
      <c r="S109" s="21"/>
      <c r="T109" s="21"/>
      <c r="U109" s="21"/>
      <c r="V109" s="56"/>
    </row>
    <row r="110" spans="1:22" s="97" customFormat="1" ht="19.5" customHeight="1">
      <c r="A110" s="342">
        <v>5200</v>
      </c>
      <c r="B110" s="328" t="s">
        <v>535</v>
      </c>
      <c r="C110" s="327" t="s">
        <v>303</v>
      </c>
      <c r="D110" s="92">
        <f>F110</f>
        <v>986.5</v>
      </c>
      <c r="E110" s="75">
        <v>0</v>
      </c>
      <c r="F110" s="92">
        <f>F112</f>
        <v>986.5</v>
      </c>
      <c r="G110" s="94">
        <f>I110</f>
        <v>0</v>
      </c>
      <c r="H110" s="75">
        <v>0</v>
      </c>
      <c r="I110" s="94">
        <v>0</v>
      </c>
      <c r="J110" s="95">
        <v>0</v>
      </c>
      <c r="K110" s="95"/>
      <c r="L110" s="95">
        <v>0</v>
      </c>
      <c r="M110" s="100">
        <f t="shared" si="13"/>
        <v>0</v>
      </c>
      <c r="N110" s="100">
        <f t="shared" si="14"/>
        <v>0</v>
      </c>
      <c r="O110" s="100">
        <f t="shared" si="15"/>
        <v>0</v>
      </c>
      <c r="P110" s="95"/>
      <c r="Q110" s="95"/>
      <c r="R110" s="95"/>
      <c r="S110" s="95"/>
      <c r="T110" s="95"/>
      <c r="U110" s="95"/>
      <c r="V110" s="172"/>
    </row>
    <row r="111" spans="1:22" ht="12.75" customHeight="1">
      <c r="A111" s="339"/>
      <c r="B111" s="317" t="s">
        <v>532</v>
      </c>
      <c r="C111" s="326"/>
      <c r="D111" s="20"/>
      <c r="E111" s="75"/>
      <c r="F111" s="20"/>
      <c r="G111" s="61"/>
      <c r="H111" s="75"/>
      <c r="I111" s="61"/>
      <c r="J111" s="21"/>
      <c r="K111" s="21"/>
      <c r="L111" s="21"/>
      <c r="M111" s="100"/>
      <c r="N111" s="100"/>
      <c r="O111" s="100"/>
      <c r="P111" s="21"/>
      <c r="Q111" s="21"/>
      <c r="R111" s="21"/>
      <c r="S111" s="21"/>
      <c r="T111" s="21"/>
      <c r="U111" s="21"/>
      <c r="V111" s="56"/>
    </row>
    <row r="112" spans="1:22" ht="12.75" customHeight="1">
      <c r="A112" s="339">
        <v>5221</v>
      </c>
      <c r="B112" s="329" t="s">
        <v>533</v>
      </c>
      <c r="C112" s="326" t="s">
        <v>534</v>
      </c>
      <c r="D112" s="20">
        <f>F112</f>
        <v>986.5</v>
      </c>
      <c r="E112" s="75">
        <v>0</v>
      </c>
      <c r="F112" s="20">
        <v>986.5</v>
      </c>
      <c r="G112" s="61">
        <v>0</v>
      </c>
      <c r="H112" s="75">
        <v>0</v>
      </c>
      <c r="I112" s="61">
        <v>0</v>
      </c>
      <c r="J112" s="21">
        <v>0</v>
      </c>
      <c r="K112" s="21"/>
      <c r="L112" s="21">
        <v>0</v>
      </c>
      <c r="M112" s="100">
        <f t="shared" si="13"/>
        <v>0</v>
      </c>
      <c r="N112" s="100">
        <f t="shared" si="14"/>
        <v>0</v>
      </c>
      <c r="O112" s="100">
        <f t="shared" si="15"/>
        <v>0</v>
      </c>
      <c r="P112" s="21"/>
      <c r="Q112" s="21"/>
      <c r="R112" s="21"/>
      <c r="S112" s="21"/>
      <c r="T112" s="21"/>
      <c r="U112" s="21"/>
      <c r="V112" s="56"/>
    </row>
    <row r="113" spans="1:23" s="101" customFormat="1" ht="27.75" customHeight="1">
      <c r="A113" s="179" t="s">
        <v>445</v>
      </c>
      <c r="B113" s="99" t="s">
        <v>446</v>
      </c>
      <c r="C113" s="98" t="s">
        <v>303</v>
      </c>
      <c r="D113" s="98">
        <f>F113</f>
        <v>-159158.79999999999</v>
      </c>
      <c r="E113" s="75">
        <v>0</v>
      </c>
      <c r="F113" s="98">
        <f>F115+F118+F121</f>
        <v>-159158.79999999999</v>
      </c>
      <c r="G113" s="75">
        <f>I113</f>
        <v>-31000</v>
      </c>
      <c r="H113" s="75">
        <v>0</v>
      </c>
      <c r="I113" s="75">
        <f>I115+I121</f>
        <v>-31000</v>
      </c>
      <c r="J113" s="100">
        <f>L113</f>
        <v>-41700</v>
      </c>
      <c r="K113" s="100"/>
      <c r="L113" s="100">
        <f>L115+L121</f>
        <v>-41700</v>
      </c>
      <c r="M113" s="100">
        <f t="shared" si="13"/>
        <v>-10700</v>
      </c>
      <c r="N113" s="100">
        <f t="shared" si="14"/>
        <v>0</v>
      </c>
      <c r="O113" s="100">
        <f t="shared" si="15"/>
        <v>-10700</v>
      </c>
      <c r="P113" s="100">
        <f>R113</f>
        <v>-50500</v>
      </c>
      <c r="Q113" s="100"/>
      <c r="R113" s="100">
        <f>R115+R121</f>
        <v>-50500</v>
      </c>
      <c r="S113" s="100">
        <f>U113</f>
        <v>-46000</v>
      </c>
      <c r="T113" s="100"/>
      <c r="U113" s="100">
        <f>U115+U121</f>
        <v>-46000</v>
      </c>
      <c r="V113" s="296" t="s">
        <v>609</v>
      </c>
    </row>
    <row r="114" spans="1:23" ht="12.75" customHeight="1">
      <c r="A114" s="18"/>
      <c r="B114" s="19" t="s">
        <v>5</v>
      </c>
      <c r="C114" s="20"/>
      <c r="D114" s="20"/>
      <c r="E114" s="75"/>
      <c r="F114" s="20"/>
      <c r="G114" s="20"/>
      <c r="H114" s="75"/>
      <c r="I114" s="20"/>
      <c r="J114" s="21"/>
      <c r="K114" s="21"/>
      <c r="L114" s="21"/>
      <c r="M114" s="100"/>
      <c r="N114" s="100"/>
      <c r="O114" s="100"/>
      <c r="P114" s="21"/>
      <c r="Q114" s="21"/>
      <c r="R114" s="21"/>
      <c r="S114" s="21"/>
      <c r="T114" s="21"/>
      <c r="U114" s="21"/>
      <c r="V114" s="56"/>
    </row>
    <row r="115" spans="1:23" s="101" customFormat="1" ht="16.5" customHeight="1">
      <c r="A115" s="179" t="s">
        <v>447</v>
      </c>
      <c r="B115" s="99" t="s">
        <v>448</v>
      </c>
      <c r="C115" s="98" t="s">
        <v>303</v>
      </c>
      <c r="D115" s="98">
        <f>F115</f>
        <v>-5987.5</v>
      </c>
      <c r="E115" s="75">
        <v>0</v>
      </c>
      <c r="F115" s="98">
        <f>F117</f>
        <v>-5987.5</v>
      </c>
      <c r="G115" s="75">
        <f>I115</f>
        <v>-1000</v>
      </c>
      <c r="H115" s="75">
        <v>0</v>
      </c>
      <c r="I115" s="75">
        <f>I117</f>
        <v>-1000</v>
      </c>
      <c r="J115" s="100">
        <f>L115</f>
        <v>-6700</v>
      </c>
      <c r="K115" s="100"/>
      <c r="L115" s="100">
        <f>L117</f>
        <v>-6700</v>
      </c>
      <c r="M115" s="100">
        <f t="shared" si="13"/>
        <v>-5700</v>
      </c>
      <c r="N115" s="100">
        <f t="shared" si="14"/>
        <v>0</v>
      </c>
      <c r="O115" s="100">
        <f t="shared" si="15"/>
        <v>-5700</v>
      </c>
      <c r="P115" s="100">
        <f>R115</f>
        <v>-5500</v>
      </c>
      <c r="Q115" s="100"/>
      <c r="R115" s="100">
        <f>R117</f>
        <v>-5500</v>
      </c>
      <c r="S115" s="100">
        <f>U115</f>
        <v>-6000</v>
      </c>
      <c r="T115" s="100"/>
      <c r="U115" s="100">
        <f>U117</f>
        <v>-6000</v>
      </c>
      <c r="V115" s="167"/>
    </row>
    <row r="116" spans="1:23" ht="12.75" customHeight="1">
      <c r="A116" s="18"/>
      <c r="B116" s="19" t="s">
        <v>5</v>
      </c>
      <c r="C116" s="20"/>
      <c r="D116" s="20"/>
      <c r="E116" s="75"/>
      <c r="F116" s="20"/>
      <c r="G116" s="61"/>
      <c r="H116" s="75"/>
      <c r="I116" s="61"/>
      <c r="J116" s="23"/>
      <c r="K116" s="23"/>
      <c r="L116" s="23"/>
      <c r="M116" s="100"/>
      <c r="N116" s="100"/>
      <c r="O116" s="100"/>
      <c r="P116" s="23"/>
      <c r="Q116" s="23"/>
      <c r="R116" s="23"/>
      <c r="S116" s="23"/>
      <c r="T116" s="23"/>
      <c r="U116" s="23"/>
      <c r="V116" s="56"/>
    </row>
    <row r="117" spans="1:23" ht="18.75" customHeight="1">
      <c r="A117" s="18" t="s">
        <v>449</v>
      </c>
      <c r="B117" s="22" t="s">
        <v>450</v>
      </c>
      <c r="C117" s="20" t="s">
        <v>451</v>
      </c>
      <c r="D117" s="20">
        <f>F117</f>
        <v>-5987.5</v>
      </c>
      <c r="E117" s="75">
        <v>0</v>
      </c>
      <c r="F117" s="20">
        <v>-5987.5</v>
      </c>
      <c r="G117" s="61">
        <f>I117</f>
        <v>-1000</v>
      </c>
      <c r="H117" s="75">
        <v>0</v>
      </c>
      <c r="I117" s="61">
        <v>-1000</v>
      </c>
      <c r="J117" s="21">
        <f>L117</f>
        <v>-6700</v>
      </c>
      <c r="K117" s="21"/>
      <c r="L117" s="21">
        <v>-6700</v>
      </c>
      <c r="M117" s="100">
        <f t="shared" si="13"/>
        <v>-5700</v>
      </c>
      <c r="N117" s="100">
        <f t="shared" si="14"/>
        <v>0</v>
      </c>
      <c r="O117" s="100">
        <f t="shared" si="15"/>
        <v>-5700</v>
      </c>
      <c r="P117" s="21">
        <f>R117</f>
        <v>-5500</v>
      </c>
      <c r="Q117" s="21"/>
      <c r="R117" s="21">
        <v>-5500</v>
      </c>
      <c r="S117" s="21">
        <f>U117</f>
        <v>-6000</v>
      </c>
      <c r="T117" s="21"/>
      <c r="U117" s="21">
        <v>-6000</v>
      </c>
      <c r="V117" s="56"/>
    </row>
    <row r="118" spans="1:23" s="107" customFormat="1" ht="18.75" customHeight="1">
      <c r="A118" s="343">
        <v>6200</v>
      </c>
      <c r="B118" s="331" t="s">
        <v>539</v>
      </c>
      <c r="C118" s="330" t="s">
        <v>303</v>
      </c>
      <c r="D118" s="104">
        <f>F118</f>
        <v>-31758.7</v>
      </c>
      <c r="E118" s="75">
        <v>0</v>
      </c>
      <c r="F118" s="104">
        <f>F120</f>
        <v>-31758.7</v>
      </c>
      <c r="G118" s="109">
        <f>I118</f>
        <v>0</v>
      </c>
      <c r="H118" s="75">
        <v>0</v>
      </c>
      <c r="I118" s="109">
        <v>0</v>
      </c>
      <c r="J118" s="105">
        <f>L118</f>
        <v>0</v>
      </c>
      <c r="K118" s="105"/>
      <c r="L118" s="105">
        <f>L120</f>
        <v>0</v>
      </c>
      <c r="M118" s="100">
        <f t="shared" si="13"/>
        <v>0</v>
      </c>
      <c r="N118" s="100">
        <f t="shared" si="14"/>
        <v>0</v>
      </c>
      <c r="O118" s="100">
        <f t="shared" si="15"/>
        <v>0</v>
      </c>
      <c r="P118" s="105"/>
      <c r="Q118" s="105"/>
      <c r="R118" s="105"/>
      <c r="S118" s="105"/>
      <c r="T118" s="105"/>
      <c r="U118" s="105"/>
      <c r="V118" s="253"/>
    </row>
    <row r="119" spans="1:23" ht="18.75" customHeight="1">
      <c r="A119" s="344"/>
      <c r="B119" s="329" t="s">
        <v>538</v>
      </c>
      <c r="C119" s="332"/>
      <c r="D119" s="20"/>
      <c r="E119" s="75"/>
      <c r="F119" s="20"/>
      <c r="G119" s="61"/>
      <c r="H119" s="75"/>
      <c r="I119" s="61"/>
      <c r="J119" s="21"/>
      <c r="K119" s="21"/>
      <c r="L119" s="21"/>
      <c r="M119" s="100"/>
      <c r="N119" s="100"/>
      <c r="O119" s="100"/>
      <c r="P119" s="21"/>
      <c r="Q119" s="21"/>
      <c r="R119" s="21"/>
      <c r="S119" s="21"/>
      <c r="T119" s="21"/>
      <c r="U119" s="21"/>
      <c r="V119" s="56"/>
    </row>
    <row r="120" spans="1:23" ht="21">
      <c r="A120" s="344">
        <v>6210</v>
      </c>
      <c r="B120" s="317" t="s">
        <v>536</v>
      </c>
      <c r="C120" s="332" t="s">
        <v>537</v>
      </c>
      <c r="D120" s="20">
        <f>F120</f>
        <v>-31758.7</v>
      </c>
      <c r="E120" s="75">
        <v>0</v>
      </c>
      <c r="F120" s="20">
        <v>-31758.7</v>
      </c>
      <c r="G120" s="61">
        <v>0</v>
      </c>
      <c r="H120" s="75">
        <v>0</v>
      </c>
      <c r="I120" s="61">
        <v>0</v>
      </c>
      <c r="J120" s="21">
        <f>L120</f>
        <v>0</v>
      </c>
      <c r="K120" s="21"/>
      <c r="L120" s="21">
        <v>0</v>
      </c>
      <c r="M120" s="100">
        <f t="shared" si="13"/>
        <v>0</v>
      </c>
      <c r="N120" s="100">
        <f t="shared" si="14"/>
        <v>0</v>
      </c>
      <c r="O120" s="100">
        <f t="shared" si="15"/>
        <v>0</v>
      </c>
      <c r="P120" s="21"/>
      <c r="Q120" s="21"/>
      <c r="R120" s="21"/>
      <c r="S120" s="21"/>
      <c r="T120" s="21"/>
      <c r="U120" s="21"/>
      <c r="V120" s="56"/>
    </row>
    <row r="121" spans="1:23" s="101" customFormat="1" ht="27.75" customHeight="1">
      <c r="A121" s="179" t="s">
        <v>452</v>
      </c>
      <c r="B121" s="99" t="s">
        <v>453</v>
      </c>
      <c r="C121" s="98" t="s">
        <v>303</v>
      </c>
      <c r="D121" s="98">
        <f>F121</f>
        <v>-121412.6</v>
      </c>
      <c r="E121" s="75">
        <v>0</v>
      </c>
      <c r="F121" s="98">
        <f>F123</f>
        <v>-121412.6</v>
      </c>
      <c r="G121" s="75">
        <f>I121</f>
        <v>-30000</v>
      </c>
      <c r="H121" s="75">
        <v>0</v>
      </c>
      <c r="I121" s="75">
        <f>I123</f>
        <v>-30000</v>
      </c>
      <c r="J121" s="100">
        <f>L121</f>
        <v>-35000</v>
      </c>
      <c r="K121" s="100"/>
      <c r="L121" s="100">
        <f>L123</f>
        <v>-35000</v>
      </c>
      <c r="M121" s="100">
        <f t="shared" si="13"/>
        <v>-5000</v>
      </c>
      <c r="N121" s="100">
        <f t="shared" si="14"/>
        <v>0</v>
      </c>
      <c r="O121" s="100">
        <f t="shared" si="15"/>
        <v>-5000</v>
      </c>
      <c r="P121" s="100">
        <f>R121</f>
        <v>-45000</v>
      </c>
      <c r="Q121" s="100"/>
      <c r="R121" s="100">
        <f>R123</f>
        <v>-45000</v>
      </c>
      <c r="S121" s="100">
        <f>S123</f>
        <v>-40000</v>
      </c>
      <c r="T121" s="100"/>
      <c r="U121" s="100">
        <f>U123</f>
        <v>-40000</v>
      </c>
      <c r="V121" s="167"/>
    </row>
    <row r="122" spans="1:23" ht="12.75" customHeight="1">
      <c r="A122" s="18"/>
      <c r="B122" s="19" t="s">
        <v>5</v>
      </c>
      <c r="C122" s="20"/>
      <c r="D122" s="20"/>
      <c r="E122" s="75"/>
      <c r="F122" s="20"/>
      <c r="G122" s="61"/>
      <c r="H122" s="75"/>
      <c r="I122" s="61"/>
      <c r="J122" s="21"/>
      <c r="K122" s="21"/>
      <c r="L122" s="21"/>
      <c r="M122" s="100"/>
      <c r="N122" s="100"/>
      <c r="O122" s="100"/>
      <c r="P122" s="21"/>
      <c r="Q122" s="21"/>
      <c r="R122" s="21"/>
      <c r="S122" s="21"/>
      <c r="T122" s="21"/>
      <c r="U122" s="21"/>
      <c r="V122" s="56"/>
    </row>
    <row r="123" spans="1:23" ht="12.75" customHeight="1" thickBot="1">
      <c r="A123" s="24" t="s">
        <v>454</v>
      </c>
      <c r="B123" s="345" t="s">
        <v>455</v>
      </c>
      <c r="C123" s="25" t="s">
        <v>456</v>
      </c>
      <c r="D123" s="25">
        <f>F123</f>
        <v>-121412.6</v>
      </c>
      <c r="E123" s="76">
        <v>0</v>
      </c>
      <c r="F123" s="25">
        <v>-121412.6</v>
      </c>
      <c r="G123" s="346">
        <f>I123</f>
        <v>-30000</v>
      </c>
      <c r="H123" s="76">
        <v>0</v>
      </c>
      <c r="I123" s="346">
        <v>-30000</v>
      </c>
      <c r="J123" s="26">
        <f>L123</f>
        <v>-35000</v>
      </c>
      <c r="K123" s="26"/>
      <c r="L123" s="26">
        <v>-35000</v>
      </c>
      <c r="M123" s="323">
        <f t="shared" si="13"/>
        <v>-5000</v>
      </c>
      <c r="N123" s="323">
        <f t="shared" si="14"/>
        <v>0</v>
      </c>
      <c r="O123" s="323">
        <f t="shared" si="15"/>
        <v>-5000</v>
      </c>
      <c r="P123" s="26">
        <f>R123</f>
        <v>-45000</v>
      </c>
      <c r="Q123" s="26"/>
      <c r="R123" s="26">
        <v>-45000</v>
      </c>
      <c r="S123" s="26">
        <f>U123</f>
        <v>-40000</v>
      </c>
      <c r="T123" s="26"/>
      <c r="U123" s="26">
        <v>-40000</v>
      </c>
      <c r="V123" s="57"/>
    </row>
    <row r="124" spans="1:23"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</row>
    <row r="125" spans="1:23"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</row>
    <row r="126" spans="1:23"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</row>
    <row r="127" spans="1:23"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</row>
    <row r="128" spans="1:23"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</row>
    <row r="129" spans="3:21"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</row>
    <row r="130" spans="3:21"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</row>
    <row r="131" spans="3:21"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</row>
    <row r="132" spans="3:21"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</row>
    <row r="133" spans="3:21"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</row>
    <row r="134" spans="3:21"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</row>
    <row r="135" spans="3:21"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</row>
    <row r="136" spans="3:21"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</row>
    <row r="137" spans="3:21"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</row>
    <row r="138" spans="3:21"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</row>
  </sheetData>
  <mergeCells count="28">
    <mergeCell ref="T1:V1"/>
    <mergeCell ref="T2:V2"/>
    <mergeCell ref="P5:P6"/>
    <mergeCell ref="Q5:R5"/>
    <mergeCell ref="A3:V3"/>
    <mergeCell ref="N5:O5"/>
    <mergeCell ref="J4:L4"/>
    <mergeCell ref="M4:O4"/>
    <mergeCell ref="M5:M6"/>
    <mergeCell ref="S5:S6"/>
    <mergeCell ref="P4:R4"/>
    <mergeCell ref="S4:U4"/>
    <mergeCell ref="D4:F4"/>
    <mergeCell ref="G4:I4"/>
    <mergeCell ref="D5:D6"/>
    <mergeCell ref="E5:F5"/>
    <mergeCell ref="V12:V16"/>
    <mergeCell ref="V67:V71"/>
    <mergeCell ref="V51:V53"/>
    <mergeCell ref="V5:V6"/>
    <mergeCell ref="T5:U5"/>
    <mergeCell ref="A4:A6"/>
    <mergeCell ref="B4:B6"/>
    <mergeCell ref="C4:C6"/>
    <mergeCell ref="J5:J6"/>
    <mergeCell ref="K5:L5"/>
    <mergeCell ref="G5:G6"/>
    <mergeCell ref="H5:I5"/>
  </mergeCells>
  <pageMargins left="0.19685039370078741" right="0.19685039370078741" top="0.19685039370078741" bottom="0.19685039370078741" header="0.19" footer="0.2"/>
  <pageSetup paperSize="9" scale="5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V25"/>
  <sheetViews>
    <sheetView zoomScale="120" zoomScaleNormal="120" workbookViewId="0">
      <selection activeCell="F7" sqref="F7:F8"/>
    </sheetView>
  </sheetViews>
  <sheetFormatPr defaultRowHeight="12.75" customHeight="1"/>
  <cols>
    <col min="1" max="1" width="11.5" style="2" customWidth="1"/>
    <col min="2" max="2" width="45" style="3" customWidth="1"/>
    <col min="3" max="8" width="12.6640625" style="3" customWidth="1"/>
    <col min="9" max="9" width="12.6640625" style="1" customWidth="1"/>
    <col min="10" max="10" width="13.33203125" style="1" customWidth="1"/>
    <col min="11" max="15" width="12.33203125" style="1" customWidth="1"/>
    <col min="16" max="17" width="14.33203125" style="1" customWidth="1"/>
    <col min="18" max="18" width="13.1640625" style="1" customWidth="1"/>
    <col min="19" max="20" width="14.5" style="1" customWidth="1"/>
    <col min="21" max="21" width="19.83203125" customWidth="1"/>
  </cols>
  <sheetData>
    <row r="1" spans="1:22" ht="12.75" customHeight="1">
      <c r="S1" s="390" t="s">
        <v>633</v>
      </c>
      <c r="T1" s="390"/>
      <c r="U1" s="390"/>
    </row>
    <row r="2" spans="1:22" ht="12.75" customHeight="1">
      <c r="S2" s="390" t="s">
        <v>638</v>
      </c>
      <c r="T2" s="390"/>
      <c r="U2" s="390"/>
    </row>
    <row r="3" spans="1:22" ht="11.25" customHeight="1">
      <c r="A3" s="422"/>
      <c r="B3" s="422"/>
      <c r="C3" s="422"/>
      <c r="D3" s="422"/>
      <c r="E3" s="422"/>
      <c r="F3" s="422"/>
      <c r="G3" s="422"/>
      <c r="H3" s="422"/>
      <c r="I3" s="422"/>
      <c r="J3" s="422"/>
      <c r="K3" s="422"/>
      <c r="L3" s="422"/>
      <c r="M3" s="422"/>
      <c r="N3" s="422"/>
      <c r="O3" s="422"/>
      <c r="P3" s="422"/>
      <c r="Q3" s="422"/>
      <c r="R3" s="422"/>
      <c r="S3" s="422"/>
      <c r="T3" s="422"/>
      <c r="U3" s="422"/>
      <c r="V3" s="58"/>
    </row>
    <row r="4" spans="1:22" ht="21.75" customHeight="1">
      <c r="A4" s="426" t="s">
        <v>667</v>
      </c>
      <c r="B4" s="426"/>
      <c r="C4" s="426"/>
      <c r="D4" s="426"/>
      <c r="E4" s="426"/>
      <c r="F4" s="426"/>
      <c r="G4" s="426"/>
      <c r="H4" s="426"/>
      <c r="I4" s="426"/>
      <c r="J4" s="426"/>
      <c r="K4" s="426"/>
      <c r="L4" s="426"/>
      <c r="M4" s="426"/>
      <c r="N4" s="426"/>
      <c r="O4" s="426"/>
      <c r="P4" s="426"/>
      <c r="Q4" s="426"/>
      <c r="R4" s="426"/>
      <c r="S4" s="426"/>
      <c r="T4" s="426"/>
    </row>
    <row r="5" spans="1:22" ht="20.25" customHeight="1" thickBot="1">
      <c r="U5" s="30" t="s">
        <v>0</v>
      </c>
    </row>
    <row r="6" spans="1:22" ht="30.75" customHeight="1">
      <c r="A6" s="424"/>
      <c r="B6" s="427"/>
      <c r="C6" s="383" t="s">
        <v>499</v>
      </c>
      <c r="D6" s="383"/>
      <c r="E6" s="383"/>
      <c r="F6" s="383" t="s">
        <v>500</v>
      </c>
      <c r="G6" s="383"/>
      <c r="H6" s="383"/>
      <c r="I6" s="383" t="s">
        <v>167</v>
      </c>
      <c r="J6" s="383"/>
      <c r="K6" s="383"/>
      <c r="L6" s="385" t="s">
        <v>501</v>
      </c>
      <c r="M6" s="385"/>
      <c r="N6" s="385"/>
      <c r="O6" s="383" t="s">
        <v>168</v>
      </c>
      <c r="P6" s="383"/>
      <c r="Q6" s="383"/>
      <c r="R6" s="383" t="s">
        <v>169</v>
      </c>
      <c r="S6" s="383"/>
      <c r="T6" s="383"/>
      <c r="U6" s="54" t="s">
        <v>502</v>
      </c>
    </row>
    <row r="7" spans="1:22" ht="19.5" customHeight="1">
      <c r="A7" s="425"/>
      <c r="B7" s="428"/>
      <c r="C7" s="384" t="s">
        <v>4</v>
      </c>
      <c r="D7" s="384" t="s">
        <v>5</v>
      </c>
      <c r="E7" s="384"/>
      <c r="F7" s="384" t="s">
        <v>4</v>
      </c>
      <c r="G7" s="384" t="s">
        <v>5</v>
      </c>
      <c r="H7" s="384"/>
      <c r="I7" s="384" t="s">
        <v>4</v>
      </c>
      <c r="J7" s="384" t="s">
        <v>5</v>
      </c>
      <c r="K7" s="384"/>
      <c r="L7" s="384" t="s">
        <v>4</v>
      </c>
      <c r="M7" s="384" t="s">
        <v>5</v>
      </c>
      <c r="N7" s="384"/>
      <c r="O7" s="384" t="s">
        <v>4</v>
      </c>
      <c r="P7" s="384" t="s">
        <v>5</v>
      </c>
      <c r="Q7" s="384"/>
      <c r="R7" s="384" t="s">
        <v>4</v>
      </c>
      <c r="S7" s="384" t="s">
        <v>5</v>
      </c>
      <c r="T7" s="384"/>
      <c r="U7" s="386" t="s">
        <v>645</v>
      </c>
    </row>
    <row r="8" spans="1:22" ht="72" customHeight="1">
      <c r="A8" s="425"/>
      <c r="B8" s="428"/>
      <c r="C8" s="384"/>
      <c r="D8" s="12" t="s">
        <v>6</v>
      </c>
      <c r="E8" s="12" t="s">
        <v>7</v>
      </c>
      <c r="F8" s="384"/>
      <c r="G8" s="12" t="s">
        <v>6</v>
      </c>
      <c r="H8" s="12" t="s">
        <v>7</v>
      </c>
      <c r="I8" s="384"/>
      <c r="J8" s="12" t="s">
        <v>6</v>
      </c>
      <c r="K8" s="12" t="s">
        <v>7</v>
      </c>
      <c r="L8" s="384"/>
      <c r="M8" s="12" t="s">
        <v>6</v>
      </c>
      <c r="N8" s="12" t="s">
        <v>7</v>
      </c>
      <c r="O8" s="384"/>
      <c r="P8" s="12" t="s">
        <v>6</v>
      </c>
      <c r="Q8" s="12" t="s">
        <v>7</v>
      </c>
      <c r="R8" s="384"/>
      <c r="S8" s="12" t="s">
        <v>6</v>
      </c>
      <c r="T8" s="12" t="s">
        <v>7</v>
      </c>
      <c r="U8" s="394"/>
    </row>
    <row r="9" spans="1:22" s="5" customFormat="1" ht="21.75" customHeight="1">
      <c r="A9" s="8">
        <v>1</v>
      </c>
      <c r="B9" s="9">
        <v>2</v>
      </c>
      <c r="C9" s="9">
        <v>3</v>
      </c>
      <c r="D9" s="9">
        <v>4</v>
      </c>
      <c r="E9" s="9">
        <v>5</v>
      </c>
      <c r="F9" s="9">
        <v>6</v>
      </c>
      <c r="G9" s="9">
        <v>7</v>
      </c>
      <c r="H9" s="9">
        <v>8</v>
      </c>
      <c r="I9" s="9">
        <v>9</v>
      </c>
      <c r="J9" s="9">
        <v>10</v>
      </c>
      <c r="K9" s="9">
        <v>11</v>
      </c>
      <c r="L9" s="9">
        <v>12</v>
      </c>
      <c r="M9" s="9">
        <v>13</v>
      </c>
      <c r="N9" s="9">
        <v>14</v>
      </c>
      <c r="O9" s="9">
        <v>15</v>
      </c>
      <c r="P9" s="9">
        <v>16</v>
      </c>
      <c r="Q9" s="9">
        <v>17</v>
      </c>
      <c r="R9" s="9">
        <v>18</v>
      </c>
      <c r="S9" s="9">
        <v>19</v>
      </c>
      <c r="T9" s="9">
        <v>20</v>
      </c>
      <c r="U9" s="40">
        <v>21</v>
      </c>
    </row>
    <row r="10" spans="1:22" ht="18.75" customHeight="1">
      <c r="A10" s="13" t="s">
        <v>1</v>
      </c>
      <c r="B10" s="10" t="s">
        <v>9</v>
      </c>
      <c r="C10" s="10"/>
      <c r="D10" s="10"/>
      <c r="E10" s="10"/>
      <c r="F10" s="10"/>
      <c r="G10" s="10"/>
      <c r="H10" s="10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56"/>
    </row>
    <row r="11" spans="1:22" s="5" customFormat="1" ht="27.75" customHeight="1" thickBot="1">
      <c r="A11" s="41" t="s">
        <v>457</v>
      </c>
      <c r="B11" s="42" t="s">
        <v>458</v>
      </c>
      <c r="C11" s="91">
        <v>511027</v>
      </c>
      <c r="D11" s="88">
        <v>572672.9</v>
      </c>
      <c r="E11" s="88">
        <v>-61645.9</v>
      </c>
      <c r="F11" s="88">
        <v>0</v>
      </c>
      <c r="G11" s="88">
        <v>0</v>
      </c>
      <c r="H11" s="88">
        <v>0</v>
      </c>
      <c r="I11" s="43">
        <f>J11+K11</f>
        <v>-1164910.2</v>
      </c>
      <c r="J11" s="43">
        <v>-397850.2</v>
      </c>
      <c r="K11" s="43">
        <v>-767060</v>
      </c>
      <c r="L11" s="43">
        <f>M11+N11</f>
        <v>1164910.2</v>
      </c>
      <c r="M11" s="43">
        <f>G11-J11</f>
        <v>397850.2</v>
      </c>
      <c r="N11" s="43">
        <v>767060</v>
      </c>
      <c r="O11" s="43">
        <f>P11+Q11</f>
        <v>-1372209</v>
      </c>
      <c r="P11" s="348">
        <v>-552079</v>
      </c>
      <c r="Q11" s="348">
        <v>-820130</v>
      </c>
      <c r="R11" s="348">
        <f>S11+T11</f>
        <v>-1354530</v>
      </c>
      <c r="S11" s="348">
        <v>-379250</v>
      </c>
      <c r="T11" s="348">
        <v>-975280</v>
      </c>
      <c r="U11" s="347" t="s">
        <v>624</v>
      </c>
    </row>
    <row r="12" spans="1:22" ht="12.75" customHeight="1"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</row>
    <row r="13" spans="1:22" ht="12.75" customHeight="1"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</row>
    <row r="14" spans="1:22" ht="12.75" customHeight="1">
      <c r="A14" s="423" t="s">
        <v>663</v>
      </c>
      <c r="B14" s="423"/>
      <c r="C14" s="423"/>
      <c r="D14" s="423"/>
      <c r="E14" s="423"/>
      <c r="F14" s="423"/>
      <c r="G14" s="423"/>
      <c r="H14" s="423"/>
      <c r="I14" s="423"/>
      <c r="J14" s="423"/>
      <c r="K14" s="3"/>
      <c r="L14" s="3"/>
      <c r="M14" s="3"/>
      <c r="N14" s="3"/>
      <c r="O14" s="3"/>
      <c r="P14" s="3"/>
      <c r="Q14" s="3"/>
      <c r="R14" s="3"/>
      <c r="S14" s="3"/>
      <c r="T14" s="3"/>
    </row>
    <row r="15" spans="1:22" ht="12.75" customHeight="1"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</row>
    <row r="16" spans="1:22" ht="12.75" customHeight="1"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</row>
    <row r="17" spans="9:20" ht="12.75" customHeight="1">
      <c r="I17" s="3"/>
      <c r="J17" s="312"/>
      <c r="K17" s="3"/>
      <c r="L17" s="3"/>
      <c r="M17" s="3"/>
      <c r="N17" s="3"/>
      <c r="O17" s="3"/>
      <c r="P17" s="3"/>
      <c r="Q17" s="3"/>
      <c r="R17" s="3"/>
      <c r="S17" s="3"/>
      <c r="T17" s="3"/>
    </row>
    <row r="18" spans="9:20" ht="12.75" customHeight="1"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</row>
    <row r="19" spans="9:20" ht="12.75" customHeight="1"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</row>
    <row r="20" spans="9:20" ht="12.75" customHeight="1"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</row>
    <row r="21" spans="9:20" ht="12.75" customHeight="1"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</row>
    <row r="22" spans="9:20" ht="12.75" customHeight="1"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</row>
    <row r="23" spans="9:20" ht="12.75" customHeight="1"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</row>
    <row r="24" spans="9:20" ht="12.75" customHeight="1"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</row>
    <row r="25" spans="9:20" ht="12.75" customHeight="1"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</row>
  </sheetData>
  <mergeCells count="26">
    <mergeCell ref="S1:U1"/>
    <mergeCell ref="S2:U2"/>
    <mergeCell ref="A14:J14"/>
    <mergeCell ref="A6:A8"/>
    <mergeCell ref="D7:E7"/>
    <mergeCell ref="F7:F8"/>
    <mergeCell ref="G7:H7"/>
    <mergeCell ref="J7:K7"/>
    <mergeCell ref="C6:E6"/>
    <mergeCell ref="F6:H6"/>
    <mergeCell ref="A4:T4"/>
    <mergeCell ref="I6:K6"/>
    <mergeCell ref="R7:R8"/>
    <mergeCell ref="S7:T7"/>
    <mergeCell ref="B6:B8"/>
    <mergeCell ref="I7:I8"/>
    <mergeCell ref="C7:C8"/>
    <mergeCell ref="O7:O8"/>
    <mergeCell ref="P7:Q7"/>
    <mergeCell ref="A3:U3"/>
    <mergeCell ref="U7:U8"/>
    <mergeCell ref="L6:N6"/>
    <mergeCell ref="L7:L8"/>
    <mergeCell ref="M7:N7"/>
    <mergeCell ref="O6:Q6"/>
    <mergeCell ref="R6:T6"/>
  </mergeCells>
  <pageMargins left="0.19685039370078741" right="0.19685039370078741" top="0.74803149606299213" bottom="0.74803149606299213" header="0.31496062992125984" footer="0.31496062992125984"/>
  <pageSetup scale="5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V22"/>
  <sheetViews>
    <sheetView zoomScale="120" zoomScaleNormal="120" workbookViewId="0">
      <selection activeCell="H12" sqref="H12"/>
    </sheetView>
  </sheetViews>
  <sheetFormatPr defaultRowHeight="10.5"/>
  <cols>
    <col min="1" max="1" width="7.5" style="2" customWidth="1"/>
    <col min="2" max="2" width="45" style="3" customWidth="1"/>
    <col min="3" max="3" width="6" style="2" customWidth="1"/>
    <col min="4" max="6" width="10.33203125" style="2" customWidth="1"/>
    <col min="7" max="7" width="9.33203125" style="2" customWidth="1"/>
    <col min="8" max="9" width="10.33203125" style="2" customWidth="1"/>
    <col min="10" max="10" width="11.6640625" style="1" customWidth="1"/>
    <col min="11" max="11" width="13.33203125" style="1" customWidth="1"/>
    <col min="12" max="16" width="12.33203125" style="1" customWidth="1"/>
    <col min="17" max="18" width="14.33203125" style="1" customWidth="1"/>
    <col min="19" max="19" width="13.1640625" style="1" customWidth="1"/>
    <col min="20" max="21" width="14.5" style="1" customWidth="1"/>
    <col min="22" max="22" width="23.5" customWidth="1"/>
  </cols>
  <sheetData>
    <row r="1" spans="1:22">
      <c r="T1" s="390" t="s">
        <v>633</v>
      </c>
      <c r="U1" s="390"/>
      <c r="V1" s="390"/>
    </row>
    <row r="2" spans="1:22">
      <c r="T2" s="390" t="s">
        <v>639</v>
      </c>
      <c r="U2" s="390"/>
      <c r="V2" s="390"/>
    </row>
    <row r="3" spans="1:22" ht="27" customHeight="1" thickBot="1">
      <c r="A3" s="429" t="s">
        <v>664</v>
      </c>
      <c r="B3" s="429"/>
      <c r="C3" s="429"/>
      <c r="D3" s="429"/>
      <c r="E3" s="429"/>
      <c r="F3" s="429"/>
      <c r="G3" s="429"/>
      <c r="H3" s="429"/>
      <c r="I3" s="429"/>
      <c r="J3" s="429"/>
      <c r="K3" s="429"/>
      <c r="L3" s="429"/>
      <c r="M3" s="429"/>
      <c r="N3" s="429"/>
      <c r="O3" s="429"/>
      <c r="P3" s="429"/>
      <c r="Q3" s="429"/>
      <c r="R3" s="429"/>
      <c r="S3" s="429"/>
      <c r="T3" s="429"/>
      <c r="U3" s="429"/>
    </row>
    <row r="4" spans="1:22" ht="21" customHeight="1">
      <c r="A4" s="412" t="s">
        <v>1</v>
      </c>
      <c r="B4" s="415" t="s">
        <v>298</v>
      </c>
      <c r="C4" s="414" t="s">
        <v>299</v>
      </c>
      <c r="D4" s="383" t="s">
        <v>499</v>
      </c>
      <c r="E4" s="383"/>
      <c r="F4" s="383"/>
      <c r="G4" s="383" t="s">
        <v>500</v>
      </c>
      <c r="H4" s="383"/>
      <c r="I4" s="383"/>
      <c r="J4" s="383" t="s">
        <v>167</v>
      </c>
      <c r="K4" s="383"/>
      <c r="L4" s="383"/>
      <c r="M4" s="385" t="s">
        <v>501</v>
      </c>
      <c r="N4" s="385"/>
      <c r="O4" s="385"/>
      <c r="P4" s="383" t="s">
        <v>168</v>
      </c>
      <c r="Q4" s="383"/>
      <c r="R4" s="383"/>
      <c r="S4" s="383" t="s">
        <v>169</v>
      </c>
      <c r="T4" s="383"/>
      <c r="U4" s="383"/>
      <c r="V4" s="54" t="s">
        <v>502</v>
      </c>
    </row>
    <row r="5" spans="1:22" ht="18" customHeight="1">
      <c r="A5" s="413"/>
      <c r="B5" s="416"/>
      <c r="C5" s="384"/>
      <c r="D5" s="384" t="s">
        <v>4</v>
      </c>
      <c r="E5" s="384" t="s">
        <v>5</v>
      </c>
      <c r="F5" s="384"/>
      <c r="G5" s="384" t="s">
        <v>4</v>
      </c>
      <c r="H5" s="384" t="s">
        <v>5</v>
      </c>
      <c r="I5" s="384"/>
      <c r="J5" s="384" t="s">
        <v>4</v>
      </c>
      <c r="K5" s="384" t="s">
        <v>5</v>
      </c>
      <c r="L5" s="384"/>
      <c r="M5" s="384" t="s">
        <v>4</v>
      </c>
      <c r="N5" s="384" t="s">
        <v>5</v>
      </c>
      <c r="O5" s="384"/>
      <c r="P5" s="384" t="s">
        <v>4</v>
      </c>
      <c r="Q5" s="384" t="s">
        <v>5</v>
      </c>
      <c r="R5" s="384"/>
      <c r="S5" s="384" t="s">
        <v>4</v>
      </c>
      <c r="T5" s="384" t="s">
        <v>5</v>
      </c>
      <c r="U5" s="384"/>
      <c r="V5" s="386" t="s">
        <v>658</v>
      </c>
    </row>
    <row r="6" spans="1:22" ht="58.5" customHeight="1">
      <c r="A6" s="413"/>
      <c r="B6" s="416"/>
      <c r="C6" s="384"/>
      <c r="D6" s="384"/>
      <c r="E6" s="12" t="s">
        <v>6</v>
      </c>
      <c r="F6" s="12" t="s">
        <v>7</v>
      </c>
      <c r="G6" s="384"/>
      <c r="H6" s="12" t="s">
        <v>6</v>
      </c>
      <c r="I6" s="12" t="s">
        <v>7</v>
      </c>
      <c r="J6" s="384"/>
      <c r="K6" s="12" t="s">
        <v>6</v>
      </c>
      <c r="L6" s="12" t="s">
        <v>7</v>
      </c>
      <c r="M6" s="384"/>
      <c r="N6" s="12" t="s">
        <v>6</v>
      </c>
      <c r="O6" s="12" t="s">
        <v>7</v>
      </c>
      <c r="P6" s="384"/>
      <c r="Q6" s="12" t="s">
        <v>6</v>
      </c>
      <c r="R6" s="12" t="s">
        <v>7</v>
      </c>
      <c r="S6" s="384"/>
      <c r="T6" s="12" t="s">
        <v>6</v>
      </c>
      <c r="U6" s="12" t="s">
        <v>7</v>
      </c>
      <c r="V6" s="394"/>
    </row>
    <row r="7" spans="1:22" ht="13.5" customHeight="1">
      <c r="A7" s="13">
        <v>1</v>
      </c>
      <c r="B7" s="10">
        <v>2</v>
      </c>
      <c r="C7" s="10">
        <v>3</v>
      </c>
      <c r="D7" s="10">
        <v>4</v>
      </c>
      <c r="E7" s="10">
        <v>5</v>
      </c>
      <c r="F7" s="10">
        <v>6</v>
      </c>
      <c r="G7" s="10">
        <v>7</v>
      </c>
      <c r="H7" s="10">
        <v>8</v>
      </c>
      <c r="I7" s="10">
        <v>9</v>
      </c>
      <c r="J7" s="10">
        <v>10</v>
      </c>
      <c r="K7" s="10">
        <v>11</v>
      </c>
      <c r="L7" s="10">
        <v>12</v>
      </c>
      <c r="M7" s="10">
        <v>13</v>
      </c>
      <c r="N7" s="10">
        <v>14</v>
      </c>
      <c r="O7" s="10">
        <v>15</v>
      </c>
      <c r="P7" s="10">
        <v>16</v>
      </c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1">
        <v>22</v>
      </c>
    </row>
    <row r="8" spans="1:22" s="5" customFormat="1" ht="21.75" customHeight="1">
      <c r="A8" s="8" t="s">
        <v>459</v>
      </c>
      <c r="B8" s="37" t="s">
        <v>460</v>
      </c>
      <c r="C8" s="9" t="s">
        <v>9</v>
      </c>
      <c r="D8" s="9">
        <f>E8+F8</f>
        <v>-511027</v>
      </c>
      <c r="E8" s="9">
        <f>E10</f>
        <v>-572672.9</v>
      </c>
      <c r="F8" s="9">
        <f>F10</f>
        <v>61645.9</v>
      </c>
      <c r="G8" s="59">
        <v>0</v>
      </c>
      <c r="H8" s="59">
        <v>0</v>
      </c>
      <c r="I8" s="59">
        <v>0</v>
      </c>
      <c r="J8" s="23">
        <f>K8+L8</f>
        <v>1164910.2</v>
      </c>
      <c r="K8" s="23">
        <v>397850.2</v>
      </c>
      <c r="L8" s="23">
        <f>L10</f>
        <v>767060</v>
      </c>
      <c r="M8" s="23">
        <f>J8-G8</f>
        <v>1164910.2</v>
      </c>
      <c r="N8" s="23">
        <f>K8-H8</f>
        <v>397850.2</v>
      </c>
      <c r="O8" s="23">
        <f>L8-I8</f>
        <v>767060</v>
      </c>
      <c r="P8" s="23">
        <f>Q8+R8</f>
        <v>1372209</v>
      </c>
      <c r="Q8" s="23">
        <v>552079</v>
      </c>
      <c r="R8" s="23">
        <v>820130</v>
      </c>
      <c r="S8" s="23">
        <f>T8+U8</f>
        <v>1354530</v>
      </c>
      <c r="T8" s="23">
        <v>379250</v>
      </c>
      <c r="U8" s="23">
        <v>975280</v>
      </c>
      <c r="V8" s="349" t="s">
        <v>624</v>
      </c>
    </row>
    <row r="9" spans="1:22" ht="12.75" customHeight="1">
      <c r="A9" s="18"/>
      <c r="B9" s="19" t="s">
        <v>5</v>
      </c>
      <c r="C9" s="20"/>
      <c r="D9" s="20"/>
      <c r="E9" s="20"/>
      <c r="F9" s="20"/>
      <c r="G9" s="61"/>
      <c r="H9" s="61"/>
      <c r="I9" s="61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56"/>
    </row>
    <row r="10" spans="1:22" s="5" customFormat="1" ht="21.75" customHeight="1">
      <c r="A10" s="8" t="s">
        <v>461</v>
      </c>
      <c r="B10" s="37" t="s">
        <v>462</v>
      </c>
      <c r="C10" s="9" t="s">
        <v>9</v>
      </c>
      <c r="D10" s="9">
        <v>-511027</v>
      </c>
      <c r="E10" s="9">
        <v>-572672.9</v>
      </c>
      <c r="F10" s="9">
        <v>61645.9</v>
      </c>
      <c r="G10" s="59">
        <v>0</v>
      </c>
      <c r="H10" s="59">
        <v>0</v>
      </c>
      <c r="I10" s="59">
        <v>0</v>
      </c>
      <c r="J10" s="23">
        <f>K10+L10</f>
        <v>1164910.2</v>
      </c>
      <c r="K10" s="23">
        <f>K8</f>
        <v>397850.2</v>
      </c>
      <c r="L10" s="23">
        <f>L12</f>
        <v>767060</v>
      </c>
      <c r="M10" s="23">
        <v>1257380</v>
      </c>
      <c r="N10" s="23">
        <v>490320</v>
      </c>
      <c r="O10" s="23">
        <v>767060</v>
      </c>
      <c r="P10" s="23">
        <f>Q10+R10</f>
        <v>1372209</v>
      </c>
      <c r="Q10" s="23">
        <v>552079</v>
      </c>
      <c r="R10" s="23">
        <f>R8</f>
        <v>820130</v>
      </c>
      <c r="S10" s="23">
        <f>T10+U10</f>
        <v>1354530</v>
      </c>
      <c r="T10" s="23">
        <f>T8</f>
        <v>379250</v>
      </c>
      <c r="U10" s="23">
        <f>U8</f>
        <v>975280</v>
      </c>
      <c r="V10" s="55"/>
    </row>
    <row r="11" spans="1:22" ht="12.75" customHeight="1">
      <c r="A11" s="18"/>
      <c r="B11" s="19" t="s">
        <v>5</v>
      </c>
      <c r="C11" s="20"/>
      <c r="D11" s="20"/>
      <c r="E11" s="20"/>
      <c r="F11" s="20"/>
      <c r="G11" s="61"/>
      <c r="H11" s="61"/>
      <c r="I11" s="61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56"/>
    </row>
    <row r="12" spans="1:22" s="5" customFormat="1" ht="21.75" customHeight="1">
      <c r="A12" s="8" t="s">
        <v>463</v>
      </c>
      <c r="B12" s="37" t="s">
        <v>464</v>
      </c>
      <c r="C12" s="9" t="s">
        <v>9</v>
      </c>
      <c r="D12" s="9">
        <f>E12+F12</f>
        <v>-511027</v>
      </c>
      <c r="E12" s="9">
        <f>E10</f>
        <v>-572672.9</v>
      </c>
      <c r="F12" s="9">
        <f>F10</f>
        <v>61645.9</v>
      </c>
      <c r="G12" s="59">
        <v>0</v>
      </c>
      <c r="H12" s="59">
        <v>0</v>
      </c>
      <c r="I12" s="59">
        <v>0</v>
      </c>
      <c r="J12" s="23">
        <f>K12+L12</f>
        <v>1164910.2</v>
      </c>
      <c r="K12" s="23">
        <f>K14</f>
        <v>397850.2</v>
      </c>
      <c r="L12" s="23">
        <f>L14</f>
        <v>767060</v>
      </c>
      <c r="M12" s="23">
        <v>1257380</v>
      </c>
      <c r="N12" s="23">
        <v>490320</v>
      </c>
      <c r="O12" s="23">
        <v>767060</v>
      </c>
      <c r="P12" s="23">
        <f>Q12+R12</f>
        <v>1372209</v>
      </c>
      <c r="Q12" s="23">
        <f>Q10</f>
        <v>552079</v>
      </c>
      <c r="R12" s="23">
        <f>R10</f>
        <v>820130</v>
      </c>
      <c r="S12" s="23">
        <f>T12+U12</f>
        <v>1354530</v>
      </c>
      <c r="T12" s="23">
        <f>T10</f>
        <v>379250</v>
      </c>
      <c r="U12" s="23">
        <f>U10</f>
        <v>975280</v>
      </c>
      <c r="V12" s="55"/>
    </row>
    <row r="13" spans="1:22" ht="12.75" customHeight="1">
      <c r="A13" s="18"/>
      <c r="B13" s="19" t="s">
        <v>5</v>
      </c>
      <c r="C13" s="20"/>
      <c r="D13" s="20"/>
      <c r="E13" s="20"/>
      <c r="F13" s="20"/>
      <c r="G13" s="61"/>
      <c r="H13" s="61"/>
      <c r="I13" s="61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56"/>
    </row>
    <row r="14" spans="1:22" s="5" customFormat="1" ht="28.5" customHeight="1">
      <c r="A14" s="8" t="s">
        <v>465</v>
      </c>
      <c r="B14" s="37" t="s">
        <v>466</v>
      </c>
      <c r="C14" s="9" t="s">
        <v>9</v>
      </c>
      <c r="D14" s="9">
        <f>E14+F14</f>
        <v>882944.7</v>
      </c>
      <c r="E14" s="9">
        <v>2479.1999999999998</v>
      </c>
      <c r="F14" s="9">
        <v>880465.5</v>
      </c>
      <c r="G14" s="59">
        <v>0</v>
      </c>
      <c r="H14" s="59">
        <v>0</v>
      </c>
      <c r="I14" s="59">
        <v>0</v>
      </c>
      <c r="J14" s="23">
        <f>K14+L14</f>
        <v>1164910.2</v>
      </c>
      <c r="K14" s="23">
        <v>397850.2</v>
      </c>
      <c r="L14" s="23">
        <v>767060</v>
      </c>
      <c r="M14" s="23">
        <v>1257380</v>
      </c>
      <c r="N14" s="23">
        <v>490320</v>
      </c>
      <c r="O14" s="23">
        <v>767060</v>
      </c>
      <c r="P14" s="23">
        <f>Q14+R14</f>
        <v>1372209</v>
      </c>
      <c r="Q14" s="23">
        <f>Q12</f>
        <v>552079</v>
      </c>
      <c r="R14" s="23">
        <f>R12</f>
        <v>820130</v>
      </c>
      <c r="S14" s="23">
        <f>T14+U14</f>
        <v>1354530</v>
      </c>
      <c r="T14" s="23">
        <f>T12</f>
        <v>379250</v>
      </c>
      <c r="U14" s="23">
        <f>U12</f>
        <v>975280</v>
      </c>
      <c r="V14" s="55"/>
    </row>
    <row r="15" spans="1:22" ht="24.75" customHeight="1">
      <c r="A15" s="18" t="s">
        <v>467</v>
      </c>
      <c r="B15" s="19" t="s">
        <v>468</v>
      </c>
      <c r="C15" s="20" t="s">
        <v>469</v>
      </c>
      <c r="D15" s="9">
        <f>E15</f>
        <v>605064</v>
      </c>
      <c r="E15" s="9">
        <v>605064</v>
      </c>
      <c r="F15" s="59">
        <v>0</v>
      </c>
      <c r="G15" s="59">
        <v>0</v>
      </c>
      <c r="H15" s="59">
        <v>0</v>
      </c>
      <c r="I15" s="59">
        <v>0</v>
      </c>
      <c r="J15" s="23">
        <f>K15</f>
        <v>397850.2</v>
      </c>
      <c r="K15" s="23">
        <v>397850.2</v>
      </c>
      <c r="L15" s="23"/>
      <c r="M15" s="23">
        <f>N15</f>
        <v>490320</v>
      </c>
      <c r="N15" s="23">
        <v>490320</v>
      </c>
      <c r="O15" s="23"/>
      <c r="P15" s="23">
        <f>Q15</f>
        <v>552079</v>
      </c>
      <c r="Q15" s="23">
        <f>Q14</f>
        <v>552079</v>
      </c>
      <c r="R15" s="23"/>
      <c r="S15" s="23">
        <f>T15</f>
        <v>379250</v>
      </c>
      <c r="T15" s="23">
        <f>T14</f>
        <v>379250</v>
      </c>
      <c r="U15" s="23"/>
      <c r="V15" s="56"/>
    </row>
    <row r="16" spans="1:22" ht="18" customHeight="1">
      <c r="A16" s="18"/>
      <c r="B16" s="19" t="s">
        <v>183</v>
      </c>
      <c r="C16" s="20"/>
      <c r="D16" s="9"/>
      <c r="E16" s="9"/>
      <c r="F16" s="59"/>
      <c r="G16" s="59"/>
      <c r="H16" s="59"/>
      <c r="I16" s="59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56"/>
    </row>
    <row r="17" spans="1:22" ht="48.75" customHeight="1">
      <c r="A17" s="18" t="s">
        <v>470</v>
      </c>
      <c r="B17" s="44" t="s">
        <v>471</v>
      </c>
      <c r="C17" s="20" t="s">
        <v>9</v>
      </c>
      <c r="D17" s="9">
        <f>E17</f>
        <v>2479.1999999999998</v>
      </c>
      <c r="E17" s="9">
        <v>2479.1999999999998</v>
      </c>
      <c r="F17" s="59">
        <v>0</v>
      </c>
      <c r="G17" s="59">
        <v>0</v>
      </c>
      <c r="H17" s="59">
        <v>0</v>
      </c>
      <c r="I17" s="59">
        <v>0</v>
      </c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56"/>
    </row>
    <row r="18" spans="1:22" ht="26.25" customHeight="1">
      <c r="A18" s="18" t="s">
        <v>472</v>
      </c>
      <c r="B18" s="44" t="s">
        <v>473</v>
      </c>
      <c r="C18" s="20" t="s">
        <v>9</v>
      </c>
      <c r="D18" s="9">
        <f>E18</f>
        <v>602584.80000000005</v>
      </c>
      <c r="E18" s="9">
        <v>602584.80000000005</v>
      </c>
      <c r="F18" s="59">
        <v>0</v>
      </c>
      <c r="G18" s="59">
        <v>0</v>
      </c>
      <c r="H18" s="59">
        <v>0</v>
      </c>
      <c r="I18" s="59">
        <v>0</v>
      </c>
      <c r="J18" s="23">
        <f>K18</f>
        <v>397850.2</v>
      </c>
      <c r="K18" s="23">
        <v>397850.2</v>
      </c>
      <c r="L18" s="23"/>
      <c r="M18" s="23">
        <f>N18</f>
        <v>490320</v>
      </c>
      <c r="N18" s="23">
        <v>490320</v>
      </c>
      <c r="O18" s="23"/>
      <c r="P18" s="23">
        <f>Q18</f>
        <v>552079</v>
      </c>
      <c r="Q18" s="23">
        <f>Q15</f>
        <v>552079</v>
      </c>
      <c r="R18" s="23"/>
      <c r="S18" s="23">
        <f>S15</f>
        <v>379250</v>
      </c>
      <c r="T18" s="23">
        <f>T15</f>
        <v>379250</v>
      </c>
      <c r="U18" s="23"/>
      <c r="V18" s="56"/>
    </row>
    <row r="19" spans="1:22" ht="23.25" customHeight="1">
      <c r="A19" s="18" t="s">
        <v>474</v>
      </c>
      <c r="B19" s="19" t="s">
        <v>475</v>
      </c>
      <c r="C19" s="20" t="s">
        <v>476</v>
      </c>
      <c r="D19" s="9">
        <f>F19</f>
        <v>880465.5</v>
      </c>
      <c r="E19" s="9"/>
      <c r="F19" s="9">
        <v>880465.5</v>
      </c>
      <c r="G19" s="59">
        <v>0</v>
      </c>
      <c r="H19" s="59">
        <v>0</v>
      </c>
      <c r="I19" s="59">
        <v>0</v>
      </c>
      <c r="J19" s="23">
        <f>L19</f>
        <v>1164910.2</v>
      </c>
      <c r="K19" s="23"/>
      <c r="L19" s="23">
        <f>K18+L14</f>
        <v>1164910.2</v>
      </c>
      <c r="M19" s="23">
        <f>O19</f>
        <v>1257380</v>
      </c>
      <c r="N19" s="23"/>
      <c r="O19" s="23">
        <f>O21+O22</f>
        <v>1257380</v>
      </c>
      <c r="P19" s="23">
        <f>R19</f>
        <v>1372209</v>
      </c>
      <c r="Q19" s="23"/>
      <c r="R19" s="23">
        <f>R21+R22</f>
        <v>1372209</v>
      </c>
      <c r="S19" s="23">
        <f>U19</f>
        <v>1354530</v>
      </c>
      <c r="T19" s="23"/>
      <c r="U19" s="23">
        <v>1354530</v>
      </c>
      <c r="V19" s="56"/>
    </row>
    <row r="20" spans="1:22" ht="12.75" customHeight="1">
      <c r="A20" s="18"/>
      <c r="B20" s="19" t="s">
        <v>183</v>
      </c>
      <c r="C20" s="20"/>
      <c r="D20" s="9"/>
      <c r="E20" s="9"/>
      <c r="F20" s="9"/>
      <c r="G20" s="59"/>
      <c r="H20" s="59"/>
      <c r="I20" s="59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56"/>
    </row>
    <row r="21" spans="1:22" ht="36.75" customHeight="1">
      <c r="A21" s="18" t="s">
        <v>477</v>
      </c>
      <c r="B21" s="44" t="s">
        <v>478</v>
      </c>
      <c r="C21" s="20" t="s">
        <v>9</v>
      </c>
      <c r="D21" s="9">
        <f>F21</f>
        <v>277880.7</v>
      </c>
      <c r="E21" s="9"/>
      <c r="F21" s="9">
        <v>277880.7</v>
      </c>
      <c r="G21" s="59">
        <v>0</v>
      </c>
      <c r="H21" s="59">
        <v>0</v>
      </c>
      <c r="I21" s="59">
        <v>0</v>
      </c>
      <c r="J21" s="23">
        <f>L21</f>
        <v>767060</v>
      </c>
      <c r="K21" s="23"/>
      <c r="L21" s="23">
        <v>767060</v>
      </c>
      <c r="M21" s="23">
        <f>O21</f>
        <v>767060</v>
      </c>
      <c r="N21" s="23"/>
      <c r="O21" s="23">
        <v>767060</v>
      </c>
      <c r="P21" s="23">
        <f>R21</f>
        <v>820130</v>
      </c>
      <c r="Q21" s="23"/>
      <c r="R21" s="23">
        <v>820130</v>
      </c>
      <c r="S21" s="23">
        <f>U21</f>
        <v>975280</v>
      </c>
      <c r="T21" s="23"/>
      <c r="U21" s="23">
        <v>975280</v>
      </c>
      <c r="V21" s="56"/>
    </row>
    <row r="22" spans="1:22" ht="36.75" customHeight="1" thickBot="1">
      <c r="A22" s="24" t="s">
        <v>479</v>
      </c>
      <c r="B22" s="45" t="s">
        <v>480</v>
      </c>
      <c r="C22" s="25" t="s">
        <v>9</v>
      </c>
      <c r="D22" s="108">
        <f>F22</f>
        <v>602584.80000000005</v>
      </c>
      <c r="E22" s="108"/>
      <c r="F22" s="108">
        <v>602584.80000000005</v>
      </c>
      <c r="G22" s="80">
        <v>0</v>
      </c>
      <c r="H22" s="80">
        <v>0</v>
      </c>
      <c r="I22" s="80">
        <v>0</v>
      </c>
      <c r="J22" s="43">
        <f>L22</f>
        <v>397850.2</v>
      </c>
      <c r="K22" s="43"/>
      <c r="L22" s="43">
        <v>397850.2</v>
      </c>
      <c r="M22" s="43">
        <f>O22</f>
        <v>490320</v>
      </c>
      <c r="N22" s="43"/>
      <c r="O22" s="43">
        <v>490320</v>
      </c>
      <c r="P22" s="43">
        <f>R22</f>
        <v>552079</v>
      </c>
      <c r="Q22" s="43"/>
      <c r="R22" s="43">
        <v>552079</v>
      </c>
      <c r="S22" s="43">
        <f>U22</f>
        <v>379250</v>
      </c>
      <c r="T22" s="43"/>
      <c r="U22" s="43">
        <f>T8</f>
        <v>379250</v>
      </c>
      <c r="V22" s="57"/>
    </row>
  </sheetData>
  <mergeCells count="25">
    <mergeCell ref="M4:O4"/>
    <mergeCell ref="M5:M6"/>
    <mergeCell ref="T1:V1"/>
    <mergeCell ref="T2:V2"/>
    <mergeCell ref="B4:B6"/>
    <mergeCell ref="A4:A6"/>
    <mergeCell ref="A3:U3"/>
    <mergeCell ref="J4:L4"/>
    <mergeCell ref="P4:R4"/>
    <mergeCell ref="S4:U4"/>
    <mergeCell ref="J5:J6"/>
    <mergeCell ref="K5:L5"/>
    <mergeCell ref="C4:C6"/>
    <mergeCell ref="D4:F4"/>
    <mergeCell ref="G4:I4"/>
    <mergeCell ref="D5:D6"/>
    <mergeCell ref="E5:F5"/>
    <mergeCell ref="G5:G6"/>
    <mergeCell ref="N5:O5"/>
    <mergeCell ref="P5:P6"/>
    <mergeCell ref="H5:I5"/>
    <mergeCell ref="V5:V6"/>
    <mergeCell ref="Q5:R5"/>
    <mergeCell ref="S5:S6"/>
    <mergeCell ref="T5:U5"/>
  </mergeCells>
  <pageMargins left="0.19685039370078741" right="0.19685039370078741" top="0.31496062992125984" bottom="0.19685039370078741" header="0.31496062992125984" footer="0.15748031496062992"/>
  <pageSetup paperSize="9" scale="6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Y313"/>
  <sheetViews>
    <sheetView tabSelected="1" topLeftCell="A310" zoomScale="120" zoomScaleNormal="120" workbookViewId="0">
      <selection activeCell="H318" sqref="H318"/>
    </sheetView>
  </sheetViews>
  <sheetFormatPr defaultRowHeight="10.5"/>
  <cols>
    <col min="1" max="1" width="5.6640625" style="2" customWidth="1"/>
    <col min="2" max="2" width="4.5" style="2" customWidth="1"/>
    <col min="3" max="3" width="4.6640625" style="2" customWidth="1"/>
    <col min="4" max="4" width="4.5" style="4" customWidth="1"/>
    <col min="5" max="5" width="50" style="7" customWidth="1"/>
    <col min="6" max="6" width="6.83203125" style="117" customWidth="1"/>
    <col min="7" max="7" width="12.33203125" style="4" customWidth="1"/>
    <col min="8" max="8" width="12.83203125" style="4" customWidth="1"/>
    <col min="9" max="9" width="12.33203125" style="4" customWidth="1"/>
    <col min="10" max="10" width="13.33203125" style="4" customWidth="1"/>
    <col min="11" max="11" width="12.83203125" style="4" customWidth="1"/>
    <col min="12" max="12" width="10.5" style="4" customWidth="1"/>
    <col min="13" max="14" width="12.5" style="1" customWidth="1"/>
    <col min="15" max="15" width="13.6640625" style="1" customWidth="1"/>
    <col min="16" max="16" width="13.5" style="1" customWidth="1"/>
    <col min="17" max="17" width="14.5" style="1" customWidth="1"/>
    <col min="18" max="18" width="14.83203125" style="1" customWidth="1"/>
    <col min="19" max="19" width="14.1640625" style="1" customWidth="1"/>
    <col min="20" max="20" width="13.6640625" style="1" customWidth="1"/>
    <col min="21" max="21" width="13.5" style="1" customWidth="1"/>
    <col min="22" max="22" width="13.1640625" style="1" customWidth="1"/>
    <col min="23" max="23" width="12.83203125" style="1" customWidth="1"/>
    <col min="24" max="24" width="14.33203125" style="1" customWidth="1"/>
    <col min="25" max="25" width="30.1640625" customWidth="1"/>
  </cols>
  <sheetData>
    <row r="1" spans="1:25">
      <c r="W1" s="390" t="s">
        <v>640</v>
      </c>
      <c r="X1" s="390"/>
      <c r="Y1" s="390"/>
    </row>
    <row r="2" spans="1:25">
      <c r="W2" s="390" t="s">
        <v>641</v>
      </c>
      <c r="X2" s="390"/>
      <c r="Y2" s="390"/>
    </row>
    <row r="3" spans="1:25" ht="20.25" customHeight="1" thickBot="1">
      <c r="A3" s="430" t="s">
        <v>665</v>
      </c>
      <c r="B3" s="430"/>
      <c r="C3" s="430"/>
      <c r="D3" s="430"/>
      <c r="E3" s="430"/>
      <c r="F3" s="430"/>
      <c r="G3" s="430"/>
      <c r="H3" s="430"/>
      <c r="I3" s="430"/>
      <c r="J3" s="430"/>
      <c r="K3" s="430"/>
      <c r="L3" s="430"/>
      <c r="M3" s="430"/>
      <c r="N3" s="430"/>
      <c r="O3" s="430"/>
      <c r="P3" s="430"/>
      <c r="Q3" s="430"/>
      <c r="R3" s="430"/>
      <c r="S3" s="430"/>
      <c r="T3" s="430"/>
      <c r="U3" s="430"/>
      <c r="V3" s="430"/>
      <c r="W3" s="430"/>
      <c r="X3" s="430"/>
      <c r="Y3" s="430"/>
    </row>
    <row r="4" spans="1:25" ht="22.5" customHeight="1">
      <c r="A4" s="434" t="s">
        <v>1</v>
      </c>
      <c r="B4" s="436" t="s">
        <v>171</v>
      </c>
      <c r="C4" s="436" t="s">
        <v>172</v>
      </c>
      <c r="D4" s="436" t="s">
        <v>173</v>
      </c>
      <c r="E4" s="385" t="s">
        <v>481</v>
      </c>
      <c r="F4" s="431" t="s">
        <v>3</v>
      </c>
      <c r="G4" s="383" t="s">
        <v>499</v>
      </c>
      <c r="H4" s="383"/>
      <c r="I4" s="383"/>
      <c r="J4" s="383" t="s">
        <v>500</v>
      </c>
      <c r="K4" s="383"/>
      <c r="L4" s="383"/>
      <c r="M4" s="383" t="s">
        <v>167</v>
      </c>
      <c r="N4" s="383"/>
      <c r="O4" s="383"/>
      <c r="P4" s="385" t="s">
        <v>501</v>
      </c>
      <c r="Q4" s="385"/>
      <c r="R4" s="385"/>
      <c r="S4" s="383" t="s">
        <v>168</v>
      </c>
      <c r="T4" s="383"/>
      <c r="U4" s="383"/>
      <c r="V4" s="383" t="s">
        <v>169</v>
      </c>
      <c r="W4" s="383"/>
      <c r="X4" s="383"/>
      <c r="Y4" s="54" t="s">
        <v>502</v>
      </c>
    </row>
    <row r="5" spans="1:25" ht="18.75" customHeight="1">
      <c r="A5" s="435"/>
      <c r="B5" s="437"/>
      <c r="C5" s="437"/>
      <c r="D5" s="437"/>
      <c r="E5" s="433"/>
      <c r="F5" s="432"/>
      <c r="G5" s="384" t="s">
        <v>4</v>
      </c>
      <c r="H5" s="384" t="s">
        <v>5</v>
      </c>
      <c r="I5" s="384"/>
      <c r="J5" s="384" t="s">
        <v>4</v>
      </c>
      <c r="K5" s="384" t="s">
        <v>5</v>
      </c>
      <c r="L5" s="384"/>
      <c r="M5" s="384" t="s">
        <v>4</v>
      </c>
      <c r="N5" s="384" t="s">
        <v>5</v>
      </c>
      <c r="O5" s="384"/>
      <c r="P5" s="384" t="s">
        <v>4</v>
      </c>
      <c r="Q5" s="384" t="s">
        <v>5</v>
      </c>
      <c r="R5" s="384"/>
      <c r="S5" s="384" t="s">
        <v>4</v>
      </c>
      <c r="T5" s="384" t="s">
        <v>5</v>
      </c>
      <c r="U5" s="384"/>
      <c r="V5" s="384" t="s">
        <v>4</v>
      </c>
      <c r="W5" s="384" t="s">
        <v>5</v>
      </c>
      <c r="X5" s="384"/>
      <c r="Y5" s="386" t="s">
        <v>645</v>
      </c>
    </row>
    <row r="6" spans="1:25" ht="33.75" customHeight="1">
      <c r="A6" s="435"/>
      <c r="B6" s="437"/>
      <c r="C6" s="437"/>
      <c r="D6" s="437"/>
      <c r="E6" s="433"/>
      <c r="F6" s="432"/>
      <c r="G6" s="384"/>
      <c r="H6" s="12" t="s">
        <v>6</v>
      </c>
      <c r="I6" s="12" t="s">
        <v>7</v>
      </c>
      <c r="J6" s="384"/>
      <c r="K6" s="12" t="s">
        <v>6</v>
      </c>
      <c r="L6" s="12" t="s">
        <v>7</v>
      </c>
      <c r="M6" s="384"/>
      <c r="N6" s="12" t="s">
        <v>6</v>
      </c>
      <c r="O6" s="12" t="s">
        <v>7</v>
      </c>
      <c r="P6" s="384"/>
      <c r="Q6" s="12" t="s">
        <v>6</v>
      </c>
      <c r="R6" s="12" t="s">
        <v>7</v>
      </c>
      <c r="S6" s="384"/>
      <c r="T6" s="12" t="s">
        <v>6</v>
      </c>
      <c r="U6" s="12" t="s">
        <v>7</v>
      </c>
      <c r="V6" s="384"/>
      <c r="W6" s="12" t="s">
        <v>6</v>
      </c>
      <c r="X6" s="12" t="s">
        <v>7</v>
      </c>
      <c r="Y6" s="394"/>
    </row>
    <row r="7" spans="1:25" ht="12.75" customHeight="1">
      <c r="A7" s="34">
        <v>1</v>
      </c>
      <c r="B7" s="35">
        <v>2</v>
      </c>
      <c r="C7" s="35">
        <v>3</v>
      </c>
      <c r="D7" s="35">
        <v>4</v>
      </c>
      <c r="E7" s="35">
        <v>5</v>
      </c>
      <c r="F7" s="118">
        <v>6</v>
      </c>
      <c r="G7" s="35">
        <v>7</v>
      </c>
      <c r="H7" s="35">
        <v>8</v>
      </c>
      <c r="I7" s="35">
        <v>9</v>
      </c>
      <c r="J7" s="35">
        <v>10</v>
      </c>
      <c r="K7" s="35">
        <v>11</v>
      </c>
      <c r="L7" s="35">
        <v>12</v>
      </c>
      <c r="M7" s="35">
        <v>13</v>
      </c>
      <c r="N7" s="35">
        <v>14</v>
      </c>
      <c r="O7" s="35">
        <v>15</v>
      </c>
      <c r="P7" s="35">
        <v>16</v>
      </c>
      <c r="Q7" s="35">
        <v>17</v>
      </c>
      <c r="R7" s="35">
        <v>18</v>
      </c>
      <c r="S7" s="35">
        <v>19</v>
      </c>
      <c r="T7" s="35">
        <v>20</v>
      </c>
      <c r="U7" s="35">
        <v>21</v>
      </c>
      <c r="V7" s="35">
        <v>22</v>
      </c>
      <c r="W7" s="35">
        <v>23</v>
      </c>
      <c r="X7" s="35">
        <v>24</v>
      </c>
      <c r="Y7" s="11">
        <v>22</v>
      </c>
    </row>
    <row r="8" spans="1:25" s="101" customFormat="1" ht="21" customHeight="1">
      <c r="A8" s="162" t="s">
        <v>9</v>
      </c>
      <c r="B8" s="163" t="s">
        <v>9</v>
      </c>
      <c r="C8" s="163" t="s">
        <v>9</v>
      </c>
      <c r="D8" s="163" t="s">
        <v>9</v>
      </c>
      <c r="E8" s="176" t="s">
        <v>175</v>
      </c>
      <c r="F8" s="177"/>
      <c r="G8" s="178">
        <f>H8+I8-H304</f>
        <v>3671376.0260000001</v>
      </c>
      <c r="H8" s="178">
        <f>H9+H73+H86+H128+H161+H188+H195+H250+H288+H304</f>
        <v>2421983.7999999998</v>
      </c>
      <c r="I8" s="178">
        <f>I9+I73+I86+I128+I161+I188+I195+I250+I288</f>
        <v>1553828.5260000001</v>
      </c>
      <c r="J8" s="178">
        <f>K8+L8</f>
        <v>3103724.6</v>
      </c>
      <c r="K8" s="178">
        <f>K9+K73+K86+K128+K161+K188+K195+K250+K288+K304</f>
        <v>3095576.7</v>
      </c>
      <c r="L8" s="178">
        <f>L9+L73+L86+L128+L195+L288</f>
        <v>8147.9</v>
      </c>
      <c r="M8" s="166">
        <f>N8+O8</f>
        <v>8097857.3999999994</v>
      </c>
      <c r="N8" s="100">
        <f>N9+N73+N86+N128+N161+N188+N195+N250+N288+N304</f>
        <v>3082680.2199999997</v>
      </c>
      <c r="O8" s="100">
        <f>O9+O86+O128+O161+O188+O195+O250+O288</f>
        <v>5015177.18</v>
      </c>
      <c r="P8" s="100">
        <f t="shared" ref="P8:R9" si="0">M8-J8</f>
        <v>4994132.7999999989</v>
      </c>
      <c r="Q8" s="100">
        <f t="shared" si="0"/>
        <v>-12896.480000000447</v>
      </c>
      <c r="R8" s="100">
        <f t="shared" si="0"/>
        <v>5007029.2799999993</v>
      </c>
      <c r="S8" s="100">
        <f>T8+U8</f>
        <v>7480893.6049999995</v>
      </c>
      <c r="T8" s="100">
        <f>T9+T73+T86+T128+T161+T188+T195+T250+T288+T304</f>
        <v>3161929.2049999991</v>
      </c>
      <c r="U8" s="100">
        <f>U9+U86+U128+U161+U188+U195+U250</f>
        <v>4318964.4000000004</v>
      </c>
      <c r="V8" s="100">
        <f>W8+X8</f>
        <v>4843200</v>
      </c>
      <c r="W8" s="100">
        <f>W9+W73+W86+W128+W161+W195+W250+W288+W304</f>
        <v>3261200</v>
      </c>
      <c r="X8" s="100">
        <f>X86+X161+X195+X250</f>
        <v>1582000</v>
      </c>
      <c r="Y8" s="263"/>
    </row>
    <row r="9" spans="1:25" s="101" customFormat="1" ht="30.75" customHeight="1">
      <c r="A9" s="162" t="s">
        <v>176</v>
      </c>
      <c r="B9" s="163" t="s">
        <v>177</v>
      </c>
      <c r="C9" s="163" t="s">
        <v>178</v>
      </c>
      <c r="D9" s="163" t="s">
        <v>178</v>
      </c>
      <c r="E9" s="176" t="s">
        <v>179</v>
      </c>
      <c r="F9" s="177"/>
      <c r="G9" s="178">
        <f>H9+I9</f>
        <v>511009.34</v>
      </c>
      <c r="H9" s="178">
        <f>H11+H36+H66</f>
        <v>471241.86000000004</v>
      </c>
      <c r="I9" s="178">
        <f>I11+I36</f>
        <v>39767.480000000003</v>
      </c>
      <c r="J9" s="178">
        <f>K9+L9</f>
        <v>547321.19999999995</v>
      </c>
      <c r="K9" s="178">
        <f>K11+J36+K66</f>
        <v>546421.19999999995</v>
      </c>
      <c r="L9" s="178">
        <f>L11+L36+L66</f>
        <v>900</v>
      </c>
      <c r="M9" s="166">
        <f t="shared" ref="M9:M73" si="1">N9+O9</f>
        <v>1763925.4</v>
      </c>
      <c r="N9" s="100">
        <f>N11+N36+N66</f>
        <v>641925.4</v>
      </c>
      <c r="O9" s="100">
        <f>O11+O36</f>
        <v>1122000</v>
      </c>
      <c r="P9" s="100">
        <f t="shared" si="0"/>
        <v>1216604.2</v>
      </c>
      <c r="Q9" s="100">
        <f t="shared" si="0"/>
        <v>95504.20000000007</v>
      </c>
      <c r="R9" s="100">
        <f t="shared" si="0"/>
        <v>1121100</v>
      </c>
      <c r="S9" s="100">
        <f>T9+U9</f>
        <v>832022.5</v>
      </c>
      <c r="T9" s="100">
        <f>T11+T36+T66</f>
        <v>702022.5</v>
      </c>
      <c r="U9" s="100">
        <f>U36</f>
        <v>130000</v>
      </c>
      <c r="V9" s="100">
        <f>W9</f>
        <v>731870.2</v>
      </c>
      <c r="W9" s="100">
        <f>W11+W36+W66</f>
        <v>731870.2</v>
      </c>
      <c r="X9" s="100"/>
      <c r="Y9" s="262"/>
    </row>
    <row r="10" spans="1:25" ht="12.75" customHeight="1">
      <c r="A10" s="18"/>
      <c r="B10" s="20"/>
      <c r="C10" s="20"/>
      <c r="D10" s="46"/>
      <c r="E10" s="47" t="s">
        <v>5</v>
      </c>
      <c r="F10" s="118"/>
      <c r="G10" s="46"/>
      <c r="H10" s="46"/>
      <c r="I10" s="46"/>
      <c r="J10" s="46"/>
      <c r="K10" s="46"/>
      <c r="L10" s="46"/>
      <c r="M10" s="39"/>
      <c r="N10" s="23"/>
      <c r="O10" s="23"/>
      <c r="P10" s="100"/>
      <c r="Q10" s="100"/>
      <c r="R10" s="100"/>
      <c r="S10" s="23"/>
      <c r="T10" s="23"/>
      <c r="U10" s="23"/>
      <c r="V10" s="23"/>
      <c r="W10" s="23"/>
      <c r="X10" s="23"/>
      <c r="Y10" s="56"/>
    </row>
    <row r="11" spans="1:25" s="101" customFormat="1" ht="50.25" customHeight="1">
      <c r="A11" s="162" t="s">
        <v>180</v>
      </c>
      <c r="B11" s="163" t="s">
        <v>177</v>
      </c>
      <c r="C11" s="163" t="s">
        <v>181</v>
      </c>
      <c r="D11" s="163" t="s">
        <v>178</v>
      </c>
      <c r="E11" s="173" t="s">
        <v>182</v>
      </c>
      <c r="F11" s="174"/>
      <c r="G11" s="175">
        <f>H11+I11</f>
        <v>413261.46</v>
      </c>
      <c r="H11" s="175">
        <f>H13</f>
        <v>410854.46</v>
      </c>
      <c r="I11" s="175">
        <f>I13</f>
        <v>2407</v>
      </c>
      <c r="J11" s="175">
        <f>K11+L11</f>
        <v>466830</v>
      </c>
      <c r="K11" s="175">
        <f>K13</f>
        <v>465930</v>
      </c>
      <c r="L11" s="175">
        <f>L13</f>
        <v>900</v>
      </c>
      <c r="M11" s="166">
        <f t="shared" si="1"/>
        <v>1546517</v>
      </c>
      <c r="N11" s="100">
        <f>N13</f>
        <v>546517</v>
      </c>
      <c r="O11" s="100">
        <f>O13</f>
        <v>1000000</v>
      </c>
      <c r="P11" s="100">
        <f>M11-J11</f>
        <v>1079687</v>
      </c>
      <c r="Q11" s="100">
        <f>N11-K11</f>
        <v>80587</v>
      </c>
      <c r="R11" s="100">
        <f>O11-L11</f>
        <v>999100</v>
      </c>
      <c r="S11" s="100">
        <f>S13</f>
        <v>604579.69999999995</v>
      </c>
      <c r="T11" s="100">
        <f>T13</f>
        <v>604579.69999999995</v>
      </c>
      <c r="U11" s="100"/>
      <c r="V11" s="100">
        <f>W11</f>
        <v>632169.19999999995</v>
      </c>
      <c r="W11" s="100">
        <f>W13</f>
        <v>632169.19999999995</v>
      </c>
      <c r="X11" s="100"/>
      <c r="Y11" s="167"/>
    </row>
    <row r="12" spans="1:25" ht="12.75" customHeight="1">
      <c r="A12" s="18"/>
      <c r="B12" s="20"/>
      <c r="C12" s="20"/>
      <c r="D12" s="46"/>
      <c r="E12" s="47" t="s">
        <v>183</v>
      </c>
      <c r="F12" s="118"/>
      <c r="G12" s="46"/>
      <c r="H12" s="46"/>
      <c r="I12" s="46"/>
      <c r="J12" s="46"/>
      <c r="K12" s="46"/>
      <c r="L12" s="46"/>
      <c r="M12" s="39"/>
      <c r="N12" s="23"/>
      <c r="O12" s="23"/>
      <c r="P12" s="100"/>
      <c r="Q12" s="100"/>
      <c r="R12" s="100"/>
      <c r="S12" s="23"/>
      <c r="T12" s="23"/>
      <c r="U12" s="23"/>
      <c r="V12" s="23"/>
      <c r="W12" s="23"/>
      <c r="X12" s="23"/>
      <c r="Y12" s="56"/>
    </row>
    <row r="13" spans="1:25" s="101" customFormat="1" ht="30" customHeight="1">
      <c r="A13" s="162" t="s">
        <v>184</v>
      </c>
      <c r="B13" s="163" t="s">
        <v>177</v>
      </c>
      <c r="C13" s="163" t="s">
        <v>181</v>
      </c>
      <c r="D13" s="163" t="s">
        <v>181</v>
      </c>
      <c r="E13" s="164" t="s">
        <v>185</v>
      </c>
      <c r="F13" s="165"/>
      <c r="G13" s="166">
        <f>G15</f>
        <v>413261.46</v>
      </c>
      <c r="H13" s="166">
        <f>H15</f>
        <v>410854.46</v>
      </c>
      <c r="I13" s="166">
        <f>I15</f>
        <v>2407</v>
      </c>
      <c r="J13" s="166">
        <f>K13+L13</f>
        <v>466830</v>
      </c>
      <c r="K13" s="166">
        <f>K15</f>
        <v>465930</v>
      </c>
      <c r="L13" s="166">
        <f>L15</f>
        <v>900</v>
      </c>
      <c r="M13" s="166">
        <f t="shared" si="1"/>
        <v>1546517</v>
      </c>
      <c r="N13" s="100">
        <f>N15</f>
        <v>546517</v>
      </c>
      <c r="O13" s="100">
        <f>O34</f>
        <v>1000000</v>
      </c>
      <c r="P13" s="100">
        <f>M13-J13</f>
        <v>1079687</v>
      </c>
      <c r="Q13" s="100">
        <f>N13-K13</f>
        <v>80587</v>
      </c>
      <c r="R13" s="100">
        <f>O13-L13</f>
        <v>999100</v>
      </c>
      <c r="S13" s="100">
        <f>S15</f>
        <v>604579.69999999995</v>
      </c>
      <c r="T13" s="100">
        <f>T15</f>
        <v>604579.69999999995</v>
      </c>
      <c r="U13" s="100"/>
      <c r="V13" s="100">
        <f>W13</f>
        <v>632169.19999999995</v>
      </c>
      <c r="W13" s="100">
        <f>W15</f>
        <v>632169.19999999995</v>
      </c>
      <c r="X13" s="100"/>
      <c r="Y13" s="167"/>
    </row>
    <row r="14" spans="1:25" ht="12.75" customHeight="1">
      <c r="A14" s="18"/>
      <c r="B14" s="20"/>
      <c r="C14" s="20"/>
      <c r="D14" s="46"/>
      <c r="E14" s="47" t="s">
        <v>5</v>
      </c>
      <c r="F14" s="118"/>
      <c r="G14" s="46"/>
      <c r="H14" s="46"/>
      <c r="I14" s="46"/>
      <c r="J14" s="46"/>
      <c r="K14" s="46"/>
      <c r="L14" s="46"/>
      <c r="M14" s="39"/>
      <c r="N14" s="23"/>
      <c r="O14" s="23"/>
      <c r="P14" s="100"/>
      <c r="Q14" s="100"/>
      <c r="R14" s="100"/>
      <c r="S14" s="23"/>
      <c r="T14" s="23"/>
      <c r="U14" s="23"/>
      <c r="V14" s="23"/>
      <c r="W14" s="23"/>
      <c r="X14" s="23"/>
      <c r="Y14" s="56"/>
    </row>
    <row r="15" spans="1:25" s="101" customFormat="1" ht="16.5" customHeight="1">
      <c r="A15" s="179"/>
      <c r="B15" s="98"/>
      <c r="C15" s="98"/>
      <c r="D15" s="166"/>
      <c r="E15" s="173" t="s">
        <v>482</v>
      </c>
      <c r="F15" s="180"/>
      <c r="G15" s="181">
        <f>H15+I15</f>
        <v>413261.46</v>
      </c>
      <c r="H15" s="181">
        <f>H16+H17+H18+H19+H20+H21+H22+H23+H24+H25+H26+H27+H28+H29+H30+H31+H32+H33+H35</f>
        <v>410854.46</v>
      </c>
      <c r="I15" s="181">
        <f>I35</f>
        <v>2407</v>
      </c>
      <c r="J15" s="181">
        <f>K15+L15</f>
        <v>466830</v>
      </c>
      <c r="K15" s="181">
        <f>K16+K17+K18+K19+K20+K21+K22+K23+K24+K25+K26+K27+K28+K29+K30+K31+K32+K33</f>
        <v>465930</v>
      </c>
      <c r="L15" s="181">
        <f>L35</f>
        <v>900</v>
      </c>
      <c r="M15" s="166">
        <f t="shared" si="1"/>
        <v>546517</v>
      </c>
      <c r="N15" s="100">
        <f>N16+N17+N18+N19+N20+N21+N22+N23+N24+N25+N26+N27+N28+N29+N30+N31+N32+N33</f>
        <v>546517</v>
      </c>
      <c r="O15" s="100"/>
      <c r="P15" s="100">
        <f t="shared" ref="P15:P35" si="2">M15-J15</f>
        <v>79687</v>
      </c>
      <c r="Q15" s="100">
        <f t="shared" ref="Q15:Q35" si="3">N15-K15</f>
        <v>80587</v>
      </c>
      <c r="R15" s="100">
        <f t="shared" ref="R15:R35" si="4">O15-L15</f>
        <v>-900</v>
      </c>
      <c r="S15" s="100">
        <f>T15</f>
        <v>604579.69999999995</v>
      </c>
      <c r="T15" s="100">
        <f>T16+T17+T18+T19+T20+T21+T22+T23+T24+T25+T26+T27+T28+T29+T30+T31+T32</f>
        <v>604579.69999999995</v>
      </c>
      <c r="U15" s="100"/>
      <c r="V15" s="100">
        <f>W15</f>
        <v>632169.19999999995</v>
      </c>
      <c r="W15" s="100">
        <f>W16+W17+W18+W19+W20+W21+W22+W23+W24+W25+W26+W27+W28+W29+W30+W31+W32+W33</f>
        <v>632169.19999999995</v>
      </c>
      <c r="X15" s="100"/>
      <c r="Y15" s="167"/>
    </row>
    <row r="16" spans="1:25" ht="21" customHeight="1">
      <c r="A16" s="18"/>
      <c r="B16" s="20"/>
      <c r="C16" s="20"/>
      <c r="D16" s="46"/>
      <c r="E16" s="47" t="s">
        <v>309</v>
      </c>
      <c r="F16" s="118" t="s">
        <v>308</v>
      </c>
      <c r="G16" s="35">
        <f>H16+I16</f>
        <v>351026.1</v>
      </c>
      <c r="H16" s="35">
        <v>351026.1</v>
      </c>
      <c r="I16" s="35"/>
      <c r="J16" s="35">
        <f>K16</f>
        <v>395920</v>
      </c>
      <c r="K16" s="35">
        <v>395920</v>
      </c>
      <c r="L16" s="35"/>
      <c r="M16" s="39">
        <f t="shared" si="1"/>
        <v>473627</v>
      </c>
      <c r="N16" s="23">
        <v>473627</v>
      </c>
      <c r="O16" s="23"/>
      <c r="P16" s="100">
        <f t="shared" si="2"/>
        <v>77707</v>
      </c>
      <c r="Q16" s="100">
        <f t="shared" si="3"/>
        <v>77707</v>
      </c>
      <c r="R16" s="100">
        <f t="shared" si="4"/>
        <v>0</v>
      </c>
      <c r="S16" s="23">
        <f>T16</f>
        <v>520989.7</v>
      </c>
      <c r="T16" s="23">
        <f>N16+N16*10/100</f>
        <v>520989.7</v>
      </c>
      <c r="U16" s="23"/>
      <c r="V16" s="23">
        <f>W16</f>
        <v>547039.19999999995</v>
      </c>
      <c r="W16" s="23">
        <v>547039.19999999995</v>
      </c>
      <c r="X16" s="23"/>
      <c r="Y16" s="56"/>
    </row>
    <row r="17" spans="1:25" ht="27" customHeight="1">
      <c r="A17" s="18"/>
      <c r="B17" s="20"/>
      <c r="C17" s="20"/>
      <c r="D17" s="46"/>
      <c r="E17" s="47" t="s">
        <v>311</v>
      </c>
      <c r="F17" s="118" t="s">
        <v>310</v>
      </c>
      <c r="G17" s="35">
        <f t="shared" ref="G17:G35" si="5">H17+I17</f>
        <v>17800.59</v>
      </c>
      <c r="H17" s="35">
        <v>17800.59</v>
      </c>
      <c r="I17" s="35"/>
      <c r="J17" s="35">
        <f t="shared" ref="J17:J33" si="6">K17</f>
        <v>20000</v>
      </c>
      <c r="K17" s="35">
        <v>20000</v>
      </c>
      <c r="L17" s="35"/>
      <c r="M17" s="39">
        <f t="shared" si="1"/>
        <v>20000</v>
      </c>
      <c r="N17" s="23">
        <v>20000</v>
      </c>
      <c r="O17" s="23"/>
      <c r="P17" s="100">
        <f t="shared" si="2"/>
        <v>0</v>
      </c>
      <c r="Q17" s="100">
        <f t="shared" si="3"/>
        <v>0</v>
      </c>
      <c r="R17" s="100">
        <f t="shared" si="4"/>
        <v>0</v>
      </c>
      <c r="S17" s="23">
        <f t="shared" ref="S17:S35" si="7">T17</f>
        <v>25000</v>
      </c>
      <c r="T17" s="23">
        <v>25000</v>
      </c>
      <c r="U17" s="23"/>
      <c r="V17" s="23">
        <f>W17</f>
        <v>25000</v>
      </c>
      <c r="W17" s="23">
        <v>25000</v>
      </c>
      <c r="X17" s="23"/>
      <c r="Y17" s="56"/>
    </row>
    <row r="18" spans="1:25" ht="21" customHeight="1">
      <c r="A18" s="18"/>
      <c r="B18" s="20"/>
      <c r="C18" s="20"/>
      <c r="D18" s="46"/>
      <c r="E18" s="47" t="s">
        <v>317</v>
      </c>
      <c r="F18" s="118" t="s">
        <v>316</v>
      </c>
      <c r="G18" s="35">
        <f t="shared" si="5"/>
        <v>10031.959999999999</v>
      </c>
      <c r="H18" s="35">
        <v>10031.959999999999</v>
      </c>
      <c r="I18" s="35"/>
      <c r="J18" s="35">
        <f t="shared" si="6"/>
        <v>9500</v>
      </c>
      <c r="K18" s="35">
        <v>9500</v>
      </c>
      <c r="L18" s="35"/>
      <c r="M18" s="39">
        <f t="shared" si="1"/>
        <v>11200</v>
      </c>
      <c r="N18" s="23">
        <v>11200</v>
      </c>
      <c r="O18" s="23"/>
      <c r="P18" s="100">
        <f t="shared" si="2"/>
        <v>1700</v>
      </c>
      <c r="Q18" s="100">
        <f t="shared" si="3"/>
        <v>1700</v>
      </c>
      <c r="R18" s="100">
        <f t="shared" si="4"/>
        <v>0</v>
      </c>
      <c r="S18" s="23">
        <f t="shared" si="7"/>
        <v>12000</v>
      </c>
      <c r="T18" s="23">
        <v>12000</v>
      </c>
      <c r="U18" s="23"/>
      <c r="V18" s="23">
        <f>W18</f>
        <v>12000</v>
      </c>
      <c r="W18" s="23">
        <v>12000</v>
      </c>
      <c r="X18" s="23"/>
      <c r="Y18" s="56"/>
    </row>
    <row r="19" spans="1:25" ht="21" customHeight="1">
      <c r="A19" s="18"/>
      <c r="B19" s="20"/>
      <c r="C19" s="20"/>
      <c r="D19" s="46"/>
      <c r="E19" s="47" t="s">
        <v>319</v>
      </c>
      <c r="F19" s="118" t="s">
        <v>318</v>
      </c>
      <c r="G19" s="35">
        <f t="shared" si="5"/>
        <v>192.6</v>
      </c>
      <c r="H19" s="35">
        <v>192.6</v>
      </c>
      <c r="I19" s="35"/>
      <c r="J19" s="35">
        <f t="shared" si="6"/>
        <v>400</v>
      </c>
      <c r="K19" s="35">
        <v>400</v>
      </c>
      <c r="L19" s="35"/>
      <c r="M19" s="39">
        <f t="shared" si="1"/>
        <v>400</v>
      </c>
      <c r="N19" s="23">
        <v>400</v>
      </c>
      <c r="O19" s="23"/>
      <c r="P19" s="100">
        <f t="shared" si="2"/>
        <v>0</v>
      </c>
      <c r="Q19" s="100">
        <f t="shared" si="3"/>
        <v>0</v>
      </c>
      <c r="R19" s="100">
        <f t="shared" si="4"/>
        <v>0</v>
      </c>
      <c r="S19" s="23">
        <f t="shared" si="7"/>
        <v>400</v>
      </c>
      <c r="T19" s="23">
        <v>400</v>
      </c>
      <c r="U19" s="23"/>
      <c r="V19" s="23">
        <f t="shared" ref="V19:V33" si="8">W19</f>
        <v>400</v>
      </c>
      <c r="W19" s="23">
        <v>400</v>
      </c>
      <c r="X19" s="23"/>
      <c r="Y19" s="56"/>
    </row>
    <row r="20" spans="1:25" ht="21" customHeight="1">
      <c r="A20" s="18"/>
      <c r="B20" s="20"/>
      <c r="C20" s="20"/>
      <c r="D20" s="46"/>
      <c r="E20" s="47" t="s">
        <v>321</v>
      </c>
      <c r="F20" s="118" t="s">
        <v>320</v>
      </c>
      <c r="G20" s="35">
        <f t="shared" si="5"/>
        <v>1296.79</v>
      </c>
      <c r="H20" s="111">
        <v>1296.79</v>
      </c>
      <c r="I20" s="35"/>
      <c r="J20" s="35">
        <f t="shared" si="6"/>
        <v>1260</v>
      </c>
      <c r="K20" s="35">
        <v>1260</v>
      </c>
      <c r="L20" s="35"/>
      <c r="M20" s="39">
        <f t="shared" si="1"/>
        <v>1260</v>
      </c>
      <c r="N20" s="23">
        <v>1260</v>
      </c>
      <c r="O20" s="23"/>
      <c r="P20" s="100">
        <f t="shared" si="2"/>
        <v>0</v>
      </c>
      <c r="Q20" s="100">
        <f t="shared" si="3"/>
        <v>0</v>
      </c>
      <c r="R20" s="100">
        <f t="shared" si="4"/>
        <v>0</v>
      </c>
      <c r="S20" s="23">
        <f t="shared" si="7"/>
        <v>1260</v>
      </c>
      <c r="T20" s="23">
        <v>1260</v>
      </c>
      <c r="U20" s="23"/>
      <c r="V20" s="23">
        <f t="shared" si="8"/>
        <v>1260</v>
      </c>
      <c r="W20" s="23">
        <v>1260</v>
      </c>
      <c r="X20" s="23"/>
      <c r="Y20" s="56"/>
    </row>
    <row r="21" spans="1:25" ht="21" customHeight="1">
      <c r="A21" s="18"/>
      <c r="B21" s="20"/>
      <c r="C21" s="20"/>
      <c r="D21" s="46"/>
      <c r="E21" s="47" t="s">
        <v>323</v>
      </c>
      <c r="F21" s="118" t="s">
        <v>322</v>
      </c>
      <c r="G21" s="35">
        <f t="shared" si="5"/>
        <v>550</v>
      </c>
      <c r="H21" s="35">
        <v>550</v>
      </c>
      <c r="I21" s="35"/>
      <c r="J21" s="35">
        <f t="shared" si="6"/>
        <v>700</v>
      </c>
      <c r="K21" s="35">
        <v>700</v>
      </c>
      <c r="L21" s="35"/>
      <c r="M21" s="39">
        <f t="shared" si="1"/>
        <v>900</v>
      </c>
      <c r="N21" s="23">
        <v>900</v>
      </c>
      <c r="O21" s="23"/>
      <c r="P21" s="100">
        <f t="shared" si="2"/>
        <v>200</v>
      </c>
      <c r="Q21" s="100">
        <f t="shared" si="3"/>
        <v>200</v>
      </c>
      <c r="R21" s="100">
        <f t="shared" si="4"/>
        <v>0</v>
      </c>
      <c r="S21" s="23">
        <f t="shared" si="7"/>
        <v>900</v>
      </c>
      <c r="T21" s="23">
        <v>900</v>
      </c>
      <c r="U21" s="23"/>
      <c r="V21" s="23">
        <f t="shared" si="8"/>
        <v>900</v>
      </c>
      <c r="W21" s="23">
        <v>900</v>
      </c>
      <c r="X21" s="23"/>
      <c r="Y21" s="56"/>
    </row>
    <row r="22" spans="1:25" ht="20.25" customHeight="1">
      <c r="A22" s="18"/>
      <c r="B22" s="20"/>
      <c r="C22" s="20"/>
      <c r="D22" s="46"/>
      <c r="E22" s="47" t="s">
        <v>325</v>
      </c>
      <c r="F22" s="118" t="s">
        <v>324</v>
      </c>
      <c r="G22" s="35">
        <f t="shared" si="5"/>
        <v>0</v>
      </c>
      <c r="H22" s="35">
        <v>0</v>
      </c>
      <c r="I22" s="35"/>
      <c r="J22" s="35">
        <f t="shared" si="6"/>
        <v>0</v>
      </c>
      <c r="K22" s="35">
        <v>0</v>
      </c>
      <c r="L22" s="35"/>
      <c r="M22" s="39">
        <f t="shared" si="1"/>
        <v>0</v>
      </c>
      <c r="N22" s="23">
        <v>0</v>
      </c>
      <c r="O22" s="23"/>
      <c r="P22" s="100">
        <f t="shared" si="2"/>
        <v>0</v>
      </c>
      <c r="Q22" s="100">
        <f t="shared" si="3"/>
        <v>0</v>
      </c>
      <c r="R22" s="100">
        <f t="shared" si="4"/>
        <v>0</v>
      </c>
      <c r="S22" s="23">
        <f t="shared" si="7"/>
        <v>0</v>
      </c>
      <c r="T22" s="23">
        <v>0</v>
      </c>
      <c r="U22" s="23"/>
      <c r="V22" s="23">
        <f t="shared" si="8"/>
        <v>0</v>
      </c>
      <c r="W22" s="23">
        <v>0</v>
      </c>
      <c r="X22" s="23"/>
      <c r="Y22" s="56"/>
    </row>
    <row r="23" spans="1:25" ht="21" customHeight="1">
      <c r="A23" s="18"/>
      <c r="B23" s="20"/>
      <c r="C23" s="20"/>
      <c r="D23" s="46"/>
      <c r="E23" s="47" t="s">
        <v>329</v>
      </c>
      <c r="F23" s="118" t="s">
        <v>328</v>
      </c>
      <c r="G23" s="35">
        <f t="shared" si="5"/>
        <v>1264.2</v>
      </c>
      <c r="H23" s="35">
        <v>1264.2</v>
      </c>
      <c r="I23" s="35"/>
      <c r="J23" s="35">
        <f t="shared" si="6"/>
        <v>3000</v>
      </c>
      <c r="K23" s="35">
        <v>3000</v>
      </c>
      <c r="L23" s="35"/>
      <c r="M23" s="39">
        <f t="shared" si="1"/>
        <v>3000</v>
      </c>
      <c r="N23" s="23">
        <v>3000</v>
      </c>
      <c r="O23" s="23"/>
      <c r="P23" s="100">
        <f t="shared" si="2"/>
        <v>0</v>
      </c>
      <c r="Q23" s="100">
        <f t="shared" si="3"/>
        <v>0</v>
      </c>
      <c r="R23" s="100">
        <f t="shared" si="4"/>
        <v>0</v>
      </c>
      <c r="S23" s="23">
        <f t="shared" si="7"/>
        <v>3000</v>
      </c>
      <c r="T23" s="23">
        <v>3000</v>
      </c>
      <c r="U23" s="23"/>
      <c r="V23" s="23">
        <f t="shared" si="8"/>
        <v>3500</v>
      </c>
      <c r="W23" s="23">
        <v>3500</v>
      </c>
      <c r="X23" s="23"/>
      <c r="Y23" s="56"/>
    </row>
    <row r="24" spans="1:25" ht="21" customHeight="1">
      <c r="A24" s="18"/>
      <c r="B24" s="20"/>
      <c r="C24" s="20"/>
      <c r="D24" s="46"/>
      <c r="E24" s="47" t="s">
        <v>331</v>
      </c>
      <c r="F24" s="118" t="s">
        <v>330</v>
      </c>
      <c r="G24" s="35">
        <f t="shared" si="5"/>
        <v>0</v>
      </c>
      <c r="H24" s="35">
        <v>0</v>
      </c>
      <c r="I24" s="35"/>
      <c r="J24" s="35">
        <f t="shared" si="6"/>
        <v>1000</v>
      </c>
      <c r="K24" s="35">
        <v>1000</v>
      </c>
      <c r="L24" s="35"/>
      <c r="M24" s="39">
        <f t="shared" si="1"/>
        <v>1000</v>
      </c>
      <c r="N24" s="23">
        <v>1000</v>
      </c>
      <c r="O24" s="23"/>
      <c r="P24" s="100">
        <f t="shared" si="2"/>
        <v>0</v>
      </c>
      <c r="Q24" s="100">
        <f t="shared" si="3"/>
        <v>0</v>
      </c>
      <c r="R24" s="100">
        <f t="shared" si="4"/>
        <v>0</v>
      </c>
      <c r="S24" s="23">
        <f t="shared" si="7"/>
        <v>1000</v>
      </c>
      <c r="T24" s="23">
        <v>1000</v>
      </c>
      <c r="U24" s="23"/>
      <c r="V24" s="23">
        <f t="shared" si="8"/>
        <v>1000</v>
      </c>
      <c r="W24" s="23">
        <v>1000</v>
      </c>
      <c r="X24" s="23"/>
      <c r="Y24" s="56"/>
    </row>
    <row r="25" spans="1:25" ht="21" customHeight="1">
      <c r="A25" s="18"/>
      <c r="B25" s="20"/>
      <c r="C25" s="20"/>
      <c r="D25" s="46"/>
      <c r="E25" s="47" t="s">
        <v>335</v>
      </c>
      <c r="F25" s="118" t="s">
        <v>334</v>
      </c>
      <c r="G25" s="35">
        <f t="shared" si="5"/>
        <v>499.99</v>
      </c>
      <c r="H25" s="35">
        <v>499.99</v>
      </c>
      <c r="I25" s="35"/>
      <c r="J25" s="35">
        <f t="shared" si="6"/>
        <v>500</v>
      </c>
      <c r="K25" s="35">
        <v>500</v>
      </c>
      <c r="L25" s="35"/>
      <c r="M25" s="39">
        <f t="shared" si="1"/>
        <v>980</v>
      </c>
      <c r="N25" s="23">
        <v>980</v>
      </c>
      <c r="O25" s="23"/>
      <c r="P25" s="100">
        <f t="shared" si="2"/>
        <v>480</v>
      </c>
      <c r="Q25" s="100">
        <f t="shared" si="3"/>
        <v>480</v>
      </c>
      <c r="R25" s="100">
        <f t="shared" si="4"/>
        <v>0</v>
      </c>
      <c r="S25" s="23">
        <f t="shared" si="7"/>
        <v>980</v>
      </c>
      <c r="T25" s="23">
        <v>980</v>
      </c>
      <c r="U25" s="23"/>
      <c r="V25" s="23">
        <f t="shared" si="8"/>
        <v>990</v>
      </c>
      <c r="W25" s="23">
        <v>990</v>
      </c>
      <c r="X25" s="23"/>
      <c r="Y25" s="56"/>
    </row>
    <row r="26" spans="1:25" ht="21" customHeight="1">
      <c r="A26" s="18"/>
      <c r="B26" s="20"/>
      <c r="C26" s="20"/>
      <c r="D26" s="46"/>
      <c r="E26" s="47" t="s">
        <v>337</v>
      </c>
      <c r="F26" s="118" t="s">
        <v>336</v>
      </c>
      <c r="G26" s="35">
        <f t="shared" si="5"/>
        <v>760.4</v>
      </c>
      <c r="H26" s="35">
        <v>760.4</v>
      </c>
      <c r="I26" s="35"/>
      <c r="J26" s="35">
        <f t="shared" si="6"/>
        <v>1100</v>
      </c>
      <c r="K26" s="35">
        <v>1100</v>
      </c>
      <c r="L26" s="35"/>
      <c r="M26" s="39">
        <f t="shared" si="1"/>
        <v>1100</v>
      </c>
      <c r="N26" s="23">
        <v>1100</v>
      </c>
      <c r="O26" s="23"/>
      <c r="P26" s="100">
        <f t="shared" si="2"/>
        <v>0</v>
      </c>
      <c r="Q26" s="100">
        <f t="shared" si="3"/>
        <v>0</v>
      </c>
      <c r="R26" s="100">
        <f t="shared" si="4"/>
        <v>0</v>
      </c>
      <c r="S26" s="23">
        <f t="shared" si="7"/>
        <v>1100</v>
      </c>
      <c r="T26" s="23">
        <v>1100</v>
      </c>
      <c r="U26" s="23"/>
      <c r="V26" s="23">
        <f t="shared" si="8"/>
        <v>1100</v>
      </c>
      <c r="W26" s="23">
        <v>1100</v>
      </c>
      <c r="X26" s="23"/>
      <c r="Y26" s="56"/>
    </row>
    <row r="27" spans="1:25" ht="21" customHeight="1">
      <c r="A27" s="18"/>
      <c r="B27" s="20"/>
      <c r="C27" s="20"/>
      <c r="D27" s="46"/>
      <c r="E27" s="47" t="s">
        <v>341</v>
      </c>
      <c r="F27" s="118" t="s">
        <v>340</v>
      </c>
      <c r="G27" s="35">
        <f t="shared" si="5"/>
        <v>949.68</v>
      </c>
      <c r="H27" s="35">
        <v>949.68</v>
      </c>
      <c r="I27" s="35"/>
      <c r="J27" s="35">
        <f t="shared" si="6"/>
        <v>1500</v>
      </c>
      <c r="K27" s="35">
        <v>1500</v>
      </c>
      <c r="L27" s="35"/>
      <c r="M27" s="39">
        <f t="shared" si="1"/>
        <v>1500</v>
      </c>
      <c r="N27" s="23">
        <v>1500</v>
      </c>
      <c r="O27" s="23"/>
      <c r="P27" s="100">
        <f t="shared" si="2"/>
        <v>0</v>
      </c>
      <c r="Q27" s="100">
        <f t="shared" si="3"/>
        <v>0</v>
      </c>
      <c r="R27" s="100">
        <f t="shared" si="4"/>
        <v>0</v>
      </c>
      <c r="S27" s="23">
        <f t="shared" si="7"/>
        <v>1500</v>
      </c>
      <c r="T27" s="23">
        <v>1500</v>
      </c>
      <c r="U27" s="23"/>
      <c r="V27" s="23">
        <f t="shared" si="8"/>
        <v>1500</v>
      </c>
      <c r="W27" s="23">
        <v>1500</v>
      </c>
      <c r="X27" s="23"/>
      <c r="Y27" s="56"/>
    </row>
    <row r="28" spans="1:25" ht="21" customHeight="1">
      <c r="A28" s="18"/>
      <c r="B28" s="20"/>
      <c r="C28" s="20"/>
      <c r="D28" s="46"/>
      <c r="E28" s="47" t="s">
        <v>347</v>
      </c>
      <c r="F28" s="118" t="s">
        <v>348</v>
      </c>
      <c r="G28" s="35">
        <f t="shared" si="5"/>
        <v>4750.59</v>
      </c>
      <c r="H28" s="35">
        <v>4750.59</v>
      </c>
      <c r="I28" s="35"/>
      <c r="J28" s="35">
        <f t="shared" si="6"/>
        <v>6000</v>
      </c>
      <c r="K28" s="35">
        <v>6000</v>
      </c>
      <c r="L28" s="35"/>
      <c r="M28" s="39">
        <f t="shared" si="1"/>
        <v>6500</v>
      </c>
      <c r="N28" s="23">
        <v>6500</v>
      </c>
      <c r="O28" s="23"/>
      <c r="P28" s="100">
        <f t="shared" si="2"/>
        <v>500</v>
      </c>
      <c r="Q28" s="100">
        <f t="shared" si="3"/>
        <v>500</v>
      </c>
      <c r="R28" s="100">
        <f t="shared" si="4"/>
        <v>0</v>
      </c>
      <c r="S28" s="23">
        <f t="shared" si="7"/>
        <v>6500</v>
      </c>
      <c r="T28" s="23">
        <v>6500</v>
      </c>
      <c r="U28" s="23"/>
      <c r="V28" s="23">
        <f t="shared" si="8"/>
        <v>6500</v>
      </c>
      <c r="W28" s="23">
        <v>6500</v>
      </c>
      <c r="X28" s="23"/>
      <c r="Y28" s="56"/>
    </row>
    <row r="29" spans="1:25" ht="26.25" customHeight="1">
      <c r="A29" s="18"/>
      <c r="B29" s="20"/>
      <c r="C29" s="20"/>
      <c r="D29" s="46"/>
      <c r="E29" s="47" t="s">
        <v>358</v>
      </c>
      <c r="F29" s="118" t="s">
        <v>357</v>
      </c>
      <c r="G29" s="35">
        <f t="shared" si="5"/>
        <v>9456.69</v>
      </c>
      <c r="H29" s="35">
        <v>9456.69</v>
      </c>
      <c r="I29" s="35"/>
      <c r="J29" s="35">
        <f t="shared" si="6"/>
        <v>12000</v>
      </c>
      <c r="K29" s="35">
        <v>12000</v>
      </c>
      <c r="L29" s="35"/>
      <c r="M29" s="39">
        <f t="shared" si="1"/>
        <v>12000</v>
      </c>
      <c r="N29" s="23">
        <v>12000</v>
      </c>
      <c r="O29" s="23"/>
      <c r="P29" s="100">
        <f t="shared" si="2"/>
        <v>0</v>
      </c>
      <c r="Q29" s="100">
        <f t="shared" si="3"/>
        <v>0</v>
      </c>
      <c r="R29" s="100">
        <f t="shared" si="4"/>
        <v>0</v>
      </c>
      <c r="S29" s="23">
        <f t="shared" si="7"/>
        <v>15000</v>
      </c>
      <c r="T29" s="23">
        <v>15000</v>
      </c>
      <c r="U29" s="23"/>
      <c r="V29" s="23">
        <f t="shared" si="8"/>
        <v>15000</v>
      </c>
      <c r="W29" s="23">
        <v>15000</v>
      </c>
      <c r="X29" s="23"/>
      <c r="Y29" s="56"/>
    </row>
    <row r="30" spans="1:25" ht="21" customHeight="1">
      <c r="A30" s="18"/>
      <c r="B30" s="20"/>
      <c r="C30" s="20"/>
      <c r="D30" s="46"/>
      <c r="E30" s="47" t="s">
        <v>362</v>
      </c>
      <c r="F30" s="118" t="s">
        <v>361</v>
      </c>
      <c r="G30" s="35">
        <f t="shared" si="5"/>
        <v>3154.64</v>
      </c>
      <c r="H30" s="35">
        <v>3154.64</v>
      </c>
      <c r="I30" s="35"/>
      <c r="J30" s="35">
        <f t="shared" si="6"/>
        <v>4100</v>
      </c>
      <c r="K30" s="35">
        <v>4100</v>
      </c>
      <c r="L30" s="35"/>
      <c r="M30" s="39">
        <f t="shared" si="1"/>
        <v>4100</v>
      </c>
      <c r="N30" s="23">
        <v>4100</v>
      </c>
      <c r="O30" s="23"/>
      <c r="P30" s="100">
        <f t="shared" si="2"/>
        <v>0</v>
      </c>
      <c r="Q30" s="100">
        <f t="shared" si="3"/>
        <v>0</v>
      </c>
      <c r="R30" s="100">
        <f t="shared" si="4"/>
        <v>0</v>
      </c>
      <c r="S30" s="23">
        <f t="shared" si="7"/>
        <v>4500</v>
      </c>
      <c r="T30" s="23">
        <v>4500</v>
      </c>
      <c r="U30" s="23"/>
      <c r="V30" s="23">
        <f t="shared" si="8"/>
        <v>4500</v>
      </c>
      <c r="W30" s="23">
        <v>4500</v>
      </c>
      <c r="X30" s="23"/>
      <c r="Y30" s="56"/>
    </row>
    <row r="31" spans="1:25" ht="21" customHeight="1">
      <c r="A31" s="18"/>
      <c r="B31" s="20"/>
      <c r="C31" s="20"/>
      <c r="D31" s="46"/>
      <c r="E31" s="47" t="s">
        <v>364</v>
      </c>
      <c r="F31" s="118" t="s">
        <v>363</v>
      </c>
      <c r="G31" s="35">
        <f t="shared" si="5"/>
        <v>7757.23</v>
      </c>
      <c r="H31" s="35">
        <v>7757.23</v>
      </c>
      <c r="I31" s="35"/>
      <c r="J31" s="35">
        <f t="shared" si="6"/>
        <v>8000</v>
      </c>
      <c r="K31" s="35">
        <v>8000</v>
      </c>
      <c r="L31" s="35"/>
      <c r="M31" s="39">
        <f t="shared" si="1"/>
        <v>8000</v>
      </c>
      <c r="N31" s="23">
        <v>8000</v>
      </c>
      <c r="O31" s="23"/>
      <c r="P31" s="100">
        <f t="shared" si="2"/>
        <v>0</v>
      </c>
      <c r="Q31" s="100">
        <f t="shared" si="3"/>
        <v>0</v>
      </c>
      <c r="R31" s="100">
        <f t="shared" si="4"/>
        <v>0</v>
      </c>
      <c r="S31" s="23">
        <f t="shared" si="7"/>
        <v>9500</v>
      </c>
      <c r="T31" s="23">
        <v>9500</v>
      </c>
      <c r="U31" s="23"/>
      <c r="V31" s="23">
        <f t="shared" si="8"/>
        <v>10500</v>
      </c>
      <c r="W31" s="23">
        <v>10500</v>
      </c>
      <c r="X31" s="23"/>
      <c r="Y31" s="56"/>
    </row>
    <row r="32" spans="1:25" ht="21" customHeight="1">
      <c r="A32" s="18"/>
      <c r="B32" s="20"/>
      <c r="C32" s="20"/>
      <c r="D32" s="46"/>
      <c r="E32" s="47" t="s">
        <v>366</v>
      </c>
      <c r="F32" s="118" t="s">
        <v>365</v>
      </c>
      <c r="G32" s="61">
        <f t="shared" si="5"/>
        <v>700</v>
      </c>
      <c r="H32" s="61">
        <v>700</v>
      </c>
      <c r="I32" s="35"/>
      <c r="J32" s="35">
        <f t="shared" si="6"/>
        <v>950</v>
      </c>
      <c r="K32" s="35">
        <v>950</v>
      </c>
      <c r="L32" s="35"/>
      <c r="M32" s="39">
        <f t="shared" si="1"/>
        <v>950</v>
      </c>
      <c r="N32" s="23">
        <v>950</v>
      </c>
      <c r="O32" s="23"/>
      <c r="P32" s="100">
        <f t="shared" si="2"/>
        <v>0</v>
      </c>
      <c r="Q32" s="100">
        <f t="shared" si="3"/>
        <v>0</v>
      </c>
      <c r="R32" s="100">
        <f t="shared" si="4"/>
        <v>0</v>
      </c>
      <c r="S32" s="23">
        <f t="shared" si="7"/>
        <v>950</v>
      </c>
      <c r="T32" s="23">
        <v>950</v>
      </c>
      <c r="U32" s="23"/>
      <c r="V32" s="23">
        <f t="shared" si="8"/>
        <v>980</v>
      </c>
      <c r="W32" s="23">
        <v>980</v>
      </c>
      <c r="X32" s="23"/>
      <c r="Y32" s="56"/>
    </row>
    <row r="33" spans="1:25" ht="14.25" customHeight="1">
      <c r="A33" s="18"/>
      <c r="B33" s="20"/>
      <c r="C33" s="20"/>
      <c r="D33" s="46"/>
      <c r="E33" s="47" t="s">
        <v>541</v>
      </c>
      <c r="F33" s="118">
        <v>4657</v>
      </c>
      <c r="G33" s="61">
        <f t="shared" si="5"/>
        <v>663</v>
      </c>
      <c r="H33" s="61">
        <v>663</v>
      </c>
      <c r="I33" s="35"/>
      <c r="J33" s="35">
        <f t="shared" si="6"/>
        <v>0</v>
      </c>
      <c r="K33" s="35">
        <v>0</v>
      </c>
      <c r="L33" s="35"/>
      <c r="M33" s="39">
        <f t="shared" si="1"/>
        <v>0</v>
      </c>
      <c r="N33" s="23"/>
      <c r="O33" s="23"/>
      <c r="P33" s="100">
        <f t="shared" si="2"/>
        <v>0</v>
      </c>
      <c r="Q33" s="100">
        <f t="shared" si="3"/>
        <v>0</v>
      </c>
      <c r="R33" s="100">
        <f t="shared" si="4"/>
        <v>0</v>
      </c>
      <c r="S33" s="23">
        <f t="shared" si="7"/>
        <v>0</v>
      </c>
      <c r="T33" s="23">
        <v>0</v>
      </c>
      <c r="U33" s="23"/>
      <c r="V33" s="23">
        <f t="shared" si="8"/>
        <v>0</v>
      </c>
      <c r="W33" s="23">
        <v>0</v>
      </c>
      <c r="X33" s="23"/>
      <c r="Y33" s="56"/>
    </row>
    <row r="34" spans="1:25" ht="14.25" customHeight="1">
      <c r="A34" s="18"/>
      <c r="B34" s="20"/>
      <c r="C34" s="20"/>
      <c r="D34" s="46"/>
      <c r="E34" s="114" t="s">
        <v>549</v>
      </c>
      <c r="F34" s="118">
        <v>5113</v>
      </c>
      <c r="G34" s="61"/>
      <c r="H34" s="211"/>
      <c r="I34" s="35"/>
      <c r="J34" s="35"/>
      <c r="K34" s="35"/>
      <c r="L34" s="35"/>
      <c r="M34" s="39">
        <f>O34</f>
        <v>1000000</v>
      </c>
      <c r="N34" s="23"/>
      <c r="O34" s="23">
        <v>1000000</v>
      </c>
      <c r="P34" s="100">
        <f t="shared" si="2"/>
        <v>1000000</v>
      </c>
      <c r="Q34" s="100">
        <f t="shared" si="3"/>
        <v>0</v>
      </c>
      <c r="R34" s="100">
        <f t="shared" si="4"/>
        <v>1000000</v>
      </c>
      <c r="S34" s="23">
        <f t="shared" si="7"/>
        <v>0</v>
      </c>
      <c r="T34" s="23"/>
      <c r="U34" s="23">
        <v>0</v>
      </c>
      <c r="V34" s="23">
        <f>X34</f>
        <v>0</v>
      </c>
      <c r="W34" s="23"/>
      <c r="X34" s="23"/>
      <c r="Y34" s="56"/>
    </row>
    <row r="35" spans="1:25" ht="21" customHeight="1">
      <c r="A35" s="18"/>
      <c r="B35" s="20"/>
      <c r="C35" s="20"/>
      <c r="D35" s="46"/>
      <c r="E35" s="47" t="s">
        <v>437</v>
      </c>
      <c r="F35" s="118" t="s">
        <v>436</v>
      </c>
      <c r="G35" s="61">
        <f t="shared" si="5"/>
        <v>2407</v>
      </c>
      <c r="H35" s="4">
        <v>0</v>
      </c>
      <c r="I35" s="61">
        <v>2407</v>
      </c>
      <c r="J35" s="35">
        <f>K35+L35</f>
        <v>900</v>
      </c>
      <c r="K35" s="35"/>
      <c r="L35" s="35">
        <v>900</v>
      </c>
      <c r="M35" s="39">
        <f t="shared" si="1"/>
        <v>0</v>
      </c>
      <c r="N35" s="23">
        <v>0</v>
      </c>
      <c r="O35" s="23">
        <v>0</v>
      </c>
      <c r="P35" s="100">
        <f t="shared" si="2"/>
        <v>-900</v>
      </c>
      <c r="Q35" s="100">
        <f t="shared" si="3"/>
        <v>0</v>
      </c>
      <c r="R35" s="100">
        <f t="shared" si="4"/>
        <v>-900</v>
      </c>
      <c r="S35" s="23">
        <f t="shared" si="7"/>
        <v>0</v>
      </c>
      <c r="T35" s="23"/>
      <c r="U35" s="23">
        <v>0</v>
      </c>
      <c r="V35" s="23">
        <f>X34</f>
        <v>0</v>
      </c>
      <c r="W35" s="23"/>
      <c r="X35" s="23"/>
      <c r="Y35" s="56"/>
    </row>
    <row r="36" spans="1:25" s="101" customFormat="1" ht="21" customHeight="1">
      <c r="A36" s="162" t="s">
        <v>189</v>
      </c>
      <c r="B36" s="163" t="s">
        <v>177</v>
      </c>
      <c r="C36" s="163" t="s">
        <v>187</v>
      </c>
      <c r="D36" s="163" t="s">
        <v>178</v>
      </c>
      <c r="E36" s="173" t="s">
        <v>190</v>
      </c>
      <c r="F36" s="174"/>
      <c r="G36" s="175">
        <f>H36+I36</f>
        <v>89014.670000000013</v>
      </c>
      <c r="H36" s="175">
        <f>H38+H51</f>
        <v>51654.19</v>
      </c>
      <c r="I36" s="175">
        <f>I38+I51</f>
        <v>37360.480000000003</v>
      </c>
      <c r="J36" s="175">
        <f>K36</f>
        <v>71491.199999999997</v>
      </c>
      <c r="K36" s="175">
        <f>K38+K51</f>
        <v>71491.199999999997</v>
      </c>
      <c r="L36" s="175"/>
      <c r="M36" s="166">
        <f t="shared" si="1"/>
        <v>203908.4</v>
      </c>
      <c r="N36" s="100">
        <f>N38+N51</f>
        <v>81908.399999999994</v>
      </c>
      <c r="O36" s="100">
        <f>O51</f>
        <v>122000</v>
      </c>
      <c r="P36" s="100">
        <f>M36-J36</f>
        <v>132417.20000000001</v>
      </c>
      <c r="Q36" s="100">
        <f>N36-K36</f>
        <v>10417.199999999997</v>
      </c>
      <c r="R36" s="100">
        <f>O36-L36</f>
        <v>122000</v>
      </c>
      <c r="S36" s="100">
        <f>T36+U36</f>
        <v>213942.8</v>
      </c>
      <c r="T36" s="100">
        <f>T38+T51</f>
        <v>83942.8</v>
      </c>
      <c r="U36" s="100">
        <f>U51</f>
        <v>130000</v>
      </c>
      <c r="V36" s="100">
        <f>W36</f>
        <v>85701</v>
      </c>
      <c r="W36" s="100">
        <f>W38+W51</f>
        <v>85701</v>
      </c>
      <c r="X36" s="100"/>
      <c r="Y36" s="167"/>
    </row>
    <row r="37" spans="1:25" ht="12.75" customHeight="1">
      <c r="A37" s="18"/>
      <c r="B37" s="20"/>
      <c r="C37" s="20"/>
      <c r="D37" s="46"/>
      <c r="E37" s="47" t="s">
        <v>183</v>
      </c>
      <c r="F37" s="118"/>
      <c r="G37" s="46"/>
      <c r="H37" s="46"/>
      <c r="I37" s="46"/>
      <c r="J37" s="46"/>
      <c r="K37" s="46"/>
      <c r="L37" s="46"/>
      <c r="M37" s="39"/>
      <c r="N37" s="23"/>
      <c r="O37" s="23"/>
      <c r="P37" s="100"/>
      <c r="Q37" s="100"/>
      <c r="R37" s="100"/>
      <c r="S37" s="23"/>
      <c r="T37" s="23"/>
      <c r="U37" s="23"/>
      <c r="V37" s="23"/>
      <c r="W37" s="23"/>
      <c r="X37" s="23"/>
      <c r="Y37" s="56"/>
    </row>
    <row r="38" spans="1:25" s="97" customFormat="1" ht="12.75" customHeight="1">
      <c r="A38" s="168" t="s">
        <v>191</v>
      </c>
      <c r="B38" s="155" t="s">
        <v>177</v>
      </c>
      <c r="C38" s="155" t="s">
        <v>187</v>
      </c>
      <c r="D38" s="155" t="s">
        <v>181</v>
      </c>
      <c r="E38" s="169" t="s">
        <v>192</v>
      </c>
      <c r="F38" s="170"/>
      <c r="G38" s="171">
        <f>G40</f>
        <v>30930.9</v>
      </c>
      <c r="H38" s="171">
        <f>H40</f>
        <v>7981.18</v>
      </c>
      <c r="I38" s="171">
        <f>I40</f>
        <v>22949.72</v>
      </c>
      <c r="J38" s="171">
        <f>K38</f>
        <v>5997</v>
      </c>
      <c r="K38" s="171">
        <f>K40</f>
        <v>5997</v>
      </c>
      <c r="L38" s="171"/>
      <c r="M38" s="166">
        <f t="shared" si="1"/>
        <v>5997</v>
      </c>
      <c r="N38" s="100">
        <v>5997</v>
      </c>
      <c r="O38" s="100"/>
      <c r="P38" s="100">
        <f>M38-J38</f>
        <v>0</v>
      </c>
      <c r="Q38" s="100">
        <f>N38-K38</f>
        <v>0</v>
      </c>
      <c r="R38" s="100">
        <f>O38-L38</f>
        <v>0</v>
      </c>
      <c r="S38" s="100">
        <f>T38</f>
        <v>5997</v>
      </c>
      <c r="T38" s="100">
        <f>T40</f>
        <v>5997</v>
      </c>
      <c r="U38" s="100"/>
      <c r="V38" s="100">
        <f>W38</f>
        <v>5997</v>
      </c>
      <c r="W38" s="100">
        <f>W40</f>
        <v>5997</v>
      </c>
      <c r="X38" s="100"/>
      <c r="Y38" s="172"/>
    </row>
    <row r="39" spans="1:25" ht="12.75" customHeight="1">
      <c r="A39" s="18"/>
      <c r="B39" s="20"/>
      <c r="C39" s="20"/>
      <c r="D39" s="46"/>
      <c r="E39" s="47" t="s">
        <v>5</v>
      </c>
      <c r="F39" s="118"/>
      <c r="G39" s="46"/>
      <c r="H39" s="46"/>
      <c r="I39" s="46"/>
      <c r="J39" s="46"/>
      <c r="K39" s="46"/>
      <c r="L39" s="46"/>
      <c r="M39" s="39"/>
      <c r="N39" s="23"/>
      <c r="O39" s="23"/>
      <c r="P39" s="100"/>
      <c r="Q39" s="100"/>
      <c r="R39" s="100"/>
      <c r="S39" s="23"/>
      <c r="T39" s="23"/>
      <c r="U39" s="23"/>
      <c r="V39" s="23"/>
      <c r="W39" s="23"/>
      <c r="X39" s="23"/>
      <c r="Y39" s="56"/>
    </row>
    <row r="40" spans="1:25" s="101" customFormat="1" ht="46.5" customHeight="1">
      <c r="A40" s="179"/>
      <c r="B40" s="98"/>
      <c r="C40" s="98"/>
      <c r="D40" s="166"/>
      <c r="E40" s="173" t="s">
        <v>483</v>
      </c>
      <c r="F40" s="180"/>
      <c r="G40" s="181">
        <f>H40+I40</f>
        <v>30930.9</v>
      </c>
      <c r="H40" s="181">
        <f>H41+H42+H43+H44+H45+H46+H47+H48</f>
        <v>7981.18</v>
      </c>
      <c r="I40" s="181">
        <f>I49+I50</f>
        <v>22949.72</v>
      </c>
      <c r="J40" s="181">
        <f>K40</f>
        <v>5997</v>
      </c>
      <c r="K40" s="181">
        <f>K41</f>
        <v>5997</v>
      </c>
      <c r="L40" s="181"/>
      <c r="M40" s="166">
        <f t="shared" si="1"/>
        <v>5997</v>
      </c>
      <c r="N40" s="100">
        <f>N41</f>
        <v>5997</v>
      </c>
      <c r="O40" s="100"/>
      <c r="P40" s="100">
        <f t="shared" ref="P40:P51" si="9">M40-J40</f>
        <v>0</v>
      </c>
      <c r="Q40" s="100">
        <f t="shared" ref="Q40:Q51" si="10">N40-K40</f>
        <v>0</v>
      </c>
      <c r="R40" s="100">
        <f t="shared" ref="R40:R51" si="11">O40-L40</f>
        <v>0</v>
      </c>
      <c r="S40" s="100">
        <f>T40</f>
        <v>5997</v>
      </c>
      <c r="T40" s="100">
        <f>T41</f>
        <v>5997</v>
      </c>
      <c r="U40" s="100"/>
      <c r="V40" s="100">
        <f>W40</f>
        <v>5997</v>
      </c>
      <c r="W40" s="100">
        <f>W41</f>
        <v>5997</v>
      </c>
      <c r="X40" s="100"/>
      <c r="Y40" s="167"/>
    </row>
    <row r="41" spans="1:25" s="5" customFormat="1" ht="18" customHeight="1">
      <c r="A41" s="8"/>
      <c r="B41" s="9"/>
      <c r="C41" s="9"/>
      <c r="D41" s="39"/>
      <c r="E41" s="49" t="s">
        <v>309</v>
      </c>
      <c r="F41" s="118" t="s">
        <v>308</v>
      </c>
      <c r="G41" s="39">
        <f>H41+I41</f>
        <v>7662.27</v>
      </c>
      <c r="H41" s="39">
        <v>7662.27</v>
      </c>
      <c r="I41" s="50"/>
      <c r="J41" s="39">
        <f>K41</f>
        <v>5997</v>
      </c>
      <c r="K41" s="39">
        <v>5997</v>
      </c>
      <c r="L41" s="50"/>
      <c r="M41" s="39">
        <f t="shared" si="1"/>
        <v>5997</v>
      </c>
      <c r="N41" s="23">
        <v>5997</v>
      </c>
      <c r="O41" s="23"/>
      <c r="P41" s="100">
        <f t="shared" si="9"/>
        <v>0</v>
      </c>
      <c r="Q41" s="100">
        <f t="shared" si="10"/>
        <v>0</v>
      </c>
      <c r="R41" s="100">
        <f t="shared" si="11"/>
        <v>0</v>
      </c>
      <c r="S41" s="23">
        <f>T41</f>
        <v>5997</v>
      </c>
      <c r="T41" s="23">
        <v>5997</v>
      </c>
      <c r="U41" s="23"/>
      <c r="V41" s="23">
        <f>W41</f>
        <v>5997</v>
      </c>
      <c r="W41" s="23">
        <v>5997</v>
      </c>
      <c r="X41" s="23"/>
      <c r="Y41" s="55"/>
    </row>
    <row r="42" spans="1:25" s="5" customFormat="1" ht="18" customHeight="1">
      <c r="A42" s="8"/>
      <c r="B42" s="9"/>
      <c r="C42" s="9"/>
      <c r="D42" s="39"/>
      <c r="E42" s="114" t="s">
        <v>542</v>
      </c>
      <c r="F42" s="116">
        <v>4212</v>
      </c>
      <c r="G42" s="39">
        <f t="shared" ref="G42:G50" si="12">H42+I42</f>
        <v>46.67</v>
      </c>
      <c r="H42" s="39">
        <v>46.67</v>
      </c>
      <c r="I42" s="50"/>
      <c r="J42" s="39">
        <f t="shared" ref="J42:J50" si="13">K42</f>
        <v>0</v>
      </c>
      <c r="K42" s="39">
        <v>0</v>
      </c>
      <c r="L42" s="50"/>
      <c r="M42" s="39">
        <f t="shared" si="1"/>
        <v>0</v>
      </c>
      <c r="N42" s="23">
        <v>0</v>
      </c>
      <c r="O42" s="23"/>
      <c r="P42" s="100">
        <f t="shared" si="9"/>
        <v>0</v>
      </c>
      <c r="Q42" s="100">
        <f t="shared" si="10"/>
        <v>0</v>
      </c>
      <c r="R42" s="100">
        <f t="shared" si="11"/>
        <v>0</v>
      </c>
      <c r="S42" s="23">
        <f t="shared" ref="S42:S66" si="14">T42</f>
        <v>0</v>
      </c>
      <c r="T42" s="23">
        <f t="shared" ref="T42:V50" si="15">U42</f>
        <v>0</v>
      </c>
      <c r="U42" s="23"/>
      <c r="V42" s="23">
        <f t="shared" si="15"/>
        <v>0</v>
      </c>
      <c r="W42" s="23">
        <v>0</v>
      </c>
      <c r="X42" s="23"/>
      <c r="Y42" s="55"/>
    </row>
    <row r="43" spans="1:25" s="5" customFormat="1" ht="18" customHeight="1">
      <c r="A43" s="8"/>
      <c r="B43" s="9"/>
      <c r="C43" s="9"/>
      <c r="D43" s="39"/>
      <c r="E43" s="114" t="s">
        <v>543</v>
      </c>
      <c r="F43" s="116" t="s">
        <v>318</v>
      </c>
      <c r="G43" s="39">
        <f t="shared" si="12"/>
        <v>12.24</v>
      </c>
      <c r="H43" s="39">
        <v>12.24</v>
      </c>
      <c r="I43" s="50"/>
      <c r="J43" s="39">
        <f t="shared" si="13"/>
        <v>0</v>
      </c>
      <c r="K43" s="39">
        <v>0</v>
      </c>
      <c r="L43" s="50"/>
      <c r="M43" s="39">
        <f t="shared" si="1"/>
        <v>0</v>
      </c>
      <c r="N43" s="23">
        <v>0</v>
      </c>
      <c r="O43" s="23"/>
      <c r="P43" s="100">
        <f t="shared" si="9"/>
        <v>0</v>
      </c>
      <c r="Q43" s="100">
        <f t="shared" si="10"/>
        <v>0</v>
      </c>
      <c r="R43" s="100">
        <f t="shared" si="11"/>
        <v>0</v>
      </c>
      <c r="S43" s="23">
        <f t="shared" si="14"/>
        <v>0</v>
      </c>
      <c r="T43" s="23">
        <f t="shared" si="15"/>
        <v>0</v>
      </c>
      <c r="U43" s="23"/>
      <c r="V43" s="23">
        <f t="shared" si="15"/>
        <v>0</v>
      </c>
      <c r="W43" s="23">
        <v>0</v>
      </c>
      <c r="X43" s="23"/>
      <c r="Y43" s="55"/>
    </row>
    <row r="44" spans="1:25" s="5" customFormat="1" ht="18" customHeight="1">
      <c r="A44" s="8"/>
      <c r="B44" s="9"/>
      <c r="C44" s="9"/>
      <c r="D44" s="39"/>
      <c r="E44" s="114" t="s">
        <v>544</v>
      </c>
      <c r="F44" s="116" t="s">
        <v>320</v>
      </c>
      <c r="G44" s="39">
        <f t="shared" si="12"/>
        <v>60</v>
      </c>
      <c r="H44" s="39">
        <v>60</v>
      </c>
      <c r="I44" s="50"/>
      <c r="J44" s="39">
        <f t="shared" si="13"/>
        <v>0</v>
      </c>
      <c r="K44" s="39">
        <v>0</v>
      </c>
      <c r="L44" s="50"/>
      <c r="M44" s="39">
        <f t="shared" si="1"/>
        <v>0</v>
      </c>
      <c r="N44" s="23">
        <v>0</v>
      </c>
      <c r="O44" s="23"/>
      <c r="P44" s="100">
        <f t="shared" si="9"/>
        <v>0</v>
      </c>
      <c r="Q44" s="100">
        <f t="shared" si="10"/>
        <v>0</v>
      </c>
      <c r="R44" s="100">
        <f t="shared" si="11"/>
        <v>0</v>
      </c>
      <c r="S44" s="23">
        <f t="shared" si="14"/>
        <v>0</v>
      </c>
      <c r="T44" s="23">
        <f t="shared" si="15"/>
        <v>0</v>
      </c>
      <c r="U44" s="23"/>
      <c r="V44" s="23">
        <f t="shared" si="15"/>
        <v>0</v>
      </c>
      <c r="W44" s="23">
        <v>0</v>
      </c>
      <c r="X44" s="23"/>
      <c r="Y44" s="55"/>
    </row>
    <row r="45" spans="1:25" s="5" customFormat="1" ht="18" customHeight="1">
      <c r="A45" s="8"/>
      <c r="B45" s="9"/>
      <c r="C45" s="9"/>
      <c r="D45" s="39"/>
      <c r="E45" s="121" t="s">
        <v>545</v>
      </c>
      <c r="F45" s="116" t="s">
        <v>334</v>
      </c>
      <c r="G45" s="39">
        <f t="shared" si="12"/>
        <v>50</v>
      </c>
      <c r="H45" s="39">
        <v>50</v>
      </c>
      <c r="I45" s="50"/>
      <c r="J45" s="39">
        <f t="shared" si="13"/>
        <v>0</v>
      </c>
      <c r="K45" s="39">
        <v>0</v>
      </c>
      <c r="L45" s="50"/>
      <c r="M45" s="39">
        <f t="shared" si="1"/>
        <v>0</v>
      </c>
      <c r="N45" s="23">
        <v>0</v>
      </c>
      <c r="O45" s="23"/>
      <c r="P45" s="100">
        <f t="shared" si="9"/>
        <v>0</v>
      </c>
      <c r="Q45" s="100">
        <f t="shared" si="10"/>
        <v>0</v>
      </c>
      <c r="R45" s="100">
        <f t="shared" si="11"/>
        <v>0</v>
      </c>
      <c r="S45" s="23">
        <f t="shared" si="14"/>
        <v>0</v>
      </c>
      <c r="T45" s="23">
        <f t="shared" si="15"/>
        <v>0</v>
      </c>
      <c r="U45" s="23"/>
      <c r="V45" s="23">
        <f t="shared" si="15"/>
        <v>0</v>
      </c>
      <c r="W45" s="23">
        <v>0</v>
      </c>
      <c r="X45" s="23"/>
      <c r="Y45" s="55"/>
    </row>
    <row r="46" spans="1:25" ht="27" customHeight="1">
      <c r="A46" s="18"/>
      <c r="B46" s="20"/>
      <c r="C46" s="20"/>
      <c r="D46" s="46"/>
      <c r="E46" s="114" t="s">
        <v>546</v>
      </c>
      <c r="F46" s="118">
        <v>4252</v>
      </c>
      <c r="G46" s="39">
        <f t="shared" si="12"/>
        <v>40</v>
      </c>
      <c r="H46" s="61">
        <v>40</v>
      </c>
      <c r="I46" s="35"/>
      <c r="J46" s="39">
        <f t="shared" si="13"/>
        <v>0</v>
      </c>
      <c r="K46" s="46">
        <v>0</v>
      </c>
      <c r="L46" s="35"/>
      <c r="M46" s="39">
        <f t="shared" si="1"/>
        <v>0</v>
      </c>
      <c r="N46" s="23">
        <v>0</v>
      </c>
      <c r="O46" s="23"/>
      <c r="P46" s="100">
        <f t="shared" si="9"/>
        <v>0</v>
      </c>
      <c r="Q46" s="100">
        <f t="shared" si="10"/>
        <v>0</v>
      </c>
      <c r="R46" s="100">
        <f t="shared" si="11"/>
        <v>0</v>
      </c>
      <c r="S46" s="23">
        <f t="shared" si="14"/>
        <v>0</v>
      </c>
      <c r="T46" s="23">
        <f t="shared" si="15"/>
        <v>0</v>
      </c>
      <c r="U46" s="23"/>
      <c r="V46" s="23">
        <f t="shared" si="15"/>
        <v>0</v>
      </c>
      <c r="W46" s="23">
        <v>0</v>
      </c>
      <c r="X46" s="23"/>
      <c r="Y46" s="56"/>
    </row>
    <row r="47" spans="1:25" ht="21.75" customHeight="1">
      <c r="A47" s="18"/>
      <c r="B47" s="20"/>
      <c r="C47" s="20"/>
      <c r="D47" s="46"/>
      <c r="E47" s="114" t="s">
        <v>547</v>
      </c>
      <c r="F47" s="118">
        <v>4261</v>
      </c>
      <c r="G47" s="39">
        <f t="shared" si="12"/>
        <v>80</v>
      </c>
      <c r="H47" s="61">
        <v>80</v>
      </c>
      <c r="I47" s="35"/>
      <c r="J47" s="39">
        <f t="shared" si="13"/>
        <v>0</v>
      </c>
      <c r="K47" s="46">
        <v>0</v>
      </c>
      <c r="L47" s="35"/>
      <c r="M47" s="39">
        <f t="shared" si="1"/>
        <v>0</v>
      </c>
      <c r="N47" s="23">
        <v>0</v>
      </c>
      <c r="O47" s="23"/>
      <c r="P47" s="100">
        <f t="shared" si="9"/>
        <v>0</v>
      </c>
      <c r="Q47" s="100">
        <f t="shared" si="10"/>
        <v>0</v>
      </c>
      <c r="R47" s="100">
        <f t="shared" si="11"/>
        <v>0</v>
      </c>
      <c r="S47" s="23">
        <f t="shared" si="14"/>
        <v>0</v>
      </c>
      <c r="T47" s="23">
        <f t="shared" si="15"/>
        <v>0</v>
      </c>
      <c r="U47" s="23"/>
      <c r="V47" s="23">
        <f t="shared" si="15"/>
        <v>0</v>
      </c>
      <c r="W47" s="23">
        <v>0</v>
      </c>
      <c r="X47" s="23"/>
      <c r="Y47" s="56"/>
    </row>
    <row r="48" spans="1:25" ht="16.5" customHeight="1">
      <c r="A48" s="18"/>
      <c r="B48" s="20"/>
      <c r="C48" s="20"/>
      <c r="D48" s="46"/>
      <c r="E48" s="114" t="s">
        <v>548</v>
      </c>
      <c r="F48" s="118">
        <v>4267</v>
      </c>
      <c r="G48" s="39">
        <f t="shared" si="12"/>
        <v>30</v>
      </c>
      <c r="H48" s="61">
        <v>30</v>
      </c>
      <c r="I48" s="35"/>
      <c r="J48" s="39">
        <f t="shared" si="13"/>
        <v>0</v>
      </c>
      <c r="K48" s="46">
        <v>0</v>
      </c>
      <c r="L48" s="35"/>
      <c r="M48" s="39">
        <f t="shared" si="1"/>
        <v>0</v>
      </c>
      <c r="N48" s="23">
        <v>0</v>
      </c>
      <c r="O48" s="23"/>
      <c r="P48" s="100">
        <f t="shared" si="9"/>
        <v>0</v>
      </c>
      <c r="Q48" s="100">
        <f t="shared" si="10"/>
        <v>0</v>
      </c>
      <c r="R48" s="100">
        <f t="shared" si="11"/>
        <v>0</v>
      </c>
      <c r="S48" s="23">
        <f t="shared" si="14"/>
        <v>0</v>
      </c>
      <c r="T48" s="23">
        <f t="shared" si="15"/>
        <v>0</v>
      </c>
      <c r="U48" s="23"/>
      <c r="V48" s="23">
        <f t="shared" si="15"/>
        <v>0</v>
      </c>
      <c r="W48" s="23">
        <v>0</v>
      </c>
      <c r="X48" s="23"/>
      <c r="Y48" s="56"/>
    </row>
    <row r="49" spans="1:25" ht="18" customHeight="1">
      <c r="A49" s="18"/>
      <c r="B49" s="20"/>
      <c r="C49" s="20"/>
      <c r="D49" s="46"/>
      <c r="E49" s="114" t="s">
        <v>549</v>
      </c>
      <c r="F49" s="118">
        <v>5113</v>
      </c>
      <c r="G49" s="39">
        <f t="shared" si="12"/>
        <v>22799.72</v>
      </c>
      <c r="H49" s="35"/>
      <c r="I49" s="35">
        <v>22799.72</v>
      </c>
      <c r="J49" s="39">
        <f t="shared" si="13"/>
        <v>0</v>
      </c>
      <c r="K49" s="46"/>
      <c r="L49" s="61">
        <v>0</v>
      </c>
      <c r="M49" s="39">
        <f t="shared" si="1"/>
        <v>0</v>
      </c>
      <c r="N49" s="23">
        <v>0</v>
      </c>
      <c r="O49" s="23"/>
      <c r="P49" s="100">
        <f t="shared" si="9"/>
        <v>0</v>
      </c>
      <c r="Q49" s="100">
        <f t="shared" si="10"/>
        <v>0</v>
      </c>
      <c r="R49" s="100">
        <f t="shared" si="11"/>
        <v>0</v>
      </c>
      <c r="S49" s="23">
        <f t="shared" si="14"/>
        <v>0</v>
      </c>
      <c r="T49" s="23">
        <f t="shared" si="15"/>
        <v>0</v>
      </c>
      <c r="U49" s="23"/>
      <c r="V49" s="23">
        <f t="shared" si="15"/>
        <v>0</v>
      </c>
      <c r="W49" s="23">
        <v>0</v>
      </c>
      <c r="X49" s="23"/>
      <c r="Y49" s="56"/>
    </row>
    <row r="50" spans="1:25" ht="18.75" customHeight="1">
      <c r="A50" s="18"/>
      <c r="B50" s="20"/>
      <c r="C50" s="20"/>
      <c r="D50" s="46"/>
      <c r="E50" s="49" t="s">
        <v>437</v>
      </c>
      <c r="F50" s="118">
        <v>5122</v>
      </c>
      <c r="G50" s="39">
        <f t="shared" si="12"/>
        <v>150</v>
      </c>
      <c r="H50" s="61"/>
      <c r="I50" s="61">
        <v>150</v>
      </c>
      <c r="J50" s="39">
        <f t="shared" si="13"/>
        <v>0</v>
      </c>
      <c r="K50" s="46"/>
      <c r="L50" s="61">
        <v>0</v>
      </c>
      <c r="M50" s="39">
        <f t="shared" si="1"/>
        <v>0</v>
      </c>
      <c r="N50" s="23">
        <v>0</v>
      </c>
      <c r="O50" s="23"/>
      <c r="P50" s="100">
        <f t="shared" si="9"/>
        <v>0</v>
      </c>
      <c r="Q50" s="100">
        <f t="shared" si="10"/>
        <v>0</v>
      </c>
      <c r="R50" s="100">
        <f t="shared" si="11"/>
        <v>0</v>
      </c>
      <c r="S50" s="23">
        <f t="shared" si="14"/>
        <v>0</v>
      </c>
      <c r="T50" s="23">
        <f t="shared" si="15"/>
        <v>0</v>
      </c>
      <c r="U50" s="23"/>
      <c r="V50" s="23">
        <f t="shared" si="15"/>
        <v>0</v>
      </c>
      <c r="W50" s="23">
        <v>0</v>
      </c>
      <c r="X50" s="23"/>
      <c r="Y50" s="56"/>
    </row>
    <row r="51" spans="1:25" s="103" customFormat="1" ht="18" customHeight="1">
      <c r="A51" s="184">
        <v>2133</v>
      </c>
      <c r="B51" s="185" t="s">
        <v>181</v>
      </c>
      <c r="C51" s="186">
        <v>3</v>
      </c>
      <c r="D51" s="186">
        <v>3</v>
      </c>
      <c r="E51" s="187" t="s">
        <v>520</v>
      </c>
      <c r="F51" s="188"/>
      <c r="G51" s="166">
        <f>H51+I51</f>
        <v>58083.770000000004</v>
      </c>
      <c r="H51" s="166">
        <f>H52+H53+H54+H55+H56+H57+H58+H59+H60</f>
        <v>43673.01</v>
      </c>
      <c r="I51" s="166">
        <f>I62+I63+I64+I65</f>
        <v>14410.76</v>
      </c>
      <c r="J51" s="166">
        <f>K51</f>
        <v>65494.2</v>
      </c>
      <c r="K51" s="166">
        <f>K52+K53+K54+K55+K56+K57+K58+K59+K60</f>
        <v>65494.2</v>
      </c>
      <c r="L51" s="166"/>
      <c r="M51" s="166">
        <f t="shared" si="1"/>
        <v>197911.4</v>
      </c>
      <c r="N51" s="100">
        <f>N52+N53+N54+N55+N56+N57+N58+N59+N60</f>
        <v>75911.399999999994</v>
      </c>
      <c r="O51" s="100">
        <f>O61+O62</f>
        <v>122000</v>
      </c>
      <c r="P51" s="100">
        <f t="shared" si="9"/>
        <v>132417.20000000001</v>
      </c>
      <c r="Q51" s="100">
        <f t="shared" si="10"/>
        <v>10417.199999999997</v>
      </c>
      <c r="R51" s="100">
        <f t="shared" si="11"/>
        <v>122000</v>
      </c>
      <c r="S51" s="100">
        <f>T51+U51</f>
        <v>207945.8</v>
      </c>
      <c r="T51" s="100">
        <f>T52+T53+T54+T55+T56+T57+T58+T59+T60</f>
        <v>77945.8</v>
      </c>
      <c r="U51" s="100">
        <f>U62</f>
        <v>130000</v>
      </c>
      <c r="V51" s="100">
        <f>W51</f>
        <v>79704</v>
      </c>
      <c r="W51" s="100">
        <f>W52+W53+W54+W55+W56+W57+W58+W59+W60</f>
        <v>79704</v>
      </c>
      <c r="X51" s="100"/>
      <c r="Y51" s="189"/>
    </row>
    <row r="52" spans="1:25" s="5" customFormat="1" ht="16.5" customHeight="1">
      <c r="A52" s="13"/>
      <c r="B52" s="10"/>
      <c r="C52" s="10"/>
      <c r="D52" s="10"/>
      <c r="E52" s="114" t="s">
        <v>543</v>
      </c>
      <c r="F52" s="116">
        <v>4213</v>
      </c>
      <c r="G52" s="39">
        <f>H52+I52</f>
        <v>186.48</v>
      </c>
      <c r="H52" s="39">
        <v>186.48</v>
      </c>
      <c r="I52" s="39"/>
      <c r="J52" s="39">
        <f>K52</f>
        <v>140</v>
      </c>
      <c r="K52" s="39">
        <v>140</v>
      </c>
      <c r="L52" s="39"/>
      <c r="M52" s="39">
        <f t="shared" si="1"/>
        <v>540</v>
      </c>
      <c r="N52" s="23">
        <v>540</v>
      </c>
      <c r="O52" s="23"/>
      <c r="P52" s="100">
        <f t="shared" ref="P52:P65" si="16">M52-J52</f>
        <v>400</v>
      </c>
      <c r="Q52" s="100">
        <f t="shared" ref="Q52:Q65" si="17">N52-K52</f>
        <v>400</v>
      </c>
      <c r="R52" s="100">
        <f t="shared" ref="R52:R65" si="18">O52-L52</f>
        <v>0</v>
      </c>
      <c r="S52" s="23">
        <f t="shared" si="14"/>
        <v>400</v>
      </c>
      <c r="T52" s="23">
        <v>400</v>
      </c>
      <c r="U52" s="23"/>
      <c r="V52" s="23">
        <f>W52</f>
        <v>400</v>
      </c>
      <c r="W52" s="23">
        <v>400</v>
      </c>
      <c r="X52" s="23"/>
      <c r="Y52" s="55"/>
    </row>
    <row r="53" spans="1:25" s="5" customFormat="1" ht="16.5" customHeight="1">
      <c r="A53" s="13"/>
      <c r="B53" s="10"/>
      <c r="C53" s="10"/>
      <c r="D53" s="10"/>
      <c r="E53" s="114" t="s">
        <v>544</v>
      </c>
      <c r="F53" s="116" t="s">
        <v>320</v>
      </c>
      <c r="G53" s="39">
        <f t="shared" ref="G53:G65" si="19">H53+I53</f>
        <v>1218.3599999999999</v>
      </c>
      <c r="H53" s="39">
        <v>1218.3599999999999</v>
      </c>
      <c r="I53" s="39"/>
      <c r="J53" s="39">
        <f t="shared" ref="J53:J65" si="20">K53</f>
        <v>2200</v>
      </c>
      <c r="K53" s="39">
        <v>2200</v>
      </c>
      <c r="L53" s="39"/>
      <c r="M53" s="39">
        <f t="shared" si="1"/>
        <v>2200</v>
      </c>
      <c r="N53" s="23">
        <v>2200</v>
      </c>
      <c r="O53" s="23"/>
      <c r="P53" s="100">
        <f t="shared" si="16"/>
        <v>0</v>
      </c>
      <c r="Q53" s="100">
        <f t="shared" si="17"/>
        <v>0</v>
      </c>
      <c r="R53" s="100">
        <f t="shared" si="18"/>
        <v>0</v>
      </c>
      <c r="S53" s="23">
        <f t="shared" si="14"/>
        <v>2200</v>
      </c>
      <c r="T53" s="23">
        <v>2200</v>
      </c>
      <c r="U53" s="23"/>
      <c r="V53" s="23">
        <f t="shared" ref="V53:V60" si="21">W53</f>
        <v>2200</v>
      </c>
      <c r="W53" s="23">
        <v>2200</v>
      </c>
      <c r="X53" s="23"/>
      <c r="Y53" s="55"/>
    </row>
    <row r="54" spans="1:25" s="5" customFormat="1" ht="17.25" customHeight="1">
      <c r="A54" s="13"/>
      <c r="B54" s="10"/>
      <c r="C54" s="10"/>
      <c r="D54" s="10"/>
      <c r="E54" s="120" t="s">
        <v>325</v>
      </c>
      <c r="F54" s="118" t="s">
        <v>324</v>
      </c>
      <c r="G54" s="39">
        <f t="shared" si="19"/>
        <v>17.66</v>
      </c>
      <c r="H54" s="39">
        <v>17.66</v>
      </c>
      <c r="I54" s="39"/>
      <c r="J54" s="39">
        <f t="shared" si="20"/>
        <v>0</v>
      </c>
      <c r="K54" s="39">
        <v>0</v>
      </c>
      <c r="L54" s="39"/>
      <c r="M54" s="39">
        <f t="shared" si="1"/>
        <v>0</v>
      </c>
      <c r="N54" s="23">
        <v>0</v>
      </c>
      <c r="O54" s="23"/>
      <c r="P54" s="100">
        <f t="shared" si="16"/>
        <v>0</v>
      </c>
      <c r="Q54" s="100">
        <f t="shared" si="17"/>
        <v>0</v>
      </c>
      <c r="R54" s="100">
        <f t="shared" si="18"/>
        <v>0</v>
      </c>
      <c r="S54" s="23">
        <f t="shared" si="14"/>
        <v>0</v>
      </c>
      <c r="T54" s="23">
        <v>0</v>
      </c>
      <c r="U54" s="23"/>
      <c r="V54" s="23">
        <f t="shared" si="21"/>
        <v>0</v>
      </c>
      <c r="W54" s="23">
        <v>0</v>
      </c>
      <c r="X54" s="23"/>
      <c r="Y54" s="55"/>
    </row>
    <row r="55" spans="1:25" s="5" customFormat="1" ht="20.25" customHeight="1">
      <c r="A55" s="13"/>
      <c r="B55" s="10"/>
      <c r="C55" s="10"/>
      <c r="D55" s="10"/>
      <c r="E55" s="114" t="s">
        <v>551</v>
      </c>
      <c r="F55" s="116" t="s">
        <v>336</v>
      </c>
      <c r="G55" s="39">
        <f t="shared" si="19"/>
        <v>286.8</v>
      </c>
      <c r="H55" s="39">
        <v>286.8</v>
      </c>
      <c r="I55" s="39"/>
      <c r="J55" s="39">
        <f t="shared" si="20"/>
        <v>310</v>
      </c>
      <c r="K55" s="39">
        <v>310</v>
      </c>
      <c r="L55" s="39"/>
      <c r="M55" s="39">
        <f t="shared" si="1"/>
        <v>232.5</v>
      </c>
      <c r="N55" s="23">
        <v>232.5</v>
      </c>
      <c r="O55" s="23"/>
      <c r="P55" s="100">
        <f t="shared" si="16"/>
        <v>-77.5</v>
      </c>
      <c r="Q55" s="100">
        <f t="shared" si="17"/>
        <v>-77.5</v>
      </c>
      <c r="R55" s="100">
        <f t="shared" si="18"/>
        <v>0</v>
      </c>
      <c r="S55" s="23">
        <f t="shared" si="14"/>
        <v>232.5</v>
      </c>
      <c r="T55" s="23">
        <v>232.5</v>
      </c>
      <c r="U55" s="23"/>
      <c r="V55" s="23">
        <f t="shared" si="21"/>
        <v>232.5</v>
      </c>
      <c r="W55" s="23">
        <v>232.5</v>
      </c>
      <c r="X55" s="23"/>
      <c r="Y55" s="55"/>
    </row>
    <row r="56" spans="1:25" s="5" customFormat="1" ht="19.5" customHeight="1">
      <c r="A56" s="13"/>
      <c r="B56" s="10"/>
      <c r="C56" s="10"/>
      <c r="D56" s="10"/>
      <c r="E56" s="114" t="s">
        <v>552</v>
      </c>
      <c r="F56" s="116" t="s">
        <v>340</v>
      </c>
      <c r="G56" s="39">
        <f t="shared" si="19"/>
        <v>950</v>
      </c>
      <c r="H56" s="39">
        <v>950</v>
      </c>
      <c r="I56" s="39"/>
      <c r="J56" s="39">
        <f t="shared" si="20"/>
        <v>950</v>
      </c>
      <c r="K56" s="39">
        <v>950</v>
      </c>
      <c r="L56" s="39"/>
      <c r="M56" s="39">
        <f t="shared" si="1"/>
        <v>950</v>
      </c>
      <c r="N56" s="23">
        <v>950</v>
      </c>
      <c r="O56" s="23"/>
      <c r="P56" s="100">
        <f t="shared" si="16"/>
        <v>0</v>
      </c>
      <c r="Q56" s="100">
        <f t="shared" si="17"/>
        <v>0</v>
      </c>
      <c r="R56" s="100">
        <f t="shared" si="18"/>
        <v>0</v>
      </c>
      <c r="S56" s="23">
        <f t="shared" si="14"/>
        <v>950</v>
      </c>
      <c r="T56" s="23">
        <v>950</v>
      </c>
      <c r="U56" s="23"/>
      <c r="V56" s="23">
        <f t="shared" si="21"/>
        <v>950</v>
      </c>
      <c r="W56" s="23">
        <v>950</v>
      </c>
      <c r="X56" s="23"/>
      <c r="Y56" s="55"/>
    </row>
    <row r="57" spans="1:25" s="5" customFormat="1" ht="18.75" customHeight="1">
      <c r="A57" s="13"/>
      <c r="B57" s="10"/>
      <c r="C57" s="10"/>
      <c r="D57" s="10"/>
      <c r="E57" s="114" t="s">
        <v>553</v>
      </c>
      <c r="F57" s="116" t="s">
        <v>348</v>
      </c>
      <c r="G57" s="39">
        <f t="shared" si="19"/>
        <v>10306.44</v>
      </c>
      <c r="H57" s="39">
        <v>10306.44</v>
      </c>
      <c r="I57" s="39"/>
      <c r="J57" s="39">
        <f t="shared" si="20"/>
        <v>15000</v>
      </c>
      <c r="K57" s="39">
        <v>15000</v>
      </c>
      <c r="L57" s="39"/>
      <c r="M57" s="39">
        <f t="shared" si="1"/>
        <v>15000</v>
      </c>
      <c r="N57" s="23">
        <v>15000</v>
      </c>
      <c r="O57" s="23"/>
      <c r="P57" s="100">
        <f t="shared" si="16"/>
        <v>0</v>
      </c>
      <c r="Q57" s="100">
        <f t="shared" si="17"/>
        <v>0</v>
      </c>
      <c r="R57" s="100">
        <f t="shared" si="18"/>
        <v>0</v>
      </c>
      <c r="S57" s="23">
        <f t="shared" si="14"/>
        <v>15000</v>
      </c>
      <c r="T57" s="23">
        <v>15000</v>
      </c>
      <c r="U57" s="23"/>
      <c r="V57" s="23">
        <f t="shared" si="21"/>
        <v>15000</v>
      </c>
      <c r="W57" s="23">
        <v>15000</v>
      </c>
      <c r="X57" s="23"/>
      <c r="Y57" s="55"/>
    </row>
    <row r="58" spans="1:25" s="5" customFormat="1" ht="21.75" customHeight="1">
      <c r="A58" s="13"/>
      <c r="B58" s="10"/>
      <c r="C58" s="10"/>
      <c r="D58" s="10"/>
      <c r="E58" s="113" t="s">
        <v>554</v>
      </c>
      <c r="F58" s="116" t="s">
        <v>355</v>
      </c>
      <c r="G58" s="39">
        <f t="shared" si="19"/>
        <v>2916.94</v>
      </c>
      <c r="H58" s="39">
        <v>2916.94</v>
      </c>
      <c r="I58" s="39"/>
      <c r="J58" s="39">
        <f t="shared" si="20"/>
        <v>7000</v>
      </c>
      <c r="K58" s="39">
        <v>7000</v>
      </c>
      <c r="L58" s="39"/>
      <c r="M58" s="39">
        <f t="shared" si="1"/>
        <v>11500</v>
      </c>
      <c r="N58" s="23">
        <v>11500</v>
      </c>
      <c r="O58" s="23"/>
      <c r="P58" s="100">
        <f t="shared" si="16"/>
        <v>4500</v>
      </c>
      <c r="Q58" s="100">
        <f t="shared" si="17"/>
        <v>4500</v>
      </c>
      <c r="R58" s="100">
        <f t="shared" si="18"/>
        <v>0</v>
      </c>
      <c r="S58" s="23">
        <f t="shared" si="14"/>
        <v>14000</v>
      </c>
      <c r="T58" s="23">
        <v>14000</v>
      </c>
      <c r="U58" s="23"/>
      <c r="V58" s="23">
        <f t="shared" si="21"/>
        <v>14000</v>
      </c>
      <c r="W58" s="23">
        <v>14000</v>
      </c>
      <c r="X58" s="23"/>
      <c r="Y58" s="55"/>
    </row>
    <row r="59" spans="1:25" s="5" customFormat="1" ht="27.75" customHeight="1">
      <c r="A59" s="13"/>
      <c r="B59" s="10"/>
      <c r="C59" s="10"/>
      <c r="D59" s="10"/>
      <c r="E59" s="114" t="s">
        <v>546</v>
      </c>
      <c r="F59" s="116" t="s">
        <v>357</v>
      </c>
      <c r="G59" s="39">
        <f t="shared" si="19"/>
        <v>881.42</v>
      </c>
      <c r="H59" s="39">
        <v>881.42</v>
      </c>
      <c r="I59" s="39"/>
      <c r="J59" s="39">
        <f t="shared" si="20"/>
        <v>8000</v>
      </c>
      <c r="K59" s="39">
        <v>8000</v>
      </c>
      <c r="L59" s="39"/>
      <c r="M59" s="39">
        <f t="shared" si="1"/>
        <v>12000</v>
      </c>
      <c r="N59" s="23">
        <v>12000</v>
      </c>
      <c r="O59" s="23"/>
      <c r="P59" s="100">
        <f t="shared" si="16"/>
        <v>4000</v>
      </c>
      <c r="Q59" s="100">
        <f t="shared" si="17"/>
        <v>4000</v>
      </c>
      <c r="R59" s="100">
        <f t="shared" si="18"/>
        <v>0</v>
      </c>
      <c r="S59" s="23">
        <f t="shared" si="14"/>
        <v>10000</v>
      </c>
      <c r="T59" s="23">
        <v>10000</v>
      </c>
      <c r="U59" s="23"/>
      <c r="V59" s="23">
        <f t="shared" si="21"/>
        <v>10000</v>
      </c>
      <c r="W59" s="23">
        <v>10000</v>
      </c>
      <c r="X59" s="23"/>
      <c r="Y59" s="55"/>
    </row>
    <row r="60" spans="1:25" s="5" customFormat="1" ht="24" customHeight="1">
      <c r="A60" s="13"/>
      <c r="B60" s="10"/>
      <c r="C60" s="10"/>
      <c r="D60" s="10"/>
      <c r="E60" s="114" t="s">
        <v>555</v>
      </c>
      <c r="F60" s="116" t="s">
        <v>380</v>
      </c>
      <c r="G60" s="39">
        <f t="shared" si="19"/>
        <v>26908.91</v>
      </c>
      <c r="H60" s="39">
        <v>26908.91</v>
      </c>
      <c r="I60" s="39"/>
      <c r="J60" s="39">
        <f t="shared" si="20"/>
        <v>31894.2</v>
      </c>
      <c r="K60" s="39">
        <v>31894.2</v>
      </c>
      <c r="L60" s="39"/>
      <c r="M60" s="39">
        <f t="shared" si="1"/>
        <v>33488.9</v>
      </c>
      <c r="N60" s="23">
        <v>33488.9</v>
      </c>
      <c r="O60" s="23"/>
      <c r="P60" s="100">
        <f t="shared" si="16"/>
        <v>1594.7000000000007</v>
      </c>
      <c r="Q60" s="100">
        <f t="shared" si="17"/>
        <v>1594.7000000000007</v>
      </c>
      <c r="R60" s="100">
        <f t="shared" si="18"/>
        <v>0</v>
      </c>
      <c r="S60" s="23">
        <f t="shared" si="14"/>
        <v>35163.300000000003</v>
      </c>
      <c r="T60" s="23">
        <v>35163.300000000003</v>
      </c>
      <c r="U60" s="23"/>
      <c r="V60" s="23">
        <f t="shared" si="21"/>
        <v>36921.5</v>
      </c>
      <c r="W60" s="275">
        <v>36921.5</v>
      </c>
      <c r="X60" s="23"/>
      <c r="Y60" s="55"/>
    </row>
    <row r="61" spans="1:25" s="5" customFormat="1" ht="16.5" customHeight="1">
      <c r="A61" s="13"/>
      <c r="B61" s="10"/>
      <c r="C61" s="10"/>
      <c r="D61" s="10"/>
      <c r="E61" s="125" t="s">
        <v>565</v>
      </c>
      <c r="F61" s="126" t="s">
        <v>428</v>
      </c>
      <c r="G61" s="39"/>
      <c r="H61" s="39"/>
      <c r="I61" s="39"/>
      <c r="J61" s="39"/>
      <c r="K61" s="39"/>
      <c r="L61" s="39"/>
      <c r="M61" s="39">
        <f>O61</f>
        <v>100000</v>
      </c>
      <c r="N61" s="23"/>
      <c r="O61" s="23">
        <v>100000</v>
      </c>
      <c r="P61" s="100">
        <f t="shared" si="16"/>
        <v>100000</v>
      </c>
      <c r="Q61" s="100">
        <f t="shared" si="17"/>
        <v>0</v>
      </c>
      <c r="R61" s="100">
        <f t="shared" si="18"/>
        <v>100000</v>
      </c>
      <c r="S61" s="23">
        <f t="shared" si="14"/>
        <v>0</v>
      </c>
      <c r="T61" s="23"/>
      <c r="U61" s="23">
        <v>0</v>
      </c>
      <c r="V61" s="23">
        <f>X61</f>
        <v>0</v>
      </c>
      <c r="W61" s="23"/>
      <c r="X61" s="23">
        <v>0</v>
      </c>
      <c r="Y61" s="55"/>
    </row>
    <row r="62" spans="1:25" s="5" customFormat="1" ht="17.25" customHeight="1">
      <c r="A62" s="13"/>
      <c r="B62" s="10"/>
      <c r="C62" s="10"/>
      <c r="D62" s="10"/>
      <c r="E62" s="114" t="s">
        <v>549</v>
      </c>
      <c r="F62" s="116" t="s">
        <v>430</v>
      </c>
      <c r="G62" s="39">
        <f t="shared" si="19"/>
        <v>11271.76</v>
      </c>
      <c r="H62" s="39"/>
      <c r="I62" s="39">
        <v>11271.76</v>
      </c>
      <c r="J62" s="39">
        <f t="shared" si="20"/>
        <v>0</v>
      </c>
      <c r="K62" s="39"/>
      <c r="L62" s="39">
        <v>0</v>
      </c>
      <c r="M62" s="39">
        <f t="shared" si="1"/>
        <v>22000</v>
      </c>
      <c r="N62" s="23"/>
      <c r="O62" s="23">
        <v>22000</v>
      </c>
      <c r="P62" s="100">
        <f t="shared" si="16"/>
        <v>22000</v>
      </c>
      <c r="Q62" s="100">
        <f t="shared" si="17"/>
        <v>0</v>
      </c>
      <c r="R62" s="100">
        <f t="shared" si="18"/>
        <v>22000</v>
      </c>
      <c r="S62" s="23">
        <f>U62</f>
        <v>130000</v>
      </c>
      <c r="T62" s="23"/>
      <c r="U62" s="23">
        <v>130000</v>
      </c>
      <c r="V62" s="23">
        <f>X62</f>
        <v>0</v>
      </c>
      <c r="W62" s="23"/>
      <c r="X62" s="23">
        <v>0</v>
      </c>
      <c r="Y62" s="55"/>
    </row>
    <row r="63" spans="1:25" s="5" customFormat="1" ht="19.5" customHeight="1">
      <c r="A63" s="13"/>
      <c r="B63" s="10"/>
      <c r="C63" s="10"/>
      <c r="D63" s="10"/>
      <c r="E63" s="120" t="s">
        <v>437</v>
      </c>
      <c r="F63" s="116" t="s">
        <v>436</v>
      </c>
      <c r="G63" s="39">
        <f t="shared" si="19"/>
        <v>510</v>
      </c>
      <c r="H63" s="39"/>
      <c r="I63" s="39">
        <v>510</v>
      </c>
      <c r="J63" s="39">
        <f t="shared" si="20"/>
        <v>0</v>
      </c>
      <c r="K63" s="39"/>
      <c r="L63" s="39">
        <v>0</v>
      </c>
      <c r="M63" s="39">
        <f t="shared" si="1"/>
        <v>0</v>
      </c>
      <c r="N63" s="39">
        <v>0</v>
      </c>
      <c r="O63" s="39">
        <v>0</v>
      </c>
      <c r="P63" s="100">
        <f t="shared" si="16"/>
        <v>0</v>
      </c>
      <c r="Q63" s="100">
        <f t="shared" si="17"/>
        <v>0</v>
      </c>
      <c r="R63" s="100">
        <f t="shared" si="18"/>
        <v>0</v>
      </c>
      <c r="S63" s="23">
        <f>U63</f>
        <v>0</v>
      </c>
      <c r="T63" s="23"/>
      <c r="U63" s="23">
        <v>0</v>
      </c>
      <c r="V63" s="23">
        <f>X63</f>
        <v>0</v>
      </c>
      <c r="W63" s="23"/>
      <c r="X63" s="23">
        <v>0</v>
      </c>
      <c r="Y63" s="55"/>
    </row>
    <row r="64" spans="1:25" s="5" customFormat="1" ht="20.25" customHeight="1">
      <c r="A64" s="13"/>
      <c r="B64" s="10"/>
      <c r="C64" s="10"/>
      <c r="D64" s="10"/>
      <c r="E64" s="114" t="s">
        <v>556</v>
      </c>
      <c r="F64" s="116" t="s">
        <v>440</v>
      </c>
      <c r="G64" s="39">
        <f t="shared" si="19"/>
        <v>528</v>
      </c>
      <c r="H64" s="39"/>
      <c r="I64" s="39">
        <v>528</v>
      </c>
      <c r="J64" s="39">
        <f t="shared" si="20"/>
        <v>0</v>
      </c>
      <c r="K64" s="39"/>
      <c r="L64" s="39">
        <v>0</v>
      </c>
      <c r="M64" s="39">
        <f t="shared" si="1"/>
        <v>0</v>
      </c>
      <c r="N64" s="39">
        <v>0</v>
      </c>
      <c r="O64" s="39">
        <v>0</v>
      </c>
      <c r="P64" s="100">
        <f t="shared" si="16"/>
        <v>0</v>
      </c>
      <c r="Q64" s="100">
        <f t="shared" si="17"/>
        <v>0</v>
      </c>
      <c r="R64" s="100">
        <f t="shared" si="18"/>
        <v>0</v>
      </c>
      <c r="S64" s="23">
        <f>U64</f>
        <v>0</v>
      </c>
      <c r="T64" s="23"/>
      <c r="U64" s="23">
        <v>0</v>
      </c>
      <c r="V64" s="23">
        <f>X64</f>
        <v>0</v>
      </c>
      <c r="W64" s="23"/>
      <c r="X64" s="23">
        <v>0</v>
      </c>
      <c r="Y64" s="55"/>
    </row>
    <row r="65" spans="1:25" s="5" customFormat="1" ht="19.5" customHeight="1">
      <c r="A65" s="13"/>
      <c r="B65" s="10"/>
      <c r="C65" s="10"/>
      <c r="D65" s="10"/>
      <c r="E65" s="120" t="s">
        <v>444</v>
      </c>
      <c r="F65" s="116" t="s">
        <v>443</v>
      </c>
      <c r="G65" s="39">
        <f t="shared" si="19"/>
        <v>2101</v>
      </c>
      <c r="H65" s="39"/>
      <c r="I65" s="39">
        <v>2101</v>
      </c>
      <c r="J65" s="39">
        <f t="shared" si="20"/>
        <v>0</v>
      </c>
      <c r="K65" s="39"/>
      <c r="L65" s="39">
        <v>0</v>
      </c>
      <c r="M65" s="39">
        <f t="shared" si="1"/>
        <v>0</v>
      </c>
      <c r="N65" s="39">
        <v>0</v>
      </c>
      <c r="O65" s="39">
        <v>0</v>
      </c>
      <c r="P65" s="100">
        <f t="shared" si="16"/>
        <v>0</v>
      </c>
      <c r="Q65" s="100">
        <f t="shared" si="17"/>
        <v>0</v>
      </c>
      <c r="R65" s="100">
        <f t="shared" si="18"/>
        <v>0</v>
      </c>
      <c r="S65" s="23">
        <f>U65</f>
        <v>0</v>
      </c>
      <c r="T65" s="23"/>
      <c r="U65" s="23">
        <v>0</v>
      </c>
      <c r="V65" s="23">
        <f>X65</f>
        <v>0</v>
      </c>
      <c r="W65" s="23"/>
      <c r="X65" s="23">
        <v>0</v>
      </c>
      <c r="Y65" s="55"/>
    </row>
    <row r="66" spans="1:25" s="103" customFormat="1" ht="24.75" customHeight="1">
      <c r="A66" s="162" t="s">
        <v>194</v>
      </c>
      <c r="B66" s="163" t="s">
        <v>177</v>
      </c>
      <c r="C66" s="163" t="s">
        <v>195</v>
      </c>
      <c r="D66" s="163" t="s">
        <v>178</v>
      </c>
      <c r="E66" s="173" t="s">
        <v>196</v>
      </c>
      <c r="F66" s="174"/>
      <c r="G66" s="175">
        <f>H66</f>
        <v>8733.2099999999991</v>
      </c>
      <c r="H66" s="175">
        <f>H68</f>
        <v>8733.2099999999991</v>
      </c>
      <c r="I66" s="175"/>
      <c r="J66" s="175">
        <f>K66</f>
        <v>9000</v>
      </c>
      <c r="K66" s="175">
        <f>K68</f>
        <v>9000</v>
      </c>
      <c r="L66" s="175"/>
      <c r="M66" s="166">
        <f t="shared" si="1"/>
        <v>13500</v>
      </c>
      <c r="N66" s="100">
        <f>N68</f>
        <v>13500</v>
      </c>
      <c r="O66" s="100"/>
      <c r="P66" s="100">
        <f>M66-J66</f>
        <v>4500</v>
      </c>
      <c r="Q66" s="100">
        <f>N66-K66</f>
        <v>4500</v>
      </c>
      <c r="R66" s="100"/>
      <c r="S66" s="100">
        <f t="shared" si="14"/>
        <v>13500</v>
      </c>
      <c r="T66" s="100">
        <f>T68</f>
        <v>13500</v>
      </c>
      <c r="U66" s="100"/>
      <c r="V66" s="100">
        <f>W66</f>
        <v>14000</v>
      </c>
      <c r="W66" s="100">
        <f>W68</f>
        <v>14000</v>
      </c>
      <c r="X66" s="100"/>
      <c r="Y66" s="189"/>
    </row>
    <row r="67" spans="1:25" ht="12.75" customHeight="1">
      <c r="A67" s="18"/>
      <c r="B67" s="20"/>
      <c r="C67" s="20"/>
      <c r="D67" s="46"/>
      <c r="E67" s="47" t="s">
        <v>183</v>
      </c>
      <c r="F67" s="118"/>
      <c r="G67" s="46"/>
      <c r="H67" s="46"/>
      <c r="I67" s="46"/>
      <c r="J67" s="46"/>
      <c r="K67" s="46"/>
      <c r="L67" s="46"/>
      <c r="M67" s="39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56"/>
    </row>
    <row r="68" spans="1:25" s="101" customFormat="1" ht="33" customHeight="1">
      <c r="A68" s="162" t="s">
        <v>197</v>
      </c>
      <c r="B68" s="163" t="s">
        <v>177</v>
      </c>
      <c r="C68" s="163" t="s">
        <v>195</v>
      </c>
      <c r="D68" s="163" t="s">
        <v>181</v>
      </c>
      <c r="E68" s="164" t="s">
        <v>196</v>
      </c>
      <c r="F68" s="165"/>
      <c r="G68" s="166">
        <f>H68</f>
        <v>8733.2099999999991</v>
      </c>
      <c r="H68" s="166">
        <f>H70+H71+H72</f>
        <v>8733.2099999999991</v>
      </c>
      <c r="I68" s="166"/>
      <c r="J68" s="166">
        <f>K68</f>
        <v>9000</v>
      </c>
      <c r="K68" s="166">
        <f>K70+K71+K72</f>
        <v>9000</v>
      </c>
      <c r="L68" s="166"/>
      <c r="M68" s="166">
        <f t="shared" si="1"/>
        <v>13500</v>
      </c>
      <c r="N68" s="100">
        <f>N70+N71+N72</f>
        <v>13500</v>
      </c>
      <c r="O68" s="100"/>
      <c r="P68" s="100">
        <f>M68-J68</f>
        <v>4500</v>
      </c>
      <c r="Q68" s="100">
        <f>N68-K68</f>
        <v>4500</v>
      </c>
      <c r="R68" s="100"/>
      <c r="S68" s="100">
        <f>T68</f>
        <v>13500</v>
      </c>
      <c r="T68" s="100">
        <f>T70+T71+T72</f>
        <v>13500</v>
      </c>
      <c r="U68" s="100"/>
      <c r="V68" s="100">
        <f>W68</f>
        <v>14000</v>
      </c>
      <c r="W68" s="100">
        <f>W70+W71+W72</f>
        <v>14000</v>
      </c>
      <c r="X68" s="100"/>
      <c r="Y68" s="167"/>
    </row>
    <row r="69" spans="1:25" ht="15.75" customHeight="1">
      <c r="A69" s="18"/>
      <c r="B69" s="20"/>
      <c r="C69" s="20"/>
      <c r="D69" s="46"/>
      <c r="E69" s="49" t="s">
        <v>5</v>
      </c>
      <c r="F69" s="118"/>
      <c r="G69" s="46"/>
      <c r="H69" s="46"/>
      <c r="I69" s="46"/>
      <c r="J69" s="46"/>
      <c r="K69" s="46"/>
      <c r="L69" s="46"/>
      <c r="M69" s="39"/>
      <c r="N69" s="23"/>
      <c r="O69" s="23"/>
      <c r="P69" s="100"/>
      <c r="Q69" s="100"/>
      <c r="R69" s="100"/>
      <c r="S69" s="23"/>
      <c r="T69" s="23"/>
      <c r="U69" s="23"/>
      <c r="V69" s="23"/>
      <c r="W69" s="23"/>
      <c r="X69" s="23"/>
      <c r="Y69" s="56"/>
    </row>
    <row r="70" spans="1:25" s="5" customFormat="1" ht="15.75" customHeight="1">
      <c r="A70" s="8"/>
      <c r="B70" s="9"/>
      <c r="C70" s="9"/>
      <c r="D70" s="39"/>
      <c r="E70" s="49" t="s">
        <v>352</v>
      </c>
      <c r="F70" s="116" t="s">
        <v>351</v>
      </c>
      <c r="G70" s="10">
        <f>H70</f>
        <v>5708.34</v>
      </c>
      <c r="H70" s="10">
        <v>5708.34</v>
      </c>
      <c r="I70" s="10"/>
      <c r="J70" s="59">
        <f>K70</f>
        <v>5000</v>
      </c>
      <c r="K70" s="59">
        <v>5000</v>
      </c>
      <c r="L70" s="10"/>
      <c r="M70" s="39">
        <f t="shared" si="1"/>
        <v>9000</v>
      </c>
      <c r="N70" s="23">
        <v>9000</v>
      </c>
      <c r="O70" s="23"/>
      <c r="P70" s="100">
        <f t="shared" ref="P70:Q73" si="22">M70-J70</f>
        <v>4000</v>
      </c>
      <c r="Q70" s="100">
        <f t="shared" si="22"/>
        <v>4000</v>
      </c>
      <c r="R70" s="100"/>
      <c r="S70" s="23">
        <f>T70</f>
        <v>9000</v>
      </c>
      <c r="T70" s="23">
        <v>9000</v>
      </c>
      <c r="U70" s="23"/>
      <c r="V70" s="23">
        <f>W70</f>
        <v>9000</v>
      </c>
      <c r="W70" s="23">
        <v>9000</v>
      </c>
      <c r="X70" s="23"/>
      <c r="Y70" s="55"/>
    </row>
    <row r="71" spans="1:25" s="5" customFormat="1" ht="21" customHeight="1">
      <c r="A71" s="8"/>
      <c r="B71" s="9"/>
      <c r="C71" s="9"/>
      <c r="D71" s="39"/>
      <c r="E71" s="112" t="s">
        <v>557</v>
      </c>
      <c r="F71" s="116" t="s">
        <v>409</v>
      </c>
      <c r="G71" s="10">
        <f>H71</f>
        <v>492</v>
      </c>
      <c r="H71" s="10">
        <v>492</v>
      </c>
      <c r="I71" s="10"/>
      <c r="J71" s="59">
        <f>K71</f>
        <v>500</v>
      </c>
      <c r="K71" s="59">
        <v>500</v>
      </c>
      <c r="L71" s="10"/>
      <c r="M71" s="39">
        <f t="shared" si="1"/>
        <v>500</v>
      </c>
      <c r="N71" s="23">
        <v>500</v>
      </c>
      <c r="O71" s="23"/>
      <c r="P71" s="100">
        <f t="shared" si="22"/>
        <v>0</v>
      </c>
      <c r="Q71" s="100">
        <f t="shared" si="22"/>
        <v>0</v>
      </c>
      <c r="R71" s="100"/>
      <c r="S71" s="23">
        <f>T71</f>
        <v>500</v>
      </c>
      <c r="T71" s="23">
        <v>500</v>
      </c>
      <c r="U71" s="23"/>
      <c r="V71" s="23">
        <f>W71</f>
        <v>500</v>
      </c>
      <c r="W71" s="23">
        <v>500</v>
      </c>
      <c r="X71" s="23"/>
      <c r="Y71" s="55"/>
    </row>
    <row r="72" spans="1:25" s="5" customFormat="1" ht="15.75" customHeight="1">
      <c r="A72" s="8"/>
      <c r="B72" s="9"/>
      <c r="C72" s="9"/>
      <c r="D72" s="39"/>
      <c r="E72" s="49" t="s">
        <v>413</v>
      </c>
      <c r="F72" s="116" t="s">
        <v>414</v>
      </c>
      <c r="G72" s="10">
        <f>H72</f>
        <v>2532.87</v>
      </c>
      <c r="H72" s="10">
        <v>2532.87</v>
      </c>
      <c r="I72" s="10"/>
      <c r="J72" s="59">
        <f>K72</f>
        <v>3500</v>
      </c>
      <c r="K72" s="59">
        <v>3500</v>
      </c>
      <c r="L72" s="10"/>
      <c r="M72" s="39">
        <f t="shared" si="1"/>
        <v>4000</v>
      </c>
      <c r="N72" s="23">
        <v>4000</v>
      </c>
      <c r="O72" s="23"/>
      <c r="P72" s="100">
        <f t="shared" si="22"/>
        <v>500</v>
      </c>
      <c r="Q72" s="100">
        <f t="shared" si="22"/>
        <v>500</v>
      </c>
      <c r="R72" s="100"/>
      <c r="S72" s="23">
        <f>T72</f>
        <v>4000</v>
      </c>
      <c r="T72" s="23">
        <v>4000</v>
      </c>
      <c r="U72" s="23"/>
      <c r="V72" s="23">
        <f>W72</f>
        <v>4500</v>
      </c>
      <c r="W72" s="23">
        <v>4500</v>
      </c>
      <c r="X72" s="23"/>
      <c r="Y72" s="55"/>
    </row>
    <row r="73" spans="1:25" s="101" customFormat="1" ht="20.25" customHeight="1">
      <c r="A73" s="162" t="s">
        <v>198</v>
      </c>
      <c r="B73" s="163" t="s">
        <v>199</v>
      </c>
      <c r="C73" s="163" t="s">
        <v>178</v>
      </c>
      <c r="D73" s="163" t="s">
        <v>178</v>
      </c>
      <c r="E73" s="176" t="s">
        <v>200</v>
      </c>
      <c r="F73" s="177"/>
      <c r="G73" s="178">
        <f>G75</f>
        <v>9240.7200000000012</v>
      </c>
      <c r="H73" s="178">
        <f>H75</f>
        <v>4720.9400000000005</v>
      </c>
      <c r="I73" s="178">
        <f>I75</f>
        <v>4519.7800000000007</v>
      </c>
      <c r="J73" s="178">
        <f>K73+L73</f>
        <v>28000</v>
      </c>
      <c r="K73" s="178">
        <f>K75</f>
        <v>9000</v>
      </c>
      <c r="L73" s="178">
        <f>L75</f>
        <v>19000</v>
      </c>
      <c r="M73" s="166">
        <f t="shared" si="1"/>
        <v>25000</v>
      </c>
      <c r="N73" s="100">
        <f>N75</f>
        <v>25000</v>
      </c>
      <c r="O73" s="100"/>
      <c r="P73" s="100">
        <f t="shared" si="22"/>
        <v>-3000</v>
      </c>
      <c r="Q73" s="100">
        <f t="shared" si="22"/>
        <v>16000</v>
      </c>
      <c r="R73" s="100">
        <f>O73-L73</f>
        <v>-19000</v>
      </c>
      <c r="S73" s="100">
        <f>T73</f>
        <v>18000</v>
      </c>
      <c r="T73" s="100">
        <f>T75</f>
        <v>18000</v>
      </c>
      <c r="U73" s="100">
        <f>U75</f>
        <v>0</v>
      </c>
      <c r="V73" s="100">
        <f>W73</f>
        <v>9500</v>
      </c>
      <c r="W73" s="100">
        <f>W75</f>
        <v>9500</v>
      </c>
      <c r="X73" s="100"/>
      <c r="Y73" s="167"/>
    </row>
    <row r="74" spans="1:25" s="5" customFormat="1" ht="19.5" customHeight="1">
      <c r="A74" s="8"/>
      <c r="B74" s="9"/>
      <c r="C74" s="9"/>
      <c r="D74" s="39"/>
      <c r="E74" s="49" t="s">
        <v>5</v>
      </c>
      <c r="F74" s="116"/>
      <c r="G74" s="39"/>
      <c r="H74" s="39"/>
      <c r="I74" s="39"/>
      <c r="J74" s="39"/>
      <c r="K74" s="39"/>
      <c r="L74" s="39"/>
      <c r="M74" s="39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55"/>
    </row>
    <row r="75" spans="1:25" s="101" customFormat="1" ht="19.5" customHeight="1">
      <c r="A75" s="162" t="s">
        <v>205</v>
      </c>
      <c r="B75" s="163" t="s">
        <v>199</v>
      </c>
      <c r="C75" s="163" t="s">
        <v>193</v>
      </c>
      <c r="D75" s="163" t="s">
        <v>178</v>
      </c>
      <c r="E75" s="173" t="s">
        <v>206</v>
      </c>
      <c r="F75" s="174"/>
      <c r="G75" s="175">
        <f t="shared" ref="G75:L75" si="23">G77</f>
        <v>9240.7200000000012</v>
      </c>
      <c r="H75" s="175">
        <f t="shared" si="23"/>
        <v>4720.9400000000005</v>
      </c>
      <c r="I75" s="175">
        <f t="shared" si="23"/>
        <v>4519.7800000000007</v>
      </c>
      <c r="J75" s="175">
        <f t="shared" si="23"/>
        <v>28000</v>
      </c>
      <c r="K75" s="175">
        <f t="shared" si="23"/>
        <v>9000</v>
      </c>
      <c r="L75" s="175">
        <f t="shared" si="23"/>
        <v>19000</v>
      </c>
      <c r="M75" s="166">
        <f t="shared" ref="M75:M150" si="24">N75+O75</f>
        <v>25000</v>
      </c>
      <c r="N75" s="100">
        <f>N77</f>
        <v>25000</v>
      </c>
      <c r="O75" s="100">
        <v>0</v>
      </c>
      <c r="P75" s="100">
        <f>M75-J75</f>
        <v>-3000</v>
      </c>
      <c r="Q75" s="100">
        <f>N75-K75</f>
        <v>16000</v>
      </c>
      <c r="R75" s="100">
        <f>O75-L75</f>
        <v>-19000</v>
      </c>
      <c r="S75" s="100">
        <f>T75</f>
        <v>18000</v>
      </c>
      <c r="T75" s="100">
        <f>T77</f>
        <v>18000</v>
      </c>
      <c r="U75" s="100">
        <f>U77</f>
        <v>0</v>
      </c>
      <c r="V75" s="100">
        <f>W75</f>
        <v>9500</v>
      </c>
      <c r="W75" s="100">
        <f>W77</f>
        <v>9500</v>
      </c>
      <c r="X75" s="100"/>
      <c r="Y75" s="167"/>
    </row>
    <row r="76" spans="1:25" s="5" customFormat="1" ht="20.25" customHeight="1">
      <c r="A76" s="18"/>
      <c r="B76" s="20"/>
      <c r="C76" s="20"/>
      <c r="D76" s="46"/>
      <c r="E76" s="47" t="s">
        <v>183</v>
      </c>
      <c r="F76" s="116"/>
      <c r="G76" s="39"/>
      <c r="H76" s="39"/>
      <c r="I76" s="39"/>
      <c r="J76" s="39"/>
      <c r="K76" s="39"/>
      <c r="L76" s="39"/>
      <c r="M76" s="39"/>
      <c r="N76" s="23"/>
      <c r="O76" s="23"/>
      <c r="P76" s="100"/>
      <c r="Q76" s="100"/>
      <c r="R76" s="100"/>
      <c r="S76" s="23"/>
      <c r="T76" s="23"/>
      <c r="U76" s="23"/>
      <c r="V76" s="23"/>
      <c r="W76" s="23"/>
      <c r="X76" s="23"/>
      <c r="Y76" s="55"/>
    </row>
    <row r="77" spans="1:25" s="101" customFormat="1" ht="19.5" customHeight="1">
      <c r="A77" s="162" t="s">
        <v>207</v>
      </c>
      <c r="B77" s="163" t="s">
        <v>199</v>
      </c>
      <c r="C77" s="163" t="s">
        <v>193</v>
      </c>
      <c r="D77" s="163" t="s">
        <v>181</v>
      </c>
      <c r="E77" s="164" t="s">
        <v>206</v>
      </c>
      <c r="F77" s="165"/>
      <c r="G77" s="166">
        <f>G79</f>
        <v>9240.7200000000012</v>
      </c>
      <c r="H77" s="166">
        <f>H79</f>
        <v>4720.9400000000005</v>
      </c>
      <c r="I77" s="166">
        <f>I79</f>
        <v>4519.7800000000007</v>
      </c>
      <c r="J77" s="166">
        <f>K77+L77</f>
        <v>28000</v>
      </c>
      <c r="K77" s="166">
        <f>K79</f>
        <v>9000</v>
      </c>
      <c r="L77" s="166">
        <f>L79</f>
        <v>19000</v>
      </c>
      <c r="M77" s="166">
        <f t="shared" si="24"/>
        <v>25000</v>
      </c>
      <c r="N77" s="100">
        <f>N79</f>
        <v>25000</v>
      </c>
      <c r="O77" s="100"/>
      <c r="P77" s="100">
        <f>M77-J77</f>
        <v>-3000</v>
      </c>
      <c r="Q77" s="100">
        <f>N77-K77</f>
        <v>16000</v>
      </c>
      <c r="R77" s="100">
        <f>O77-L77</f>
        <v>-19000</v>
      </c>
      <c r="S77" s="100">
        <f>T77</f>
        <v>18000</v>
      </c>
      <c r="T77" s="100">
        <f>T79</f>
        <v>18000</v>
      </c>
      <c r="U77" s="100">
        <f>U79</f>
        <v>0</v>
      </c>
      <c r="V77" s="100">
        <f>W77</f>
        <v>9500</v>
      </c>
      <c r="W77" s="100">
        <f>W79</f>
        <v>9500</v>
      </c>
      <c r="X77" s="100"/>
      <c r="Y77" s="167"/>
    </row>
    <row r="78" spans="1:25" s="5" customFormat="1" ht="20.25" customHeight="1">
      <c r="A78" s="8"/>
      <c r="B78" s="9"/>
      <c r="C78" s="9"/>
      <c r="D78" s="39"/>
      <c r="E78" s="49" t="s">
        <v>5</v>
      </c>
      <c r="F78" s="116"/>
      <c r="G78" s="39"/>
      <c r="H78" s="39"/>
      <c r="I78" s="39"/>
      <c r="J78" s="39"/>
      <c r="K78" s="39"/>
      <c r="L78" s="39"/>
      <c r="M78" s="39"/>
      <c r="N78" s="23"/>
      <c r="O78" s="23"/>
      <c r="P78" s="100"/>
      <c r="Q78" s="100"/>
      <c r="R78" s="100"/>
      <c r="S78" s="23"/>
      <c r="T78" s="23"/>
      <c r="U78" s="23"/>
      <c r="V78" s="23"/>
      <c r="W78" s="23"/>
      <c r="X78" s="23"/>
      <c r="Y78" s="55"/>
    </row>
    <row r="79" spans="1:25" s="101" customFormat="1" ht="30" customHeight="1">
      <c r="A79" s="179"/>
      <c r="B79" s="98"/>
      <c r="C79" s="98"/>
      <c r="D79" s="166"/>
      <c r="E79" s="173" t="s">
        <v>558</v>
      </c>
      <c r="F79" s="180"/>
      <c r="G79" s="181">
        <f t="shared" ref="G79:G86" si="25">H79+I79</f>
        <v>9240.7200000000012</v>
      </c>
      <c r="H79" s="181">
        <f>H80+H81+H82+H83</f>
        <v>4720.9400000000005</v>
      </c>
      <c r="I79" s="181">
        <f>I84+I85</f>
        <v>4519.7800000000007</v>
      </c>
      <c r="J79" s="181">
        <f>K79+L79</f>
        <v>28000</v>
      </c>
      <c r="K79" s="181">
        <f>K80+K81+K82+K83</f>
        <v>9000</v>
      </c>
      <c r="L79" s="181">
        <f>L84</f>
        <v>19000</v>
      </c>
      <c r="M79" s="166">
        <f t="shared" si="24"/>
        <v>25000</v>
      </c>
      <c r="N79" s="100">
        <f>N82</f>
        <v>25000</v>
      </c>
      <c r="O79" s="100">
        <f>O84</f>
        <v>0</v>
      </c>
      <c r="P79" s="100">
        <f t="shared" ref="P79:R86" si="26">M79-J79</f>
        <v>-3000</v>
      </c>
      <c r="Q79" s="100">
        <f t="shared" si="26"/>
        <v>16000</v>
      </c>
      <c r="R79" s="100">
        <f t="shared" si="26"/>
        <v>-19000</v>
      </c>
      <c r="S79" s="100">
        <f>T79+U79</f>
        <v>18000</v>
      </c>
      <c r="T79" s="100">
        <f>T80+T81+T82</f>
        <v>18000</v>
      </c>
      <c r="U79" s="100">
        <f>U80+U81+U82</f>
        <v>0</v>
      </c>
      <c r="V79" s="100">
        <f>W79</f>
        <v>9500</v>
      </c>
      <c r="W79" s="100">
        <f>W81+W82</f>
        <v>9500</v>
      </c>
      <c r="X79" s="100"/>
      <c r="Y79" s="167"/>
    </row>
    <row r="80" spans="1:25" s="5" customFormat="1" ht="18.75" customHeight="1">
      <c r="A80" s="8"/>
      <c r="B80" s="9"/>
      <c r="C80" s="9"/>
      <c r="D80" s="39"/>
      <c r="E80" s="49" t="s">
        <v>321</v>
      </c>
      <c r="F80" s="116" t="s">
        <v>320</v>
      </c>
      <c r="G80" s="52">
        <f t="shared" si="25"/>
        <v>213.34</v>
      </c>
      <c r="H80" s="10">
        <v>213.34</v>
      </c>
      <c r="I80" s="10"/>
      <c r="J80" s="59">
        <f>K80</f>
        <v>0</v>
      </c>
      <c r="K80" s="59">
        <v>0</v>
      </c>
      <c r="L80" s="10"/>
      <c r="M80" s="39">
        <f t="shared" si="24"/>
        <v>0</v>
      </c>
      <c r="N80" s="23"/>
      <c r="O80" s="23"/>
      <c r="P80" s="100">
        <f t="shared" si="26"/>
        <v>0</v>
      </c>
      <c r="Q80" s="100">
        <f t="shared" si="26"/>
        <v>0</v>
      </c>
      <c r="R80" s="100">
        <f t="shared" si="26"/>
        <v>0</v>
      </c>
      <c r="S80" s="23">
        <v>0</v>
      </c>
      <c r="T80" s="23">
        <v>0</v>
      </c>
      <c r="U80" s="23">
        <v>0</v>
      </c>
      <c r="V80" s="23">
        <f>W80</f>
        <v>0</v>
      </c>
      <c r="W80" s="23">
        <v>0</v>
      </c>
      <c r="X80" s="23"/>
      <c r="Y80" s="55"/>
    </row>
    <row r="81" spans="1:25" s="5" customFormat="1" ht="18.75" customHeight="1">
      <c r="A81" s="8"/>
      <c r="B81" s="9"/>
      <c r="C81" s="9"/>
      <c r="D81" s="39"/>
      <c r="E81" s="114" t="s">
        <v>553</v>
      </c>
      <c r="F81" s="116" t="s">
        <v>348</v>
      </c>
      <c r="G81" s="149">
        <f t="shared" si="25"/>
        <v>3020</v>
      </c>
      <c r="H81" s="59">
        <v>3020</v>
      </c>
      <c r="I81" s="10"/>
      <c r="J81" s="59">
        <f>K81</f>
        <v>0</v>
      </c>
      <c r="K81" s="59">
        <v>0</v>
      </c>
      <c r="L81" s="10"/>
      <c r="M81" s="39">
        <f t="shared" si="24"/>
        <v>0</v>
      </c>
      <c r="N81" s="23"/>
      <c r="O81" s="23"/>
      <c r="P81" s="100">
        <f t="shared" si="26"/>
        <v>0</v>
      </c>
      <c r="Q81" s="100">
        <f t="shared" si="26"/>
        <v>0</v>
      </c>
      <c r="R81" s="100">
        <f t="shared" si="26"/>
        <v>0</v>
      </c>
      <c r="S81" s="23">
        <f>T81</f>
        <v>1000</v>
      </c>
      <c r="T81" s="23">
        <v>1000</v>
      </c>
      <c r="U81" s="23">
        <v>0</v>
      </c>
      <c r="V81" s="23">
        <f>W81</f>
        <v>1500</v>
      </c>
      <c r="W81" s="23">
        <v>1500</v>
      </c>
      <c r="X81" s="23"/>
      <c r="Y81" s="55"/>
    </row>
    <row r="82" spans="1:25" s="5" customFormat="1" ht="21" customHeight="1">
      <c r="A82" s="8"/>
      <c r="B82" s="9"/>
      <c r="C82" s="9"/>
      <c r="D82" s="39"/>
      <c r="E82" s="113" t="s">
        <v>554</v>
      </c>
      <c r="F82" s="116" t="s">
        <v>355</v>
      </c>
      <c r="G82" s="52">
        <f t="shared" si="25"/>
        <v>200.6</v>
      </c>
      <c r="H82" s="10">
        <v>200.6</v>
      </c>
      <c r="I82" s="10"/>
      <c r="J82" s="59">
        <f>K82</f>
        <v>9000</v>
      </c>
      <c r="K82" s="59">
        <v>9000</v>
      </c>
      <c r="L82" s="10"/>
      <c r="M82" s="39">
        <f t="shared" si="24"/>
        <v>25000</v>
      </c>
      <c r="N82" s="23">
        <v>25000</v>
      </c>
      <c r="O82" s="23"/>
      <c r="P82" s="100">
        <f t="shared" si="26"/>
        <v>16000</v>
      </c>
      <c r="Q82" s="100">
        <f t="shared" si="26"/>
        <v>16000</v>
      </c>
      <c r="R82" s="100">
        <f t="shared" si="26"/>
        <v>0</v>
      </c>
      <c r="S82" s="23">
        <f>T82</f>
        <v>17000</v>
      </c>
      <c r="T82" s="23">
        <v>17000</v>
      </c>
      <c r="U82" s="23">
        <v>0</v>
      </c>
      <c r="V82" s="23">
        <f>W82</f>
        <v>8000</v>
      </c>
      <c r="W82" s="23">
        <v>8000</v>
      </c>
      <c r="X82" s="23"/>
      <c r="Y82" s="55"/>
    </row>
    <row r="83" spans="1:25" s="5" customFormat="1" ht="18.75" customHeight="1">
      <c r="A83" s="8"/>
      <c r="B83" s="9"/>
      <c r="C83" s="9"/>
      <c r="D83" s="39"/>
      <c r="E83" s="114" t="s">
        <v>559</v>
      </c>
      <c r="F83" s="116" t="s">
        <v>369</v>
      </c>
      <c r="G83" s="149">
        <f t="shared" si="25"/>
        <v>1287</v>
      </c>
      <c r="H83" s="59">
        <v>1287</v>
      </c>
      <c r="I83" s="10"/>
      <c r="J83" s="59">
        <f>K83</f>
        <v>0</v>
      </c>
      <c r="K83" s="59">
        <v>0</v>
      </c>
      <c r="L83" s="10"/>
      <c r="M83" s="39">
        <f t="shared" si="24"/>
        <v>0</v>
      </c>
      <c r="N83" s="23"/>
      <c r="O83" s="23"/>
      <c r="P83" s="100">
        <f t="shared" si="26"/>
        <v>0</v>
      </c>
      <c r="Q83" s="100">
        <f t="shared" si="26"/>
        <v>0</v>
      </c>
      <c r="R83" s="100">
        <f t="shared" si="26"/>
        <v>0</v>
      </c>
      <c r="S83" s="23"/>
      <c r="T83" s="23"/>
      <c r="U83" s="23"/>
      <c r="V83" s="23"/>
      <c r="W83" s="23"/>
      <c r="X83" s="23"/>
      <c r="Y83" s="55"/>
    </row>
    <row r="84" spans="1:25" s="5" customFormat="1" ht="18.75" customHeight="1">
      <c r="A84" s="8"/>
      <c r="B84" s="9"/>
      <c r="C84" s="9"/>
      <c r="D84" s="39"/>
      <c r="E84" s="49" t="s">
        <v>431</v>
      </c>
      <c r="F84" s="116" t="s">
        <v>430</v>
      </c>
      <c r="G84" s="52">
        <f t="shared" si="25"/>
        <v>3379.78</v>
      </c>
      <c r="H84" s="10"/>
      <c r="I84" s="10">
        <v>3379.78</v>
      </c>
      <c r="J84" s="59">
        <f>K84+L84</f>
        <v>19000</v>
      </c>
      <c r="K84" s="59"/>
      <c r="L84" s="59">
        <v>19000</v>
      </c>
      <c r="M84" s="39">
        <f t="shared" si="24"/>
        <v>0</v>
      </c>
      <c r="N84" s="23"/>
      <c r="O84" s="23">
        <v>0</v>
      </c>
      <c r="P84" s="100">
        <f t="shared" si="26"/>
        <v>-19000</v>
      </c>
      <c r="Q84" s="100">
        <f t="shared" si="26"/>
        <v>0</v>
      </c>
      <c r="R84" s="100">
        <f t="shared" si="26"/>
        <v>-19000</v>
      </c>
      <c r="S84" s="23"/>
      <c r="T84" s="23"/>
      <c r="U84" s="23"/>
      <c r="V84" s="23"/>
      <c r="W84" s="23"/>
      <c r="X84" s="23"/>
      <c r="Y84" s="55"/>
    </row>
    <row r="85" spans="1:25" s="5" customFormat="1" ht="18.75" customHeight="1">
      <c r="A85" s="8"/>
      <c r="B85" s="9"/>
      <c r="C85" s="9"/>
      <c r="D85" s="39"/>
      <c r="E85" s="120" t="s">
        <v>444</v>
      </c>
      <c r="F85" s="116" t="s">
        <v>443</v>
      </c>
      <c r="G85" s="149">
        <f t="shared" si="25"/>
        <v>1140</v>
      </c>
      <c r="H85" s="59"/>
      <c r="I85" s="59">
        <v>1140</v>
      </c>
      <c r="J85" s="59">
        <f>K85+L85</f>
        <v>0</v>
      </c>
      <c r="K85" s="59"/>
      <c r="L85" s="59">
        <v>0</v>
      </c>
      <c r="M85" s="39">
        <f t="shared" si="24"/>
        <v>0</v>
      </c>
      <c r="N85" s="23"/>
      <c r="O85" s="23">
        <v>0</v>
      </c>
      <c r="P85" s="100">
        <f t="shared" si="26"/>
        <v>0</v>
      </c>
      <c r="Q85" s="100">
        <f t="shared" si="26"/>
        <v>0</v>
      </c>
      <c r="R85" s="100">
        <f t="shared" si="26"/>
        <v>0</v>
      </c>
      <c r="S85" s="23"/>
      <c r="T85" s="23"/>
      <c r="U85" s="23"/>
      <c r="V85" s="23"/>
      <c r="W85" s="23"/>
      <c r="X85" s="23"/>
      <c r="Y85" s="55"/>
    </row>
    <row r="86" spans="1:25" s="101" customFormat="1" ht="19.5" customHeight="1">
      <c r="A86" s="162" t="s">
        <v>208</v>
      </c>
      <c r="B86" s="163" t="s">
        <v>209</v>
      </c>
      <c r="C86" s="163" t="s">
        <v>178</v>
      </c>
      <c r="D86" s="163" t="s">
        <v>178</v>
      </c>
      <c r="E86" s="176" t="s">
        <v>210</v>
      </c>
      <c r="F86" s="177"/>
      <c r="G86" s="178">
        <f t="shared" si="25"/>
        <v>654440.576</v>
      </c>
      <c r="H86" s="178">
        <f>H88+H99+H120</f>
        <v>34348.11</v>
      </c>
      <c r="I86" s="178">
        <f>I99+I120</f>
        <v>620092.46600000001</v>
      </c>
      <c r="J86" s="178">
        <f>K86+L86</f>
        <v>5300</v>
      </c>
      <c r="K86" s="178">
        <f>K99</f>
        <v>25200</v>
      </c>
      <c r="L86" s="178">
        <f>L99+L120</f>
        <v>-19900</v>
      </c>
      <c r="M86" s="166">
        <f t="shared" si="24"/>
        <v>1579050</v>
      </c>
      <c r="N86" s="100">
        <f>N88+N99+N114</f>
        <v>64750</v>
      </c>
      <c r="O86" s="100">
        <f>O88+O99+O120</f>
        <v>1514300</v>
      </c>
      <c r="P86" s="100">
        <f t="shared" si="26"/>
        <v>1573750</v>
      </c>
      <c r="Q86" s="100">
        <f t="shared" si="26"/>
        <v>39550</v>
      </c>
      <c r="R86" s="100">
        <f t="shared" si="26"/>
        <v>1534200</v>
      </c>
      <c r="S86" s="100">
        <f>T86+U86</f>
        <v>1992353.9</v>
      </c>
      <c r="T86" s="100">
        <f>T88+T99+T114</f>
        <v>47389.5</v>
      </c>
      <c r="U86" s="100">
        <f>U88+U99+U120</f>
        <v>1944964.4</v>
      </c>
      <c r="V86" s="100">
        <f>W86+X86</f>
        <v>443750</v>
      </c>
      <c r="W86" s="100">
        <f>W88+W99+W114</f>
        <v>39750</v>
      </c>
      <c r="X86" s="100">
        <f>X88+X99+X120</f>
        <v>404000</v>
      </c>
      <c r="Y86" s="167"/>
    </row>
    <row r="87" spans="1:25" ht="12.75" customHeight="1">
      <c r="A87" s="18"/>
      <c r="B87" s="20"/>
      <c r="C87" s="20"/>
      <c r="D87" s="46"/>
      <c r="E87" s="47" t="s">
        <v>5</v>
      </c>
      <c r="F87" s="118"/>
      <c r="G87" s="46"/>
      <c r="H87" s="46"/>
      <c r="I87" s="46"/>
      <c r="J87" s="46"/>
      <c r="K87" s="46"/>
      <c r="L87" s="46"/>
      <c r="M87" s="39"/>
      <c r="N87" s="23"/>
      <c r="O87" s="23"/>
      <c r="P87" s="100"/>
      <c r="Q87" s="100"/>
      <c r="R87" s="100"/>
      <c r="S87" s="23"/>
      <c r="T87" s="23"/>
      <c r="U87" s="23"/>
      <c r="V87" s="23"/>
      <c r="W87" s="23"/>
      <c r="X87" s="23"/>
      <c r="Y87" s="56"/>
    </row>
    <row r="88" spans="1:25" s="103" customFormat="1" ht="30.75" customHeight="1">
      <c r="A88" s="184">
        <v>2420</v>
      </c>
      <c r="B88" s="185" t="s">
        <v>209</v>
      </c>
      <c r="C88" s="191" t="s">
        <v>202</v>
      </c>
      <c r="D88" s="191" t="s">
        <v>178</v>
      </c>
      <c r="E88" s="192" t="s">
        <v>560</v>
      </c>
      <c r="F88" s="174"/>
      <c r="G88" s="175">
        <f>H88</f>
        <v>3364.5</v>
      </c>
      <c r="H88" s="175">
        <f>H89</f>
        <v>3364.5</v>
      </c>
      <c r="I88" s="175"/>
      <c r="J88" s="193">
        <f>K88</f>
        <v>0</v>
      </c>
      <c r="K88" s="193">
        <f>K89</f>
        <v>0</v>
      </c>
      <c r="L88" s="175"/>
      <c r="M88" s="166">
        <f t="shared" si="24"/>
        <v>116500</v>
      </c>
      <c r="N88" s="100">
        <f>N91+N92+N93</f>
        <v>16500</v>
      </c>
      <c r="O88" s="100">
        <f>O89</f>
        <v>100000</v>
      </c>
      <c r="P88" s="100">
        <f t="shared" ref="P88:P93" si="27">M88-J88</f>
        <v>116500</v>
      </c>
      <c r="Q88" s="100">
        <f t="shared" ref="Q88:Q93" si="28">N88-K88</f>
        <v>16500</v>
      </c>
      <c r="R88" s="100">
        <f t="shared" ref="R88:R93" si="29">O88-L88</f>
        <v>100000</v>
      </c>
      <c r="S88" s="100">
        <f>T88+U88</f>
        <v>185189.5</v>
      </c>
      <c r="T88" s="100">
        <f>T89+T96</f>
        <v>10189.5</v>
      </c>
      <c r="U88" s="100">
        <f>U96</f>
        <v>175000</v>
      </c>
      <c r="V88" s="100">
        <f>W88+X88</f>
        <v>75500</v>
      </c>
      <c r="W88" s="100">
        <f>W89</f>
        <v>5500</v>
      </c>
      <c r="X88" s="100">
        <f>X96</f>
        <v>70000</v>
      </c>
      <c r="Y88" s="189"/>
    </row>
    <row r="89" spans="1:25" s="97" customFormat="1" ht="12.75" customHeight="1">
      <c r="A89" s="184">
        <v>2421</v>
      </c>
      <c r="B89" s="185" t="s">
        <v>209</v>
      </c>
      <c r="C89" s="191" t="s">
        <v>202</v>
      </c>
      <c r="D89" s="191" t="s">
        <v>181</v>
      </c>
      <c r="E89" s="194" t="s">
        <v>561</v>
      </c>
      <c r="F89" s="170"/>
      <c r="G89" s="171">
        <f>H89</f>
        <v>3364.5</v>
      </c>
      <c r="H89" s="171">
        <f>H91+H93</f>
        <v>3364.5</v>
      </c>
      <c r="I89" s="171"/>
      <c r="J89" s="171">
        <f>K89</f>
        <v>0</v>
      </c>
      <c r="K89" s="171">
        <f>K91+K93</f>
        <v>0</v>
      </c>
      <c r="L89" s="171"/>
      <c r="M89" s="166">
        <f t="shared" si="24"/>
        <v>116500</v>
      </c>
      <c r="N89" s="100">
        <f>N91+N92+N93</f>
        <v>16500</v>
      </c>
      <c r="O89" s="100">
        <f>O95</f>
        <v>100000</v>
      </c>
      <c r="P89" s="100">
        <f t="shared" si="27"/>
        <v>116500</v>
      </c>
      <c r="Q89" s="100">
        <f t="shared" si="28"/>
        <v>16500</v>
      </c>
      <c r="R89" s="100">
        <f t="shared" si="29"/>
        <v>100000</v>
      </c>
      <c r="S89" s="100">
        <f>T89+U89</f>
        <v>10189.5</v>
      </c>
      <c r="T89" s="100">
        <f>T91+T92+T93+T94</f>
        <v>10189.5</v>
      </c>
      <c r="U89" s="100"/>
      <c r="V89" s="100">
        <f>W89</f>
        <v>5500</v>
      </c>
      <c r="W89" s="100">
        <f>W91</f>
        <v>5500</v>
      </c>
      <c r="X89" s="100"/>
      <c r="Y89" s="172"/>
    </row>
    <row r="90" spans="1:25" ht="12.75" customHeight="1">
      <c r="A90" s="34"/>
      <c r="B90" s="35"/>
      <c r="C90" s="35"/>
      <c r="D90" s="35"/>
      <c r="E90" s="47" t="s">
        <v>5</v>
      </c>
      <c r="F90" s="118"/>
      <c r="G90" s="46"/>
      <c r="H90" s="46"/>
      <c r="I90" s="46"/>
      <c r="J90" s="46"/>
      <c r="K90" s="46"/>
      <c r="L90" s="46"/>
      <c r="M90" s="39"/>
      <c r="N90" s="23"/>
      <c r="O90" s="23"/>
      <c r="P90" s="100"/>
      <c r="Q90" s="100"/>
      <c r="R90" s="100"/>
      <c r="S90" s="23"/>
      <c r="T90" s="23"/>
      <c r="U90" s="23"/>
      <c r="V90" s="23"/>
      <c r="W90" s="23"/>
      <c r="X90" s="23"/>
      <c r="Y90" s="56"/>
    </row>
    <row r="91" spans="1:25" s="5" customFormat="1" ht="22.5" customHeight="1">
      <c r="A91" s="8"/>
      <c r="B91" s="9"/>
      <c r="C91" s="9"/>
      <c r="D91" s="39"/>
      <c r="E91" s="114" t="s">
        <v>553</v>
      </c>
      <c r="F91" s="116" t="s">
        <v>348</v>
      </c>
      <c r="G91" s="39">
        <f>H91+I91</f>
        <v>2448.5</v>
      </c>
      <c r="H91" s="39">
        <v>2448.5</v>
      </c>
      <c r="I91" s="50"/>
      <c r="J91" s="50">
        <f>K91</f>
        <v>0</v>
      </c>
      <c r="K91" s="50">
        <v>0</v>
      </c>
      <c r="L91" s="50"/>
      <c r="M91" s="39">
        <f t="shared" si="24"/>
        <v>5500</v>
      </c>
      <c r="N91" s="39">
        <v>5500</v>
      </c>
      <c r="O91" s="23"/>
      <c r="P91" s="100">
        <f t="shared" si="27"/>
        <v>5500</v>
      </c>
      <c r="Q91" s="100">
        <f t="shared" si="28"/>
        <v>5500</v>
      </c>
      <c r="R91" s="100">
        <f t="shared" si="29"/>
        <v>0</v>
      </c>
      <c r="S91" s="23">
        <f>T91</f>
        <v>5500</v>
      </c>
      <c r="T91" s="23">
        <v>5500</v>
      </c>
      <c r="U91" s="23"/>
      <c r="V91" s="23">
        <f>W91</f>
        <v>5500</v>
      </c>
      <c r="W91" s="23">
        <v>5500</v>
      </c>
      <c r="X91" s="23"/>
      <c r="Y91" s="55"/>
    </row>
    <row r="92" spans="1:25" s="5" customFormat="1" ht="22.5" customHeight="1">
      <c r="A92" s="8"/>
      <c r="B92" s="9"/>
      <c r="C92" s="9"/>
      <c r="D92" s="39"/>
      <c r="E92" s="113" t="s">
        <v>554</v>
      </c>
      <c r="F92" s="116" t="s">
        <v>355</v>
      </c>
      <c r="G92" s="39">
        <f>H92</f>
        <v>0</v>
      </c>
      <c r="H92" s="39">
        <v>0</v>
      </c>
      <c r="I92" s="50"/>
      <c r="J92" s="50">
        <f>K92</f>
        <v>0</v>
      </c>
      <c r="K92" s="50">
        <v>0</v>
      </c>
      <c r="L92" s="50"/>
      <c r="M92" s="39">
        <f>N92</f>
        <v>10000</v>
      </c>
      <c r="N92" s="39">
        <v>10000</v>
      </c>
      <c r="O92" s="23"/>
      <c r="P92" s="100">
        <f t="shared" si="27"/>
        <v>10000</v>
      </c>
      <c r="Q92" s="100">
        <f t="shared" si="28"/>
        <v>10000</v>
      </c>
      <c r="R92" s="100">
        <f t="shared" si="29"/>
        <v>0</v>
      </c>
      <c r="S92" s="23">
        <f>T92</f>
        <v>0</v>
      </c>
      <c r="T92" s="23">
        <v>0</v>
      </c>
      <c r="U92" s="23"/>
      <c r="V92" s="23"/>
      <c r="W92" s="23"/>
      <c r="X92" s="23"/>
      <c r="Y92" s="55"/>
    </row>
    <row r="93" spans="1:25" s="5" customFormat="1" ht="22.5" customHeight="1">
      <c r="A93" s="8"/>
      <c r="B93" s="9"/>
      <c r="C93" s="9"/>
      <c r="D93" s="39"/>
      <c r="E93" s="114" t="s">
        <v>546</v>
      </c>
      <c r="F93" s="116" t="s">
        <v>357</v>
      </c>
      <c r="G93" s="39">
        <f>H93+I93</f>
        <v>916</v>
      </c>
      <c r="H93" s="59">
        <v>916</v>
      </c>
      <c r="I93" s="10"/>
      <c r="J93" s="59">
        <f>K93</f>
        <v>0</v>
      </c>
      <c r="K93" s="59">
        <v>0</v>
      </c>
      <c r="L93" s="10"/>
      <c r="M93" s="39">
        <f t="shared" si="24"/>
        <v>1000</v>
      </c>
      <c r="N93" s="39">
        <v>1000</v>
      </c>
      <c r="O93" s="23"/>
      <c r="P93" s="100">
        <f t="shared" si="27"/>
        <v>1000</v>
      </c>
      <c r="Q93" s="100">
        <f t="shared" si="28"/>
        <v>1000</v>
      </c>
      <c r="R93" s="100">
        <f t="shared" si="29"/>
        <v>0</v>
      </c>
      <c r="S93" s="23">
        <v>0</v>
      </c>
      <c r="T93" s="23">
        <v>0</v>
      </c>
      <c r="U93" s="23"/>
      <c r="V93" s="23"/>
      <c r="W93" s="23"/>
      <c r="X93" s="23"/>
      <c r="Y93" s="55"/>
    </row>
    <row r="94" spans="1:25" s="5" customFormat="1" ht="22.5" customHeight="1">
      <c r="A94" s="8"/>
      <c r="B94" s="9"/>
      <c r="C94" s="9"/>
      <c r="D94" s="39"/>
      <c r="E94" s="238" t="s">
        <v>593</v>
      </c>
      <c r="F94" s="116" t="s">
        <v>395</v>
      </c>
      <c r="G94" s="39"/>
      <c r="H94" s="59"/>
      <c r="I94" s="10"/>
      <c r="J94" s="59"/>
      <c r="K94" s="59"/>
      <c r="L94" s="10"/>
      <c r="M94" s="39"/>
      <c r="N94" s="39"/>
      <c r="O94" s="23"/>
      <c r="P94" s="100"/>
      <c r="Q94" s="100"/>
      <c r="R94" s="100"/>
      <c r="S94" s="23">
        <f>T94</f>
        <v>4689.5</v>
      </c>
      <c r="T94" s="23">
        <v>4689.5</v>
      </c>
      <c r="U94" s="23"/>
      <c r="V94" s="23"/>
      <c r="W94" s="23"/>
      <c r="X94" s="23"/>
      <c r="Y94" s="55"/>
    </row>
    <row r="95" spans="1:25" s="5" customFormat="1" ht="22.5" customHeight="1">
      <c r="A95" s="8"/>
      <c r="B95" s="9"/>
      <c r="C95" s="9"/>
      <c r="D95" s="39"/>
      <c r="E95" s="49" t="s">
        <v>431</v>
      </c>
      <c r="F95" s="116" t="s">
        <v>430</v>
      </c>
      <c r="G95" s="39"/>
      <c r="H95" s="59"/>
      <c r="I95" s="10"/>
      <c r="J95" s="59"/>
      <c r="K95" s="59"/>
      <c r="L95" s="10"/>
      <c r="M95" s="39">
        <f>O95</f>
        <v>100000</v>
      </c>
      <c r="N95" s="23"/>
      <c r="O95" s="23">
        <v>100000</v>
      </c>
      <c r="P95" s="100">
        <f>M95-J95</f>
        <v>100000</v>
      </c>
      <c r="Q95" s="100">
        <f>N95-K95</f>
        <v>0</v>
      </c>
      <c r="R95" s="100">
        <f>O95-L95</f>
        <v>100000</v>
      </c>
      <c r="S95" s="23"/>
      <c r="T95" s="23"/>
      <c r="U95" s="23"/>
      <c r="V95" s="23"/>
      <c r="W95" s="23"/>
      <c r="X95" s="23"/>
      <c r="Y95" s="55"/>
    </row>
    <row r="96" spans="1:25" s="236" customFormat="1" ht="22.5" customHeight="1">
      <c r="A96" s="228">
        <v>2424</v>
      </c>
      <c r="B96" s="229" t="s">
        <v>209</v>
      </c>
      <c r="C96" s="230">
        <v>2</v>
      </c>
      <c r="D96" s="229">
        <v>4</v>
      </c>
      <c r="E96" s="237" t="s">
        <v>592</v>
      </c>
      <c r="F96" s="229"/>
      <c r="G96" s="231"/>
      <c r="H96" s="232"/>
      <c r="I96" s="233"/>
      <c r="J96" s="232"/>
      <c r="K96" s="232"/>
      <c r="L96" s="233"/>
      <c r="M96" s="231"/>
      <c r="N96" s="234"/>
      <c r="O96" s="234"/>
      <c r="P96" s="234"/>
      <c r="Q96" s="234"/>
      <c r="R96" s="234"/>
      <c r="S96" s="17">
        <f>U96</f>
        <v>175000</v>
      </c>
      <c r="T96" s="17"/>
      <c r="U96" s="17">
        <f>U98</f>
        <v>175000</v>
      </c>
      <c r="V96" s="234">
        <f>X96</f>
        <v>70000</v>
      </c>
      <c r="W96" s="234"/>
      <c r="X96" s="234">
        <f>X98</f>
        <v>70000</v>
      </c>
      <c r="Y96" s="235"/>
    </row>
    <row r="97" spans="1:25" s="5" customFormat="1" ht="16.5" customHeight="1">
      <c r="A97" s="8"/>
      <c r="B97" s="9"/>
      <c r="C97" s="9"/>
      <c r="D97" s="39"/>
      <c r="E97" s="49" t="s">
        <v>5</v>
      </c>
      <c r="F97" s="116"/>
      <c r="G97" s="39"/>
      <c r="H97" s="59"/>
      <c r="I97" s="10"/>
      <c r="J97" s="59"/>
      <c r="K97" s="59"/>
      <c r="L97" s="10"/>
      <c r="M97" s="39"/>
      <c r="N97" s="23"/>
      <c r="O97" s="23"/>
      <c r="P97" s="100"/>
      <c r="Q97" s="100"/>
      <c r="R97" s="100"/>
      <c r="S97" s="23"/>
      <c r="T97" s="23"/>
      <c r="U97" s="23"/>
      <c r="V97" s="23"/>
      <c r="W97" s="23"/>
      <c r="X97" s="23"/>
      <c r="Y97" s="55"/>
    </row>
    <row r="98" spans="1:25" s="5" customFormat="1" ht="22.5" customHeight="1">
      <c r="A98" s="8"/>
      <c r="B98" s="9"/>
      <c r="C98" s="9"/>
      <c r="D98" s="39"/>
      <c r="E98" s="49" t="s">
        <v>431</v>
      </c>
      <c r="F98" s="116" t="s">
        <v>430</v>
      </c>
      <c r="G98" s="39"/>
      <c r="H98" s="59"/>
      <c r="I98" s="10"/>
      <c r="J98" s="59"/>
      <c r="K98" s="59"/>
      <c r="L98" s="10"/>
      <c r="M98" s="39"/>
      <c r="N98" s="23"/>
      <c r="O98" s="23"/>
      <c r="P98" s="100"/>
      <c r="Q98" s="100"/>
      <c r="R98" s="100"/>
      <c r="S98" s="23">
        <f>U98</f>
        <v>175000</v>
      </c>
      <c r="T98" s="23"/>
      <c r="U98" s="23">
        <v>175000</v>
      </c>
      <c r="V98" s="23">
        <f>X98</f>
        <v>70000</v>
      </c>
      <c r="W98" s="23"/>
      <c r="X98" s="23">
        <v>70000</v>
      </c>
      <c r="Y98" s="55"/>
    </row>
    <row r="99" spans="1:25" s="101" customFormat="1" ht="21.75" customHeight="1">
      <c r="A99" s="179" t="s">
        <v>214</v>
      </c>
      <c r="B99" s="98" t="s">
        <v>209</v>
      </c>
      <c r="C99" s="98" t="s">
        <v>193</v>
      </c>
      <c r="D99" s="166" t="s">
        <v>178</v>
      </c>
      <c r="E99" s="173" t="s">
        <v>215</v>
      </c>
      <c r="F99" s="180"/>
      <c r="G99" s="181">
        <f>H99+I99</f>
        <v>810234.91</v>
      </c>
      <c r="H99" s="181">
        <f>H101+H108</f>
        <v>30983.61</v>
      </c>
      <c r="I99" s="181">
        <f>I101+I108</f>
        <v>779251.3</v>
      </c>
      <c r="J99" s="181">
        <f>K99+L99</f>
        <v>36300</v>
      </c>
      <c r="K99" s="181">
        <f>K101+K108</f>
        <v>25200</v>
      </c>
      <c r="L99" s="181">
        <f>L101+L108</f>
        <v>11100</v>
      </c>
      <c r="M99" s="166">
        <f t="shared" si="24"/>
        <v>1503250</v>
      </c>
      <c r="N99" s="100">
        <f>N101+N108</f>
        <v>47250</v>
      </c>
      <c r="O99" s="100">
        <f>O101</f>
        <v>1456000</v>
      </c>
      <c r="P99" s="100">
        <f>M99-J99</f>
        <v>1466950</v>
      </c>
      <c r="Q99" s="100">
        <f>N99-K99</f>
        <v>22050</v>
      </c>
      <c r="R99" s="100">
        <f>O99-L99</f>
        <v>1444900</v>
      </c>
      <c r="S99" s="100">
        <f>T99+U99</f>
        <v>1855664.4</v>
      </c>
      <c r="T99" s="100">
        <f>T101+T108</f>
        <v>35200</v>
      </c>
      <c r="U99" s="100">
        <f>U101</f>
        <v>1820464.4</v>
      </c>
      <c r="V99" s="100">
        <f>W99+X99</f>
        <v>412250</v>
      </c>
      <c r="W99" s="100">
        <f>W101+W108</f>
        <v>32250</v>
      </c>
      <c r="X99" s="100">
        <f>X101+X110</f>
        <v>380000</v>
      </c>
      <c r="Y99" s="167"/>
    </row>
    <row r="100" spans="1:25" ht="12.75" customHeight="1">
      <c r="A100" s="18"/>
      <c r="B100" s="20"/>
      <c r="C100" s="20"/>
      <c r="D100" s="46"/>
      <c r="E100" s="47" t="s">
        <v>183</v>
      </c>
      <c r="F100" s="118"/>
      <c r="G100" s="46"/>
      <c r="H100" s="46"/>
      <c r="I100" s="46"/>
      <c r="J100" s="46"/>
      <c r="K100" s="46"/>
      <c r="L100" s="46"/>
      <c r="M100" s="39"/>
      <c r="N100" s="23"/>
      <c r="O100" s="23"/>
      <c r="P100" s="100"/>
      <c r="Q100" s="100"/>
      <c r="R100" s="100"/>
      <c r="S100" s="23"/>
      <c r="T100" s="23"/>
      <c r="U100" s="23"/>
      <c r="V100" s="23"/>
      <c r="W100" s="23"/>
      <c r="X100" s="23"/>
      <c r="Y100" s="56"/>
    </row>
    <row r="101" spans="1:25" s="101" customFormat="1" ht="21" customHeight="1">
      <c r="A101" s="162" t="s">
        <v>216</v>
      </c>
      <c r="B101" s="163" t="s">
        <v>209</v>
      </c>
      <c r="C101" s="163" t="s">
        <v>193</v>
      </c>
      <c r="D101" s="163" t="s">
        <v>181</v>
      </c>
      <c r="E101" s="164" t="s">
        <v>217</v>
      </c>
      <c r="F101" s="165"/>
      <c r="G101" s="166">
        <f t="shared" ref="G101:L101" si="30">G103</f>
        <v>789177.41</v>
      </c>
      <c r="H101" s="166">
        <f t="shared" si="30"/>
        <v>10737.61</v>
      </c>
      <c r="I101" s="166">
        <f t="shared" si="30"/>
        <v>778439.8</v>
      </c>
      <c r="J101" s="166">
        <f t="shared" si="30"/>
        <v>20000</v>
      </c>
      <c r="K101" s="166">
        <f t="shared" si="30"/>
        <v>10000</v>
      </c>
      <c r="L101" s="166">
        <f t="shared" si="30"/>
        <v>10000</v>
      </c>
      <c r="M101" s="166">
        <f t="shared" si="24"/>
        <v>1488000</v>
      </c>
      <c r="N101" s="100">
        <f>N103</f>
        <v>32000</v>
      </c>
      <c r="O101" s="100">
        <f>O106</f>
        <v>1456000</v>
      </c>
      <c r="P101" s="100">
        <f>M101-J101</f>
        <v>1468000</v>
      </c>
      <c r="Q101" s="100">
        <f>N101-K101</f>
        <v>22000</v>
      </c>
      <c r="R101" s="100">
        <f>O101-L101</f>
        <v>1446000</v>
      </c>
      <c r="S101" s="100">
        <f>T101+U101</f>
        <v>1840464.4</v>
      </c>
      <c r="T101" s="100">
        <f>T104</f>
        <v>20000</v>
      </c>
      <c r="U101" s="100">
        <f>U105</f>
        <v>1820464.4</v>
      </c>
      <c r="V101" s="100">
        <f>W101+X101</f>
        <v>397000</v>
      </c>
      <c r="W101" s="100">
        <f>W103</f>
        <v>17000</v>
      </c>
      <c r="X101" s="100">
        <f>X105</f>
        <v>380000</v>
      </c>
      <c r="Y101" s="167"/>
    </row>
    <row r="102" spans="1:25" ht="12.75" customHeight="1">
      <c r="A102" s="18"/>
      <c r="B102" s="20"/>
      <c r="C102" s="20"/>
      <c r="D102" s="46"/>
      <c r="E102" s="47" t="s">
        <v>5</v>
      </c>
      <c r="F102" s="118"/>
      <c r="G102" s="46"/>
      <c r="H102" s="46"/>
      <c r="I102" s="46"/>
      <c r="J102" s="46"/>
      <c r="K102" s="46"/>
      <c r="L102" s="46"/>
      <c r="M102" s="39"/>
      <c r="N102" s="23"/>
      <c r="O102" s="23"/>
      <c r="P102" s="100"/>
      <c r="Q102" s="100"/>
      <c r="R102" s="100"/>
      <c r="S102" s="23"/>
      <c r="T102" s="23"/>
      <c r="U102" s="23"/>
      <c r="V102" s="23"/>
      <c r="W102" s="23"/>
      <c r="X102" s="23"/>
      <c r="Y102" s="56"/>
    </row>
    <row r="103" spans="1:25" s="101" customFormat="1" ht="25.5" customHeight="1">
      <c r="A103" s="179"/>
      <c r="B103" s="98"/>
      <c r="C103" s="98"/>
      <c r="D103" s="166"/>
      <c r="E103" s="173" t="s">
        <v>484</v>
      </c>
      <c r="F103" s="180"/>
      <c r="G103" s="181">
        <f t="shared" ref="G103:G108" si="31">H103+I103</f>
        <v>789177.41</v>
      </c>
      <c r="H103" s="181">
        <f>H104</f>
        <v>10737.61</v>
      </c>
      <c r="I103" s="181">
        <f>I105</f>
        <v>778439.8</v>
      </c>
      <c r="J103" s="181">
        <f>K103+L103</f>
        <v>20000</v>
      </c>
      <c r="K103" s="181">
        <f>K104</f>
        <v>10000</v>
      </c>
      <c r="L103" s="181">
        <f>L105</f>
        <v>10000</v>
      </c>
      <c r="M103" s="166">
        <f t="shared" si="24"/>
        <v>32000</v>
      </c>
      <c r="N103" s="100">
        <f>N104</f>
        <v>32000</v>
      </c>
      <c r="O103" s="100"/>
      <c r="P103" s="100">
        <f t="shared" ref="P103:R104" si="32">M103-J103</f>
        <v>12000</v>
      </c>
      <c r="Q103" s="100">
        <f t="shared" si="32"/>
        <v>22000</v>
      </c>
      <c r="R103" s="100">
        <f t="shared" si="32"/>
        <v>-10000</v>
      </c>
      <c r="S103" s="100">
        <f>S104</f>
        <v>20000</v>
      </c>
      <c r="T103" s="100">
        <f>T104</f>
        <v>20000</v>
      </c>
      <c r="U103" s="100"/>
      <c r="V103" s="100">
        <f>W103</f>
        <v>17000</v>
      </c>
      <c r="W103" s="100">
        <f>W104</f>
        <v>17000</v>
      </c>
      <c r="X103" s="100"/>
      <c r="Y103" s="167"/>
    </row>
    <row r="104" spans="1:25" s="5" customFormat="1" ht="25.5" customHeight="1">
      <c r="A104" s="8"/>
      <c r="B104" s="9"/>
      <c r="C104" s="9"/>
      <c r="D104" s="39"/>
      <c r="E104" s="49" t="s">
        <v>356</v>
      </c>
      <c r="F104" s="116" t="s">
        <v>355</v>
      </c>
      <c r="G104" s="10">
        <f t="shared" si="31"/>
        <v>10737.61</v>
      </c>
      <c r="H104" s="10">
        <v>10737.61</v>
      </c>
      <c r="I104" s="10"/>
      <c r="J104" s="59">
        <f>K104</f>
        <v>10000</v>
      </c>
      <c r="K104" s="59">
        <v>10000</v>
      </c>
      <c r="L104" s="10"/>
      <c r="M104" s="39">
        <f t="shared" si="24"/>
        <v>32000</v>
      </c>
      <c r="N104" s="23">
        <v>32000</v>
      </c>
      <c r="O104" s="23"/>
      <c r="P104" s="23">
        <f t="shared" si="32"/>
        <v>22000</v>
      </c>
      <c r="Q104" s="23">
        <f t="shared" si="32"/>
        <v>22000</v>
      </c>
      <c r="R104" s="100">
        <f t="shared" si="32"/>
        <v>0</v>
      </c>
      <c r="S104" s="23">
        <f>T104</f>
        <v>20000</v>
      </c>
      <c r="T104" s="23">
        <v>20000</v>
      </c>
      <c r="U104" s="23"/>
      <c r="V104" s="23">
        <f>W104</f>
        <v>17000</v>
      </c>
      <c r="W104" s="23">
        <v>17000</v>
      </c>
      <c r="X104" s="23"/>
      <c r="Y104" s="55"/>
    </row>
    <row r="105" spans="1:25" s="101" customFormat="1" ht="25.5" customHeight="1">
      <c r="A105" s="179"/>
      <c r="B105" s="98"/>
      <c r="C105" s="98"/>
      <c r="D105" s="166"/>
      <c r="E105" s="173" t="s">
        <v>485</v>
      </c>
      <c r="F105" s="180"/>
      <c r="G105" s="163">
        <f t="shared" si="31"/>
        <v>778439.8</v>
      </c>
      <c r="H105" s="181"/>
      <c r="I105" s="181">
        <f>I106+I107</f>
        <v>778439.8</v>
      </c>
      <c r="J105" s="181">
        <f>L105</f>
        <v>10000</v>
      </c>
      <c r="K105" s="181"/>
      <c r="L105" s="181">
        <f>L106</f>
        <v>10000</v>
      </c>
      <c r="M105" s="166">
        <f t="shared" si="24"/>
        <v>1456000</v>
      </c>
      <c r="N105" s="100"/>
      <c r="O105" s="100">
        <f>O106</f>
        <v>1456000</v>
      </c>
      <c r="P105" s="100">
        <f t="shared" ref="P105:P110" si="33">M105-J105</f>
        <v>1446000</v>
      </c>
      <c r="Q105" s="100">
        <f t="shared" ref="Q105:Q110" si="34">N105-K105</f>
        <v>0</v>
      </c>
      <c r="R105" s="100">
        <f t="shared" ref="R105:R110" si="35">O105-L105</f>
        <v>1446000</v>
      </c>
      <c r="S105" s="100">
        <f>U105</f>
        <v>1820464.4</v>
      </c>
      <c r="T105" s="100"/>
      <c r="U105" s="100">
        <f>U106</f>
        <v>1820464.4</v>
      </c>
      <c r="V105" s="100">
        <f>X105</f>
        <v>380000</v>
      </c>
      <c r="W105" s="100"/>
      <c r="X105" s="100">
        <f>X106</f>
        <v>380000</v>
      </c>
      <c r="Y105" s="167"/>
    </row>
    <row r="106" spans="1:25" s="5" customFormat="1" ht="20.25" customHeight="1">
      <c r="A106" s="8"/>
      <c r="B106" s="9"/>
      <c r="C106" s="9"/>
      <c r="D106" s="39"/>
      <c r="E106" s="49" t="s">
        <v>431</v>
      </c>
      <c r="F106" s="116" t="s">
        <v>430</v>
      </c>
      <c r="G106" s="10">
        <f t="shared" si="31"/>
        <v>776290.8</v>
      </c>
      <c r="H106" s="10"/>
      <c r="I106" s="10">
        <v>776290.8</v>
      </c>
      <c r="J106" s="59">
        <f>L106</f>
        <v>10000</v>
      </c>
      <c r="K106" s="59"/>
      <c r="L106" s="59">
        <v>10000</v>
      </c>
      <c r="M106" s="39">
        <f t="shared" si="24"/>
        <v>1456000</v>
      </c>
      <c r="N106" s="23">
        <v>0</v>
      </c>
      <c r="O106" s="23">
        <v>1456000</v>
      </c>
      <c r="P106" s="100">
        <f t="shared" si="33"/>
        <v>1446000</v>
      </c>
      <c r="Q106" s="100">
        <f t="shared" si="34"/>
        <v>0</v>
      </c>
      <c r="R106" s="100">
        <f t="shared" si="35"/>
        <v>1446000</v>
      </c>
      <c r="S106" s="23">
        <f>U106</f>
        <v>1820464.4</v>
      </c>
      <c r="T106" s="23"/>
      <c r="U106" s="23">
        <v>1820464.4</v>
      </c>
      <c r="V106" s="23">
        <f>X106</f>
        <v>380000</v>
      </c>
      <c r="W106" s="23"/>
      <c r="X106" s="23">
        <v>380000</v>
      </c>
      <c r="Y106" s="55"/>
    </row>
    <row r="107" spans="1:25" s="5" customFormat="1" ht="16.5" customHeight="1">
      <c r="A107" s="8"/>
      <c r="B107" s="9"/>
      <c r="C107" s="9"/>
      <c r="D107" s="39"/>
      <c r="E107" s="120" t="s">
        <v>444</v>
      </c>
      <c r="F107" s="116" t="s">
        <v>443</v>
      </c>
      <c r="G107" s="59">
        <f t="shared" si="31"/>
        <v>2149</v>
      </c>
      <c r="H107" s="10"/>
      <c r="I107" s="59">
        <v>2149</v>
      </c>
      <c r="J107" s="10">
        <v>0</v>
      </c>
      <c r="K107" s="10"/>
      <c r="L107" s="10">
        <v>0</v>
      </c>
      <c r="M107" s="39">
        <f t="shared" si="24"/>
        <v>0</v>
      </c>
      <c r="N107" s="23"/>
      <c r="O107" s="23"/>
      <c r="P107" s="100">
        <f t="shared" si="33"/>
        <v>0</v>
      </c>
      <c r="Q107" s="100">
        <f t="shared" si="34"/>
        <v>0</v>
      </c>
      <c r="R107" s="100">
        <f t="shared" si="35"/>
        <v>0</v>
      </c>
      <c r="S107" s="23"/>
      <c r="T107" s="23"/>
      <c r="U107" s="23"/>
      <c r="V107" s="23"/>
      <c r="W107" s="23"/>
      <c r="X107" s="23"/>
      <c r="Y107" s="55"/>
    </row>
    <row r="108" spans="1:25" s="101" customFormat="1" ht="20.25" customHeight="1">
      <c r="A108" s="162" t="s">
        <v>218</v>
      </c>
      <c r="B108" s="163" t="s">
        <v>209</v>
      </c>
      <c r="C108" s="163" t="s">
        <v>193</v>
      </c>
      <c r="D108" s="163" t="s">
        <v>193</v>
      </c>
      <c r="E108" s="164" t="s">
        <v>219</v>
      </c>
      <c r="F108" s="165"/>
      <c r="G108" s="166">
        <f t="shared" si="31"/>
        <v>21057.5</v>
      </c>
      <c r="H108" s="166">
        <f>H110</f>
        <v>20246</v>
      </c>
      <c r="I108" s="166">
        <f>I110</f>
        <v>811.5</v>
      </c>
      <c r="J108" s="166">
        <f>J110</f>
        <v>16300</v>
      </c>
      <c r="K108" s="166">
        <f>K110</f>
        <v>15200</v>
      </c>
      <c r="L108" s="166">
        <f>L110</f>
        <v>1100</v>
      </c>
      <c r="M108" s="166">
        <f t="shared" si="24"/>
        <v>15250</v>
      </c>
      <c r="N108" s="100">
        <f>N110</f>
        <v>15250</v>
      </c>
      <c r="O108" s="100"/>
      <c r="P108" s="100">
        <f t="shared" si="33"/>
        <v>-1050</v>
      </c>
      <c r="Q108" s="100">
        <f t="shared" si="34"/>
        <v>50</v>
      </c>
      <c r="R108" s="100">
        <f t="shared" si="35"/>
        <v>-1100</v>
      </c>
      <c r="S108" s="100">
        <f>T108</f>
        <v>15200</v>
      </c>
      <c r="T108" s="100">
        <f>T110</f>
        <v>15200</v>
      </c>
      <c r="U108" s="100">
        <f>U113</f>
        <v>0</v>
      </c>
      <c r="V108" s="100">
        <f>W108</f>
        <v>15250</v>
      </c>
      <c r="W108" s="100">
        <f>W110</f>
        <v>15250</v>
      </c>
      <c r="X108" s="100"/>
      <c r="Y108" s="167"/>
    </row>
    <row r="109" spans="1:25" ht="12.75" customHeight="1">
      <c r="A109" s="18"/>
      <c r="B109" s="20"/>
      <c r="C109" s="20"/>
      <c r="D109" s="46"/>
      <c r="E109" s="47" t="s">
        <v>5</v>
      </c>
      <c r="F109" s="118"/>
      <c r="G109" s="46"/>
      <c r="H109" s="46"/>
      <c r="I109" s="46"/>
      <c r="J109" s="46"/>
      <c r="K109" s="46"/>
      <c r="L109" s="46"/>
      <c r="M109" s="39"/>
      <c r="N109" s="23"/>
      <c r="O109" s="23"/>
      <c r="P109" s="100"/>
      <c r="Q109" s="100"/>
      <c r="R109" s="100"/>
      <c r="S109" s="23"/>
      <c r="T109" s="23"/>
      <c r="U109" s="23"/>
      <c r="V109" s="23"/>
      <c r="W109" s="23"/>
      <c r="X109" s="23"/>
      <c r="Y109" s="56"/>
    </row>
    <row r="110" spans="1:25" s="101" customFormat="1" ht="25.5" customHeight="1">
      <c r="A110" s="179"/>
      <c r="B110" s="98"/>
      <c r="C110" s="98"/>
      <c r="D110" s="166"/>
      <c r="E110" s="173" t="s">
        <v>562</v>
      </c>
      <c r="F110" s="180"/>
      <c r="G110" s="181">
        <f>H110+I110</f>
        <v>21057.5</v>
      </c>
      <c r="H110" s="181">
        <f>H112</f>
        <v>20246</v>
      </c>
      <c r="I110" s="181">
        <f>I113</f>
        <v>811.5</v>
      </c>
      <c r="J110" s="181">
        <f>K110+L110</f>
        <v>16300</v>
      </c>
      <c r="K110" s="181">
        <f>K111+K112</f>
        <v>15200</v>
      </c>
      <c r="L110" s="181">
        <f>L113</f>
        <v>1100</v>
      </c>
      <c r="M110" s="166">
        <f t="shared" si="24"/>
        <v>15250</v>
      </c>
      <c r="N110" s="100">
        <f>N111+N112</f>
        <v>15250</v>
      </c>
      <c r="O110" s="100"/>
      <c r="P110" s="100">
        <f t="shared" si="33"/>
        <v>-1050</v>
      </c>
      <c r="Q110" s="100">
        <f t="shared" si="34"/>
        <v>50</v>
      </c>
      <c r="R110" s="100">
        <f t="shared" si="35"/>
        <v>-1100</v>
      </c>
      <c r="S110" s="100">
        <f>T110</f>
        <v>15200</v>
      </c>
      <c r="T110" s="100">
        <f>T111+T112</f>
        <v>15200</v>
      </c>
      <c r="U110" s="100"/>
      <c r="V110" s="100">
        <f>W110</f>
        <v>15250</v>
      </c>
      <c r="W110" s="100">
        <f>W111+W112</f>
        <v>15250</v>
      </c>
      <c r="X110" s="100"/>
      <c r="Y110" s="167"/>
    </row>
    <row r="111" spans="1:25" s="5" customFormat="1" ht="25.5" customHeight="1">
      <c r="A111" s="8"/>
      <c r="B111" s="9"/>
      <c r="C111" s="9"/>
      <c r="D111" s="39"/>
      <c r="E111" s="114" t="s">
        <v>582</v>
      </c>
      <c r="F111" s="116" t="s">
        <v>351</v>
      </c>
      <c r="G111" s="50"/>
      <c r="H111" s="50"/>
      <c r="I111" s="50"/>
      <c r="J111" s="39">
        <v>200</v>
      </c>
      <c r="K111" s="39">
        <v>200</v>
      </c>
      <c r="L111" s="50"/>
      <c r="M111" s="39">
        <f t="shared" si="24"/>
        <v>250</v>
      </c>
      <c r="N111" s="23">
        <v>250</v>
      </c>
      <c r="O111" s="23"/>
      <c r="P111" s="100">
        <f t="shared" ref="P111:P119" si="36">M111-J111</f>
        <v>50</v>
      </c>
      <c r="Q111" s="100">
        <f t="shared" ref="Q111:Q119" si="37">N111-K111</f>
        <v>50</v>
      </c>
      <c r="R111" s="100">
        <f t="shared" ref="R111:R119" si="38">O111-L111</f>
        <v>0</v>
      </c>
      <c r="S111" s="23">
        <f>T111</f>
        <v>200</v>
      </c>
      <c r="T111" s="23">
        <v>200</v>
      </c>
      <c r="U111" s="23"/>
      <c r="V111" s="23">
        <f>W111</f>
        <v>250</v>
      </c>
      <c r="W111" s="23">
        <v>250</v>
      </c>
      <c r="X111" s="23"/>
      <c r="Y111" s="55"/>
    </row>
    <row r="112" spans="1:25" s="5" customFormat="1" ht="29.25" customHeight="1">
      <c r="A112" s="8"/>
      <c r="B112" s="9"/>
      <c r="C112" s="9"/>
      <c r="D112" s="39"/>
      <c r="E112" s="114" t="s">
        <v>546</v>
      </c>
      <c r="F112" s="116" t="s">
        <v>357</v>
      </c>
      <c r="G112" s="59">
        <f>H112</f>
        <v>20246</v>
      </c>
      <c r="H112" s="59">
        <v>20246</v>
      </c>
      <c r="I112" s="52"/>
      <c r="J112" s="59">
        <v>15000</v>
      </c>
      <c r="K112" s="59">
        <v>15000</v>
      </c>
      <c r="L112" s="59"/>
      <c r="M112" s="39">
        <f t="shared" si="24"/>
        <v>15000</v>
      </c>
      <c r="N112" s="23">
        <v>15000</v>
      </c>
      <c r="O112" s="23"/>
      <c r="P112" s="100">
        <f t="shared" si="36"/>
        <v>0</v>
      </c>
      <c r="Q112" s="100">
        <f t="shared" si="37"/>
        <v>0</v>
      </c>
      <c r="R112" s="100">
        <f t="shared" si="38"/>
        <v>0</v>
      </c>
      <c r="S112" s="23">
        <f>T112</f>
        <v>15000</v>
      </c>
      <c r="T112" s="23">
        <v>15000</v>
      </c>
      <c r="U112" s="23"/>
      <c r="V112" s="23">
        <f>W112</f>
        <v>15000</v>
      </c>
      <c r="W112" s="23">
        <v>15000</v>
      </c>
      <c r="X112" s="23"/>
      <c r="Y112" s="55"/>
    </row>
    <row r="113" spans="1:25" s="5" customFormat="1" ht="17.25" customHeight="1">
      <c r="A113" s="8"/>
      <c r="B113" s="9"/>
      <c r="C113" s="9"/>
      <c r="D113" s="39"/>
      <c r="E113" s="114" t="s">
        <v>550</v>
      </c>
      <c r="F113" s="116" t="s">
        <v>443</v>
      </c>
      <c r="G113" s="10">
        <f>I113</f>
        <v>811.5</v>
      </c>
      <c r="H113" s="10"/>
      <c r="I113" s="10">
        <v>811.5</v>
      </c>
      <c r="J113" s="59">
        <f>L113</f>
        <v>1100</v>
      </c>
      <c r="K113" s="59"/>
      <c r="L113" s="59">
        <v>1100</v>
      </c>
      <c r="M113" s="39">
        <f t="shared" si="24"/>
        <v>0</v>
      </c>
      <c r="N113" s="23"/>
      <c r="O113" s="23">
        <v>0</v>
      </c>
      <c r="P113" s="100">
        <f t="shared" si="36"/>
        <v>-1100</v>
      </c>
      <c r="Q113" s="100">
        <f t="shared" si="37"/>
        <v>0</v>
      </c>
      <c r="R113" s="100">
        <f t="shared" si="38"/>
        <v>-1100</v>
      </c>
      <c r="S113" s="23">
        <f>U113</f>
        <v>0</v>
      </c>
      <c r="T113" s="23"/>
      <c r="U113" s="23">
        <v>0</v>
      </c>
      <c r="V113" s="23"/>
      <c r="W113" s="23"/>
      <c r="X113" s="23"/>
      <c r="Y113" s="55"/>
    </row>
    <row r="114" spans="1:25" s="101" customFormat="1" ht="17.25" customHeight="1">
      <c r="A114" s="179" t="s">
        <v>583</v>
      </c>
      <c r="B114" s="98" t="s">
        <v>209</v>
      </c>
      <c r="C114" s="98" t="s">
        <v>220</v>
      </c>
      <c r="D114" s="166" t="s">
        <v>178</v>
      </c>
      <c r="E114" s="173" t="s">
        <v>584</v>
      </c>
      <c r="F114" s="165"/>
      <c r="G114" s="163"/>
      <c r="H114" s="163"/>
      <c r="I114" s="163"/>
      <c r="J114" s="75"/>
      <c r="K114" s="75"/>
      <c r="L114" s="75"/>
      <c r="M114" s="166">
        <f>N114</f>
        <v>1000</v>
      </c>
      <c r="N114" s="100">
        <f>N116</f>
        <v>1000</v>
      </c>
      <c r="O114" s="100"/>
      <c r="P114" s="100">
        <f t="shared" si="36"/>
        <v>1000</v>
      </c>
      <c r="Q114" s="100">
        <f t="shared" si="37"/>
        <v>1000</v>
      </c>
      <c r="R114" s="100">
        <f t="shared" si="38"/>
        <v>0</v>
      </c>
      <c r="S114" s="100">
        <f>T114</f>
        <v>2000</v>
      </c>
      <c r="T114" s="100">
        <f>T116</f>
        <v>2000</v>
      </c>
      <c r="U114" s="100"/>
      <c r="V114" s="100">
        <f>W114</f>
        <v>2000</v>
      </c>
      <c r="W114" s="100">
        <f>W116</f>
        <v>2000</v>
      </c>
      <c r="X114" s="100"/>
      <c r="Y114" s="167"/>
    </row>
    <row r="115" spans="1:25" s="5" customFormat="1" ht="17.25" customHeight="1">
      <c r="A115" s="18"/>
      <c r="B115" s="20"/>
      <c r="C115" s="20"/>
      <c r="D115" s="46"/>
      <c r="E115" s="47" t="s">
        <v>183</v>
      </c>
      <c r="F115" s="116"/>
      <c r="G115" s="10"/>
      <c r="H115" s="10"/>
      <c r="I115" s="10"/>
      <c r="J115" s="59"/>
      <c r="K115" s="59"/>
      <c r="L115" s="59"/>
      <c r="M115" s="39"/>
      <c r="N115" s="23"/>
      <c r="O115" s="23"/>
      <c r="P115" s="100"/>
      <c r="Q115" s="100"/>
      <c r="R115" s="100"/>
      <c r="S115" s="23"/>
      <c r="T115" s="23"/>
      <c r="U115" s="23"/>
      <c r="V115" s="23"/>
      <c r="W115" s="23"/>
      <c r="X115" s="23"/>
      <c r="Y115" s="55"/>
    </row>
    <row r="116" spans="1:25" s="101" customFormat="1" ht="17.25" customHeight="1">
      <c r="A116" s="195" t="s">
        <v>585</v>
      </c>
      <c r="B116" s="92" t="s">
        <v>209</v>
      </c>
      <c r="C116" s="92" t="s">
        <v>220</v>
      </c>
      <c r="D116" s="92" t="s">
        <v>187</v>
      </c>
      <c r="E116" s="169" t="s">
        <v>586</v>
      </c>
      <c r="F116" s="165"/>
      <c r="G116" s="163"/>
      <c r="H116" s="163"/>
      <c r="I116" s="163"/>
      <c r="J116" s="75"/>
      <c r="K116" s="75"/>
      <c r="L116" s="75"/>
      <c r="M116" s="166">
        <f>N116</f>
        <v>1000</v>
      </c>
      <c r="N116" s="100">
        <f>N118</f>
        <v>1000</v>
      </c>
      <c r="O116" s="100"/>
      <c r="P116" s="100">
        <f t="shared" si="36"/>
        <v>1000</v>
      </c>
      <c r="Q116" s="100">
        <f t="shared" si="37"/>
        <v>1000</v>
      </c>
      <c r="R116" s="100">
        <f t="shared" si="38"/>
        <v>0</v>
      </c>
      <c r="S116" s="100">
        <f>T116</f>
        <v>2000</v>
      </c>
      <c r="T116" s="100">
        <f>T118</f>
        <v>2000</v>
      </c>
      <c r="U116" s="100"/>
      <c r="V116" s="100">
        <f>W116</f>
        <v>2000</v>
      </c>
      <c r="W116" s="100">
        <f>W118</f>
        <v>2000</v>
      </c>
      <c r="X116" s="100"/>
      <c r="Y116" s="167"/>
    </row>
    <row r="117" spans="1:25" s="5" customFormat="1" ht="17.25" customHeight="1">
      <c r="A117" s="18"/>
      <c r="B117" s="20"/>
      <c r="C117" s="20"/>
      <c r="D117" s="46"/>
      <c r="E117" s="47" t="s">
        <v>5</v>
      </c>
      <c r="F117" s="116"/>
      <c r="G117" s="10"/>
      <c r="H117" s="10"/>
      <c r="I117" s="10"/>
      <c r="J117" s="59"/>
      <c r="K117" s="59"/>
      <c r="L117" s="59"/>
      <c r="M117" s="39"/>
      <c r="N117" s="23"/>
      <c r="O117" s="23"/>
      <c r="P117" s="100"/>
      <c r="Q117" s="100"/>
      <c r="R117" s="100"/>
      <c r="S117" s="23"/>
      <c r="T117" s="23"/>
      <c r="U117" s="23"/>
      <c r="V117" s="23"/>
      <c r="W117" s="23"/>
      <c r="X117" s="23"/>
      <c r="Y117" s="55"/>
    </row>
    <row r="118" spans="1:25" s="5" customFormat="1" ht="17.25" customHeight="1">
      <c r="A118" s="8"/>
      <c r="B118" s="9"/>
      <c r="C118" s="9"/>
      <c r="D118" s="39"/>
      <c r="E118" s="48" t="s">
        <v>587</v>
      </c>
      <c r="F118" s="116"/>
      <c r="G118" s="10"/>
      <c r="H118" s="10"/>
      <c r="I118" s="10"/>
      <c r="J118" s="59"/>
      <c r="K118" s="59"/>
      <c r="L118" s="59"/>
      <c r="M118" s="39">
        <f>N118</f>
        <v>1000</v>
      </c>
      <c r="N118" s="23">
        <f>N119</f>
        <v>1000</v>
      </c>
      <c r="O118" s="23"/>
      <c r="P118" s="100">
        <f t="shared" si="36"/>
        <v>1000</v>
      </c>
      <c r="Q118" s="100">
        <f t="shared" si="37"/>
        <v>1000</v>
      </c>
      <c r="R118" s="100">
        <f t="shared" si="38"/>
        <v>0</v>
      </c>
      <c r="S118" s="23">
        <f>T118</f>
        <v>2000</v>
      </c>
      <c r="T118" s="23">
        <f>T119</f>
        <v>2000</v>
      </c>
      <c r="U118" s="23"/>
      <c r="V118" s="23">
        <f>W118</f>
        <v>2000</v>
      </c>
      <c r="W118" s="23">
        <f>W119</f>
        <v>2000</v>
      </c>
      <c r="X118" s="23"/>
      <c r="Y118" s="55"/>
    </row>
    <row r="119" spans="1:25" s="5" customFormat="1" ht="17.25" customHeight="1">
      <c r="A119" s="8"/>
      <c r="B119" s="9"/>
      <c r="C119" s="9"/>
      <c r="D119" s="39"/>
      <c r="E119" s="132" t="s">
        <v>573</v>
      </c>
      <c r="F119" s="133" t="s">
        <v>395</v>
      </c>
      <c r="G119" s="10"/>
      <c r="H119" s="10"/>
      <c r="I119" s="10"/>
      <c r="J119" s="59"/>
      <c r="K119" s="59"/>
      <c r="L119" s="59"/>
      <c r="M119" s="39">
        <f>N119</f>
        <v>1000</v>
      </c>
      <c r="N119" s="23">
        <v>1000</v>
      </c>
      <c r="O119" s="23"/>
      <c r="P119" s="100">
        <f t="shared" si="36"/>
        <v>1000</v>
      </c>
      <c r="Q119" s="100">
        <f t="shared" si="37"/>
        <v>1000</v>
      </c>
      <c r="R119" s="100">
        <f t="shared" si="38"/>
        <v>0</v>
      </c>
      <c r="S119" s="23">
        <f>T119</f>
        <v>2000</v>
      </c>
      <c r="T119" s="23">
        <v>2000</v>
      </c>
      <c r="U119" s="23"/>
      <c r="V119" s="23">
        <f>W119</f>
        <v>2000</v>
      </c>
      <c r="W119" s="23">
        <v>2000</v>
      </c>
      <c r="X119" s="23"/>
      <c r="Y119" s="55"/>
    </row>
    <row r="120" spans="1:25" s="101" customFormat="1" ht="25.5" customHeight="1">
      <c r="A120" s="179" t="s">
        <v>221</v>
      </c>
      <c r="B120" s="98" t="s">
        <v>209</v>
      </c>
      <c r="C120" s="98" t="s">
        <v>222</v>
      </c>
      <c r="D120" s="166" t="s">
        <v>178</v>
      </c>
      <c r="E120" s="173" t="s">
        <v>223</v>
      </c>
      <c r="F120" s="180"/>
      <c r="G120" s="181">
        <f>I120</f>
        <v>-159158.834</v>
      </c>
      <c r="H120" s="181"/>
      <c r="I120" s="181">
        <f>I122</f>
        <v>-159158.834</v>
      </c>
      <c r="J120" s="181">
        <f>L120</f>
        <v>-31000</v>
      </c>
      <c r="K120" s="181"/>
      <c r="L120" s="181">
        <f>L122</f>
        <v>-31000</v>
      </c>
      <c r="M120" s="166">
        <f t="shared" si="24"/>
        <v>-41700</v>
      </c>
      <c r="N120" s="100"/>
      <c r="O120" s="100">
        <f>O122</f>
        <v>-41700</v>
      </c>
      <c r="P120" s="100">
        <f>M120-J120</f>
        <v>-10700</v>
      </c>
      <c r="Q120" s="100">
        <f>N120-K120</f>
        <v>0</v>
      </c>
      <c r="R120" s="100">
        <f>O120-L120</f>
        <v>-10700</v>
      </c>
      <c r="S120" s="100">
        <f>U120</f>
        <v>-50500</v>
      </c>
      <c r="T120" s="100"/>
      <c r="U120" s="100">
        <f>U122</f>
        <v>-50500</v>
      </c>
      <c r="V120" s="100">
        <f>X120</f>
        <v>-46000</v>
      </c>
      <c r="W120" s="100"/>
      <c r="X120" s="100">
        <f>X122</f>
        <v>-46000</v>
      </c>
      <c r="Y120" s="167"/>
    </row>
    <row r="121" spans="1:25" ht="12.75" customHeight="1">
      <c r="A121" s="18"/>
      <c r="B121" s="20"/>
      <c r="C121" s="20"/>
      <c r="D121" s="46"/>
      <c r="E121" s="47" t="s">
        <v>183</v>
      </c>
      <c r="F121" s="118"/>
      <c r="G121" s="46"/>
      <c r="H121" s="46"/>
      <c r="I121" s="46"/>
      <c r="J121" s="46"/>
      <c r="K121" s="46"/>
      <c r="L121" s="46"/>
      <c r="M121" s="39"/>
      <c r="N121" s="23"/>
      <c r="O121" s="23"/>
      <c r="P121" s="100"/>
      <c r="Q121" s="100"/>
      <c r="R121" s="100"/>
      <c r="S121" s="23"/>
      <c r="T121" s="23"/>
      <c r="U121" s="23"/>
      <c r="V121" s="23"/>
      <c r="W121" s="23"/>
      <c r="X121" s="23"/>
      <c r="Y121" s="56"/>
    </row>
    <row r="122" spans="1:25" s="97" customFormat="1" ht="22.5" customHeight="1">
      <c r="A122" s="168" t="s">
        <v>224</v>
      </c>
      <c r="B122" s="155" t="s">
        <v>209</v>
      </c>
      <c r="C122" s="155" t="s">
        <v>222</v>
      </c>
      <c r="D122" s="155" t="s">
        <v>181</v>
      </c>
      <c r="E122" s="169" t="s">
        <v>223</v>
      </c>
      <c r="F122" s="170"/>
      <c r="G122" s="166">
        <f>I122</f>
        <v>-159158.834</v>
      </c>
      <c r="H122" s="166"/>
      <c r="I122" s="166">
        <f>I124</f>
        <v>-159158.834</v>
      </c>
      <c r="J122" s="171">
        <f>L122</f>
        <v>-31000</v>
      </c>
      <c r="K122" s="171"/>
      <c r="L122" s="171">
        <f>L124</f>
        <v>-31000</v>
      </c>
      <c r="M122" s="166">
        <f t="shared" si="24"/>
        <v>-41700</v>
      </c>
      <c r="N122" s="100"/>
      <c r="O122" s="100">
        <f>O124</f>
        <v>-41700</v>
      </c>
      <c r="P122" s="100">
        <f t="shared" ref="P122:P127" si="39">M122-J122</f>
        <v>-10700</v>
      </c>
      <c r="Q122" s="100">
        <f t="shared" ref="Q122:Q127" si="40">N122-K122</f>
        <v>0</v>
      </c>
      <c r="R122" s="100">
        <f t="shared" ref="R122:R127" si="41">O122-L122</f>
        <v>-10700</v>
      </c>
      <c r="S122" s="100">
        <f>U122</f>
        <v>-50500</v>
      </c>
      <c r="T122" s="100"/>
      <c r="U122" s="100">
        <f>U124</f>
        <v>-50500</v>
      </c>
      <c r="V122" s="100">
        <f>X122</f>
        <v>-46000</v>
      </c>
      <c r="W122" s="100"/>
      <c r="X122" s="100">
        <f>X124</f>
        <v>-46000</v>
      </c>
      <c r="Y122" s="172"/>
    </row>
    <row r="123" spans="1:25" ht="12.75" customHeight="1">
      <c r="A123" s="18"/>
      <c r="B123" s="20"/>
      <c r="C123" s="20"/>
      <c r="D123" s="46"/>
      <c r="E123" s="47" t="s">
        <v>5</v>
      </c>
      <c r="F123" s="118"/>
      <c r="G123" s="46"/>
      <c r="H123" s="46"/>
      <c r="I123" s="46"/>
      <c r="J123" s="46"/>
      <c r="K123" s="46"/>
      <c r="L123" s="46"/>
      <c r="M123" s="39"/>
      <c r="N123" s="23"/>
      <c r="O123" s="23"/>
      <c r="P123" s="100"/>
      <c r="Q123" s="100"/>
      <c r="R123" s="100"/>
      <c r="S123" s="23"/>
      <c r="T123" s="23"/>
      <c r="U123" s="23"/>
      <c r="V123" s="23"/>
      <c r="W123" s="23"/>
      <c r="X123" s="23"/>
      <c r="Y123" s="56"/>
    </row>
    <row r="124" spans="1:25" s="101" customFormat="1" ht="25.5" customHeight="1">
      <c r="A124" s="179"/>
      <c r="B124" s="98"/>
      <c r="C124" s="98"/>
      <c r="D124" s="166"/>
      <c r="E124" s="173" t="s">
        <v>486</v>
      </c>
      <c r="F124" s="180"/>
      <c r="G124" s="181">
        <f>G125+G126+G127</f>
        <v>-159158.834</v>
      </c>
      <c r="H124" s="181"/>
      <c r="I124" s="181">
        <f>I125+I126+I127</f>
        <v>-159158.834</v>
      </c>
      <c r="J124" s="181">
        <f>L124</f>
        <v>-31000</v>
      </c>
      <c r="K124" s="181"/>
      <c r="L124" s="181">
        <f>L125+L126+L127</f>
        <v>-31000</v>
      </c>
      <c r="M124" s="166">
        <f t="shared" si="24"/>
        <v>-41700</v>
      </c>
      <c r="N124" s="100"/>
      <c r="O124" s="100">
        <f>O125+O126+O127</f>
        <v>-41700</v>
      </c>
      <c r="P124" s="100">
        <f t="shared" si="39"/>
        <v>-10700</v>
      </c>
      <c r="Q124" s="100">
        <f t="shared" si="40"/>
        <v>0</v>
      </c>
      <c r="R124" s="100">
        <f t="shared" si="41"/>
        <v>-10700</v>
      </c>
      <c r="S124" s="100">
        <f>U124</f>
        <v>-50500</v>
      </c>
      <c r="T124" s="100"/>
      <c r="U124" s="100">
        <f>U125+U127</f>
        <v>-50500</v>
      </c>
      <c r="V124" s="100">
        <f>X124</f>
        <v>-46000</v>
      </c>
      <c r="W124" s="100"/>
      <c r="X124" s="100">
        <f>X125+X126+X127</f>
        <v>-46000</v>
      </c>
      <c r="Y124" s="167"/>
    </row>
    <row r="125" spans="1:25" ht="17.25" customHeight="1">
      <c r="A125" s="18"/>
      <c r="B125" s="20"/>
      <c r="C125" s="20"/>
      <c r="D125" s="46"/>
      <c r="E125" s="49" t="s">
        <v>450</v>
      </c>
      <c r="F125" s="118" t="s">
        <v>451</v>
      </c>
      <c r="G125" s="35">
        <f>I125</f>
        <v>-5987.5</v>
      </c>
      <c r="H125" s="35"/>
      <c r="I125" s="35">
        <v>-5987.5</v>
      </c>
      <c r="J125" s="61">
        <f>L125</f>
        <v>-1000</v>
      </c>
      <c r="K125" s="61"/>
      <c r="L125" s="61">
        <v>-1000</v>
      </c>
      <c r="M125" s="39">
        <f t="shared" si="24"/>
        <v>-6700</v>
      </c>
      <c r="N125" s="23"/>
      <c r="O125" s="23">
        <v>-6700</v>
      </c>
      <c r="P125" s="100">
        <f t="shared" si="39"/>
        <v>-5700</v>
      </c>
      <c r="Q125" s="100">
        <f t="shared" si="40"/>
        <v>0</v>
      </c>
      <c r="R125" s="100">
        <f t="shared" si="41"/>
        <v>-5700</v>
      </c>
      <c r="S125" s="23">
        <f>U125</f>
        <v>-5500</v>
      </c>
      <c r="T125" s="23"/>
      <c r="U125" s="23">
        <v>-5500</v>
      </c>
      <c r="V125" s="23">
        <f>X125</f>
        <v>-6000</v>
      </c>
      <c r="W125" s="23"/>
      <c r="X125" s="23">
        <v>-6000</v>
      </c>
      <c r="Y125" s="56"/>
    </row>
    <row r="126" spans="1:25" ht="26.25" customHeight="1">
      <c r="A126" s="18"/>
      <c r="B126" s="20"/>
      <c r="C126" s="20"/>
      <c r="D126" s="46"/>
      <c r="E126" s="125" t="s">
        <v>536</v>
      </c>
      <c r="F126" s="126" t="s">
        <v>537</v>
      </c>
      <c r="G126" s="35">
        <f>I126</f>
        <v>-31758.720000000001</v>
      </c>
      <c r="H126" s="35"/>
      <c r="I126" s="10">
        <v>-31758.720000000001</v>
      </c>
      <c r="J126" s="61">
        <f>L126</f>
        <v>0</v>
      </c>
      <c r="K126" s="61"/>
      <c r="L126" s="61">
        <v>0</v>
      </c>
      <c r="M126" s="39">
        <f t="shared" si="24"/>
        <v>0</v>
      </c>
      <c r="N126" s="23"/>
      <c r="O126" s="23">
        <v>0</v>
      </c>
      <c r="P126" s="100">
        <f t="shared" si="39"/>
        <v>0</v>
      </c>
      <c r="Q126" s="100">
        <f t="shared" si="40"/>
        <v>0</v>
      </c>
      <c r="R126" s="100">
        <f t="shared" si="41"/>
        <v>0</v>
      </c>
      <c r="S126" s="23">
        <f>U126</f>
        <v>0</v>
      </c>
      <c r="T126" s="23"/>
      <c r="U126" s="23">
        <v>0</v>
      </c>
      <c r="V126" s="23">
        <f>X126</f>
        <v>0</v>
      </c>
      <c r="W126" s="23"/>
      <c r="X126" s="23">
        <v>0</v>
      </c>
      <c r="Y126" s="56"/>
    </row>
    <row r="127" spans="1:25" ht="19.5" customHeight="1">
      <c r="A127" s="18"/>
      <c r="B127" s="20"/>
      <c r="C127" s="20"/>
      <c r="D127" s="46"/>
      <c r="E127" s="49" t="s">
        <v>455</v>
      </c>
      <c r="F127" s="118" t="s">
        <v>456</v>
      </c>
      <c r="G127" s="35">
        <f>I127</f>
        <v>-121412.614</v>
      </c>
      <c r="H127" s="35"/>
      <c r="I127" s="10">
        <v>-121412.614</v>
      </c>
      <c r="J127" s="61">
        <f>L127</f>
        <v>-30000</v>
      </c>
      <c r="K127" s="61"/>
      <c r="L127" s="61">
        <v>-30000</v>
      </c>
      <c r="M127" s="39">
        <f t="shared" si="24"/>
        <v>-35000</v>
      </c>
      <c r="N127" s="23"/>
      <c r="O127" s="23">
        <v>-35000</v>
      </c>
      <c r="P127" s="100">
        <f t="shared" si="39"/>
        <v>-5000</v>
      </c>
      <c r="Q127" s="100">
        <f t="shared" si="40"/>
        <v>0</v>
      </c>
      <c r="R127" s="100">
        <f t="shared" si="41"/>
        <v>-5000</v>
      </c>
      <c r="S127" s="23">
        <f>U127</f>
        <v>-45000</v>
      </c>
      <c r="T127" s="23"/>
      <c r="U127" s="39">
        <v>-45000</v>
      </c>
      <c r="V127" s="39">
        <f>X127</f>
        <v>-40000</v>
      </c>
      <c r="W127" s="39"/>
      <c r="X127" s="39">
        <v>-40000</v>
      </c>
      <c r="Y127" s="56"/>
    </row>
    <row r="128" spans="1:25" s="101" customFormat="1" ht="25.5" customHeight="1">
      <c r="A128" s="179" t="s">
        <v>225</v>
      </c>
      <c r="B128" s="98" t="s">
        <v>226</v>
      </c>
      <c r="C128" s="98" t="s">
        <v>178</v>
      </c>
      <c r="D128" s="166" t="s">
        <v>178</v>
      </c>
      <c r="E128" s="173" t="s">
        <v>227</v>
      </c>
      <c r="F128" s="180"/>
      <c r="G128" s="181">
        <f>H128+I128</f>
        <v>512341.47</v>
      </c>
      <c r="H128" s="181">
        <f>H130+H150</f>
        <v>467220.47999999998</v>
      </c>
      <c r="I128" s="181">
        <f>I130+I142+I150</f>
        <v>45120.990000000005</v>
      </c>
      <c r="J128" s="181">
        <f>K128+L128</f>
        <v>611882.70000000007</v>
      </c>
      <c r="K128" s="181">
        <f>K130+K150</f>
        <v>603734.80000000005</v>
      </c>
      <c r="L128" s="181">
        <f>L160</f>
        <v>8147.9</v>
      </c>
      <c r="M128" s="166">
        <f t="shared" si="24"/>
        <v>834721.10000000009</v>
      </c>
      <c r="N128" s="100">
        <f>N130+N142+N150</f>
        <v>634793.92000000004</v>
      </c>
      <c r="O128" s="100">
        <f>O130+O142+O150</f>
        <v>199927.18</v>
      </c>
      <c r="P128" s="100">
        <f t="shared" ref="P128:P142" si="42">M128-J128</f>
        <v>222838.40000000002</v>
      </c>
      <c r="Q128" s="100">
        <f t="shared" ref="Q128:Q142" si="43">N128-K128</f>
        <v>31059.119999999995</v>
      </c>
      <c r="R128" s="100">
        <f t="shared" ref="R128:R142" si="44">O128-L128</f>
        <v>191779.28</v>
      </c>
      <c r="S128" s="100">
        <f>T128</f>
        <v>672618.07</v>
      </c>
      <c r="T128" s="100">
        <f>T130+T142+T150</f>
        <v>672618.07</v>
      </c>
      <c r="U128" s="100"/>
      <c r="V128" s="100">
        <f>W128</f>
        <v>706984</v>
      </c>
      <c r="W128" s="100">
        <f>W130+W142+W150</f>
        <v>706984</v>
      </c>
      <c r="X128" s="100"/>
      <c r="Y128" s="167"/>
    </row>
    <row r="129" spans="1:25" ht="12.75" customHeight="1">
      <c r="A129" s="18"/>
      <c r="B129" s="20"/>
      <c r="C129" s="20"/>
      <c r="D129" s="46"/>
      <c r="E129" s="47" t="s">
        <v>5</v>
      </c>
      <c r="F129" s="118"/>
      <c r="G129" s="46"/>
      <c r="H129" s="46"/>
      <c r="I129" s="46"/>
      <c r="J129" s="46"/>
      <c r="K129" s="46"/>
      <c r="L129" s="46"/>
      <c r="M129" s="39"/>
      <c r="N129" s="23"/>
      <c r="O129" s="23"/>
      <c r="P129" s="100"/>
      <c r="Q129" s="100"/>
      <c r="R129" s="100"/>
      <c r="S129" s="23"/>
      <c r="T129" s="23"/>
      <c r="U129" s="23"/>
      <c r="V129" s="23"/>
      <c r="W129" s="23"/>
      <c r="X129" s="23"/>
      <c r="Y129" s="56"/>
    </row>
    <row r="130" spans="1:25" s="103" customFormat="1" ht="25.5" customHeight="1">
      <c r="A130" s="179" t="s">
        <v>228</v>
      </c>
      <c r="B130" s="98" t="s">
        <v>226</v>
      </c>
      <c r="C130" s="98" t="s">
        <v>181</v>
      </c>
      <c r="D130" s="166" t="s">
        <v>178</v>
      </c>
      <c r="E130" s="173" t="s">
        <v>229</v>
      </c>
      <c r="F130" s="180"/>
      <c r="G130" s="181">
        <f>G132</f>
        <v>438992.3</v>
      </c>
      <c r="H130" s="181">
        <f>H132</f>
        <v>437564.3</v>
      </c>
      <c r="I130" s="181">
        <f>I132</f>
        <v>1428</v>
      </c>
      <c r="J130" s="181">
        <f>K130</f>
        <v>553472.80000000005</v>
      </c>
      <c r="K130" s="181">
        <f>K132</f>
        <v>553472.80000000005</v>
      </c>
      <c r="L130" s="181"/>
      <c r="M130" s="166">
        <f t="shared" si="24"/>
        <v>643794.5</v>
      </c>
      <c r="N130" s="100">
        <f>N132</f>
        <v>578446.4</v>
      </c>
      <c r="O130" s="100">
        <f>O132</f>
        <v>65348.1</v>
      </c>
      <c r="P130" s="100">
        <f t="shared" si="42"/>
        <v>90321.699999999953</v>
      </c>
      <c r="Q130" s="100">
        <f t="shared" si="43"/>
        <v>24973.599999999977</v>
      </c>
      <c r="R130" s="100">
        <f t="shared" si="44"/>
        <v>65348.1</v>
      </c>
      <c r="S130" s="100">
        <f>T130</f>
        <v>609768.72</v>
      </c>
      <c r="T130" s="100">
        <f>T132</f>
        <v>609768.72</v>
      </c>
      <c r="U130" s="100"/>
      <c r="V130" s="100">
        <f>W130</f>
        <v>641507.19999999995</v>
      </c>
      <c r="W130" s="100">
        <f>W132</f>
        <v>641507.19999999995</v>
      </c>
      <c r="X130" s="100"/>
      <c r="Y130" s="189"/>
    </row>
    <row r="131" spans="1:25" ht="12.75" customHeight="1">
      <c r="A131" s="31"/>
      <c r="B131" s="33"/>
      <c r="C131" s="33"/>
      <c r="D131" s="152"/>
      <c r="E131" s="47" t="s">
        <v>183</v>
      </c>
      <c r="F131" s="118"/>
      <c r="G131" s="46"/>
      <c r="H131" s="46"/>
      <c r="I131" s="46"/>
      <c r="J131" s="46"/>
      <c r="K131" s="46"/>
      <c r="L131" s="46"/>
      <c r="M131" s="39"/>
      <c r="N131" s="23"/>
      <c r="O131" s="23"/>
      <c r="P131" s="100"/>
      <c r="Q131" s="100"/>
      <c r="R131" s="100"/>
      <c r="S131" s="23"/>
      <c r="T131" s="23"/>
      <c r="U131" s="23"/>
      <c r="V131" s="23"/>
      <c r="W131" s="23"/>
      <c r="X131" s="23"/>
      <c r="Y131" s="56"/>
    </row>
    <row r="132" spans="1:25" s="225" customFormat="1" ht="12.75" customHeight="1">
      <c r="A132" s="168" t="s">
        <v>230</v>
      </c>
      <c r="B132" s="155" t="s">
        <v>226</v>
      </c>
      <c r="C132" s="155" t="s">
        <v>181</v>
      </c>
      <c r="D132" s="155" t="s">
        <v>181</v>
      </c>
      <c r="E132" s="190" t="s">
        <v>229</v>
      </c>
      <c r="F132" s="170"/>
      <c r="G132" s="171">
        <f>H132+I132</f>
        <v>438992.3</v>
      </c>
      <c r="H132" s="171">
        <f>H134</f>
        <v>437564.3</v>
      </c>
      <c r="I132" s="171">
        <f>I134</f>
        <v>1428</v>
      </c>
      <c r="J132" s="171">
        <f>K132</f>
        <v>553472.80000000005</v>
      </c>
      <c r="K132" s="171">
        <f>K134</f>
        <v>553472.80000000005</v>
      </c>
      <c r="L132" s="171"/>
      <c r="M132" s="166">
        <f t="shared" si="24"/>
        <v>643794.5</v>
      </c>
      <c r="N132" s="100">
        <f>N134</f>
        <v>578446.4</v>
      </c>
      <c r="O132" s="100">
        <f>O134</f>
        <v>65348.1</v>
      </c>
      <c r="P132" s="100">
        <f t="shared" si="42"/>
        <v>90321.699999999953</v>
      </c>
      <c r="Q132" s="100">
        <f t="shared" si="43"/>
        <v>24973.599999999977</v>
      </c>
      <c r="R132" s="100">
        <f t="shared" si="44"/>
        <v>65348.1</v>
      </c>
      <c r="S132" s="100">
        <f>T132</f>
        <v>609768.72</v>
      </c>
      <c r="T132" s="100">
        <f>T134</f>
        <v>609768.72</v>
      </c>
      <c r="U132" s="100"/>
      <c r="V132" s="100">
        <f>W132</f>
        <v>641507.19999999995</v>
      </c>
      <c r="W132" s="100">
        <f>W134</f>
        <v>641507.19999999995</v>
      </c>
      <c r="X132" s="100"/>
      <c r="Y132" s="224"/>
    </row>
    <row r="133" spans="1:25" ht="12.75" customHeight="1">
      <c r="A133" s="18"/>
      <c r="B133" s="20"/>
      <c r="C133" s="20"/>
      <c r="D133" s="46"/>
      <c r="E133" s="47" t="s">
        <v>5</v>
      </c>
      <c r="F133" s="118"/>
      <c r="G133" s="46"/>
      <c r="H133" s="46"/>
      <c r="I133" s="46"/>
      <c r="J133" s="46"/>
      <c r="K133" s="46"/>
      <c r="L133" s="46"/>
      <c r="M133" s="39"/>
      <c r="N133" s="23"/>
      <c r="O133" s="23"/>
      <c r="P133" s="100"/>
      <c r="Q133" s="100"/>
      <c r="R133" s="100"/>
      <c r="S133" s="23"/>
      <c r="T133" s="23"/>
      <c r="U133" s="23"/>
      <c r="V133" s="23"/>
      <c r="W133" s="23"/>
      <c r="X133" s="23"/>
      <c r="Y133" s="56"/>
    </row>
    <row r="134" spans="1:25" s="101" customFormat="1">
      <c r="A134" s="179"/>
      <c r="B134" s="98"/>
      <c r="C134" s="98"/>
      <c r="D134" s="166"/>
      <c r="E134" s="173" t="s">
        <v>487</v>
      </c>
      <c r="F134" s="180"/>
      <c r="G134" s="181">
        <f t="shared" ref="G134:G141" si="45">H134+I134</f>
        <v>438992.3</v>
      </c>
      <c r="H134" s="181">
        <f>H135+H136+H137+H139</f>
        <v>437564.3</v>
      </c>
      <c r="I134" s="181">
        <f>I140+I141</f>
        <v>1428</v>
      </c>
      <c r="J134" s="181">
        <f>K134</f>
        <v>553472.80000000005</v>
      </c>
      <c r="K134" s="181">
        <f>K135+K136+K137</f>
        <v>553472.80000000005</v>
      </c>
      <c r="L134" s="181"/>
      <c r="M134" s="166">
        <f t="shared" si="24"/>
        <v>643794.5</v>
      </c>
      <c r="N134" s="100">
        <f>N135+N136+N137</f>
        <v>578446.4</v>
      </c>
      <c r="O134" s="100">
        <f>O138</f>
        <v>65348.1</v>
      </c>
      <c r="P134" s="100">
        <f t="shared" si="42"/>
        <v>90321.699999999953</v>
      </c>
      <c r="Q134" s="100">
        <f t="shared" si="43"/>
        <v>24973.599999999977</v>
      </c>
      <c r="R134" s="100">
        <f t="shared" si="44"/>
        <v>65348.1</v>
      </c>
      <c r="S134" s="100">
        <f>T134</f>
        <v>609768.72</v>
      </c>
      <c r="T134" s="100">
        <f>T135+T136+T137</f>
        <v>609768.72</v>
      </c>
      <c r="U134" s="100"/>
      <c r="V134" s="100">
        <f>W134</f>
        <v>641507.19999999995</v>
      </c>
      <c r="W134" s="100">
        <f>W135+W136+W137</f>
        <v>641507.19999999995</v>
      </c>
      <c r="X134" s="100"/>
      <c r="Y134" s="167"/>
    </row>
    <row r="135" spans="1:25" s="5" customFormat="1" ht="25.5" customHeight="1">
      <c r="A135" s="8"/>
      <c r="B135" s="9"/>
      <c r="C135" s="9"/>
      <c r="D135" s="39"/>
      <c r="E135" s="49" t="s">
        <v>379</v>
      </c>
      <c r="F135" s="116" t="s">
        <v>380</v>
      </c>
      <c r="G135" s="39">
        <f t="shared" si="45"/>
        <v>387221.8</v>
      </c>
      <c r="H135" s="39">
        <v>387221.8</v>
      </c>
      <c r="I135" s="50"/>
      <c r="J135" s="39">
        <f>K135</f>
        <v>539472.80000000005</v>
      </c>
      <c r="K135" s="39">
        <v>539472.80000000005</v>
      </c>
      <c r="L135" s="50"/>
      <c r="M135" s="39">
        <f t="shared" si="24"/>
        <v>566446.4</v>
      </c>
      <c r="N135" s="23">
        <v>566446.4</v>
      </c>
      <c r="O135" s="23"/>
      <c r="P135" s="100">
        <f t="shared" si="42"/>
        <v>26973.599999999977</v>
      </c>
      <c r="Q135" s="100">
        <f t="shared" si="43"/>
        <v>26973.599999999977</v>
      </c>
      <c r="R135" s="100">
        <f t="shared" si="44"/>
        <v>0</v>
      </c>
      <c r="S135" s="23">
        <f>T135</f>
        <v>594768.72</v>
      </c>
      <c r="T135" s="23">
        <f>N135+N135*5/100</f>
        <v>594768.72</v>
      </c>
      <c r="U135" s="275"/>
      <c r="V135" s="23">
        <f>W135</f>
        <v>624507.19999999995</v>
      </c>
      <c r="W135" s="275">
        <v>624507.19999999995</v>
      </c>
      <c r="X135" s="23"/>
      <c r="Y135" s="55"/>
    </row>
    <row r="136" spans="1:25" s="5" customFormat="1" ht="21" customHeight="1">
      <c r="A136" s="8"/>
      <c r="B136" s="9"/>
      <c r="C136" s="9"/>
      <c r="D136" s="39"/>
      <c r="E136" s="120" t="s">
        <v>563</v>
      </c>
      <c r="F136" s="127" t="s">
        <v>387</v>
      </c>
      <c r="G136" s="39">
        <f t="shared" si="45"/>
        <v>1997.5</v>
      </c>
      <c r="H136" s="39">
        <v>1997.5</v>
      </c>
      <c r="I136" s="50"/>
      <c r="J136" s="39">
        <f>K136</f>
        <v>5000</v>
      </c>
      <c r="K136" s="39">
        <v>5000</v>
      </c>
      <c r="L136" s="50"/>
      <c r="M136" s="39">
        <f t="shared" si="24"/>
        <v>5000</v>
      </c>
      <c r="N136" s="23">
        <v>5000</v>
      </c>
      <c r="O136" s="23"/>
      <c r="P136" s="100">
        <f t="shared" si="42"/>
        <v>0</v>
      </c>
      <c r="Q136" s="100">
        <f t="shared" si="43"/>
        <v>0</v>
      </c>
      <c r="R136" s="100">
        <f t="shared" si="44"/>
        <v>0</v>
      </c>
      <c r="S136" s="23">
        <f>T136</f>
        <v>6000</v>
      </c>
      <c r="T136" s="23">
        <v>6000</v>
      </c>
      <c r="U136" s="23"/>
      <c r="V136" s="23">
        <f>W136</f>
        <v>10000</v>
      </c>
      <c r="W136" s="23">
        <v>10000</v>
      </c>
      <c r="X136" s="23"/>
      <c r="Y136" s="55"/>
    </row>
    <row r="137" spans="1:25" s="5" customFormat="1" ht="22.5" customHeight="1">
      <c r="A137" s="8"/>
      <c r="B137" s="9"/>
      <c r="C137" s="9"/>
      <c r="D137" s="39"/>
      <c r="E137" s="128" t="s">
        <v>528</v>
      </c>
      <c r="F137" s="126" t="s">
        <v>529</v>
      </c>
      <c r="G137" s="39">
        <f t="shared" si="45"/>
        <v>1745</v>
      </c>
      <c r="H137" s="39">
        <v>1745</v>
      </c>
      <c r="I137" s="50"/>
      <c r="J137" s="39">
        <f>K137</f>
        <v>9000</v>
      </c>
      <c r="K137" s="39">
        <v>9000</v>
      </c>
      <c r="L137" s="50"/>
      <c r="M137" s="39">
        <f t="shared" si="24"/>
        <v>7000</v>
      </c>
      <c r="N137" s="23">
        <v>7000</v>
      </c>
      <c r="O137" s="23"/>
      <c r="P137" s="100">
        <f t="shared" si="42"/>
        <v>-2000</v>
      </c>
      <c r="Q137" s="100">
        <f t="shared" si="43"/>
        <v>-2000</v>
      </c>
      <c r="R137" s="100">
        <f t="shared" si="44"/>
        <v>0</v>
      </c>
      <c r="S137" s="23">
        <f>T137</f>
        <v>9000</v>
      </c>
      <c r="T137" s="23">
        <v>9000</v>
      </c>
      <c r="U137" s="23"/>
      <c r="V137" s="23">
        <f>W137</f>
        <v>7000</v>
      </c>
      <c r="W137" s="23">
        <v>7000</v>
      </c>
      <c r="X137" s="23"/>
      <c r="Y137" s="55"/>
    </row>
    <row r="138" spans="1:25" s="5" customFormat="1" ht="15" customHeight="1">
      <c r="A138" s="8"/>
      <c r="B138" s="9"/>
      <c r="C138" s="9"/>
      <c r="D138" s="39"/>
      <c r="E138" s="49" t="s">
        <v>429</v>
      </c>
      <c r="F138" s="116" t="s">
        <v>428</v>
      </c>
      <c r="G138" s="39"/>
      <c r="H138" s="39"/>
      <c r="I138" s="50"/>
      <c r="J138" s="39"/>
      <c r="K138" s="39"/>
      <c r="L138" s="50"/>
      <c r="M138" s="39">
        <f>O138</f>
        <v>65348.1</v>
      </c>
      <c r="N138" s="23"/>
      <c r="O138" s="23">
        <v>65348.1</v>
      </c>
      <c r="P138" s="100"/>
      <c r="Q138" s="100"/>
      <c r="R138" s="100"/>
      <c r="S138" s="23"/>
      <c r="T138" s="23"/>
      <c r="U138" s="23"/>
      <c r="V138" s="23"/>
      <c r="W138" s="23"/>
      <c r="X138" s="23"/>
      <c r="Y138" s="55"/>
    </row>
    <row r="139" spans="1:25" s="5" customFormat="1" ht="15" customHeight="1">
      <c r="A139" s="8"/>
      <c r="B139" s="9"/>
      <c r="C139" s="9"/>
      <c r="D139" s="39"/>
      <c r="E139" s="49" t="s">
        <v>435</v>
      </c>
      <c r="F139" s="118" t="s">
        <v>434</v>
      </c>
      <c r="G139" s="39">
        <f t="shared" si="45"/>
        <v>46600</v>
      </c>
      <c r="H139" s="39">
        <v>46600</v>
      </c>
      <c r="I139" s="50"/>
      <c r="J139" s="39">
        <f>L139</f>
        <v>0</v>
      </c>
      <c r="K139" s="39"/>
      <c r="L139" s="39">
        <v>0</v>
      </c>
      <c r="M139" s="39">
        <f t="shared" si="24"/>
        <v>0</v>
      </c>
      <c r="N139" s="23"/>
      <c r="O139" s="23"/>
      <c r="P139" s="100">
        <f t="shared" si="42"/>
        <v>0</v>
      </c>
      <c r="Q139" s="100">
        <f t="shared" si="43"/>
        <v>0</v>
      </c>
      <c r="R139" s="100">
        <f t="shared" si="44"/>
        <v>0</v>
      </c>
      <c r="S139" s="23"/>
      <c r="T139" s="23"/>
      <c r="U139" s="23"/>
      <c r="V139" s="23"/>
      <c r="W139" s="23"/>
      <c r="X139" s="23"/>
      <c r="Y139" s="55"/>
    </row>
    <row r="140" spans="1:25" ht="12.75" customHeight="1">
      <c r="A140" s="18"/>
      <c r="B140" s="20"/>
      <c r="C140" s="20"/>
      <c r="D140" s="46"/>
      <c r="E140" s="49" t="s">
        <v>439</v>
      </c>
      <c r="F140" s="116" t="s">
        <v>440</v>
      </c>
      <c r="G140" s="39">
        <f t="shared" si="45"/>
        <v>980</v>
      </c>
      <c r="H140" s="61"/>
      <c r="I140" s="61">
        <v>980</v>
      </c>
      <c r="J140" s="39">
        <f>L140</f>
        <v>0</v>
      </c>
      <c r="K140" s="35"/>
      <c r="L140" s="35">
        <v>0</v>
      </c>
      <c r="M140" s="39">
        <f t="shared" si="24"/>
        <v>0</v>
      </c>
      <c r="N140" s="23"/>
      <c r="O140" s="23"/>
      <c r="P140" s="100">
        <f t="shared" si="42"/>
        <v>0</v>
      </c>
      <c r="Q140" s="100">
        <f t="shared" si="43"/>
        <v>0</v>
      </c>
      <c r="R140" s="100">
        <f t="shared" si="44"/>
        <v>0</v>
      </c>
      <c r="S140" s="23"/>
      <c r="T140" s="23"/>
      <c r="U140" s="23"/>
      <c r="V140" s="23"/>
      <c r="W140" s="23"/>
      <c r="X140" s="23"/>
      <c r="Y140" s="56"/>
    </row>
    <row r="141" spans="1:25" ht="12.75" customHeight="1">
      <c r="A141" s="18"/>
      <c r="B141" s="20"/>
      <c r="C141" s="20"/>
      <c r="D141" s="46"/>
      <c r="E141" s="128" t="s">
        <v>564</v>
      </c>
      <c r="F141" s="126" t="s">
        <v>443</v>
      </c>
      <c r="G141" s="39">
        <f t="shared" si="45"/>
        <v>448</v>
      </c>
      <c r="H141" s="61"/>
      <c r="I141" s="61">
        <v>448</v>
      </c>
      <c r="J141" s="39">
        <f>L141</f>
        <v>0</v>
      </c>
      <c r="K141" s="35"/>
      <c r="L141" s="35">
        <v>0</v>
      </c>
      <c r="M141" s="39">
        <f t="shared" si="24"/>
        <v>0</v>
      </c>
      <c r="N141" s="23"/>
      <c r="O141" s="23"/>
      <c r="P141" s="100">
        <f t="shared" si="42"/>
        <v>0</v>
      </c>
      <c r="Q141" s="100">
        <f t="shared" si="43"/>
        <v>0</v>
      </c>
      <c r="R141" s="100">
        <f t="shared" si="44"/>
        <v>0</v>
      </c>
      <c r="S141" s="23"/>
      <c r="T141" s="23"/>
      <c r="U141" s="23"/>
      <c r="V141" s="23"/>
      <c r="W141" s="23"/>
      <c r="X141" s="23"/>
      <c r="Y141" s="56"/>
    </row>
    <row r="142" spans="1:25" s="101" customFormat="1">
      <c r="A142" s="179" t="s">
        <v>231</v>
      </c>
      <c r="B142" s="98" t="s">
        <v>226</v>
      </c>
      <c r="C142" s="98" t="s">
        <v>187</v>
      </c>
      <c r="D142" s="166" t="s">
        <v>178</v>
      </c>
      <c r="E142" s="173" t="s">
        <v>232</v>
      </c>
      <c r="F142" s="180"/>
      <c r="G142" s="181">
        <f>I142</f>
        <v>34145.760000000002</v>
      </c>
      <c r="H142" s="181"/>
      <c r="I142" s="181">
        <f>I144</f>
        <v>34145.760000000002</v>
      </c>
      <c r="J142" s="181">
        <f>L142</f>
        <v>0</v>
      </c>
      <c r="K142" s="181"/>
      <c r="L142" s="181">
        <f>L144</f>
        <v>0</v>
      </c>
      <c r="M142" s="166">
        <f t="shared" si="24"/>
        <v>134579.07999999999</v>
      </c>
      <c r="N142" s="100"/>
      <c r="O142" s="100">
        <f>O144</f>
        <v>134579.07999999999</v>
      </c>
      <c r="P142" s="100">
        <f t="shared" si="42"/>
        <v>134579.07999999999</v>
      </c>
      <c r="Q142" s="100">
        <f t="shared" si="43"/>
        <v>0</v>
      </c>
      <c r="R142" s="100">
        <f t="shared" si="44"/>
        <v>134579.07999999999</v>
      </c>
      <c r="S142" s="100">
        <f>T142</f>
        <v>5000</v>
      </c>
      <c r="T142" s="100">
        <f>T144</f>
        <v>5000</v>
      </c>
      <c r="U142" s="100"/>
      <c r="V142" s="100">
        <f>W142</f>
        <v>5000</v>
      </c>
      <c r="W142" s="100">
        <f>W144</f>
        <v>5000</v>
      </c>
      <c r="X142" s="100"/>
      <c r="Y142" s="167"/>
    </row>
    <row r="143" spans="1:25" ht="12.75" customHeight="1">
      <c r="A143" s="18"/>
      <c r="B143" s="20"/>
      <c r="C143" s="20"/>
      <c r="D143" s="46"/>
      <c r="E143" s="47" t="s">
        <v>183</v>
      </c>
      <c r="F143" s="118"/>
      <c r="G143" s="46"/>
      <c r="H143" s="46"/>
      <c r="I143" s="46"/>
      <c r="J143" s="46"/>
      <c r="K143" s="46"/>
      <c r="L143" s="46"/>
      <c r="M143" s="39"/>
      <c r="N143" s="23"/>
      <c r="O143" s="23"/>
      <c r="P143" s="100"/>
      <c r="Q143" s="100"/>
      <c r="R143" s="100"/>
      <c r="S143" s="23"/>
      <c r="T143" s="23"/>
      <c r="U143" s="23"/>
      <c r="V143" s="23"/>
      <c r="W143" s="23"/>
      <c r="X143" s="23"/>
      <c r="Y143" s="56"/>
    </row>
    <row r="144" spans="1:25" s="97" customFormat="1" ht="12.75" customHeight="1">
      <c r="A144" s="168" t="s">
        <v>233</v>
      </c>
      <c r="B144" s="155" t="s">
        <v>226</v>
      </c>
      <c r="C144" s="155" t="s">
        <v>187</v>
      </c>
      <c r="D144" s="155" t="s">
        <v>181</v>
      </c>
      <c r="E144" s="169" t="s">
        <v>234</v>
      </c>
      <c r="F144" s="170"/>
      <c r="G144" s="171">
        <f>I144</f>
        <v>34145.760000000002</v>
      </c>
      <c r="H144" s="171"/>
      <c r="I144" s="171">
        <f>I146</f>
        <v>34145.760000000002</v>
      </c>
      <c r="J144" s="171">
        <v>0</v>
      </c>
      <c r="K144" s="171"/>
      <c r="L144" s="171">
        <v>0</v>
      </c>
      <c r="M144" s="166">
        <f t="shared" si="24"/>
        <v>134579.07999999999</v>
      </c>
      <c r="N144" s="100">
        <v>0</v>
      </c>
      <c r="O144" s="100">
        <f>O148</f>
        <v>134579.07999999999</v>
      </c>
      <c r="P144" s="100">
        <f t="shared" ref="P144:P161" si="46">M144-J144</f>
        <v>134579.07999999999</v>
      </c>
      <c r="Q144" s="100">
        <f t="shared" ref="Q144:Q161" si="47">N144-K144</f>
        <v>0</v>
      </c>
      <c r="R144" s="100">
        <f t="shared" ref="R144:R161" si="48">O144-L144</f>
        <v>134579.07999999999</v>
      </c>
      <c r="S144" s="100">
        <f>T144</f>
        <v>5000</v>
      </c>
      <c r="T144" s="100">
        <f>T147</f>
        <v>5000</v>
      </c>
      <c r="U144" s="100"/>
      <c r="V144" s="100">
        <f>W144</f>
        <v>5000</v>
      </c>
      <c r="W144" s="100">
        <f>W146</f>
        <v>5000</v>
      </c>
      <c r="X144" s="100"/>
      <c r="Y144" s="172"/>
    </row>
    <row r="145" spans="1:25" ht="12.75" customHeight="1">
      <c r="A145" s="18"/>
      <c r="B145" s="20"/>
      <c r="C145" s="20"/>
      <c r="D145" s="46"/>
      <c r="E145" s="47" t="s">
        <v>5</v>
      </c>
      <c r="F145" s="118"/>
      <c r="G145" s="46"/>
      <c r="H145" s="46"/>
      <c r="I145" s="46"/>
      <c r="J145" s="46"/>
      <c r="K145" s="46"/>
      <c r="L145" s="46"/>
      <c r="M145" s="39"/>
      <c r="N145" s="23"/>
      <c r="O145" s="23"/>
      <c r="P145" s="100"/>
      <c r="Q145" s="100"/>
      <c r="R145" s="100"/>
      <c r="S145" s="23"/>
      <c r="T145" s="23"/>
      <c r="U145" s="23"/>
      <c r="V145" s="23"/>
      <c r="W145" s="23"/>
      <c r="X145" s="23"/>
      <c r="Y145" s="56"/>
    </row>
    <row r="146" spans="1:25" s="101" customFormat="1">
      <c r="A146" s="179"/>
      <c r="B146" s="98"/>
      <c r="C146" s="98"/>
      <c r="D146" s="166"/>
      <c r="E146" s="173" t="s">
        <v>589</v>
      </c>
      <c r="F146" s="180"/>
      <c r="G146" s="181">
        <f>G148+G149</f>
        <v>34145.760000000002</v>
      </c>
      <c r="H146" s="181"/>
      <c r="I146" s="181">
        <f>I148+I149</f>
        <v>34145.760000000002</v>
      </c>
      <c r="J146" s="181">
        <v>0</v>
      </c>
      <c r="K146" s="181"/>
      <c r="L146" s="166">
        <v>0</v>
      </c>
      <c r="M146" s="166">
        <f t="shared" si="24"/>
        <v>134579.07999999999</v>
      </c>
      <c r="N146" s="100"/>
      <c r="O146" s="100">
        <f>O148</f>
        <v>134579.07999999999</v>
      </c>
      <c r="P146" s="100">
        <f t="shared" si="46"/>
        <v>134579.07999999999</v>
      </c>
      <c r="Q146" s="100">
        <f t="shared" si="47"/>
        <v>0</v>
      </c>
      <c r="R146" s="100">
        <f t="shared" si="48"/>
        <v>134579.07999999999</v>
      </c>
      <c r="S146" s="100"/>
      <c r="T146" s="100"/>
      <c r="U146" s="100"/>
      <c r="V146" s="100">
        <f>W146</f>
        <v>5000</v>
      </c>
      <c r="W146" s="100">
        <f>W147</f>
        <v>5000</v>
      </c>
      <c r="X146" s="100"/>
      <c r="Y146" s="167"/>
    </row>
    <row r="147" spans="1:25" s="223" customFormat="1">
      <c r="A147" s="239"/>
      <c r="B147" s="240"/>
      <c r="C147" s="240"/>
      <c r="D147" s="182"/>
      <c r="E147" s="242" t="s">
        <v>594</v>
      </c>
      <c r="F147" s="243" t="s">
        <v>595</v>
      </c>
      <c r="G147" s="241"/>
      <c r="H147" s="241"/>
      <c r="I147" s="241"/>
      <c r="J147" s="241"/>
      <c r="K147" s="241"/>
      <c r="L147" s="182"/>
      <c r="M147" s="182"/>
      <c r="N147" s="183"/>
      <c r="O147" s="183"/>
      <c r="P147" s="183"/>
      <c r="Q147" s="183"/>
      <c r="R147" s="183"/>
      <c r="S147" s="183">
        <f>T147</f>
        <v>5000</v>
      </c>
      <c r="T147" s="183">
        <v>5000</v>
      </c>
      <c r="U147" s="183"/>
      <c r="V147" s="183">
        <f>W147</f>
        <v>5000</v>
      </c>
      <c r="W147" s="183">
        <v>5000</v>
      </c>
      <c r="X147" s="183"/>
      <c r="Y147" s="222"/>
    </row>
    <row r="148" spans="1:25" ht="19.5" customHeight="1">
      <c r="A148" s="18"/>
      <c r="B148" s="20"/>
      <c r="C148" s="20"/>
      <c r="D148" s="46"/>
      <c r="E148" s="125" t="s">
        <v>565</v>
      </c>
      <c r="F148" s="126" t="s">
        <v>428</v>
      </c>
      <c r="G148" s="10">
        <f>I148</f>
        <v>33047.760000000002</v>
      </c>
      <c r="H148" s="35"/>
      <c r="I148" s="35">
        <v>33047.760000000002</v>
      </c>
      <c r="J148" s="35">
        <f>L148</f>
        <v>0</v>
      </c>
      <c r="K148" s="35"/>
      <c r="L148" s="35">
        <v>0</v>
      </c>
      <c r="M148" s="39">
        <f t="shared" si="24"/>
        <v>134579.07999999999</v>
      </c>
      <c r="N148" s="23">
        <v>0</v>
      </c>
      <c r="O148" s="23">
        <v>134579.07999999999</v>
      </c>
      <c r="P148" s="100">
        <f t="shared" si="46"/>
        <v>134579.07999999999</v>
      </c>
      <c r="Q148" s="100">
        <f t="shared" si="47"/>
        <v>0</v>
      </c>
      <c r="R148" s="100">
        <f t="shared" si="48"/>
        <v>134579.07999999999</v>
      </c>
      <c r="S148" s="23"/>
      <c r="T148" s="23"/>
      <c r="U148" s="23"/>
      <c r="V148" s="23"/>
      <c r="W148" s="23"/>
      <c r="X148" s="23"/>
      <c r="Y148" s="56"/>
    </row>
    <row r="149" spans="1:25" ht="19.5" customHeight="1">
      <c r="A149" s="18"/>
      <c r="B149" s="20"/>
      <c r="C149" s="20"/>
      <c r="D149" s="46"/>
      <c r="E149" s="125" t="s">
        <v>564</v>
      </c>
      <c r="F149" s="126" t="s">
        <v>443</v>
      </c>
      <c r="G149" s="59">
        <f>I149</f>
        <v>1098</v>
      </c>
      <c r="H149" s="61"/>
      <c r="I149" s="61">
        <v>1098</v>
      </c>
      <c r="J149" s="35">
        <v>0</v>
      </c>
      <c r="K149" s="35"/>
      <c r="L149" s="35">
        <v>0</v>
      </c>
      <c r="M149" s="39">
        <f t="shared" si="24"/>
        <v>0</v>
      </c>
      <c r="N149" s="23">
        <v>0</v>
      </c>
      <c r="O149" s="23">
        <v>0</v>
      </c>
      <c r="P149" s="100">
        <f t="shared" si="46"/>
        <v>0</v>
      </c>
      <c r="Q149" s="100">
        <f t="shared" si="47"/>
        <v>0</v>
      </c>
      <c r="R149" s="100">
        <f t="shared" si="48"/>
        <v>0</v>
      </c>
      <c r="S149" s="23"/>
      <c r="T149" s="23"/>
      <c r="U149" s="23"/>
      <c r="V149" s="23"/>
      <c r="W149" s="23"/>
      <c r="X149" s="23"/>
      <c r="Y149" s="56"/>
    </row>
    <row r="150" spans="1:25" s="101" customFormat="1" ht="21">
      <c r="A150" s="179" t="s">
        <v>235</v>
      </c>
      <c r="B150" s="98" t="s">
        <v>226</v>
      </c>
      <c r="C150" s="98" t="s">
        <v>195</v>
      </c>
      <c r="D150" s="166" t="s">
        <v>178</v>
      </c>
      <c r="E150" s="173" t="s">
        <v>236</v>
      </c>
      <c r="F150" s="180"/>
      <c r="G150" s="181">
        <f>G152</f>
        <v>39203.410000000003</v>
      </c>
      <c r="H150" s="181">
        <f>H152</f>
        <v>29656.18</v>
      </c>
      <c r="I150" s="181">
        <f>I152</f>
        <v>9547.23</v>
      </c>
      <c r="J150" s="181">
        <f>K150+L150</f>
        <v>58409.9</v>
      </c>
      <c r="K150" s="181">
        <f>K152</f>
        <v>50262</v>
      </c>
      <c r="L150" s="181">
        <f>L154</f>
        <v>8147.9</v>
      </c>
      <c r="M150" s="166">
        <f t="shared" si="24"/>
        <v>56347.520000000004</v>
      </c>
      <c r="N150" s="100">
        <f>N152</f>
        <v>56347.520000000004</v>
      </c>
      <c r="O150" s="100">
        <f>O152</f>
        <v>0</v>
      </c>
      <c r="P150" s="100">
        <f t="shared" si="46"/>
        <v>-2062.3799999999974</v>
      </c>
      <c r="Q150" s="100">
        <f t="shared" si="47"/>
        <v>6085.5200000000041</v>
      </c>
      <c r="R150" s="100">
        <f t="shared" si="48"/>
        <v>-8147.9</v>
      </c>
      <c r="S150" s="100">
        <f>T150</f>
        <v>57849.35</v>
      </c>
      <c r="T150" s="100">
        <f>T152</f>
        <v>57849.35</v>
      </c>
      <c r="U150" s="100"/>
      <c r="V150" s="100">
        <f>W150</f>
        <v>60476.800000000003</v>
      </c>
      <c r="W150" s="100">
        <f>W152</f>
        <v>60476.800000000003</v>
      </c>
      <c r="X150" s="100"/>
      <c r="Y150" s="167"/>
    </row>
    <row r="151" spans="1:25" ht="12.75" customHeight="1">
      <c r="A151" s="18"/>
      <c r="B151" s="20"/>
      <c r="C151" s="20"/>
      <c r="D151" s="46"/>
      <c r="E151" s="47" t="s">
        <v>183</v>
      </c>
      <c r="F151" s="118"/>
      <c r="G151" s="46"/>
      <c r="H151" s="46"/>
      <c r="I151" s="46"/>
      <c r="J151" s="46"/>
      <c r="K151" s="46"/>
      <c r="L151" s="46"/>
      <c r="M151" s="39"/>
      <c r="N151" s="23"/>
      <c r="O151" s="23"/>
      <c r="P151" s="100"/>
      <c r="Q151" s="100"/>
      <c r="R151" s="100"/>
      <c r="S151" s="23"/>
      <c r="T151" s="23"/>
      <c r="U151" s="23"/>
      <c r="V151" s="23"/>
      <c r="W151" s="23"/>
      <c r="X151" s="23"/>
      <c r="Y151" s="56"/>
    </row>
    <row r="152" spans="1:25" s="97" customFormat="1" ht="12.75" customHeight="1">
      <c r="A152" s="168" t="s">
        <v>237</v>
      </c>
      <c r="B152" s="155" t="s">
        <v>226</v>
      </c>
      <c r="C152" s="155" t="s">
        <v>195</v>
      </c>
      <c r="D152" s="155" t="s">
        <v>181</v>
      </c>
      <c r="E152" s="169" t="s">
        <v>236</v>
      </c>
      <c r="F152" s="170"/>
      <c r="G152" s="171">
        <f>G154</f>
        <v>39203.410000000003</v>
      </c>
      <c r="H152" s="171">
        <f>H154</f>
        <v>29656.18</v>
      </c>
      <c r="I152" s="171">
        <f>I154</f>
        <v>9547.23</v>
      </c>
      <c r="J152" s="171">
        <f>K152</f>
        <v>50262</v>
      </c>
      <c r="K152" s="171">
        <f>K154</f>
        <v>50262</v>
      </c>
      <c r="L152" s="171"/>
      <c r="M152" s="166">
        <f t="shared" ref="M152:M221" si="49">N152+O152</f>
        <v>56347.520000000004</v>
      </c>
      <c r="N152" s="100">
        <f>N154</f>
        <v>56347.520000000004</v>
      </c>
      <c r="O152" s="100">
        <f>O154</f>
        <v>0</v>
      </c>
      <c r="P152" s="100">
        <f t="shared" si="46"/>
        <v>6085.5200000000041</v>
      </c>
      <c r="Q152" s="100">
        <f t="shared" si="47"/>
        <v>6085.5200000000041</v>
      </c>
      <c r="R152" s="100">
        <f t="shared" si="48"/>
        <v>0</v>
      </c>
      <c r="S152" s="100">
        <f>T152</f>
        <v>57849.35</v>
      </c>
      <c r="T152" s="100">
        <f>T154</f>
        <v>57849.35</v>
      </c>
      <c r="U152" s="100"/>
      <c r="V152" s="100">
        <f>W152</f>
        <v>60476.800000000003</v>
      </c>
      <c r="W152" s="100">
        <f>W154</f>
        <v>60476.800000000003</v>
      </c>
      <c r="X152" s="100"/>
      <c r="Y152" s="172"/>
    </row>
    <row r="153" spans="1:25" ht="12.75" customHeight="1">
      <c r="A153" s="18"/>
      <c r="B153" s="20"/>
      <c r="C153" s="20"/>
      <c r="D153" s="46"/>
      <c r="E153" s="47" t="s">
        <v>5</v>
      </c>
      <c r="F153" s="118"/>
      <c r="G153" s="46"/>
      <c r="H153" s="46"/>
      <c r="I153" s="46"/>
      <c r="J153" s="46"/>
      <c r="K153" s="46"/>
      <c r="L153" s="46"/>
      <c r="M153" s="39"/>
      <c r="N153" s="23"/>
      <c r="O153" s="23"/>
      <c r="P153" s="100"/>
      <c r="Q153" s="100"/>
      <c r="R153" s="100"/>
      <c r="S153" s="23"/>
      <c r="T153" s="23"/>
      <c r="U153" s="23"/>
      <c r="V153" s="23"/>
      <c r="W153" s="23"/>
      <c r="X153" s="23"/>
      <c r="Y153" s="56"/>
    </row>
    <row r="154" spans="1:25" s="101" customFormat="1">
      <c r="A154" s="179"/>
      <c r="B154" s="98"/>
      <c r="C154" s="98"/>
      <c r="D154" s="166"/>
      <c r="E154" s="173" t="s">
        <v>488</v>
      </c>
      <c r="F154" s="180"/>
      <c r="G154" s="181">
        <f t="shared" ref="G154:G161" si="50">H154+I154</f>
        <v>39203.410000000003</v>
      </c>
      <c r="H154" s="181">
        <f>H156+H157+H159</f>
        <v>29656.18</v>
      </c>
      <c r="I154" s="181">
        <f>I160</f>
        <v>9547.23</v>
      </c>
      <c r="J154" s="181">
        <f>K154+L154</f>
        <v>58409.9</v>
      </c>
      <c r="K154" s="181">
        <f>K156+K157+K159</f>
        <v>50262</v>
      </c>
      <c r="L154" s="181">
        <f>L160</f>
        <v>8147.9</v>
      </c>
      <c r="M154" s="166">
        <f t="shared" si="49"/>
        <v>56347.520000000004</v>
      </c>
      <c r="N154" s="100">
        <f>N156+N157+N158+N159</f>
        <v>56347.520000000004</v>
      </c>
      <c r="O154" s="100">
        <f>O160</f>
        <v>0</v>
      </c>
      <c r="P154" s="100">
        <f t="shared" si="46"/>
        <v>-2062.3799999999974</v>
      </c>
      <c r="Q154" s="100">
        <f t="shared" si="47"/>
        <v>6085.5200000000041</v>
      </c>
      <c r="R154" s="100">
        <f t="shared" si="48"/>
        <v>-8147.9</v>
      </c>
      <c r="S154" s="100">
        <f t="shared" ref="S154:S159" si="51">T154</f>
        <v>57849.35</v>
      </c>
      <c r="T154" s="100">
        <f>T155+T156+T157+T158+T159</f>
        <v>57849.35</v>
      </c>
      <c r="U154" s="100"/>
      <c r="V154" s="100">
        <f>W154</f>
        <v>60476.800000000003</v>
      </c>
      <c r="W154" s="100">
        <f>W155+W156+W159</f>
        <v>60476.800000000003</v>
      </c>
      <c r="X154" s="100"/>
      <c r="Y154" s="167"/>
    </row>
    <row r="155" spans="1:25" s="223" customFormat="1" ht="21">
      <c r="A155" s="239"/>
      <c r="B155" s="240"/>
      <c r="C155" s="240"/>
      <c r="D155" s="182"/>
      <c r="E155" s="244" t="s">
        <v>596</v>
      </c>
      <c r="F155" s="245" t="s">
        <v>595</v>
      </c>
      <c r="G155" s="241"/>
      <c r="H155" s="241"/>
      <c r="I155" s="241"/>
      <c r="J155" s="241"/>
      <c r="K155" s="241"/>
      <c r="L155" s="241"/>
      <c r="M155" s="182"/>
      <c r="N155" s="183"/>
      <c r="O155" s="183"/>
      <c r="P155" s="183"/>
      <c r="Q155" s="183"/>
      <c r="R155" s="183"/>
      <c r="S155" s="183">
        <f t="shared" si="51"/>
        <v>5000</v>
      </c>
      <c r="T155" s="183">
        <v>5000</v>
      </c>
      <c r="U155" s="183"/>
      <c r="V155" s="183">
        <f>W155</f>
        <v>5000</v>
      </c>
      <c r="W155" s="183">
        <v>5000</v>
      </c>
      <c r="X155" s="183"/>
      <c r="Y155" s="222"/>
    </row>
    <row r="156" spans="1:25" ht="12.75" customHeight="1">
      <c r="A156" s="18"/>
      <c r="B156" s="20"/>
      <c r="C156" s="20"/>
      <c r="D156" s="46"/>
      <c r="E156" s="125" t="s">
        <v>566</v>
      </c>
      <c r="F156" s="126" t="s">
        <v>324</v>
      </c>
      <c r="G156" s="10">
        <f t="shared" si="50"/>
        <v>310.52</v>
      </c>
      <c r="H156" s="35">
        <v>310.52</v>
      </c>
      <c r="I156" s="35"/>
      <c r="J156" s="61">
        <f>K156</f>
        <v>225</v>
      </c>
      <c r="K156" s="61">
        <v>225</v>
      </c>
      <c r="L156" s="35"/>
      <c r="M156" s="39">
        <f t="shared" si="49"/>
        <v>310.52</v>
      </c>
      <c r="N156" s="23">
        <v>310.52</v>
      </c>
      <c r="O156" s="23"/>
      <c r="P156" s="100">
        <f t="shared" si="46"/>
        <v>85.519999999999982</v>
      </c>
      <c r="Q156" s="100">
        <f t="shared" si="47"/>
        <v>85.519999999999982</v>
      </c>
      <c r="R156" s="100">
        <f t="shared" si="48"/>
        <v>0</v>
      </c>
      <c r="S156" s="23">
        <f t="shared" si="51"/>
        <v>310.5</v>
      </c>
      <c r="T156" s="23">
        <v>310.5</v>
      </c>
      <c r="U156" s="23"/>
      <c r="V156" s="23">
        <f>W156</f>
        <v>311</v>
      </c>
      <c r="W156" s="23">
        <v>311</v>
      </c>
      <c r="X156" s="23"/>
      <c r="Y156" s="56"/>
    </row>
    <row r="157" spans="1:25" ht="21.75" customHeight="1">
      <c r="A157" s="18"/>
      <c r="B157" s="20"/>
      <c r="C157" s="20"/>
      <c r="D157" s="46"/>
      <c r="E157" s="125" t="s">
        <v>567</v>
      </c>
      <c r="F157" s="126" t="s">
        <v>357</v>
      </c>
      <c r="G157" s="10">
        <f t="shared" si="50"/>
        <v>965.25</v>
      </c>
      <c r="H157" s="35">
        <v>965.25</v>
      </c>
      <c r="I157" s="35"/>
      <c r="J157" s="61">
        <f>K157</f>
        <v>0</v>
      </c>
      <c r="K157" s="61">
        <v>0</v>
      </c>
      <c r="L157" s="35"/>
      <c r="M157" s="39">
        <f t="shared" si="49"/>
        <v>1000</v>
      </c>
      <c r="N157" s="23">
        <v>1000</v>
      </c>
      <c r="O157" s="23"/>
      <c r="P157" s="100">
        <f t="shared" si="46"/>
        <v>1000</v>
      </c>
      <c r="Q157" s="100">
        <f t="shared" si="47"/>
        <v>1000</v>
      </c>
      <c r="R157" s="100">
        <f t="shared" si="48"/>
        <v>0</v>
      </c>
      <c r="S157" s="23">
        <f t="shared" si="51"/>
        <v>0</v>
      </c>
      <c r="T157" s="23">
        <v>0</v>
      </c>
      <c r="U157" s="23"/>
      <c r="V157" s="23"/>
      <c r="W157" s="23"/>
      <c r="X157" s="23"/>
      <c r="Y157" s="56"/>
    </row>
    <row r="158" spans="1:25" ht="21.75" customHeight="1">
      <c r="A158" s="18"/>
      <c r="B158" s="20"/>
      <c r="C158" s="20"/>
      <c r="D158" s="46"/>
      <c r="E158" s="49" t="s">
        <v>356</v>
      </c>
      <c r="F158" s="116" t="s">
        <v>355</v>
      </c>
      <c r="G158" s="10"/>
      <c r="H158" s="35"/>
      <c r="I158" s="35"/>
      <c r="J158" s="61"/>
      <c r="K158" s="61"/>
      <c r="L158" s="35"/>
      <c r="M158" s="39">
        <f>N158</f>
        <v>5000</v>
      </c>
      <c r="N158" s="23">
        <v>5000</v>
      </c>
      <c r="O158" s="23"/>
      <c r="P158" s="100">
        <f t="shared" si="46"/>
        <v>5000</v>
      </c>
      <c r="Q158" s="100">
        <f t="shared" si="47"/>
        <v>5000</v>
      </c>
      <c r="R158" s="100">
        <f t="shared" si="48"/>
        <v>0</v>
      </c>
      <c r="S158" s="23">
        <f t="shared" si="51"/>
        <v>0</v>
      </c>
      <c r="T158" s="23">
        <v>0</v>
      </c>
      <c r="U158" s="23"/>
      <c r="V158" s="23"/>
      <c r="W158" s="23"/>
      <c r="X158" s="23"/>
      <c r="Y158" s="56"/>
    </row>
    <row r="159" spans="1:25" ht="27.75" customHeight="1">
      <c r="A159" s="18"/>
      <c r="B159" s="20"/>
      <c r="C159" s="20"/>
      <c r="D159" s="46"/>
      <c r="E159" s="125" t="s">
        <v>568</v>
      </c>
      <c r="F159" s="126" t="s">
        <v>380</v>
      </c>
      <c r="G159" s="10">
        <f t="shared" si="50"/>
        <v>28380.41</v>
      </c>
      <c r="H159" s="35">
        <v>28380.41</v>
      </c>
      <c r="I159" s="35"/>
      <c r="J159" s="61">
        <f>K159</f>
        <v>50037</v>
      </c>
      <c r="K159" s="61">
        <v>50037</v>
      </c>
      <c r="L159" s="35"/>
      <c r="M159" s="39">
        <f t="shared" si="49"/>
        <v>50037</v>
      </c>
      <c r="N159" s="23">
        <v>50037</v>
      </c>
      <c r="O159" s="23"/>
      <c r="P159" s="100">
        <f t="shared" si="46"/>
        <v>0</v>
      </c>
      <c r="Q159" s="100">
        <f t="shared" si="47"/>
        <v>0</v>
      </c>
      <c r="R159" s="100">
        <f t="shared" si="48"/>
        <v>0</v>
      </c>
      <c r="S159" s="23">
        <f t="shared" si="51"/>
        <v>52538.85</v>
      </c>
      <c r="T159" s="23">
        <f>N159+N159*5/100</f>
        <v>52538.85</v>
      </c>
      <c r="U159" s="23"/>
      <c r="V159" s="23">
        <f>W159</f>
        <v>55165.8</v>
      </c>
      <c r="W159" s="275">
        <v>55165.8</v>
      </c>
      <c r="X159" s="23"/>
      <c r="Y159" s="56"/>
    </row>
    <row r="160" spans="1:25" s="5" customFormat="1" ht="17.25" customHeight="1">
      <c r="A160" s="8"/>
      <c r="B160" s="9"/>
      <c r="C160" s="9"/>
      <c r="D160" s="39"/>
      <c r="E160" s="49" t="s">
        <v>431</v>
      </c>
      <c r="F160" s="116" t="s">
        <v>430</v>
      </c>
      <c r="G160" s="10">
        <f t="shared" si="50"/>
        <v>9547.23</v>
      </c>
      <c r="H160" s="50"/>
      <c r="I160" s="39">
        <v>9547.23</v>
      </c>
      <c r="J160" s="39">
        <f>L160</f>
        <v>8147.9</v>
      </c>
      <c r="K160" s="39"/>
      <c r="L160" s="39">
        <v>8147.9</v>
      </c>
      <c r="M160" s="39">
        <f t="shared" si="49"/>
        <v>0</v>
      </c>
      <c r="N160" s="23"/>
      <c r="O160" s="23">
        <v>0</v>
      </c>
      <c r="P160" s="100">
        <f t="shared" si="46"/>
        <v>-8147.9</v>
      </c>
      <c r="Q160" s="100">
        <f t="shared" si="47"/>
        <v>0</v>
      </c>
      <c r="R160" s="100">
        <f t="shared" si="48"/>
        <v>-8147.9</v>
      </c>
      <c r="S160" s="23"/>
      <c r="T160" s="23"/>
      <c r="U160" s="23"/>
      <c r="V160" s="23"/>
      <c r="W160" s="23"/>
      <c r="X160" s="23"/>
      <c r="Y160" s="55"/>
    </row>
    <row r="161" spans="1:25" s="101" customFormat="1" ht="21">
      <c r="A161" s="179" t="s">
        <v>238</v>
      </c>
      <c r="B161" s="98" t="s">
        <v>239</v>
      </c>
      <c r="C161" s="98" t="s">
        <v>178</v>
      </c>
      <c r="D161" s="166" t="s">
        <v>178</v>
      </c>
      <c r="E161" s="173" t="s">
        <v>240</v>
      </c>
      <c r="F161" s="180"/>
      <c r="G161" s="181">
        <f t="shared" si="50"/>
        <v>545817.26</v>
      </c>
      <c r="H161" s="181">
        <f>H163+H170+H180</f>
        <v>30016.9</v>
      </c>
      <c r="I161" s="181">
        <f>I163+I170</f>
        <v>515800.36000000004</v>
      </c>
      <c r="J161" s="181">
        <f>K161+L161</f>
        <v>28375</v>
      </c>
      <c r="K161" s="181">
        <f>K180</f>
        <v>28375</v>
      </c>
      <c r="L161" s="181">
        <f>L12</f>
        <v>0</v>
      </c>
      <c r="M161" s="166">
        <f t="shared" si="49"/>
        <v>643831</v>
      </c>
      <c r="N161" s="100">
        <f>N163+N170+N180</f>
        <v>32881</v>
      </c>
      <c r="O161" s="100">
        <f>O163+O170+O180</f>
        <v>610950</v>
      </c>
      <c r="P161" s="100">
        <f t="shared" si="46"/>
        <v>615456</v>
      </c>
      <c r="Q161" s="100">
        <f t="shared" si="47"/>
        <v>4506</v>
      </c>
      <c r="R161" s="100">
        <f t="shared" si="48"/>
        <v>610950</v>
      </c>
      <c r="S161" s="100">
        <f>T161+U161</f>
        <v>757625</v>
      </c>
      <c r="T161" s="100">
        <f>T163+T170+T180</f>
        <v>31625</v>
      </c>
      <c r="U161" s="100">
        <f>U163+U170</f>
        <v>726000</v>
      </c>
      <c r="V161" s="100">
        <f>W161+X161</f>
        <v>331695</v>
      </c>
      <c r="W161" s="100">
        <f>W170+W180</f>
        <v>31695</v>
      </c>
      <c r="X161" s="100">
        <f>X170</f>
        <v>300000</v>
      </c>
      <c r="Y161" s="167"/>
    </row>
    <row r="162" spans="1:25" ht="12.75" customHeight="1">
      <c r="A162" s="18"/>
      <c r="B162" s="20"/>
      <c r="C162" s="20"/>
      <c r="D162" s="46"/>
      <c r="E162" s="47" t="s">
        <v>5</v>
      </c>
      <c r="F162" s="118"/>
      <c r="G162" s="46"/>
      <c r="H162" s="46"/>
      <c r="I162" s="46"/>
      <c r="J162" s="46"/>
      <c r="K162" s="46"/>
      <c r="L162" s="46"/>
      <c r="M162" s="39"/>
      <c r="N162" s="23"/>
      <c r="O162" s="23"/>
      <c r="P162" s="23"/>
      <c r="Q162" s="23"/>
      <c r="R162" s="23"/>
      <c r="S162" s="23"/>
      <c r="T162" s="23"/>
      <c r="U162" s="23"/>
      <c r="V162" s="23"/>
      <c r="W162" s="23"/>
      <c r="X162" s="23"/>
      <c r="Y162" s="56"/>
    </row>
    <row r="163" spans="1:25" s="5" customFormat="1">
      <c r="A163" s="14" t="s">
        <v>241</v>
      </c>
      <c r="B163" s="16" t="s">
        <v>239</v>
      </c>
      <c r="C163" s="16" t="s">
        <v>181</v>
      </c>
      <c r="D163" s="159" t="s">
        <v>178</v>
      </c>
      <c r="E163" s="48" t="s">
        <v>242</v>
      </c>
      <c r="F163" s="115"/>
      <c r="G163" s="50">
        <f>H163+I163</f>
        <v>139670.06</v>
      </c>
      <c r="H163" s="50">
        <f>H165</f>
        <v>1340</v>
      </c>
      <c r="I163" s="50">
        <f>I165</f>
        <v>138330.06</v>
      </c>
      <c r="J163" s="50">
        <f>L163</f>
        <v>0</v>
      </c>
      <c r="K163" s="50">
        <v>0</v>
      </c>
      <c r="L163" s="50">
        <f>L165</f>
        <v>0</v>
      </c>
      <c r="M163" s="39">
        <f t="shared" si="49"/>
        <v>0</v>
      </c>
      <c r="N163" s="39">
        <f>O163+P163</f>
        <v>0</v>
      </c>
      <c r="O163" s="39">
        <f>P163+Q163</f>
        <v>0</v>
      </c>
      <c r="P163" s="23">
        <v>0</v>
      </c>
      <c r="Q163" s="23">
        <v>0</v>
      </c>
      <c r="R163" s="23">
        <v>0</v>
      </c>
      <c r="S163" s="23">
        <v>0</v>
      </c>
      <c r="T163" s="23">
        <v>0</v>
      </c>
      <c r="U163" s="23">
        <v>0</v>
      </c>
      <c r="V163" s="23">
        <v>0</v>
      </c>
      <c r="W163" s="23"/>
      <c r="X163" s="23">
        <v>0</v>
      </c>
      <c r="Y163" s="55"/>
    </row>
    <row r="164" spans="1:25" ht="12.75" customHeight="1">
      <c r="A164" s="31"/>
      <c r="B164" s="33"/>
      <c r="C164" s="33"/>
      <c r="D164" s="152"/>
      <c r="E164" s="47" t="s">
        <v>183</v>
      </c>
      <c r="F164" s="118"/>
      <c r="G164" s="46"/>
      <c r="H164" s="46"/>
      <c r="I164" s="46"/>
      <c r="J164" s="46"/>
      <c r="K164" s="46"/>
      <c r="L164" s="46"/>
      <c r="M164" s="39"/>
      <c r="N164" s="23"/>
      <c r="O164" s="23"/>
      <c r="P164" s="23"/>
      <c r="Q164" s="23"/>
      <c r="R164" s="23"/>
      <c r="S164" s="23"/>
      <c r="T164" s="23"/>
      <c r="U164" s="23"/>
      <c r="V164" s="23"/>
      <c r="W164" s="23"/>
      <c r="X164" s="23"/>
      <c r="Y164" s="56"/>
    </row>
    <row r="165" spans="1:25" ht="12.75" customHeight="1">
      <c r="A165" s="226" t="s">
        <v>243</v>
      </c>
      <c r="B165" s="227" t="s">
        <v>239</v>
      </c>
      <c r="C165" s="227" t="s">
        <v>181</v>
      </c>
      <c r="D165" s="227" t="s">
        <v>181</v>
      </c>
      <c r="E165" s="124" t="s">
        <v>242</v>
      </c>
      <c r="F165" s="118"/>
      <c r="G165" s="152">
        <f>H165+I165</f>
        <v>139670.06</v>
      </c>
      <c r="H165" s="152">
        <f>H167</f>
        <v>1340</v>
      </c>
      <c r="I165" s="152">
        <f>I168+I169</f>
        <v>138330.06</v>
      </c>
      <c r="J165" s="46">
        <f>L165</f>
        <v>0</v>
      </c>
      <c r="K165" s="46"/>
      <c r="L165" s="46">
        <f>L168</f>
        <v>0</v>
      </c>
      <c r="M165" s="39">
        <f t="shared" si="49"/>
        <v>0</v>
      </c>
      <c r="N165" s="39">
        <f>O165+P165</f>
        <v>0</v>
      </c>
      <c r="O165" s="39">
        <f>P165+Q165</f>
        <v>0</v>
      </c>
      <c r="P165" s="23">
        <v>0</v>
      </c>
      <c r="Q165" s="23">
        <v>0</v>
      </c>
      <c r="R165" s="23">
        <v>0</v>
      </c>
      <c r="S165" s="23">
        <v>0</v>
      </c>
      <c r="T165" s="23">
        <v>0</v>
      </c>
      <c r="U165" s="23">
        <v>0</v>
      </c>
      <c r="V165" s="23">
        <v>0</v>
      </c>
      <c r="W165" s="23"/>
      <c r="X165" s="23">
        <v>0</v>
      </c>
      <c r="Y165" s="56"/>
    </row>
    <row r="166" spans="1:25" ht="12.75" customHeight="1">
      <c r="A166" s="18"/>
      <c r="B166" s="20"/>
      <c r="C166" s="20"/>
      <c r="D166" s="46"/>
      <c r="E166" s="47" t="s">
        <v>5</v>
      </c>
      <c r="F166" s="118"/>
      <c r="G166" s="46"/>
      <c r="H166" s="46"/>
      <c r="I166" s="46"/>
      <c r="J166" s="46"/>
      <c r="K166" s="46"/>
      <c r="L166" s="46"/>
      <c r="M166" s="39"/>
      <c r="N166" s="23"/>
      <c r="O166" s="23"/>
      <c r="P166" s="23"/>
      <c r="Q166" s="23"/>
      <c r="R166" s="23"/>
      <c r="S166" s="23"/>
      <c r="T166" s="23"/>
      <c r="U166" s="23"/>
      <c r="V166" s="23"/>
      <c r="W166" s="23"/>
      <c r="X166" s="23"/>
      <c r="Y166" s="56"/>
    </row>
    <row r="167" spans="1:25" s="5" customFormat="1" ht="15.75" customHeight="1">
      <c r="A167" s="8"/>
      <c r="B167" s="9"/>
      <c r="C167" s="9"/>
      <c r="D167" s="39"/>
      <c r="E167" s="125" t="s">
        <v>569</v>
      </c>
      <c r="F167" s="126" t="s">
        <v>351</v>
      </c>
      <c r="G167" s="39">
        <f>H167+I167</f>
        <v>1340</v>
      </c>
      <c r="H167" s="39">
        <v>1340</v>
      </c>
      <c r="I167" s="50"/>
      <c r="J167" s="39">
        <f>K167</f>
        <v>0</v>
      </c>
      <c r="K167" s="39">
        <v>0</v>
      </c>
      <c r="L167" s="50"/>
      <c r="M167" s="39">
        <f t="shared" si="49"/>
        <v>0</v>
      </c>
      <c r="N167" s="39">
        <f t="shared" ref="N167:O169" si="52">O167+P167</f>
        <v>0</v>
      </c>
      <c r="O167" s="39">
        <f t="shared" si="52"/>
        <v>0</v>
      </c>
      <c r="P167" s="23">
        <v>0</v>
      </c>
      <c r="Q167" s="23">
        <v>0</v>
      </c>
      <c r="R167" s="23">
        <v>0</v>
      </c>
      <c r="S167" s="23">
        <v>0</v>
      </c>
      <c r="T167" s="23">
        <v>0</v>
      </c>
      <c r="U167" s="23">
        <v>0</v>
      </c>
      <c r="V167" s="23">
        <v>0</v>
      </c>
      <c r="W167" s="23"/>
      <c r="X167" s="23">
        <v>0</v>
      </c>
      <c r="Y167" s="55"/>
    </row>
    <row r="168" spans="1:25" ht="12.75" customHeight="1">
      <c r="A168" s="18"/>
      <c r="B168" s="20"/>
      <c r="C168" s="20"/>
      <c r="D168" s="46"/>
      <c r="E168" s="125" t="s">
        <v>570</v>
      </c>
      <c r="F168" s="126" t="s">
        <v>430</v>
      </c>
      <c r="G168" s="39">
        <f>H168+I168</f>
        <v>130452.94</v>
      </c>
      <c r="H168" s="35"/>
      <c r="I168" s="35">
        <v>130452.94</v>
      </c>
      <c r="J168" s="61">
        <f>L168</f>
        <v>0</v>
      </c>
      <c r="K168" s="35"/>
      <c r="L168" s="61">
        <v>0</v>
      </c>
      <c r="M168" s="39">
        <f t="shared" si="49"/>
        <v>0</v>
      </c>
      <c r="N168" s="39">
        <f t="shared" si="52"/>
        <v>0</v>
      </c>
      <c r="O168" s="39">
        <f t="shared" si="52"/>
        <v>0</v>
      </c>
      <c r="P168" s="23">
        <v>0</v>
      </c>
      <c r="Q168" s="23">
        <v>0</v>
      </c>
      <c r="R168" s="23">
        <v>0</v>
      </c>
      <c r="S168" s="23">
        <v>0</v>
      </c>
      <c r="T168" s="23">
        <v>0</v>
      </c>
      <c r="U168" s="23">
        <v>0</v>
      </c>
      <c r="V168" s="23">
        <v>0</v>
      </c>
      <c r="W168" s="23"/>
      <c r="X168" s="23">
        <v>0</v>
      </c>
      <c r="Y168" s="56"/>
    </row>
    <row r="169" spans="1:25" ht="12.75" customHeight="1">
      <c r="A169" s="129"/>
      <c r="B169" s="130"/>
      <c r="C169" s="130"/>
      <c r="D169" s="131"/>
      <c r="E169" s="132" t="s">
        <v>564</v>
      </c>
      <c r="F169" s="133" t="s">
        <v>443</v>
      </c>
      <c r="G169" s="39">
        <f>H169+I169</f>
        <v>7877.12</v>
      </c>
      <c r="H169" s="134"/>
      <c r="I169" s="134">
        <v>7877.12</v>
      </c>
      <c r="J169" s="61">
        <f>L169</f>
        <v>0</v>
      </c>
      <c r="K169" s="134"/>
      <c r="L169" s="134">
        <v>0</v>
      </c>
      <c r="M169" s="39">
        <f t="shared" si="49"/>
        <v>0</v>
      </c>
      <c r="N169" s="39">
        <f t="shared" si="52"/>
        <v>0</v>
      </c>
      <c r="O169" s="39">
        <f t="shared" si="52"/>
        <v>0</v>
      </c>
      <c r="P169" s="23">
        <v>0</v>
      </c>
      <c r="Q169" s="23">
        <v>0</v>
      </c>
      <c r="R169" s="23">
        <v>0</v>
      </c>
      <c r="S169" s="23">
        <v>0</v>
      </c>
      <c r="T169" s="23">
        <v>0</v>
      </c>
      <c r="U169" s="23">
        <v>0</v>
      </c>
      <c r="V169" s="135">
        <v>0</v>
      </c>
      <c r="W169" s="135"/>
      <c r="X169" s="135">
        <v>0</v>
      </c>
      <c r="Y169" s="136"/>
    </row>
    <row r="170" spans="1:25" s="96" customFormat="1" ht="12.75" customHeight="1">
      <c r="A170" s="184">
        <v>2630</v>
      </c>
      <c r="B170" s="185" t="s">
        <v>239</v>
      </c>
      <c r="C170" s="191" t="s">
        <v>187</v>
      </c>
      <c r="D170" s="191" t="s">
        <v>178</v>
      </c>
      <c r="E170" s="192" t="s">
        <v>521</v>
      </c>
      <c r="F170" s="154"/>
      <c r="G170" s="94">
        <f>H170+I170</f>
        <v>378439.70000000007</v>
      </c>
      <c r="H170" s="155">
        <f>H172</f>
        <v>969.4</v>
      </c>
      <c r="I170" s="94">
        <f>I172</f>
        <v>377470.30000000005</v>
      </c>
      <c r="J170" s="155">
        <f>L170</f>
        <v>0</v>
      </c>
      <c r="K170" s="155"/>
      <c r="L170" s="155">
        <f>L172</f>
        <v>0</v>
      </c>
      <c r="M170" s="166">
        <f t="shared" si="49"/>
        <v>511930</v>
      </c>
      <c r="N170" s="166">
        <f>N172</f>
        <v>980</v>
      </c>
      <c r="O170" s="166">
        <f>O172</f>
        <v>510950</v>
      </c>
      <c r="P170" s="100">
        <f>M170-J169</f>
        <v>511930</v>
      </c>
      <c r="Q170" s="100">
        <f>N170-K169</f>
        <v>980</v>
      </c>
      <c r="R170" s="100">
        <f>O170-L169</f>
        <v>510950</v>
      </c>
      <c r="S170" s="100">
        <f t="shared" ref="S170:X170" si="53">S172</f>
        <v>726900</v>
      </c>
      <c r="T170" s="100">
        <f t="shared" si="53"/>
        <v>900</v>
      </c>
      <c r="U170" s="100">
        <f t="shared" si="53"/>
        <v>726000</v>
      </c>
      <c r="V170" s="100">
        <f t="shared" si="53"/>
        <v>300970</v>
      </c>
      <c r="W170" s="100">
        <f t="shared" si="53"/>
        <v>970</v>
      </c>
      <c r="X170" s="100">
        <f t="shared" si="53"/>
        <v>300000</v>
      </c>
    </row>
    <row r="171" spans="1:25" s="53" customFormat="1" ht="12.75" customHeight="1">
      <c r="A171" s="122"/>
      <c r="B171" s="123"/>
      <c r="C171" s="81"/>
      <c r="D171" s="81"/>
      <c r="E171" s="83" t="s">
        <v>571</v>
      </c>
      <c r="F171" s="139"/>
      <c r="G171" s="35"/>
      <c r="H171" s="35"/>
      <c r="I171" s="35"/>
      <c r="J171" s="35"/>
      <c r="K171" s="35"/>
      <c r="L171" s="35"/>
      <c r="M171" s="39"/>
      <c r="N171" s="23"/>
      <c r="O171" s="23"/>
      <c r="P171" s="100"/>
      <c r="Q171" s="100"/>
      <c r="R171" s="100"/>
      <c r="S171" s="23"/>
      <c r="T171" s="23"/>
      <c r="U171" s="23"/>
      <c r="V171" s="23"/>
      <c r="W171" s="23"/>
      <c r="X171" s="23"/>
    </row>
    <row r="172" spans="1:25" s="106" customFormat="1" ht="12.75" customHeight="1">
      <c r="A172" s="246">
        <v>2631</v>
      </c>
      <c r="B172" s="247" t="s">
        <v>239</v>
      </c>
      <c r="C172" s="248" t="s">
        <v>187</v>
      </c>
      <c r="D172" s="248" t="s">
        <v>181</v>
      </c>
      <c r="E172" s="194" t="s">
        <v>521</v>
      </c>
      <c r="F172" s="249"/>
      <c r="G172" s="109">
        <f>H172+I172</f>
        <v>378439.70000000007</v>
      </c>
      <c r="H172" s="250">
        <f>H174</f>
        <v>969.4</v>
      </c>
      <c r="I172" s="109">
        <f>I174</f>
        <v>377470.30000000005</v>
      </c>
      <c r="J172" s="250">
        <f>L172</f>
        <v>0</v>
      </c>
      <c r="K172" s="250"/>
      <c r="L172" s="250">
        <f>L174</f>
        <v>0</v>
      </c>
      <c r="M172" s="181">
        <f t="shared" si="49"/>
        <v>511930</v>
      </c>
      <c r="N172" s="181">
        <f>N174</f>
        <v>980</v>
      </c>
      <c r="O172" s="251">
        <f>O174</f>
        <v>510950</v>
      </c>
      <c r="P172" s="251">
        <f>M172-J171</f>
        <v>511930</v>
      </c>
      <c r="Q172" s="251">
        <f>N172-K171</f>
        <v>980</v>
      </c>
      <c r="R172" s="251">
        <f>O172-L171</f>
        <v>510950</v>
      </c>
      <c r="S172" s="251">
        <f t="shared" ref="S172:X172" si="54">S174</f>
        <v>726900</v>
      </c>
      <c r="T172" s="251">
        <f t="shared" si="54"/>
        <v>900</v>
      </c>
      <c r="U172" s="251">
        <f t="shared" si="54"/>
        <v>726000</v>
      </c>
      <c r="V172" s="251">
        <f t="shared" si="54"/>
        <v>300970</v>
      </c>
      <c r="W172" s="251">
        <f t="shared" si="54"/>
        <v>970</v>
      </c>
      <c r="X172" s="251">
        <f t="shared" si="54"/>
        <v>300000</v>
      </c>
    </row>
    <row r="173" spans="1:25" s="53" customFormat="1" ht="12.75" customHeight="1">
      <c r="A173" s="20"/>
      <c r="B173" s="20"/>
      <c r="C173" s="20"/>
      <c r="D173" s="46"/>
      <c r="E173" s="47" t="s">
        <v>5</v>
      </c>
      <c r="F173" s="139"/>
      <c r="G173" s="35"/>
      <c r="H173" s="35"/>
      <c r="I173" s="35"/>
      <c r="J173" s="35"/>
      <c r="K173" s="35"/>
      <c r="L173" s="35"/>
      <c r="M173" s="39"/>
      <c r="N173" s="39"/>
      <c r="O173" s="23"/>
      <c r="P173" s="100"/>
      <c r="Q173" s="100"/>
      <c r="R173" s="100"/>
      <c r="S173" s="23"/>
      <c r="T173" s="23"/>
      <c r="U173" s="23"/>
      <c r="V173" s="23"/>
      <c r="W173" s="23"/>
      <c r="X173" s="23"/>
    </row>
    <row r="174" spans="1:25" s="96" customFormat="1" ht="12.75" customHeight="1">
      <c r="A174" s="92"/>
      <c r="B174" s="92"/>
      <c r="C174" s="92"/>
      <c r="D174" s="171"/>
      <c r="E174" s="153" t="s">
        <v>572</v>
      </c>
      <c r="F174" s="154"/>
      <c r="G174" s="94">
        <f t="shared" ref="G174:G179" si="55">H174+I174</f>
        <v>378439.70000000007</v>
      </c>
      <c r="H174" s="155">
        <f>H175</f>
        <v>969.4</v>
      </c>
      <c r="I174" s="94">
        <f>I176+I177+I178+I179</f>
        <v>377470.30000000005</v>
      </c>
      <c r="J174" s="155">
        <f>L174</f>
        <v>0</v>
      </c>
      <c r="K174" s="155"/>
      <c r="L174" s="155">
        <v>0</v>
      </c>
      <c r="M174" s="166">
        <f t="shared" si="49"/>
        <v>511930</v>
      </c>
      <c r="N174" s="166">
        <f>N175</f>
        <v>980</v>
      </c>
      <c r="O174" s="100">
        <f>O176+O177+O178</f>
        <v>510950</v>
      </c>
      <c r="P174" s="100">
        <f t="shared" ref="P174:R179" si="56">M174-J173</f>
        <v>511930</v>
      </c>
      <c r="Q174" s="100">
        <f t="shared" si="56"/>
        <v>980</v>
      </c>
      <c r="R174" s="100">
        <f t="shared" si="56"/>
        <v>510950</v>
      </c>
      <c r="S174" s="100">
        <f>T174+U174</f>
        <v>726900</v>
      </c>
      <c r="T174" s="100">
        <f>T175</f>
        <v>900</v>
      </c>
      <c r="U174" s="100">
        <f>U176+U177+U178</f>
        <v>726000</v>
      </c>
      <c r="V174" s="100">
        <f>W174+X174</f>
        <v>300970</v>
      </c>
      <c r="W174" s="100">
        <f>W175</f>
        <v>970</v>
      </c>
      <c r="X174" s="100">
        <f>X176+X177</f>
        <v>300000</v>
      </c>
    </row>
    <row r="175" spans="1:25" s="53" customFormat="1" ht="21.75" customHeight="1">
      <c r="A175" s="20"/>
      <c r="B175" s="20"/>
      <c r="C175" s="20"/>
      <c r="D175" s="46"/>
      <c r="E175" s="125" t="s">
        <v>567</v>
      </c>
      <c r="F175" s="126" t="s">
        <v>357</v>
      </c>
      <c r="G175" s="10">
        <f t="shared" si="55"/>
        <v>969.4</v>
      </c>
      <c r="H175" s="10">
        <v>969.4</v>
      </c>
      <c r="I175" s="35"/>
      <c r="J175" s="35"/>
      <c r="K175" s="35"/>
      <c r="L175" s="35"/>
      <c r="M175" s="39">
        <f t="shared" si="49"/>
        <v>980</v>
      </c>
      <c r="N175" s="39">
        <v>980</v>
      </c>
      <c r="O175" s="23"/>
      <c r="P175" s="100">
        <f t="shared" si="56"/>
        <v>980</v>
      </c>
      <c r="Q175" s="100">
        <f t="shared" si="56"/>
        <v>980</v>
      </c>
      <c r="R175" s="100">
        <f t="shared" si="56"/>
        <v>0</v>
      </c>
      <c r="S175" s="23">
        <f>T175</f>
        <v>900</v>
      </c>
      <c r="T175" s="23">
        <v>900</v>
      </c>
      <c r="U175" s="23"/>
      <c r="V175" s="23">
        <f>W175</f>
        <v>970</v>
      </c>
      <c r="W175" s="23">
        <v>970</v>
      </c>
      <c r="X175" s="23"/>
    </row>
    <row r="176" spans="1:25" s="53" customFormat="1" ht="12.75" customHeight="1">
      <c r="A176" s="20"/>
      <c r="B176" s="20"/>
      <c r="C176" s="20"/>
      <c r="D176" s="46"/>
      <c r="E176" s="47" t="s">
        <v>429</v>
      </c>
      <c r="F176" s="118" t="s">
        <v>428</v>
      </c>
      <c r="G176" s="35">
        <f t="shared" si="55"/>
        <v>349770.4</v>
      </c>
      <c r="H176" s="35"/>
      <c r="I176" s="35">
        <v>349770.4</v>
      </c>
      <c r="J176" s="35">
        <f>L176</f>
        <v>0</v>
      </c>
      <c r="K176" s="35"/>
      <c r="L176" s="35">
        <v>0</v>
      </c>
      <c r="M176" s="39">
        <f t="shared" si="49"/>
        <v>410000</v>
      </c>
      <c r="N176" s="23"/>
      <c r="O176" s="23">
        <v>410000</v>
      </c>
      <c r="P176" s="100">
        <f t="shared" si="56"/>
        <v>410000</v>
      </c>
      <c r="Q176" s="100">
        <f t="shared" si="56"/>
        <v>0</v>
      </c>
      <c r="R176" s="100">
        <f t="shared" si="56"/>
        <v>410000</v>
      </c>
      <c r="S176" s="23">
        <f>U176</f>
        <v>460000</v>
      </c>
      <c r="T176" s="23"/>
      <c r="U176" s="23">
        <v>460000</v>
      </c>
      <c r="V176" s="23">
        <f>X176</f>
        <v>100000</v>
      </c>
      <c r="W176" s="23"/>
      <c r="X176" s="23">
        <v>100000</v>
      </c>
    </row>
    <row r="177" spans="1:25" s="53" customFormat="1" ht="12.75" customHeight="1">
      <c r="A177" s="20"/>
      <c r="B177" s="20"/>
      <c r="C177" s="20"/>
      <c r="D177" s="46"/>
      <c r="E177" s="125" t="s">
        <v>570</v>
      </c>
      <c r="F177" s="126" t="s">
        <v>430</v>
      </c>
      <c r="G177" s="35">
        <f t="shared" si="55"/>
        <v>18578.7</v>
      </c>
      <c r="H177" s="35"/>
      <c r="I177" s="35">
        <v>18578.7</v>
      </c>
      <c r="J177" s="35">
        <f>L177</f>
        <v>0</v>
      </c>
      <c r="K177" s="35"/>
      <c r="L177" s="35">
        <v>0</v>
      </c>
      <c r="M177" s="39">
        <f t="shared" si="49"/>
        <v>100000</v>
      </c>
      <c r="N177" s="23"/>
      <c r="O177" s="23">
        <v>100000</v>
      </c>
      <c r="P177" s="100">
        <f t="shared" si="56"/>
        <v>100000</v>
      </c>
      <c r="Q177" s="100">
        <f t="shared" si="56"/>
        <v>0</v>
      </c>
      <c r="R177" s="100">
        <f t="shared" si="56"/>
        <v>100000</v>
      </c>
      <c r="S177" s="23">
        <f>U177</f>
        <v>265000</v>
      </c>
      <c r="T177" s="23"/>
      <c r="U177" s="23">
        <v>265000</v>
      </c>
      <c r="V177" s="23">
        <f>X177</f>
        <v>200000</v>
      </c>
      <c r="W177" s="23"/>
      <c r="X177" s="23">
        <v>200000</v>
      </c>
    </row>
    <row r="178" spans="1:25" s="53" customFormat="1" ht="12.75" customHeight="1">
      <c r="A178" s="20"/>
      <c r="B178" s="20"/>
      <c r="C178" s="20"/>
      <c r="D178" s="46"/>
      <c r="E178" s="49" t="s">
        <v>439</v>
      </c>
      <c r="F178" s="116" t="s">
        <v>440</v>
      </c>
      <c r="G178" s="61">
        <f t="shared" si="55"/>
        <v>900</v>
      </c>
      <c r="H178" s="35"/>
      <c r="I178" s="59">
        <v>900</v>
      </c>
      <c r="J178" s="35">
        <f>L178</f>
        <v>0</v>
      </c>
      <c r="K178" s="35"/>
      <c r="L178" s="35">
        <v>0</v>
      </c>
      <c r="M178" s="39">
        <f t="shared" si="49"/>
        <v>950</v>
      </c>
      <c r="N178" s="23"/>
      <c r="O178" s="23">
        <v>950</v>
      </c>
      <c r="P178" s="100">
        <f t="shared" si="56"/>
        <v>950</v>
      </c>
      <c r="Q178" s="100">
        <f t="shared" si="56"/>
        <v>0</v>
      </c>
      <c r="R178" s="100">
        <f t="shared" si="56"/>
        <v>950</v>
      </c>
      <c r="S178" s="23">
        <f>U178</f>
        <v>1000</v>
      </c>
      <c r="T178" s="23"/>
      <c r="U178" s="23">
        <v>1000</v>
      </c>
      <c r="V178" s="23"/>
      <c r="W178" s="23"/>
      <c r="X178" s="23"/>
    </row>
    <row r="179" spans="1:25" s="145" customFormat="1" ht="12.75" customHeight="1">
      <c r="A179" s="140"/>
      <c r="B179" s="141"/>
      <c r="C179" s="141"/>
      <c r="D179" s="142"/>
      <c r="E179" s="138" t="s">
        <v>564</v>
      </c>
      <c r="F179" s="139" t="s">
        <v>443</v>
      </c>
      <c r="G179" s="35">
        <f t="shared" si="55"/>
        <v>8221.2000000000007</v>
      </c>
      <c r="H179" s="143"/>
      <c r="I179" s="143">
        <v>8221.2000000000007</v>
      </c>
      <c r="J179" s="35">
        <f>L179</f>
        <v>0</v>
      </c>
      <c r="K179" s="143"/>
      <c r="L179" s="35">
        <v>0</v>
      </c>
      <c r="M179" s="39">
        <f t="shared" si="49"/>
        <v>0</v>
      </c>
      <c r="N179" s="137"/>
      <c r="O179" s="137"/>
      <c r="P179" s="100">
        <f t="shared" si="56"/>
        <v>0</v>
      </c>
      <c r="Q179" s="100">
        <f t="shared" si="56"/>
        <v>0</v>
      </c>
      <c r="R179" s="100">
        <f t="shared" si="56"/>
        <v>0</v>
      </c>
      <c r="S179" s="137"/>
      <c r="T179" s="137"/>
      <c r="U179" s="137"/>
      <c r="V179" s="137"/>
      <c r="W179" s="137"/>
      <c r="X179" s="137"/>
      <c r="Y179" s="144"/>
    </row>
    <row r="180" spans="1:25" s="101" customFormat="1">
      <c r="A180" s="196" t="s">
        <v>244</v>
      </c>
      <c r="B180" s="197" t="s">
        <v>239</v>
      </c>
      <c r="C180" s="197" t="s">
        <v>213</v>
      </c>
      <c r="D180" s="198" t="s">
        <v>178</v>
      </c>
      <c r="E180" s="199" t="s">
        <v>245</v>
      </c>
      <c r="F180" s="200"/>
      <c r="G180" s="201">
        <f>H180</f>
        <v>27707.5</v>
      </c>
      <c r="H180" s="201">
        <f>H182</f>
        <v>27707.5</v>
      </c>
      <c r="I180" s="201"/>
      <c r="J180" s="201">
        <f>K180</f>
        <v>28375</v>
      </c>
      <c r="K180" s="201">
        <f>K182</f>
        <v>28375</v>
      </c>
      <c r="L180" s="201"/>
      <c r="M180" s="166">
        <f t="shared" si="49"/>
        <v>131901</v>
      </c>
      <c r="N180" s="202">
        <f>N182</f>
        <v>31901</v>
      </c>
      <c r="O180" s="202">
        <f>O182</f>
        <v>100000</v>
      </c>
      <c r="P180" s="100">
        <f>M180-J180</f>
        <v>103526</v>
      </c>
      <c r="Q180" s="100">
        <f>N180-K180</f>
        <v>3526</v>
      </c>
      <c r="R180" s="100">
        <f>O180-L180</f>
        <v>100000</v>
      </c>
      <c r="S180" s="202">
        <f>T180</f>
        <v>30725</v>
      </c>
      <c r="T180" s="202">
        <f>T182</f>
        <v>30725</v>
      </c>
      <c r="U180" s="202"/>
      <c r="V180" s="202">
        <f>W180</f>
        <v>30725</v>
      </c>
      <c r="W180" s="202">
        <f>W182</f>
        <v>30725</v>
      </c>
      <c r="X180" s="202"/>
      <c r="Y180" s="203"/>
    </row>
    <row r="181" spans="1:25" ht="12.75" customHeight="1">
      <c r="A181" s="18"/>
      <c r="B181" s="20"/>
      <c r="C181" s="20"/>
      <c r="D181" s="46"/>
      <c r="E181" s="47" t="s">
        <v>183</v>
      </c>
      <c r="F181" s="118"/>
      <c r="G181" s="46"/>
      <c r="H181" s="46"/>
      <c r="I181" s="46"/>
      <c r="J181" s="46"/>
      <c r="K181" s="46"/>
      <c r="L181" s="46"/>
      <c r="M181" s="39"/>
      <c r="N181" s="23"/>
      <c r="O181" s="23"/>
      <c r="P181" s="100"/>
      <c r="Q181" s="100"/>
      <c r="R181" s="100"/>
      <c r="S181" s="23"/>
      <c r="T181" s="23"/>
      <c r="U181" s="23"/>
      <c r="V181" s="23"/>
      <c r="W181" s="23"/>
      <c r="X181" s="23"/>
      <c r="Y181" s="56"/>
    </row>
    <row r="182" spans="1:25" s="97" customFormat="1" ht="12.75" customHeight="1">
      <c r="A182" s="168" t="s">
        <v>246</v>
      </c>
      <c r="B182" s="155" t="s">
        <v>239</v>
      </c>
      <c r="C182" s="155" t="s">
        <v>213</v>
      </c>
      <c r="D182" s="155" t="s">
        <v>181</v>
      </c>
      <c r="E182" s="169" t="s">
        <v>245</v>
      </c>
      <c r="F182" s="170"/>
      <c r="G182" s="171">
        <f>H182</f>
        <v>27707.5</v>
      </c>
      <c r="H182" s="171">
        <f>H184</f>
        <v>27707.5</v>
      </c>
      <c r="I182" s="171"/>
      <c r="J182" s="171">
        <f>K182</f>
        <v>28375</v>
      </c>
      <c r="K182" s="171">
        <f>K184</f>
        <v>28375</v>
      </c>
      <c r="L182" s="171"/>
      <c r="M182" s="166">
        <f t="shared" si="49"/>
        <v>131901</v>
      </c>
      <c r="N182" s="100">
        <f>N184</f>
        <v>31901</v>
      </c>
      <c r="O182" s="100">
        <f>O184</f>
        <v>100000</v>
      </c>
      <c r="P182" s="100">
        <f t="shared" ref="P182:R187" si="57">M182-J182</f>
        <v>103526</v>
      </c>
      <c r="Q182" s="100">
        <f t="shared" si="57"/>
        <v>3526</v>
      </c>
      <c r="R182" s="100">
        <f t="shared" si="57"/>
        <v>100000</v>
      </c>
      <c r="S182" s="100">
        <f>T182</f>
        <v>30725</v>
      </c>
      <c r="T182" s="100">
        <f>T184</f>
        <v>30725</v>
      </c>
      <c r="U182" s="100"/>
      <c r="V182" s="100">
        <f>W182</f>
        <v>30725</v>
      </c>
      <c r="W182" s="100">
        <f>W184</f>
        <v>30725</v>
      </c>
      <c r="X182" s="100"/>
      <c r="Y182" s="172"/>
    </row>
    <row r="183" spans="1:25" ht="12.75" customHeight="1">
      <c r="A183" s="18"/>
      <c r="B183" s="20"/>
      <c r="C183" s="20"/>
      <c r="D183" s="46"/>
      <c r="E183" s="47" t="s">
        <v>5</v>
      </c>
      <c r="F183" s="118"/>
      <c r="G183" s="46"/>
      <c r="H183" s="46"/>
      <c r="I183" s="46"/>
      <c r="J183" s="46"/>
      <c r="K183" s="46"/>
      <c r="L183" s="46"/>
      <c r="M183" s="39"/>
      <c r="N183" s="23"/>
      <c r="O183" s="23"/>
      <c r="P183" s="100">
        <f t="shared" si="57"/>
        <v>0</v>
      </c>
      <c r="Q183" s="100">
        <f t="shared" si="57"/>
        <v>0</v>
      </c>
      <c r="R183" s="100">
        <f t="shared" si="57"/>
        <v>0</v>
      </c>
      <c r="S183" s="23"/>
      <c r="T183" s="23"/>
      <c r="U183" s="23"/>
      <c r="V183" s="23"/>
      <c r="W183" s="23"/>
      <c r="X183" s="23"/>
      <c r="Y183" s="56"/>
    </row>
    <row r="184" spans="1:25" s="5" customFormat="1" ht="21">
      <c r="A184" s="8"/>
      <c r="B184" s="9"/>
      <c r="C184" s="9"/>
      <c r="D184" s="39"/>
      <c r="E184" s="48" t="s">
        <v>489</v>
      </c>
      <c r="F184" s="115"/>
      <c r="G184" s="50">
        <f>H184</f>
        <v>27707.5</v>
      </c>
      <c r="H184" s="50">
        <f>H185+H186</f>
        <v>27707.5</v>
      </c>
      <c r="I184" s="50"/>
      <c r="J184" s="50">
        <f>K184</f>
        <v>28375</v>
      </c>
      <c r="K184" s="50">
        <f>K185+K186</f>
        <v>28375</v>
      </c>
      <c r="L184" s="50"/>
      <c r="M184" s="39">
        <f t="shared" si="49"/>
        <v>131901</v>
      </c>
      <c r="N184" s="23">
        <f>N185+N186</f>
        <v>31901</v>
      </c>
      <c r="O184" s="23">
        <f>O187</f>
        <v>100000</v>
      </c>
      <c r="P184" s="100">
        <f t="shared" si="57"/>
        <v>103526</v>
      </c>
      <c r="Q184" s="100">
        <f t="shared" si="57"/>
        <v>3526</v>
      </c>
      <c r="R184" s="100">
        <f t="shared" si="57"/>
        <v>100000</v>
      </c>
      <c r="S184" s="23">
        <f>T184</f>
        <v>30725</v>
      </c>
      <c r="T184" s="23">
        <f>T185</f>
        <v>30725</v>
      </c>
      <c r="U184" s="23"/>
      <c r="V184" s="23">
        <f>W184</f>
        <v>30725</v>
      </c>
      <c r="W184" s="23">
        <f>W185</f>
        <v>30725</v>
      </c>
      <c r="X184" s="23"/>
      <c r="Y184" s="55"/>
    </row>
    <row r="185" spans="1:25" ht="12.75" customHeight="1">
      <c r="A185" s="18"/>
      <c r="B185" s="20"/>
      <c r="C185" s="20"/>
      <c r="D185" s="46"/>
      <c r="E185" s="114" t="s">
        <v>542</v>
      </c>
      <c r="F185" s="116">
        <v>4212</v>
      </c>
      <c r="G185" s="10">
        <f>H185</f>
        <v>24332.5</v>
      </c>
      <c r="H185" s="10">
        <v>24332.5</v>
      </c>
      <c r="I185" s="35"/>
      <c r="J185" s="61">
        <f>K185</f>
        <v>25000</v>
      </c>
      <c r="K185" s="61">
        <v>25000</v>
      </c>
      <c r="L185" s="35"/>
      <c r="M185" s="39">
        <f t="shared" si="49"/>
        <v>28526</v>
      </c>
      <c r="N185" s="23">
        <v>28526</v>
      </c>
      <c r="O185" s="23"/>
      <c r="P185" s="100">
        <f t="shared" si="57"/>
        <v>3526</v>
      </c>
      <c r="Q185" s="100">
        <f t="shared" si="57"/>
        <v>3526</v>
      </c>
      <c r="R185" s="100">
        <f t="shared" si="57"/>
        <v>0</v>
      </c>
      <c r="S185" s="23">
        <f>T185</f>
        <v>30725</v>
      </c>
      <c r="T185" s="23">
        <v>30725</v>
      </c>
      <c r="U185" s="23"/>
      <c r="V185" s="23">
        <f>W185</f>
        <v>30725</v>
      </c>
      <c r="W185" s="23">
        <v>30725</v>
      </c>
      <c r="X185" s="23"/>
      <c r="Y185" s="56"/>
    </row>
    <row r="186" spans="1:25" s="5" customFormat="1" ht="19.5" customHeight="1">
      <c r="A186" s="8"/>
      <c r="B186" s="9"/>
      <c r="C186" s="9"/>
      <c r="D186" s="39"/>
      <c r="E186" s="132" t="s">
        <v>573</v>
      </c>
      <c r="F186" s="133" t="s">
        <v>395</v>
      </c>
      <c r="G186" s="59">
        <f>H186</f>
        <v>3375</v>
      </c>
      <c r="H186" s="39">
        <v>3375</v>
      </c>
      <c r="I186" s="50"/>
      <c r="J186" s="61">
        <f>K186</f>
        <v>3375</v>
      </c>
      <c r="K186" s="39">
        <v>3375</v>
      </c>
      <c r="L186" s="50"/>
      <c r="M186" s="258">
        <f t="shared" si="49"/>
        <v>3375</v>
      </c>
      <c r="N186" s="259">
        <v>3375</v>
      </c>
      <c r="O186" s="259"/>
      <c r="P186" s="100">
        <f t="shared" si="57"/>
        <v>0</v>
      </c>
      <c r="Q186" s="100">
        <f t="shared" si="57"/>
        <v>0</v>
      </c>
      <c r="R186" s="100">
        <f t="shared" si="57"/>
        <v>0</v>
      </c>
      <c r="S186" s="23">
        <f>T186</f>
        <v>0</v>
      </c>
      <c r="T186" s="23">
        <v>0</v>
      </c>
      <c r="U186" s="23"/>
      <c r="V186" s="23"/>
      <c r="W186" s="23"/>
      <c r="X186" s="23"/>
      <c r="Y186" s="55"/>
    </row>
    <row r="187" spans="1:25" s="5" customFormat="1" ht="16.5" customHeight="1">
      <c r="A187" s="8"/>
      <c r="B187" s="9"/>
      <c r="C187" s="9"/>
      <c r="D187" s="39"/>
      <c r="E187" s="49" t="s">
        <v>429</v>
      </c>
      <c r="F187" s="116" t="s">
        <v>428</v>
      </c>
      <c r="G187" s="59"/>
      <c r="H187" s="39"/>
      <c r="I187" s="50"/>
      <c r="J187" s="61"/>
      <c r="K187" s="39"/>
      <c r="L187" s="50"/>
      <c r="M187" s="258">
        <f>O187</f>
        <v>100000</v>
      </c>
      <c r="N187" s="259"/>
      <c r="O187" s="259">
        <v>100000</v>
      </c>
      <c r="P187" s="100">
        <f t="shared" si="57"/>
        <v>100000</v>
      </c>
      <c r="Q187" s="100">
        <f t="shared" si="57"/>
        <v>0</v>
      </c>
      <c r="R187" s="100">
        <f t="shared" si="57"/>
        <v>100000</v>
      </c>
      <c r="S187" s="23"/>
      <c r="T187" s="23"/>
      <c r="U187" s="23"/>
      <c r="V187" s="23"/>
      <c r="W187" s="23"/>
      <c r="X187" s="23"/>
      <c r="Y187" s="55"/>
    </row>
    <row r="188" spans="1:25" s="101" customFormat="1">
      <c r="A188" s="179" t="s">
        <v>247</v>
      </c>
      <c r="B188" s="98" t="s">
        <v>248</v>
      </c>
      <c r="C188" s="98" t="s">
        <v>178</v>
      </c>
      <c r="D188" s="166" t="s">
        <v>178</v>
      </c>
      <c r="E188" s="173" t="s">
        <v>249</v>
      </c>
      <c r="F188" s="180"/>
      <c r="G188" s="181">
        <f>G190</f>
        <v>445</v>
      </c>
      <c r="H188" s="181"/>
      <c r="I188" s="181">
        <f>I190</f>
        <v>445</v>
      </c>
      <c r="J188" s="181">
        <f>L188</f>
        <v>0</v>
      </c>
      <c r="K188" s="181"/>
      <c r="L188" s="181">
        <f>L190</f>
        <v>0</v>
      </c>
      <c r="M188" s="166">
        <f t="shared" si="49"/>
        <v>0</v>
      </c>
      <c r="N188" s="100">
        <v>0</v>
      </c>
      <c r="O188" s="100">
        <v>0</v>
      </c>
      <c r="P188" s="100">
        <v>0</v>
      </c>
      <c r="Q188" s="100">
        <v>0</v>
      </c>
      <c r="R188" s="100">
        <v>0</v>
      </c>
      <c r="S188" s="100">
        <f>T188+U188</f>
        <v>0</v>
      </c>
      <c r="T188" s="100">
        <v>0</v>
      </c>
      <c r="U188" s="100">
        <v>0</v>
      </c>
      <c r="V188" s="100">
        <v>0</v>
      </c>
      <c r="W188" s="100"/>
      <c r="X188" s="100">
        <v>0</v>
      </c>
      <c r="Y188" s="167"/>
    </row>
    <row r="189" spans="1:25" ht="12.75" customHeight="1">
      <c r="A189" s="18"/>
      <c r="B189" s="20"/>
      <c r="C189" s="20"/>
      <c r="D189" s="46"/>
      <c r="E189" s="47" t="s">
        <v>5</v>
      </c>
      <c r="F189" s="118"/>
      <c r="G189" s="46"/>
      <c r="H189" s="46"/>
      <c r="I189" s="46"/>
      <c r="J189" s="46"/>
      <c r="K189" s="46"/>
      <c r="L189" s="46"/>
      <c r="M189" s="39"/>
      <c r="N189" s="23"/>
      <c r="O189" s="23"/>
      <c r="P189" s="100"/>
      <c r="Q189" s="100"/>
      <c r="R189" s="100"/>
      <c r="S189" s="100">
        <f t="shared" ref="S189:S194" si="58">T189+U189</f>
        <v>0</v>
      </c>
      <c r="T189" s="100">
        <v>0</v>
      </c>
      <c r="U189" s="100">
        <v>0</v>
      </c>
      <c r="V189" s="23">
        <v>0</v>
      </c>
      <c r="W189" s="23"/>
      <c r="X189" s="23">
        <v>0</v>
      </c>
      <c r="Y189" s="56"/>
    </row>
    <row r="190" spans="1:25" s="101" customFormat="1">
      <c r="A190" s="179" t="s">
        <v>250</v>
      </c>
      <c r="B190" s="98" t="s">
        <v>248</v>
      </c>
      <c r="C190" s="98" t="s">
        <v>195</v>
      </c>
      <c r="D190" s="166" t="s">
        <v>178</v>
      </c>
      <c r="E190" s="173" t="s">
        <v>251</v>
      </c>
      <c r="F190" s="180"/>
      <c r="G190" s="181">
        <f>G192</f>
        <v>445</v>
      </c>
      <c r="H190" s="181"/>
      <c r="I190" s="181">
        <f>I192</f>
        <v>445</v>
      </c>
      <c r="J190" s="181">
        <f>L190</f>
        <v>0</v>
      </c>
      <c r="K190" s="181"/>
      <c r="L190" s="181">
        <f>L192</f>
        <v>0</v>
      </c>
      <c r="M190" s="166">
        <f t="shared" si="49"/>
        <v>0</v>
      </c>
      <c r="N190" s="100">
        <v>0</v>
      </c>
      <c r="O190" s="100">
        <v>0</v>
      </c>
      <c r="P190" s="100">
        <v>0</v>
      </c>
      <c r="Q190" s="100">
        <v>0</v>
      </c>
      <c r="R190" s="100">
        <v>0</v>
      </c>
      <c r="S190" s="100">
        <f t="shared" si="58"/>
        <v>0</v>
      </c>
      <c r="T190" s="100">
        <v>0</v>
      </c>
      <c r="U190" s="100">
        <v>0</v>
      </c>
      <c r="V190" s="100">
        <v>0</v>
      </c>
      <c r="W190" s="100"/>
      <c r="X190" s="100">
        <v>0</v>
      </c>
      <c r="Y190" s="167"/>
    </row>
    <row r="191" spans="1:25" ht="12.75" customHeight="1">
      <c r="A191" s="18"/>
      <c r="B191" s="20"/>
      <c r="C191" s="20"/>
      <c r="D191" s="46"/>
      <c r="E191" s="47" t="s">
        <v>183</v>
      </c>
      <c r="F191" s="118"/>
      <c r="G191" s="46"/>
      <c r="H191" s="46"/>
      <c r="I191" s="46"/>
      <c r="J191" s="46"/>
      <c r="K191" s="46"/>
      <c r="L191" s="46"/>
      <c r="M191" s="39"/>
      <c r="N191" s="23"/>
      <c r="O191" s="23"/>
      <c r="P191" s="100"/>
      <c r="Q191" s="100"/>
      <c r="R191" s="100"/>
      <c r="S191" s="100">
        <f t="shared" si="58"/>
        <v>0</v>
      </c>
      <c r="T191" s="100">
        <v>0</v>
      </c>
      <c r="U191" s="100">
        <v>0</v>
      </c>
      <c r="V191" s="23">
        <v>0</v>
      </c>
      <c r="W191" s="23"/>
      <c r="X191" s="23">
        <v>0</v>
      </c>
      <c r="Y191" s="56"/>
    </row>
    <row r="192" spans="1:25" s="97" customFormat="1" ht="12.75" customHeight="1">
      <c r="A192" s="162">
        <v>2762</v>
      </c>
      <c r="B192" s="163">
        <v>7</v>
      </c>
      <c r="C192" s="163">
        <v>6</v>
      </c>
      <c r="D192" s="163">
        <v>2</v>
      </c>
      <c r="E192" s="204" t="s">
        <v>525</v>
      </c>
      <c r="F192" s="170"/>
      <c r="G192" s="171">
        <f>G194</f>
        <v>445</v>
      </c>
      <c r="H192" s="171"/>
      <c r="I192" s="171">
        <f>I194</f>
        <v>445</v>
      </c>
      <c r="J192" s="171">
        <f>L192</f>
        <v>0</v>
      </c>
      <c r="K192" s="171"/>
      <c r="L192" s="171">
        <f>0</f>
        <v>0</v>
      </c>
      <c r="M192" s="166">
        <f t="shared" si="49"/>
        <v>0</v>
      </c>
      <c r="N192" s="100">
        <v>0</v>
      </c>
      <c r="O192" s="100">
        <v>0</v>
      </c>
      <c r="P192" s="100">
        <v>0</v>
      </c>
      <c r="Q192" s="100">
        <v>0</v>
      </c>
      <c r="R192" s="100">
        <v>0</v>
      </c>
      <c r="S192" s="100">
        <f t="shared" si="58"/>
        <v>0</v>
      </c>
      <c r="T192" s="100">
        <v>0</v>
      </c>
      <c r="U192" s="100">
        <v>0</v>
      </c>
      <c r="V192" s="100">
        <v>0</v>
      </c>
      <c r="W192" s="100"/>
      <c r="X192" s="100">
        <v>0</v>
      </c>
      <c r="Y192" s="172"/>
    </row>
    <row r="193" spans="1:25" ht="12.75" customHeight="1">
      <c r="A193" s="18"/>
      <c r="B193" s="20"/>
      <c r="C193" s="20"/>
      <c r="D193" s="46"/>
      <c r="E193" s="47" t="s">
        <v>5</v>
      </c>
      <c r="F193" s="118"/>
      <c r="G193" s="46"/>
      <c r="H193" s="46"/>
      <c r="I193" s="46"/>
      <c r="J193" s="46"/>
      <c r="K193" s="46"/>
      <c r="L193" s="46"/>
      <c r="M193" s="39"/>
      <c r="N193" s="23"/>
      <c r="O193" s="23"/>
      <c r="P193" s="100"/>
      <c r="Q193" s="100"/>
      <c r="R193" s="100"/>
      <c r="S193" s="100">
        <f t="shared" si="58"/>
        <v>0</v>
      </c>
      <c r="T193" s="100">
        <v>0</v>
      </c>
      <c r="U193" s="100">
        <v>0</v>
      </c>
      <c r="V193" s="23">
        <v>0</v>
      </c>
      <c r="W193" s="23"/>
      <c r="X193" s="23">
        <v>0</v>
      </c>
      <c r="Y193" s="56"/>
    </row>
    <row r="194" spans="1:25" ht="12.75" customHeight="1">
      <c r="A194" s="18"/>
      <c r="B194" s="20"/>
      <c r="C194" s="20"/>
      <c r="D194" s="46"/>
      <c r="E194" s="138" t="s">
        <v>564</v>
      </c>
      <c r="F194" s="139" t="s">
        <v>443</v>
      </c>
      <c r="G194" s="61">
        <f>H194+I194</f>
        <v>445</v>
      </c>
      <c r="H194" s="35"/>
      <c r="I194" s="61">
        <v>445</v>
      </c>
      <c r="J194" s="35">
        <v>0</v>
      </c>
      <c r="K194" s="35">
        <v>0</v>
      </c>
      <c r="L194" s="35">
        <v>0</v>
      </c>
      <c r="M194" s="39">
        <f t="shared" si="49"/>
        <v>0</v>
      </c>
      <c r="N194" s="23">
        <v>0</v>
      </c>
      <c r="O194" s="23">
        <v>0</v>
      </c>
      <c r="P194" s="100">
        <v>0</v>
      </c>
      <c r="Q194" s="100">
        <v>0</v>
      </c>
      <c r="R194" s="100">
        <v>0</v>
      </c>
      <c r="S194" s="100">
        <f t="shared" si="58"/>
        <v>0</v>
      </c>
      <c r="T194" s="100">
        <v>0</v>
      </c>
      <c r="U194" s="100">
        <v>0</v>
      </c>
      <c r="V194" s="23">
        <v>0</v>
      </c>
      <c r="W194" s="23"/>
      <c r="X194" s="23">
        <v>0</v>
      </c>
      <c r="Y194" s="56"/>
    </row>
    <row r="195" spans="1:25" s="103" customFormat="1">
      <c r="A195" s="179" t="s">
        <v>252</v>
      </c>
      <c r="B195" s="98" t="s">
        <v>253</v>
      </c>
      <c r="C195" s="98" t="s">
        <v>178</v>
      </c>
      <c r="D195" s="166" t="s">
        <v>178</v>
      </c>
      <c r="E195" s="173" t="s">
        <v>254</v>
      </c>
      <c r="F195" s="180"/>
      <c r="G195" s="181">
        <f>H195+I195</f>
        <v>372760.58</v>
      </c>
      <c r="H195" s="181">
        <f>H197+H212</f>
        <v>248619.17</v>
      </c>
      <c r="I195" s="181">
        <f>I197+I212</f>
        <v>124141.41</v>
      </c>
      <c r="J195" s="181">
        <f>K195</f>
        <v>284870.80000000005</v>
      </c>
      <c r="K195" s="181">
        <f>K197+K212</f>
        <v>284870.80000000005</v>
      </c>
      <c r="L195" s="181">
        <v>0</v>
      </c>
      <c r="M195" s="166">
        <f t="shared" si="49"/>
        <v>724515.1</v>
      </c>
      <c r="N195" s="100">
        <f>N197+N212</f>
        <v>334515.09999999998</v>
      </c>
      <c r="O195" s="100">
        <f>O212</f>
        <v>390000</v>
      </c>
      <c r="P195" s="100">
        <f>M195-J195</f>
        <v>439644.29999999993</v>
      </c>
      <c r="Q195" s="100">
        <f>N195-K195</f>
        <v>49644.29999999993</v>
      </c>
      <c r="R195" s="100">
        <f>O195-L195</f>
        <v>390000</v>
      </c>
      <c r="S195" s="100">
        <f>T195+U195</f>
        <v>1210824.8999999999</v>
      </c>
      <c r="T195" s="100">
        <f>T197+T212</f>
        <v>345824.9</v>
      </c>
      <c r="U195" s="100">
        <f>U197+U212</f>
        <v>865000</v>
      </c>
      <c r="V195" s="100">
        <f>W195+X195</f>
        <v>798290.6</v>
      </c>
      <c r="W195" s="100">
        <f>W197+W212</f>
        <v>358290.6</v>
      </c>
      <c r="X195" s="100">
        <f>X197+X212</f>
        <v>440000</v>
      </c>
      <c r="Y195" s="189"/>
    </row>
    <row r="196" spans="1:25" ht="12.75" customHeight="1">
      <c r="A196" s="18"/>
      <c r="B196" s="20"/>
      <c r="C196" s="20"/>
      <c r="D196" s="46"/>
      <c r="E196" s="47" t="s">
        <v>5</v>
      </c>
      <c r="F196" s="118"/>
      <c r="G196" s="46"/>
      <c r="H196" s="46"/>
      <c r="I196" s="46"/>
      <c r="J196" s="46"/>
      <c r="K196" s="46"/>
      <c r="L196" s="46"/>
      <c r="M196" s="39"/>
      <c r="N196" s="23"/>
      <c r="O196" s="23"/>
      <c r="P196" s="23"/>
      <c r="Q196" s="23"/>
      <c r="R196" s="23"/>
      <c r="S196" s="23"/>
      <c r="T196" s="23"/>
      <c r="U196" s="23"/>
      <c r="V196" s="23"/>
      <c r="W196" s="23"/>
      <c r="X196" s="23"/>
      <c r="Y196" s="56"/>
    </row>
    <row r="197" spans="1:25" s="101" customFormat="1">
      <c r="A197" s="179" t="s">
        <v>255</v>
      </c>
      <c r="B197" s="98" t="s">
        <v>253</v>
      </c>
      <c r="C197" s="98" t="s">
        <v>181</v>
      </c>
      <c r="D197" s="166" t="s">
        <v>178</v>
      </c>
      <c r="E197" s="173" t="s">
        <v>256</v>
      </c>
      <c r="F197" s="180"/>
      <c r="G197" s="181">
        <f>H197+I197</f>
        <v>16684.419999999998</v>
      </c>
      <c r="H197" s="181">
        <f>H199</f>
        <v>10689.42</v>
      </c>
      <c r="I197" s="181">
        <f>I199</f>
        <v>5995</v>
      </c>
      <c r="J197" s="181">
        <f>K197</f>
        <v>10000</v>
      </c>
      <c r="K197" s="181">
        <f>K199</f>
        <v>10000</v>
      </c>
      <c r="L197" s="181"/>
      <c r="M197" s="166">
        <f t="shared" si="49"/>
        <v>12350</v>
      </c>
      <c r="N197" s="100">
        <f>N199</f>
        <v>12350</v>
      </c>
      <c r="O197" s="100"/>
      <c r="P197" s="100">
        <f>M197-J197</f>
        <v>2350</v>
      </c>
      <c r="Q197" s="100">
        <f>N197-K197</f>
        <v>2350</v>
      </c>
      <c r="R197" s="100"/>
      <c r="S197" s="100">
        <f>T197+U197</f>
        <v>196350</v>
      </c>
      <c r="T197" s="100">
        <f>T199</f>
        <v>11350</v>
      </c>
      <c r="U197" s="100">
        <f>U199</f>
        <v>185000</v>
      </c>
      <c r="V197" s="100">
        <f>V199</f>
        <v>311350</v>
      </c>
      <c r="W197" s="100">
        <f>W199</f>
        <v>11350</v>
      </c>
      <c r="X197" s="100">
        <f>X199</f>
        <v>300000</v>
      </c>
      <c r="Y197" s="167"/>
    </row>
    <row r="198" spans="1:25" ht="12.75" customHeight="1">
      <c r="A198" s="18"/>
      <c r="B198" s="20"/>
      <c r="C198" s="20"/>
      <c r="D198" s="46"/>
      <c r="E198" s="47" t="s">
        <v>183</v>
      </c>
      <c r="F198" s="118"/>
      <c r="G198" s="46"/>
      <c r="H198" s="46"/>
      <c r="I198" s="46"/>
      <c r="J198" s="46"/>
      <c r="K198" s="46"/>
      <c r="L198" s="46"/>
      <c r="M198" s="39"/>
      <c r="N198" s="23"/>
      <c r="O198" s="23"/>
      <c r="P198" s="100"/>
      <c r="Q198" s="100"/>
      <c r="R198" s="23"/>
      <c r="S198" s="23"/>
      <c r="T198" s="23"/>
      <c r="U198" s="23"/>
      <c r="V198" s="23"/>
      <c r="W198" s="23"/>
      <c r="X198" s="23"/>
      <c r="Y198" s="56"/>
    </row>
    <row r="199" spans="1:25" s="97" customFormat="1" ht="12.75" customHeight="1">
      <c r="A199" s="168" t="s">
        <v>257</v>
      </c>
      <c r="B199" s="155" t="s">
        <v>253</v>
      </c>
      <c r="C199" s="155" t="s">
        <v>181</v>
      </c>
      <c r="D199" s="155" t="s">
        <v>181</v>
      </c>
      <c r="E199" s="169" t="s">
        <v>256</v>
      </c>
      <c r="F199" s="170"/>
      <c r="G199" s="171">
        <f>G201</f>
        <v>16684.419999999998</v>
      </c>
      <c r="H199" s="171">
        <f>H201</f>
        <v>10689.42</v>
      </c>
      <c r="I199" s="171">
        <f>I201</f>
        <v>5995</v>
      </c>
      <c r="J199" s="171">
        <f>K199</f>
        <v>10000</v>
      </c>
      <c r="K199" s="171">
        <f>K201</f>
        <v>10000</v>
      </c>
      <c r="L199" s="171"/>
      <c r="M199" s="166">
        <f t="shared" si="49"/>
        <v>12350</v>
      </c>
      <c r="N199" s="100">
        <f>N201</f>
        <v>12350</v>
      </c>
      <c r="O199" s="100"/>
      <c r="P199" s="100">
        <f t="shared" ref="P199:P207" si="59">M199-J199</f>
        <v>2350</v>
      </c>
      <c r="Q199" s="100">
        <f t="shared" ref="Q199:Q207" si="60">N199-K199</f>
        <v>2350</v>
      </c>
      <c r="R199" s="100"/>
      <c r="S199" s="100">
        <f>T199+U199</f>
        <v>196350</v>
      </c>
      <c r="T199" s="100">
        <f>T201</f>
        <v>11350</v>
      </c>
      <c r="U199" s="100">
        <f>U209</f>
        <v>185000</v>
      </c>
      <c r="V199" s="100">
        <f>W199+X199</f>
        <v>311350</v>
      </c>
      <c r="W199" s="100">
        <f>W201</f>
        <v>11350</v>
      </c>
      <c r="X199" s="100">
        <f>X209</f>
        <v>300000</v>
      </c>
      <c r="Y199" s="172"/>
    </row>
    <row r="200" spans="1:25" ht="12.75" customHeight="1">
      <c r="A200" s="18"/>
      <c r="B200" s="20"/>
      <c r="C200" s="20"/>
      <c r="D200" s="46"/>
      <c r="E200" s="47" t="s">
        <v>5</v>
      </c>
      <c r="F200" s="118"/>
      <c r="G200" s="46"/>
      <c r="H200" s="46"/>
      <c r="I200" s="46"/>
      <c r="J200" s="46"/>
      <c r="K200" s="46"/>
      <c r="L200" s="46"/>
      <c r="M200" s="39"/>
      <c r="N200" s="23"/>
      <c r="O200" s="23"/>
      <c r="P200" s="100"/>
      <c r="Q200" s="100"/>
      <c r="R200" s="23"/>
      <c r="S200" s="23"/>
      <c r="T200" s="23"/>
      <c r="U200" s="23"/>
      <c r="V200" s="23"/>
      <c r="W200" s="23"/>
      <c r="X200" s="23"/>
      <c r="Y200" s="56"/>
    </row>
    <row r="201" spans="1:25" s="101" customFormat="1" ht="17.25" customHeight="1">
      <c r="A201" s="179"/>
      <c r="B201" s="98"/>
      <c r="C201" s="98"/>
      <c r="D201" s="166"/>
      <c r="E201" s="173" t="s">
        <v>490</v>
      </c>
      <c r="F201" s="180"/>
      <c r="G201" s="181">
        <f t="shared" ref="G201:G212" si="61">H201+I201</f>
        <v>16684.419999999998</v>
      </c>
      <c r="H201" s="181">
        <f>H202+H203+H205+H206+H207</f>
        <v>10689.42</v>
      </c>
      <c r="I201" s="181">
        <f>I208</f>
        <v>5995</v>
      </c>
      <c r="J201" s="181">
        <f t="shared" ref="J201:J207" si="62">K201</f>
        <v>10000</v>
      </c>
      <c r="K201" s="181">
        <f>K204+K205+K206+K207</f>
        <v>10000</v>
      </c>
      <c r="L201" s="181"/>
      <c r="M201" s="166">
        <f t="shared" si="49"/>
        <v>12350</v>
      </c>
      <c r="N201" s="100">
        <f>N202+N203+N204+N205+N206+N207</f>
        <v>12350</v>
      </c>
      <c r="O201" s="100"/>
      <c r="P201" s="100">
        <f t="shared" si="59"/>
        <v>2350</v>
      </c>
      <c r="Q201" s="100">
        <f t="shared" si="60"/>
        <v>2350</v>
      </c>
      <c r="R201" s="100"/>
      <c r="S201" s="100">
        <f t="shared" ref="S201:S207" si="63">T201</f>
        <v>11350</v>
      </c>
      <c r="T201" s="100">
        <f>T202+T203+T204+T205+T206+T207</f>
        <v>11350</v>
      </c>
      <c r="U201" s="100"/>
      <c r="V201" s="100">
        <f>W201</f>
        <v>11350</v>
      </c>
      <c r="W201" s="100">
        <f>W202+W203+W204+W205+W206+W207</f>
        <v>11350</v>
      </c>
      <c r="X201" s="100"/>
      <c r="Y201" s="167"/>
    </row>
    <row r="202" spans="1:25" ht="12.75" customHeight="1">
      <c r="A202" s="18"/>
      <c r="B202" s="20"/>
      <c r="C202" s="20"/>
      <c r="D202" s="46"/>
      <c r="E202" s="114" t="s">
        <v>552</v>
      </c>
      <c r="F202" s="116" t="s">
        <v>340</v>
      </c>
      <c r="G202" s="61">
        <f t="shared" si="61"/>
        <v>96</v>
      </c>
      <c r="H202" s="61">
        <v>96</v>
      </c>
      <c r="I202" s="35"/>
      <c r="J202" s="61">
        <f t="shared" si="62"/>
        <v>0</v>
      </c>
      <c r="K202" s="35">
        <v>0</v>
      </c>
      <c r="L202" s="35"/>
      <c r="M202" s="39">
        <f t="shared" si="49"/>
        <v>100</v>
      </c>
      <c r="N202" s="23">
        <v>100</v>
      </c>
      <c r="O202" s="23"/>
      <c r="P202" s="100">
        <f t="shared" si="59"/>
        <v>100</v>
      </c>
      <c r="Q202" s="100">
        <f t="shared" si="60"/>
        <v>100</v>
      </c>
      <c r="R202" s="23"/>
      <c r="S202" s="23">
        <f t="shared" si="63"/>
        <v>0</v>
      </c>
      <c r="T202" s="23">
        <v>0</v>
      </c>
      <c r="U202" s="23"/>
      <c r="V202" s="100">
        <f t="shared" ref="V202:V207" si="64">W202</f>
        <v>0</v>
      </c>
      <c r="W202" s="23">
        <v>0</v>
      </c>
      <c r="X202" s="23"/>
      <c r="Y202" s="56"/>
    </row>
    <row r="203" spans="1:25" ht="12.75" customHeight="1">
      <c r="A203" s="18"/>
      <c r="B203" s="20"/>
      <c r="C203" s="20"/>
      <c r="D203" s="46"/>
      <c r="E203" s="125" t="s">
        <v>574</v>
      </c>
      <c r="F203" s="126" t="s">
        <v>344</v>
      </c>
      <c r="G203" s="61">
        <f t="shared" si="61"/>
        <v>762</v>
      </c>
      <c r="H203" s="61">
        <v>762</v>
      </c>
      <c r="I203" s="35"/>
      <c r="J203" s="61">
        <f t="shared" si="62"/>
        <v>0</v>
      </c>
      <c r="K203" s="35">
        <v>0</v>
      </c>
      <c r="L203" s="35"/>
      <c r="M203" s="39">
        <f t="shared" si="49"/>
        <v>0</v>
      </c>
      <c r="N203" s="23">
        <v>0</v>
      </c>
      <c r="O203" s="23"/>
      <c r="P203" s="100"/>
      <c r="Q203" s="100"/>
      <c r="R203" s="23"/>
      <c r="S203" s="23">
        <f t="shared" si="63"/>
        <v>0</v>
      </c>
      <c r="T203" s="23">
        <v>0</v>
      </c>
      <c r="U203" s="23"/>
      <c r="V203" s="100">
        <f t="shared" si="64"/>
        <v>0</v>
      </c>
      <c r="W203" s="23">
        <v>0</v>
      </c>
      <c r="X203" s="23"/>
      <c r="Y203" s="56"/>
    </row>
    <row r="204" spans="1:25" ht="12.75" customHeight="1">
      <c r="A204" s="18"/>
      <c r="B204" s="20"/>
      <c r="C204" s="20"/>
      <c r="D204" s="46"/>
      <c r="E204" s="47" t="s">
        <v>347</v>
      </c>
      <c r="F204" s="118" t="s">
        <v>348</v>
      </c>
      <c r="G204" s="61">
        <v>0</v>
      </c>
      <c r="H204" s="61">
        <v>0</v>
      </c>
      <c r="I204" s="35"/>
      <c r="J204" s="61">
        <f t="shared" si="62"/>
        <v>1700</v>
      </c>
      <c r="K204" s="61">
        <v>1700</v>
      </c>
      <c r="L204" s="35"/>
      <c r="M204" s="39">
        <f t="shared" si="49"/>
        <v>2100</v>
      </c>
      <c r="N204" s="23">
        <v>2100</v>
      </c>
      <c r="O204" s="23"/>
      <c r="P204" s="100">
        <f t="shared" si="59"/>
        <v>400</v>
      </c>
      <c r="Q204" s="100">
        <f t="shared" si="60"/>
        <v>400</v>
      </c>
      <c r="R204" s="23"/>
      <c r="S204" s="23">
        <f t="shared" si="63"/>
        <v>1500</v>
      </c>
      <c r="T204" s="23">
        <v>1500</v>
      </c>
      <c r="U204" s="23"/>
      <c r="V204" s="100">
        <f t="shared" si="64"/>
        <v>1500</v>
      </c>
      <c r="W204" s="23">
        <v>1500</v>
      </c>
      <c r="X204" s="23"/>
      <c r="Y204" s="56"/>
    </row>
    <row r="205" spans="1:25" ht="12.75" customHeight="1">
      <c r="A205" s="18"/>
      <c r="B205" s="20"/>
      <c r="C205" s="20"/>
      <c r="D205" s="46"/>
      <c r="E205" s="125" t="s">
        <v>575</v>
      </c>
      <c r="F205" s="126" t="s">
        <v>365</v>
      </c>
      <c r="G205" s="61">
        <f t="shared" si="61"/>
        <v>48.72</v>
      </c>
      <c r="H205" s="35">
        <v>48.72</v>
      </c>
      <c r="I205" s="35"/>
      <c r="J205" s="61">
        <f t="shared" si="62"/>
        <v>300</v>
      </c>
      <c r="K205" s="61">
        <v>300</v>
      </c>
      <c r="L205" s="35"/>
      <c r="M205" s="39">
        <f t="shared" si="49"/>
        <v>350</v>
      </c>
      <c r="N205" s="23">
        <v>350</v>
      </c>
      <c r="O205" s="23"/>
      <c r="P205" s="100">
        <f t="shared" si="59"/>
        <v>50</v>
      </c>
      <c r="Q205" s="100">
        <f t="shared" si="60"/>
        <v>50</v>
      </c>
      <c r="R205" s="23"/>
      <c r="S205" s="23">
        <f t="shared" si="63"/>
        <v>350</v>
      </c>
      <c r="T205" s="23">
        <v>350</v>
      </c>
      <c r="U205" s="23"/>
      <c r="V205" s="100">
        <f t="shared" si="64"/>
        <v>350</v>
      </c>
      <c r="W205" s="23">
        <v>350</v>
      </c>
      <c r="X205" s="23"/>
      <c r="Y205" s="56"/>
    </row>
    <row r="206" spans="1:25" ht="12.75" customHeight="1">
      <c r="A206" s="18"/>
      <c r="B206" s="20"/>
      <c r="C206" s="20"/>
      <c r="D206" s="46"/>
      <c r="E206" s="125" t="s">
        <v>576</v>
      </c>
      <c r="F206" s="126" t="s">
        <v>369</v>
      </c>
      <c r="G206" s="61">
        <f t="shared" si="61"/>
        <v>3213.7</v>
      </c>
      <c r="H206" s="35">
        <v>3213.7</v>
      </c>
      <c r="I206" s="35"/>
      <c r="J206" s="61">
        <f t="shared" si="62"/>
        <v>4000</v>
      </c>
      <c r="K206" s="61">
        <v>4000</v>
      </c>
      <c r="L206" s="35"/>
      <c r="M206" s="39">
        <f t="shared" si="49"/>
        <v>4300</v>
      </c>
      <c r="N206" s="23">
        <v>4300</v>
      </c>
      <c r="O206" s="23"/>
      <c r="P206" s="100">
        <f t="shared" si="59"/>
        <v>300</v>
      </c>
      <c r="Q206" s="100">
        <f t="shared" si="60"/>
        <v>300</v>
      </c>
      <c r="R206" s="23"/>
      <c r="S206" s="23">
        <f t="shared" si="63"/>
        <v>4000</v>
      </c>
      <c r="T206" s="23">
        <v>4000</v>
      </c>
      <c r="U206" s="23"/>
      <c r="V206" s="100">
        <f t="shared" si="64"/>
        <v>4000</v>
      </c>
      <c r="W206" s="23">
        <v>4000</v>
      </c>
      <c r="X206" s="23"/>
      <c r="Y206" s="56"/>
    </row>
    <row r="207" spans="1:25" ht="21.75" customHeight="1">
      <c r="A207" s="18"/>
      <c r="B207" s="20"/>
      <c r="C207" s="20"/>
      <c r="D207" s="46"/>
      <c r="E207" s="125" t="s">
        <v>530</v>
      </c>
      <c r="F207" s="126" t="s">
        <v>531</v>
      </c>
      <c r="G207" s="59">
        <f t="shared" si="61"/>
        <v>6569</v>
      </c>
      <c r="H207" s="59">
        <v>6569</v>
      </c>
      <c r="I207" s="35"/>
      <c r="J207" s="61">
        <f t="shared" si="62"/>
        <v>4000</v>
      </c>
      <c r="K207" s="59">
        <v>4000</v>
      </c>
      <c r="L207" s="35"/>
      <c r="M207" s="39">
        <f t="shared" si="49"/>
        <v>5500</v>
      </c>
      <c r="N207" s="23">
        <v>5500</v>
      </c>
      <c r="O207" s="23"/>
      <c r="P207" s="100">
        <f t="shared" si="59"/>
        <v>1500</v>
      </c>
      <c r="Q207" s="100">
        <f t="shared" si="60"/>
        <v>1500</v>
      </c>
      <c r="R207" s="23"/>
      <c r="S207" s="23">
        <f t="shared" si="63"/>
        <v>5500</v>
      </c>
      <c r="T207" s="23">
        <v>5500</v>
      </c>
      <c r="U207" s="23"/>
      <c r="V207" s="100">
        <f t="shared" si="64"/>
        <v>5500</v>
      </c>
      <c r="W207" s="23">
        <v>5500</v>
      </c>
      <c r="X207" s="23"/>
      <c r="Y207" s="56"/>
    </row>
    <row r="208" spans="1:25" ht="12.75" customHeight="1">
      <c r="A208" s="18"/>
      <c r="B208" s="20"/>
      <c r="C208" s="20"/>
      <c r="D208" s="46"/>
      <c r="E208" s="47" t="s">
        <v>439</v>
      </c>
      <c r="F208" s="118" t="s">
        <v>440</v>
      </c>
      <c r="G208" s="61">
        <f t="shared" si="61"/>
        <v>5995</v>
      </c>
      <c r="H208" s="35"/>
      <c r="I208" s="61">
        <v>5995</v>
      </c>
      <c r="J208" s="61">
        <f>L208</f>
        <v>0</v>
      </c>
      <c r="K208" s="61"/>
      <c r="L208" s="61">
        <v>0</v>
      </c>
      <c r="M208" s="39">
        <f t="shared" si="49"/>
        <v>0</v>
      </c>
      <c r="N208" s="23"/>
      <c r="O208" s="23"/>
      <c r="P208" s="23"/>
      <c r="Q208" s="23"/>
      <c r="R208" s="23"/>
      <c r="S208" s="23"/>
      <c r="T208" s="23"/>
      <c r="U208" s="23"/>
      <c r="V208" s="23"/>
      <c r="W208" s="23"/>
      <c r="X208" s="23"/>
      <c r="Y208" s="56"/>
    </row>
    <row r="209" spans="1:25" s="107" customFormat="1" ht="35.25" customHeight="1">
      <c r="A209" s="252"/>
      <c r="B209" s="104"/>
      <c r="C209" s="104"/>
      <c r="D209" s="206"/>
      <c r="E209" s="190" t="s">
        <v>597</v>
      </c>
      <c r="F209" s="205"/>
      <c r="G209" s="109"/>
      <c r="H209" s="250"/>
      <c r="I209" s="109"/>
      <c r="J209" s="109"/>
      <c r="K209" s="109"/>
      <c r="L209" s="109"/>
      <c r="M209" s="181"/>
      <c r="N209" s="251"/>
      <c r="O209" s="251"/>
      <c r="P209" s="251"/>
      <c r="Q209" s="251"/>
      <c r="R209" s="251"/>
      <c r="S209" s="251">
        <f>U209</f>
        <v>185000</v>
      </c>
      <c r="T209" s="251"/>
      <c r="U209" s="251">
        <f>U210+U211</f>
        <v>185000</v>
      </c>
      <c r="V209" s="251">
        <f>X209</f>
        <v>300000</v>
      </c>
      <c r="W209" s="251"/>
      <c r="X209" s="251">
        <f>X210+X211</f>
        <v>300000</v>
      </c>
      <c r="Y209" s="253"/>
    </row>
    <row r="210" spans="1:25" ht="12.75" customHeight="1">
      <c r="A210" s="18"/>
      <c r="B210" s="20"/>
      <c r="C210" s="20"/>
      <c r="D210" s="46"/>
      <c r="E210" s="47" t="s">
        <v>429</v>
      </c>
      <c r="F210" s="118" t="s">
        <v>428</v>
      </c>
      <c r="G210" s="61"/>
      <c r="H210" s="35"/>
      <c r="I210" s="61"/>
      <c r="J210" s="61"/>
      <c r="K210" s="61"/>
      <c r="L210" s="61"/>
      <c r="M210" s="39"/>
      <c r="N210" s="23"/>
      <c r="O210" s="23"/>
      <c r="P210" s="23"/>
      <c r="Q210" s="23"/>
      <c r="R210" s="23"/>
      <c r="S210" s="23">
        <f>U210</f>
        <v>41406.300000000003</v>
      </c>
      <c r="T210" s="23"/>
      <c r="U210" s="23">
        <v>41406.300000000003</v>
      </c>
      <c r="V210" s="23">
        <f>X210</f>
        <v>100000</v>
      </c>
      <c r="W210" s="23"/>
      <c r="X210" s="23">
        <v>100000</v>
      </c>
      <c r="Y210" s="56"/>
    </row>
    <row r="211" spans="1:25" ht="12.75" customHeight="1">
      <c r="A211" s="18"/>
      <c r="B211" s="20"/>
      <c r="C211" s="20"/>
      <c r="D211" s="46"/>
      <c r="E211" s="125" t="s">
        <v>570</v>
      </c>
      <c r="F211" s="126" t="s">
        <v>430</v>
      </c>
      <c r="G211" s="61"/>
      <c r="H211" s="35"/>
      <c r="I211" s="61"/>
      <c r="J211" s="61"/>
      <c r="K211" s="61"/>
      <c r="L211" s="61"/>
      <c r="M211" s="39"/>
      <c r="N211" s="23"/>
      <c r="O211" s="23"/>
      <c r="P211" s="23"/>
      <c r="Q211" s="23"/>
      <c r="R211" s="23"/>
      <c r="S211" s="23">
        <f>U211</f>
        <v>143593.70000000001</v>
      </c>
      <c r="T211" s="23"/>
      <c r="U211" s="23">
        <v>143593.70000000001</v>
      </c>
      <c r="V211" s="23">
        <f>X211</f>
        <v>200000</v>
      </c>
      <c r="W211" s="23"/>
      <c r="X211" s="23">
        <v>200000</v>
      </c>
      <c r="Y211" s="56"/>
    </row>
    <row r="212" spans="1:25" s="101" customFormat="1">
      <c r="A212" s="179" t="s">
        <v>258</v>
      </c>
      <c r="B212" s="98" t="s">
        <v>253</v>
      </c>
      <c r="C212" s="98" t="s">
        <v>202</v>
      </c>
      <c r="D212" s="166" t="s">
        <v>178</v>
      </c>
      <c r="E212" s="173" t="s">
        <v>259</v>
      </c>
      <c r="F212" s="180"/>
      <c r="G212" s="181">
        <f t="shared" si="61"/>
        <v>356076.16000000003</v>
      </c>
      <c r="H212" s="181">
        <f>H214+H221+H228+H235</f>
        <v>237929.75</v>
      </c>
      <c r="I212" s="181">
        <f>I214+I221+I228+I235</f>
        <v>118146.41</v>
      </c>
      <c r="J212" s="181">
        <f>K212</f>
        <v>274870.80000000005</v>
      </c>
      <c r="K212" s="181">
        <f>K214++K221+K228+K235</f>
        <v>274870.80000000005</v>
      </c>
      <c r="L212" s="181">
        <v>0</v>
      </c>
      <c r="M212" s="166">
        <f t="shared" si="49"/>
        <v>712165.1</v>
      </c>
      <c r="N212" s="100">
        <f>N214+N221+N228+N235</f>
        <v>322165.09999999998</v>
      </c>
      <c r="O212" s="100">
        <f>O214+O221+O228+O235</f>
        <v>390000</v>
      </c>
      <c r="P212" s="100">
        <f>M212-J212</f>
        <v>437294.29999999993</v>
      </c>
      <c r="Q212" s="100">
        <f>N212-K212</f>
        <v>47294.29999999993</v>
      </c>
      <c r="R212" s="100">
        <f>O212-L212</f>
        <v>390000</v>
      </c>
      <c r="S212" s="100">
        <f>T212+U212</f>
        <v>1014474.9</v>
      </c>
      <c r="T212" s="276">
        <f>T214+T221+T228+T235</f>
        <v>334474.90000000002</v>
      </c>
      <c r="U212" s="100">
        <f>U214+U235</f>
        <v>680000</v>
      </c>
      <c r="V212" s="100"/>
      <c r="W212" s="100">
        <f>W214+W221+W228+W235</f>
        <v>346940.6</v>
      </c>
      <c r="X212" s="100">
        <f>X214</f>
        <v>140000</v>
      </c>
      <c r="Y212" s="167"/>
    </row>
    <row r="213" spans="1:25" ht="16.5" customHeight="1">
      <c r="A213" s="18"/>
      <c r="B213" s="20"/>
      <c r="C213" s="20"/>
      <c r="D213" s="46"/>
      <c r="E213" s="47" t="s">
        <v>183</v>
      </c>
      <c r="F213" s="118"/>
      <c r="G213" s="46"/>
      <c r="H213" s="46"/>
      <c r="I213" s="46"/>
      <c r="J213" s="46"/>
      <c r="K213" s="46"/>
      <c r="L213" s="46"/>
      <c r="M213" s="39"/>
      <c r="N213" s="23"/>
      <c r="O213" s="23"/>
      <c r="P213" s="100"/>
      <c r="Q213" s="100"/>
      <c r="R213" s="100"/>
      <c r="S213" s="23"/>
      <c r="T213" s="275"/>
      <c r="U213" s="23"/>
      <c r="V213" s="23"/>
      <c r="W213" s="23"/>
      <c r="X213" s="23"/>
      <c r="Y213" s="56"/>
    </row>
    <row r="214" spans="1:25" s="97" customFormat="1" ht="16.5" customHeight="1">
      <c r="A214" s="168" t="s">
        <v>260</v>
      </c>
      <c r="B214" s="155" t="s">
        <v>253</v>
      </c>
      <c r="C214" s="155" t="s">
        <v>202</v>
      </c>
      <c r="D214" s="155" t="s">
        <v>181</v>
      </c>
      <c r="E214" s="173" t="s">
        <v>261</v>
      </c>
      <c r="F214" s="205"/>
      <c r="G214" s="206">
        <f>H214+I214</f>
        <v>120818.75000000001</v>
      </c>
      <c r="H214" s="206">
        <f>H216</f>
        <v>69611.200000000012</v>
      </c>
      <c r="I214" s="206">
        <f>I216</f>
        <v>51207.55</v>
      </c>
      <c r="J214" s="171">
        <f>K214</f>
        <v>80250</v>
      </c>
      <c r="K214" s="171">
        <f>K216</f>
        <v>80250</v>
      </c>
      <c r="L214" s="171"/>
      <c r="M214" s="166">
        <f t="shared" si="49"/>
        <v>296162.5</v>
      </c>
      <c r="N214" s="100">
        <f>N216</f>
        <v>86162.5</v>
      </c>
      <c r="O214" s="100">
        <f>O216</f>
        <v>210000</v>
      </c>
      <c r="P214" s="100">
        <f t="shared" ref="P214:P220" si="65">M214-J214</f>
        <v>215912.5</v>
      </c>
      <c r="Q214" s="100">
        <f t="shared" ref="Q214:Q220" si="66">N214-K214</f>
        <v>5912.5</v>
      </c>
      <c r="R214" s="100">
        <f t="shared" ref="R214:R220" si="67">O214-L214</f>
        <v>210000</v>
      </c>
      <c r="S214" s="100">
        <f t="shared" ref="S214:X214" si="68">S216</f>
        <v>314270.59999999998</v>
      </c>
      <c r="T214" s="276">
        <f>T216</f>
        <v>94270.6</v>
      </c>
      <c r="U214" s="100">
        <f t="shared" si="68"/>
        <v>220000</v>
      </c>
      <c r="V214" s="100">
        <f t="shared" si="68"/>
        <v>236084.1</v>
      </c>
      <c r="W214" s="100">
        <f t="shared" si="68"/>
        <v>96084.1</v>
      </c>
      <c r="X214" s="100">
        <f t="shared" si="68"/>
        <v>140000</v>
      </c>
      <c r="Y214" s="172"/>
    </row>
    <row r="215" spans="1:25" ht="14.25" customHeight="1">
      <c r="A215" s="18"/>
      <c r="B215" s="20"/>
      <c r="C215" s="20"/>
      <c r="D215" s="46"/>
      <c r="E215" s="49" t="s">
        <v>5</v>
      </c>
      <c r="F215" s="118"/>
      <c r="G215" s="46"/>
      <c r="H215" s="46"/>
      <c r="I215" s="46"/>
      <c r="J215" s="46"/>
      <c r="K215" s="46"/>
      <c r="L215" s="46"/>
      <c r="M215" s="39"/>
      <c r="N215" s="23"/>
      <c r="O215" s="23"/>
      <c r="P215" s="100"/>
      <c r="Q215" s="100"/>
      <c r="R215" s="100"/>
      <c r="S215" s="23"/>
      <c r="T215" s="23"/>
      <c r="U215" s="23"/>
      <c r="V215" s="23"/>
      <c r="W215" s="23"/>
      <c r="X215" s="23"/>
      <c r="Y215" s="56"/>
    </row>
    <row r="216" spans="1:25" s="101" customFormat="1">
      <c r="A216" s="179"/>
      <c r="B216" s="98"/>
      <c r="C216" s="98"/>
      <c r="D216" s="166"/>
      <c r="E216" s="173" t="s">
        <v>491</v>
      </c>
      <c r="F216" s="180"/>
      <c r="G216" s="181">
        <f>H216+I216</f>
        <v>120818.75000000001</v>
      </c>
      <c r="H216" s="181">
        <f>H217+H219</f>
        <v>69611.200000000012</v>
      </c>
      <c r="I216" s="181">
        <f>I220</f>
        <v>51207.55</v>
      </c>
      <c r="J216" s="181">
        <f>K216</f>
        <v>80250</v>
      </c>
      <c r="K216" s="181">
        <f>K217+K218+K219</f>
        <v>80250</v>
      </c>
      <c r="L216" s="181"/>
      <c r="M216" s="166">
        <f t="shared" si="49"/>
        <v>296162.5</v>
      </c>
      <c r="N216" s="100">
        <f>N217+N218+N219</f>
        <v>86162.5</v>
      </c>
      <c r="O216" s="100">
        <f>O220</f>
        <v>210000</v>
      </c>
      <c r="P216" s="100">
        <f t="shared" si="65"/>
        <v>215912.5</v>
      </c>
      <c r="Q216" s="100">
        <f t="shared" si="66"/>
        <v>5912.5</v>
      </c>
      <c r="R216" s="100">
        <f t="shared" si="67"/>
        <v>210000</v>
      </c>
      <c r="S216" s="100">
        <f>T216+U216</f>
        <v>314270.59999999998</v>
      </c>
      <c r="T216" s="276">
        <f>T217+T218+T219+T220</f>
        <v>94270.6</v>
      </c>
      <c r="U216" s="100">
        <f>U220</f>
        <v>220000</v>
      </c>
      <c r="V216" s="100">
        <f>W216+X216</f>
        <v>236084.1</v>
      </c>
      <c r="W216" s="100">
        <f>W217+W218+W219</f>
        <v>96084.1</v>
      </c>
      <c r="X216" s="100">
        <f>X220</f>
        <v>140000</v>
      </c>
      <c r="Y216" s="167"/>
    </row>
    <row r="217" spans="1:25" ht="24" customHeight="1">
      <c r="A217" s="18"/>
      <c r="B217" s="20"/>
      <c r="C217" s="20"/>
      <c r="D217" s="46"/>
      <c r="E217" s="49" t="s">
        <v>379</v>
      </c>
      <c r="F217" s="118" t="s">
        <v>380</v>
      </c>
      <c r="G217" s="10">
        <f>H217+I217</f>
        <v>69233.600000000006</v>
      </c>
      <c r="H217" s="35">
        <v>69233.600000000006</v>
      </c>
      <c r="I217" s="35"/>
      <c r="J217" s="59">
        <f>K217</f>
        <v>78250</v>
      </c>
      <c r="K217" s="59">
        <v>78250</v>
      </c>
      <c r="L217" s="35"/>
      <c r="M217" s="39">
        <f t="shared" si="49"/>
        <v>82162.5</v>
      </c>
      <c r="N217" s="23">
        <v>82162.5</v>
      </c>
      <c r="O217" s="23"/>
      <c r="P217" s="100">
        <f t="shared" si="65"/>
        <v>3912.5</v>
      </c>
      <c r="Q217" s="100">
        <f t="shared" si="66"/>
        <v>3912.5</v>
      </c>
      <c r="R217" s="100">
        <f t="shared" si="67"/>
        <v>0</v>
      </c>
      <c r="S217" s="23">
        <f>T217</f>
        <v>86270.6</v>
      </c>
      <c r="T217" s="277">
        <v>86270.6</v>
      </c>
      <c r="U217" s="23"/>
      <c r="V217" s="23">
        <f>W217</f>
        <v>90584.1</v>
      </c>
      <c r="W217" s="275">
        <v>90584.1</v>
      </c>
      <c r="X217" s="23"/>
      <c r="Y217" s="56"/>
    </row>
    <row r="218" spans="1:25" ht="24" customHeight="1">
      <c r="A218" s="18"/>
      <c r="B218" s="20"/>
      <c r="C218" s="20"/>
      <c r="D218" s="46"/>
      <c r="E218" s="120" t="s">
        <v>563</v>
      </c>
      <c r="F218" s="127" t="s">
        <v>387</v>
      </c>
      <c r="G218" s="35"/>
      <c r="H218" s="35"/>
      <c r="I218" s="35"/>
      <c r="J218" s="59">
        <f>K218</f>
        <v>1000</v>
      </c>
      <c r="K218" s="59">
        <v>1000</v>
      </c>
      <c r="L218" s="35"/>
      <c r="M218" s="39">
        <f t="shared" si="49"/>
        <v>1000</v>
      </c>
      <c r="N218" s="23">
        <v>1000</v>
      </c>
      <c r="O218" s="23"/>
      <c r="P218" s="100">
        <f t="shared" si="65"/>
        <v>0</v>
      </c>
      <c r="Q218" s="100">
        <f t="shared" si="66"/>
        <v>0</v>
      </c>
      <c r="R218" s="100">
        <f t="shared" si="67"/>
        <v>0</v>
      </c>
      <c r="S218" s="23">
        <f>T218</f>
        <v>3000</v>
      </c>
      <c r="T218" s="39">
        <v>3000</v>
      </c>
      <c r="U218" s="23"/>
      <c r="V218" s="23">
        <f>W218</f>
        <v>2500</v>
      </c>
      <c r="W218" s="23">
        <v>2500</v>
      </c>
      <c r="X218" s="23"/>
      <c r="Y218" s="56"/>
    </row>
    <row r="219" spans="1:25" s="5" customFormat="1" ht="21.75" customHeight="1">
      <c r="A219" s="8"/>
      <c r="B219" s="9"/>
      <c r="C219" s="9"/>
      <c r="D219" s="39"/>
      <c r="E219" s="125" t="s">
        <v>528</v>
      </c>
      <c r="F219" s="126" t="s">
        <v>529</v>
      </c>
      <c r="G219" s="10">
        <f>H219+I219</f>
        <v>377.6</v>
      </c>
      <c r="H219" s="39">
        <v>377.6</v>
      </c>
      <c r="I219" s="50"/>
      <c r="J219" s="59">
        <f>K219</f>
        <v>1000</v>
      </c>
      <c r="K219" s="39">
        <v>1000</v>
      </c>
      <c r="L219" s="50"/>
      <c r="M219" s="39">
        <f t="shared" si="49"/>
        <v>3000</v>
      </c>
      <c r="N219" s="23">
        <v>3000</v>
      </c>
      <c r="O219" s="23"/>
      <c r="P219" s="100">
        <f t="shared" si="65"/>
        <v>2000</v>
      </c>
      <c r="Q219" s="100">
        <f t="shared" si="66"/>
        <v>2000</v>
      </c>
      <c r="R219" s="100">
        <f t="shared" si="67"/>
        <v>0</v>
      </c>
      <c r="S219" s="23">
        <f>T219</f>
        <v>5000</v>
      </c>
      <c r="T219" s="39">
        <v>5000</v>
      </c>
      <c r="U219" s="23"/>
      <c r="V219" s="23">
        <f>W219</f>
        <v>3000</v>
      </c>
      <c r="W219" s="23">
        <v>3000</v>
      </c>
      <c r="X219" s="23"/>
      <c r="Y219" s="55"/>
    </row>
    <row r="220" spans="1:25" ht="12.75" customHeight="1">
      <c r="A220" s="18"/>
      <c r="B220" s="20"/>
      <c r="C220" s="20"/>
      <c r="D220" s="46"/>
      <c r="E220" s="47" t="s">
        <v>431</v>
      </c>
      <c r="F220" s="118" t="s">
        <v>430</v>
      </c>
      <c r="G220" s="35">
        <f>H220+I220</f>
        <v>51207.55</v>
      </c>
      <c r="H220" s="35"/>
      <c r="I220" s="35">
        <v>51207.55</v>
      </c>
      <c r="J220" s="35">
        <f>K220</f>
        <v>0</v>
      </c>
      <c r="K220" s="35"/>
      <c r="L220" s="35">
        <v>0</v>
      </c>
      <c r="M220" s="39">
        <f t="shared" si="49"/>
        <v>210000</v>
      </c>
      <c r="N220" s="23"/>
      <c r="O220" s="23">
        <v>210000</v>
      </c>
      <c r="P220" s="100">
        <f t="shared" si="65"/>
        <v>210000</v>
      </c>
      <c r="Q220" s="100">
        <f t="shared" si="66"/>
        <v>0</v>
      </c>
      <c r="R220" s="100">
        <f t="shared" si="67"/>
        <v>210000</v>
      </c>
      <c r="S220" s="23">
        <f>U220</f>
        <v>220000</v>
      </c>
      <c r="T220" s="39">
        <v>0</v>
      </c>
      <c r="U220" s="23">
        <v>220000</v>
      </c>
      <c r="V220" s="23">
        <f>X220</f>
        <v>140000</v>
      </c>
      <c r="W220" s="23"/>
      <c r="X220" s="23">
        <v>140000</v>
      </c>
      <c r="Y220" s="56"/>
    </row>
    <row r="221" spans="1:25" s="97" customFormat="1" ht="12.75" customHeight="1">
      <c r="A221" s="168" t="s">
        <v>262</v>
      </c>
      <c r="B221" s="155" t="s">
        <v>253</v>
      </c>
      <c r="C221" s="155" t="s">
        <v>202</v>
      </c>
      <c r="D221" s="155" t="s">
        <v>202</v>
      </c>
      <c r="E221" s="169" t="s">
        <v>263</v>
      </c>
      <c r="F221" s="170"/>
      <c r="G221" s="171">
        <f>H221+I221</f>
        <v>67695.86</v>
      </c>
      <c r="H221" s="171">
        <f>H223</f>
        <v>2648</v>
      </c>
      <c r="I221" s="171">
        <f>I226</f>
        <v>65047.86</v>
      </c>
      <c r="J221" s="171">
        <f>J223</f>
        <v>3421.2</v>
      </c>
      <c r="K221" s="171">
        <f>K223</f>
        <v>3421.2</v>
      </c>
      <c r="L221" s="171"/>
      <c r="M221" s="166">
        <f t="shared" si="49"/>
        <v>90358.1</v>
      </c>
      <c r="N221" s="100">
        <f>N223</f>
        <v>10358.1</v>
      </c>
      <c r="O221" s="100">
        <f>O226</f>
        <v>80000</v>
      </c>
      <c r="P221" s="100">
        <f t="shared" ref="P221:P227" si="69">M221-J221</f>
        <v>86936.900000000009</v>
      </c>
      <c r="Q221" s="100">
        <f t="shared" ref="Q221:Q227" si="70">N221-K221</f>
        <v>6936.9000000000005</v>
      </c>
      <c r="R221" s="100">
        <f t="shared" ref="R221:R227" si="71">O221-L221</f>
        <v>80000</v>
      </c>
      <c r="S221" s="100">
        <f>T221</f>
        <v>11116</v>
      </c>
      <c r="T221" s="100">
        <f>T223</f>
        <v>11116</v>
      </c>
      <c r="U221" s="100"/>
      <c r="V221" s="100">
        <f>W221</f>
        <v>12096.8</v>
      </c>
      <c r="W221" s="100">
        <f>W223</f>
        <v>12096.8</v>
      </c>
      <c r="X221" s="100"/>
      <c r="Y221" s="172"/>
    </row>
    <row r="222" spans="1:25" ht="12.75" customHeight="1">
      <c r="A222" s="18"/>
      <c r="B222" s="20"/>
      <c r="C222" s="20"/>
      <c r="D222" s="46"/>
      <c r="E222" s="47" t="s">
        <v>5</v>
      </c>
      <c r="F222" s="118"/>
      <c r="G222" s="46"/>
      <c r="H222" s="46"/>
      <c r="I222" s="46"/>
      <c r="J222" s="46"/>
      <c r="K222" s="46"/>
      <c r="L222" s="46"/>
      <c r="M222" s="39"/>
      <c r="N222" s="23"/>
      <c r="O222" s="23"/>
      <c r="P222" s="100"/>
      <c r="Q222" s="100"/>
      <c r="R222" s="100"/>
      <c r="S222" s="23"/>
      <c r="T222" s="23"/>
      <c r="U222" s="23"/>
      <c r="V222" s="23"/>
      <c r="W222" s="23"/>
      <c r="X222" s="23"/>
      <c r="Y222" s="56"/>
    </row>
    <row r="223" spans="1:25" s="101" customFormat="1" ht="25.5" customHeight="1">
      <c r="A223" s="179"/>
      <c r="B223" s="98"/>
      <c r="C223" s="98"/>
      <c r="D223" s="166"/>
      <c r="E223" s="173" t="s">
        <v>492</v>
      </c>
      <c r="F223" s="180"/>
      <c r="G223" s="181">
        <f>H223</f>
        <v>2648</v>
      </c>
      <c r="H223" s="181">
        <f>H224+H225</f>
        <v>2648</v>
      </c>
      <c r="I223" s="181"/>
      <c r="J223" s="181">
        <f>K223</f>
        <v>3421.2</v>
      </c>
      <c r="K223" s="181">
        <f>K224</f>
        <v>3421.2</v>
      </c>
      <c r="L223" s="181"/>
      <c r="M223" s="166">
        <f t="shared" ref="M223:M287" si="72">N223+O223</f>
        <v>10358.1</v>
      </c>
      <c r="N223" s="100">
        <f>N224+N225</f>
        <v>10358.1</v>
      </c>
      <c r="O223" s="100">
        <v>0</v>
      </c>
      <c r="P223" s="100">
        <f t="shared" si="69"/>
        <v>6936.9000000000005</v>
      </c>
      <c r="Q223" s="100">
        <f t="shared" si="70"/>
        <v>6936.9000000000005</v>
      </c>
      <c r="R223" s="100">
        <f t="shared" si="71"/>
        <v>0</v>
      </c>
      <c r="S223" s="100">
        <f>T223</f>
        <v>11116</v>
      </c>
      <c r="T223" s="100">
        <f>T224+T225</f>
        <v>11116</v>
      </c>
      <c r="U223" s="100"/>
      <c r="V223" s="100">
        <f>W223</f>
        <v>12096.8</v>
      </c>
      <c r="W223" s="100">
        <f>W224+W225</f>
        <v>12096.8</v>
      </c>
      <c r="X223" s="100"/>
      <c r="Y223" s="167"/>
    </row>
    <row r="224" spans="1:25" ht="23.25" customHeight="1">
      <c r="A224" s="18"/>
      <c r="B224" s="20"/>
      <c r="C224" s="20"/>
      <c r="D224" s="46"/>
      <c r="E224" s="47" t="s">
        <v>379</v>
      </c>
      <c r="F224" s="118" t="s">
        <v>380</v>
      </c>
      <c r="G224" s="59">
        <f>H224+I224</f>
        <v>2493</v>
      </c>
      <c r="H224" s="59">
        <v>2493</v>
      </c>
      <c r="I224" s="35"/>
      <c r="J224" s="10">
        <f>K224</f>
        <v>3421.2</v>
      </c>
      <c r="K224" s="10">
        <v>3421.2</v>
      </c>
      <c r="L224" s="35"/>
      <c r="M224" s="39">
        <f t="shared" si="72"/>
        <v>9158.1</v>
      </c>
      <c r="N224" s="23">
        <v>9158.1</v>
      </c>
      <c r="O224" s="100">
        <v>0</v>
      </c>
      <c r="P224" s="100">
        <f t="shared" si="69"/>
        <v>5736.9000000000005</v>
      </c>
      <c r="Q224" s="100">
        <f t="shared" si="70"/>
        <v>5736.9000000000005</v>
      </c>
      <c r="R224" s="100">
        <f t="shared" si="71"/>
        <v>0</v>
      </c>
      <c r="S224" s="23">
        <f>T224</f>
        <v>9616</v>
      </c>
      <c r="T224" s="23">
        <v>9616</v>
      </c>
      <c r="U224" s="23"/>
      <c r="V224" s="23">
        <f>W224</f>
        <v>10096.799999999999</v>
      </c>
      <c r="W224" s="275">
        <f>T224+T224*5/100</f>
        <v>10096.799999999999</v>
      </c>
      <c r="X224" s="23"/>
      <c r="Y224" s="56"/>
    </row>
    <row r="225" spans="1:25" ht="24.75" customHeight="1">
      <c r="A225" s="18"/>
      <c r="B225" s="20"/>
      <c r="C225" s="20"/>
      <c r="D225" s="46"/>
      <c r="E225" s="125" t="s">
        <v>528</v>
      </c>
      <c r="F225" s="116" t="s">
        <v>529</v>
      </c>
      <c r="G225" s="59">
        <f>H225+I225</f>
        <v>155</v>
      </c>
      <c r="H225" s="59">
        <v>155</v>
      </c>
      <c r="I225" s="35"/>
      <c r="J225" s="59">
        <f>K225</f>
        <v>0</v>
      </c>
      <c r="K225" s="59">
        <v>0</v>
      </c>
      <c r="L225" s="35"/>
      <c r="M225" s="39">
        <f t="shared" si="72"/>
        <v>1200</v>
      </c>
      <c r="N225" s="23">
        <v>1200</v>
      </c>
      <c r="O225" s="100">
        <v>0</v>
      </c>
      <c r="P225" s="100">
        <f t="shared" si="69"/>
        <v>1200</v>
      </c>
      <c r="Q225" s="100">
        <f t="shared" si="70"/>
        <v>1200</v>
      </c>
      <c r="R225" s="100">
        <f t="shared" si="71"/>
        <v>0</v>
      </c>
      <c r="S225" s="23">
        <f>T225</f>
        <v>1500</v>
      </c>
      <c r="T225" s="23">
        <v>1500</v>
      </c>
      <c r="U225" s="23"/>
      <c r="V225" s="23">
        <f>W225</f>
        <v>2000</v>
      </c>
      <c r="W225" s="23">
        <v>2000</v>
      </c>
      <c r="X225" s="23"/>
      <c r="Y225" s="56"/>
    </row>
    <row r="226" spans="1:25" s="101" customFormat="1">
      <c r="A226" s="179"/>
      <c r="B226" s="98"/>
      <c r="C226" s="98"/>
      <c r="D226" s="166"/>
      <c r="E226" s="173" t="s">
        <v>493</v>
      </c>
      <c r="F226" s="180"/>
      <c r="G226" s="181">
        <f>G227</f>
        <v>65047.86</v>
      </c>
      <c r="H226" s="181"/>
      <c r="I226" s="181">
        <f>I227</f>
        <v>65047.86</v>
      </c>
      <c r="J226" s="181">
        <f>L226</f>
        <v>0</v>
      </c>
      <c r="K226" s="181"/>
      <c r="L226" s="181">
        <f>L227</f>
        <v>0</v>
      </c>
      <c r="M226" s="166">
        <f t="shared" si="72"/>
        <v>80000</v>
      </c>
      <c r="N226" s="100">
        <v>0</v>
      </c>
      <c r="O226" s="100">
        <f>O227</f>
        <v>80000</v>
      </c>
      <c r="P226" s="100">
        <f t="shared" si="69"/>
        <v>80000</v>
      </c>
      <c r="Q226" s="100">
        <f t="shared" si="70"/>
        <v>0</v>
      </c>
      <c r="R226" s="100">
        <f t="shared" si="71"/>
        <v>80000</v>
      </c>
      <c r="S226" s="100"/>
      <c r="T226" s="100"/>
      <c r="U226" s="100"/>
      <c r="V226" s="100"/>
      <c r="W226" s="100"/>
      <c r="X226" s="100"/>
      <c r="Y226" s="167"/>
    </row>
    <row r="227" spans="1:25" ht="12.75" customHeight="1">
      <c r="A227" s="18"/>
      <c r="B227" s="20"/>
      <c r="C227" s="20"/>
      <c r="D227" s="46"/>
      <c r="E227" s="47" t="s">
        <v>429</v>
      </c>
      <c r="F227" s="118" t="s">
        <v>428</v>
      </c>
      <c r="G227" s="35">
        <f>H227+I227</f>
        <v>65047.86</v>
      </c>
      <c r="H227" s="35"/>
      <c r="I227" s="35">
        <v>65047.86</v>
      </c>
      <c r="J227" s="35">
        <f>L227</f>
        <v>0</v>
      </c>
      <c r="K227" s="35"/>
      <c r="L227" s="35">
        <v>0</v>
      </c>
      <c r="M227" s="39">
        <f t="shared" si="72"/>
        <v>80000</v>
      </c>
      <c r="N227" s="23"/>
      <c r="O227" s="23">
        <v>80000</v>
      </c>
      <c r="P227" s="100">
        <f t="shared" si="69"/>
        <v>80000</v>
      </c>
      <c r="Q227" s="100">
        <f t="shared" si="70"/>
        <v>0</v>
      </c>
      <c r="R227" s="100">
        <f t="shared" si="71"/>
        <v>80000</v>
      </c>
      <c r="S227" s="23"/>
      <c r="T227" s="23"/>
      <c r="U227" s="23"/>
      <c r="V227" s="23"/>
      <c r="W227" s="23"/>
      <c r="X227" s="23"/>
      <c r="Y227" s="56"/>
    </row>
    <row r="228" spans="1:25" s="97" customFormat="1" ht="12.75" customHeight="1">
      <c r="A228" s="168" t="s">
        <v>264</v>
      </c>
      <c r="B228" s="155" t="s">
        <v>253</v>
      </c>
      <c r="C228" s="155" t="s">
        <v>202</v>
      </c>
      <c r="D228" s="155" t="s">
        <v>187</v>
      </c>
      <c r="E228" s="169" t="s">
        <v>265</v>
      </c>
      <c r="F228" s="170"/>
      <c r="G228" s="171">
        <f>H228+I228</f>
        <v>102830.62000000001</v>
      </c>
      <c r="H228" s="171">
        <f>H230</f>
        <v>101998.62000000001</v>
      </c>
      <c r="I228" s="171">
        <f>I230</f>
        <v>832</v>
      </c>
      <c r="J228" s="171">
        <f>K228+L228</f>
        <v>122398</v>
      </c>
      <c r="K228" s="171">
        <f>K230</f>
        <v>122398</v>
      </c>
      <c r="L228" s="171"/>
      <c r="M228" s="166">
        <f t="shared" si="72"/>
        <v>144042.9</v>
      </c>
      <c r="N228" s="100">
        <f>N230</f>
        <v>144042.9</v>
      </c>
      <c r="O228" s="100"/>
      <c r="P228" s="100">
        <f>M228-J228</f>
        <v>21644.899999999994</v>
      </c>
      <c r="Q228" s="100">
        <f>N228-K228</f>
        <v>21644.899999999994</v>
      </c>
      <c r="R228" s="100">
        <f>O228-L228</f>
        <v>0</v>
      </c>
      <c r="S228" s="100">
        <f>T228</f>
        <v>154495</v>
      </c>
      <c r="T228" s="100">
        <f>T230</f>
        <v>154495</v>
      </c>
      <c r="U228" s="100"/>
      <c r="V228" s="100">
        <f>W228</f>
        <v>156269.79999999999</v>
      </c>
      <c r="W228" s="100">
        <f>W230</f>
        <v>156269.79999999999</v>
      </c>
      <c r="X228" s="100"/>
      <c r="Y228" s="172"/>
    </row>
    <row r="229" spans="1:25" ht="12.75" customHeight="1">
      <c r="A229" s="18"/>
      <c r="B229" s="20"/>
      <c r="C229" s="20"/>
      <c r="D229" s="46"/>
      <c r="E229" s="47" t="s">
        <v>5</v>
      </c>
      <c r="F229" s="118"/>
      <c r="G229" s="46"/>
      <c r="H229" s="46"/>
      <c r="I229" s="46"/>
      <c r="J229" s="46"/>
      <c r="K229" s="46"/>
      <c r="L229" s="46"/>
      <c r="M229" s="39"/>
      <c r="N229" s="23"/>
      <c r="O229" s="23"/>
      <c r="P229" s="100"/>
      <c r="Q229" s="100"/>
      <c r="R229" s="100"/>
      <c r="S229" s="23"/>
      <c r="T229" s="23"/>
      <c r="U229" s="23"/>
      <c r="V229" s="23"/>
      <c r="W229" s="23"/>
      <c r="X229" s="23"/>
      <c r="Y229" s="56"/>
    </row>
    <row r="230" spans="1:25" s="101" customFormat="1" ht="25.5" customHeight="1">
      <c r="A230" s="179"/>
      <c r="B230" s="98"/>
      <c r="C230" s="98"/>
      <c r="D230" s="166"/>
      <c r="E230" s="173" t="s">
        <v>494</v>
      </c>
      <c r="F230" s="180"/>
      <c r="G230" s="181">
        <f t="shared" ref="G230:G235" si="73">H230+I230</f>
        <v>102830.62000000001</v>
      </c>
      <c r="H230" s="181">
        <f>H231+H232+H233</f>
        <v>101998.62000000001</v>
      </c>
      <c r="I230" s="181">
        <f>I234</f>
        <v>832</v>
      </c>
      <c r="J230" s="181">
        <f>K230+L230</f>
        <v>122398</v>
      </c>
      <c r="K230" s="181">
        <f>K231+K232+K233</f>
        <v>122398</v>
      </c>
      <c r="L230" s="181"/>
      <c r="M230" s="166">
        <f t="shared" si="72"/>
        <v>144042.9</v>
      </c>
      <c r="N230" s="100">
        <f>N231+N232+N233</f>
        <v>144042.9</v>
      </c>
      <c r="O230" s="100"/>
      <c r="P230" s="100">
        <f t="shared" ref="P230:P237" si="74">M230-J230</f>
        <v>21644.899999999994</v>
      </c>
      <c r="Q230" s="100">
        <f t="shared" ref="Q230:Q237" si="75">N230-K230</f>
        <v>21644.899999999994</v>
      </c>
      <c r="R230" s="100">
        <f t="shared" ref="R230:R237" si="76">O230-L230</f>
        <v>0</v>
      </c>
      <c r="S230" s="100">
        <f>T230</f>
        <v>154495</v>
      </c>
      <c r="T230" s="100">
        <f>T231+T232+T233</f>
        <v>154495</v>
      </c>
      <c r="U230" s="100"/>
      <c r="V230" s="100">
        <f>W230</f>
        <v>156269.79999999999</v>
      </c>
      <c r="W230" s="100">
        <f>W231+W232+W233</f>
        <v>156269.79999999999</v>
      </c>
      <c r="X230" s="100"/>
      <c r="Y230" s="167"/>
    </row>
    <row r="231" spans="1:25" ht="24" customHeight="1">
      <c r="A231" s="18"/>
      <c r="B231" s="20"/>
      <c r="C231" s="20"/>
      <c r="D231" s="46"/>
      <c r="E231" s="47" t="s">
        <v>379</v>
      </c>
      <c r="F231" s="118" t="s">
        <v>380</v>
      </c>
      <c r="G231" s="10">
        <f t="shared" si="73"/>
        <v>90852.82</v>
      </c>
      <c r="H231" s="10">
        <v>90852.82</v>
      </c>
      <c r="I231" s="35"/>
      <c r="J231" s="59">
        <f>K231</f>
        <v>114398</v>
      </c>
      <c r="K231" s="59">
        <v>114398</v>
      </c>
      <c r="L231" s="35"/>
      <c r="M231" s="39">
        <f t="shared" si="72"/>
        <v>129042.9</v>
      </c>
      <c r="N231" s="23">
        <v>129042.9</v>
      </c>
      <c r="O231" s="23"/>
      <c r="P231" s="100">
        <f t="shared" si="74"/>
        <v>14644.899999999994</v>
      </c>
      <c r="Q231" s="100">
        <f t="shared" si="75"/>
        <v>14644.899999999994</v>
      </c>
      <c r="R231" s="100">
        <f t="shared" si="76"/>
        <v>0</v>
      </c>
      <c r="S231" s="23">
        <f>T231</f>
        <v>135495</v>
      </c>
      <c r="T231" s="275">
        <v>135495</v>
      </c>
      <c r="U231" s="23"/>
      <c r="V231" s="23">
        <f>W231</f>
        <v>142269.79999999999</v>
      </c>
      <c r="W231" s="275">
        <v>142269.79999999999</v>
      </c>
      <c r="X231" s="275"/>
      <c r="Y231" s="56"/>
    </row>
    <row r="232" spans="1:25" ht="24" customHeight="1">
      <c r="A232" s="18"/>
      <c r="B232" s="20"/>
      <c r="C232" s="20"/>
      <c r="D232" s="46"/>
      <c r="E232" s="125" t="s">
        <v>563</v>
      </c>
      <c r="F232" s="126" t="s">
        <v>387</v>
      </c>
      <c r="G232" s="10">
        <f t="shared" si="73"/>
        <v>10611.8</v>
      </c>
      <c r="H232" s="10">
        <v>10611.8</v>
      </c>
      <c r="I232" s="35"/>
      <c r="J232" s="59">
        <f>K232</f>
        <v>3000</v>
      </c>
      <c r="K232" s="59">
        <v>3000</v>
      </c>
      <c r="L232" s="35"/>
      <c r="M232" s="39">
        <f t="shared" si="72"/>
        <v>10000</v>
      </c>
      <c r="N232" s="23">
        <v>10000</v>
      </c>
      <c r="O232" s="23"/>
      <c r="P232" s="100">
        <f t="shared" si="74"/>
        <v>7000</v>
      </c>
      <c r="Q232" s="100">
        <f t="shared" si="75"/>
        <v>7000</v>
      </c>
      <c r="R232" s="100">
        <f t="shared" si="76"/>
        <v>0</v>
      </c>
      <c r="S232" s="23">
        <f>T232</f>
        <v>12000</v>
      </c>
      <c r="T232" s="23">
        <v>12000</v>
      </c>
      <c r="U232" s="23"/>
      <c r="V232" s="23">
        <f>W232</f>
        <v>8000</v>
      </c>
      <c r="W232" s="23">
        <v>8000</v>
      </c>
      <c r="X232" s="23"/>
      <c r="Y232" s="56"/>
    </row>
    <row r="233" spans="1:25" ht="24" customHeight="1">
      <c r="A233" s="18"/>
      <c r="B233" s="20"/>
      <c r="C233" s="20"/>
      <c r="D233" s="46"/>
      <c r="E233" s="125" t="s">
        <v>528</v>
      </c>
      <c r="F233" s="126" t="s">
        <v>529</v>
      </c>
      <c r="G233" s="59">
        <f t="shared" si="73"/>
        <v>534</v>
      </c>
      <c r="H233" s="59">
        <v>534</v>
      </c>
      <c r="I233" s="61"/>
      <c r="J233" s="59">
        <f>K233</f>
        <v>5000</v>
      </c>
      <c r="K233" s="59">
        <v>5000</v>
      </c>
      <c r="L233" s="35"/>
      <c r="M233" s="39">
        <f t="shared" si="72"/>
        <v>5000</v>
      </c>
      <c r="N233" s="23">
        <v>5000</v>
      </c>
      <c r="O233" s="23"/>
      <c r="P233" s="100">
        <f t="shared" si="74"/>
        <v>0</v>
      </c>
      <c r="Q233" s="100">
        <f t="shared" si="75"/>
        <v>0</v>
      </c>
      <c r="R233" s="100">
        <f t="shared" si="76"/>
        <v>0</v>
      </c>
      <c r="S233" s="23">
        <f>T233</f>
        <v>7000</v>
      </c>
      <c r="T233" s="23">
        <v>7000</v>
      </c>
      <c r="U233" s="23"/>
      <c r="V233" s="23">
        <f>W233</f>
        <v>6000</v>
      </c>
      <c r="W233" s="23">
        <v>6000</v>
      </c>
      <c r="X233" s="23"/>
      <c r="Y233" s="56"/>
    </row>
    <row r="234" spans="1:25" ht="15" customHeight="1">
      <c r="A234" s="18"/>
      <c r="B234" s="20"/>
      <c r="C234" s="20"/>
      <c r="D234" s="46"/>
      <c r="E234" s="138" t="s">
        <v>564</v>
      </c>
      <c r="F234" s="139" t="s">
        <v>443</v>
      </c>
      <c r="G234" s="59">
        <f t="shared" si="73"/>
        <v>832</v>
      </c>
      <c r="H234" s="59"/>
      <c r="I234" s="61">
        <v>832</v>
      </c>
      <c r="J234" s="35"/>
      <c r="K234" s="35"/>
      <c r="L234" s="35"/>
      <c r="M234" s="39">
        <f t="shared" si="72"/>
        <v>0</v>
      </c>
      <c r="N234" s="23"/>
      <c r="O234" s="23"/>
      <c r="P234" s="100">
        <f t="shared" si="74"/>
        <v>0</v>
      </c>
      <c r="Q234" s="100">
        <f t="shared" si="75"/>
        <v>0</v>
      </c>
      <c r="R234" s="100">
        <f t="shared" si="76"/>
        <v>0</v>
      </c>
      <c r="S234" s="23"/>
      <c r="T234" s="23"/>
      <c r="U234" s="23"/>
      <c r="V234" s="23"/>
      <c r="W234" s="23"/>
      <c r="X234" s="23"/>
      <c r="Y234" s="56"/>
    </row>
    <row r="235" spans="1:25" s="97" customFormat="1" ht="12.75" customHeight="1">
      <c r="A235" s="168" t="s">
        <v>266</v>
      </c>
      <c r="B235" s="155" t="s">
        <v>253</v>
      </c>
      <c r="C235" s="155" t="s">
        <v>202</v>
      </c>
      <c r="D235" s="155" t="s">
        <v>213</v>
      </c>
      <c r="E235" s="169" t="s">
        <v>267</v>
      </c>
      <c r="F235" s="170"/>
      <c r="G235" s="171">
        <f t="shared" si="73"/>
        <v>64730.930000000008</v>
      </c>
      <c r="H235" s="171">
        <f>H237</f>
        <v>63671.930000000008</v>
      </c>
      <c r="I235" s="171">
        <f>I237</f>
        <v>1059</v>
      </c>
      <c r="J235" s="171">
        <f>K235</f>
        <v>68801.600000000006</v>
      </c>
      <c r="K235" s="171">
        <f>K237</f>
        <v>68801.600000000006</v>
      </c>
      <c r="L235" s="171"/>
      <c r="M235" s="166">
        <f t="shared" si="72"/>
        <v>181601.6</v>
      </c>
      <c r="N235" s="100">
        <f>N237</f>
        <v>81601.600000000006</v>
      </c>
      <c r="O235" s="100">
        <f>O237</f>
        <v>100000</v>
      </c>
      <c r="P235" s="100">
        <f t="shared" si="74"/>
        <v>112800</v>
      </c>
      <c r="Q235" s="100">
        <f t="shared" si="75"/>
        <v>12800</v>
      </c>
      <c r="R235" s="100">
        <f t="shared" si="76"/>
        <v>100000</v>
      </c>
      <c r="S235" s="100">
        <f>S237</f>
        <v>534593.30000000005</v>
      </c>
      <c r="T235" s="100">
        <f>T237</f>
        <v>74593.3</v>
      </c>
      <c r="U235" s="100">
        <f>U237</f>
        <v>460000</v>
      </c>
      <c r="V235" s="100">
        <f>W235</f>
        <v>82489.899999999994</v>
      </c>
      <c r="W235" s="100">
        <f>W237</f>
        <v>82489.899999999994</v>
      </c>
      <c r="X235" s="100"/>
      <c r="Y235" s="172"/>
    </row>
    <row r="236" spans="1:25" ht="13.5" customHeight="1">
      <c r="A236" s="18"/>
      <c r="B236" s="20"/>
      <c r="C236" s="20"/>
      <c r="D236" s="46"/>
      <c r="E236" s="47" t="s">
        <v>5</v>
      </c>
      <c r="F236" s="118"/>
      <c r="G236" s="46"/>
      <c r="H236" s="46"/>
      <c r="I236" s="46"/>
      <c r="J236" s="46"/>
      <c r="K236" s="46"/>
      <c r="L236" s="46"/>
      <c r="M236" s="39"/>
      <c r="N236" s="23"/>
      <c r="O236" s="23"/>
      <c r="P236" s="100"/>
      <c r="Q236" s="100"/>
      <c r="R236" s="100"/>
      <c r="S236" s="23"/>
      <c r="T236" s="23"/>
      <c r="U236" s="23"/>
      <c r="V236" s="23"/>
      <c r="W236" s="23"/>
      <c r="X236" s="23"/>
      <c r="Y236" s="56"/>
    </row>
    <row r="237" spans="1:25" s="101" customFormat="1" ht="15.75" customHeight="1">
      <c r="A237" s="179"/>
      <c r="B237" s="98"/>
      <c r="C237" s="98"/>
      <c r="D237" s="166"/>
      <c r="E237" s="173" t="s">
        <v>588</v>
      </c>
      <c r="F237" s="180"/>
      <c r="G237" s="181">
        <f>H237+I237</f>
        <v>64730.930000000008</v>
      </c>
      <c r="H237" s="181">
        <f>H238+H239+H240+H242+H243+H244+H245+H246</f>
        <v>63671.930000000008</v>
      </c>
      <c r="I237" s="181">
        <f>I248+I249</f>
        <v>1059</v>
      </c>
      <c r="J237" s="181">
        <f>K237</f>
        <v>68801.600000000006</v>
      </c>
      <c r="K237" s="181">
        <f>K238++K239+K240+K241+K242+K243+K244+K245+K246</f>
        <v>68801.600000000006</v>
      </c>
      <c r="L237" s="181"/>
      <c r="M237" s="166">
        <f t="shared" si="72"/>
        <v>181601.6</v>
      </c>
      <c r="N237" s="100">
        <f>N238+N239+N240+N241+N242+N243+N244+N246</f>
        <v>81601.600000000006</v>
      </c>
      <c r="O237" s="100">
        <f>O247</f>
        <v>100000</v>
      </c>
      <c r="P237" s="100">
        <f t="shared" si="74"/>
        <v>112800</v>
      </c>
      <c r="Q237" s="100">
        <f t="shared" si="75"/>
        <v>12800</v>
      </c>
      <c r="R237" s="100">
        <f t="shared" si="76"/>
        <v>100000</v>
      </c>
      <c r="S237" s="100">
        <f>T237+U237</f>
        <v>534593.30000000005</v>
      </c>
      <c r="T237" s="100">
        <f>T238+T239+T240+T241+T242+T243+T244+T246</f>
        <v>74593.3</v>
      </c>
      <c r="U237" s="100">
        <f>U247+U248</f>
        <v>460000</v>
      </c>
      <c r="V237" s="100">
        <f t="shared" ref="V237:V244" si="77">W237</f>
        <v>82489.899999999994</v>
      </c>
      <c r="W237" s="100">
        <f>W238+W239+W240+W241+W242+W243+W244+W246</f>
        <v>82489.899999999994</v>
      </c>
      <c r="X237" s="100"/>
      <c r="Y237" s="167"/>
    </row>
    <row r="238" spans="1:25" ht="12.75" customHeight="1">
      <c r="A238" s="18"/>
      <c r="B238" s="20"/>
      <c r="C238" s="20"/>
      <c r="D238" s="46"/>
      <c r="E238" s="132" t="s">
        <v>577</v>
      </c>
      <c r="F238" s="133" t="s">
        <v>340</v>
      </c>
      <c r="G238" s="61">
        <f>H238+I238</f>
        <v>63</v>
      </c>
      <c r="H238" s="61">
        <v>63</v>
      </c>
      <c r="I238" s="35"/>
      <c r="J238" s="61">
        <f>K238</f>
        <v>2000</v>
      </c>
      <c r="K238" s="61">
        <v>2000</v>
      </c>
      <c r="L238" s="35"/>
      <c r="M238" s="39">
        <f t="shared" si="72"/>
        <v>2300</v>
      </c>
      <c r="N238" s="23">
        <v>2300</v>
      </c>
      <c r="O238" s="23"/>
      <c r="P238" s="100">
        <f t="shared" ref="P238:P250" si="78">M238-J238</f>
        <v>300</v>
      </c>
      <c r="Q238" s="100">
        <f t="shared" ref="Q238:Q250" si="79">N238-K238</f>
        <v>300</v>
      </c>
      <c r="R238" s="100">
        <f t="shared" ref="R238:R250" si="80">O238-L238</f>
        <v>0</v>
      </c>
      <c r="S238" s="23">
        <f t="shared" ref="S238:S246" si="81">T238</f>
        <v>2300</v>
      </c>
      <c r="T238" s="23">
        <v>2300</v>
      </c>
      <c r="U238" s="23"/>
      <c r="V238" s="23">
        <f t="shared" si="77"/>
        <v>2300</v>
      </c>
      <c r="W238" s="23">
        <v>2300</v>
      </c>
      <c r="X238" s="23"/>
      <c r="Y238" s="56"/>
    </row>
    <row r="239" spans="1:25" ht="12.75" customHeight="1">
      <c r="A239" s="18"/>
      <c r="B239" s="20"/>
      <c r="C239" s="20"/>
      <c r="D239" s="46"/>
      <c r="E239" s="125" t="s">
        <v>574</v>
      </c>
      <c r="F239" s="126" t="s">
        <v>344</v>
      </c>
      <c r="G239" s="110">
        <f t="shared" ref="G239:G249" si="82">H239+I239</f>
        <v>4074.62</v>
      </c>
      <c r="H239" s="35">
        <v>4074.62</v>
      </c>
      <c r="I239" s="35"/>
      <c r="J239" s="61">
        <f t="shared" ref="J239:J246" si="83">K239</f>
        <v>5000</v>
      </c>
      <c r="K239" s="61">
        <v>5000</v>
      </c>
      <c r="L239" s="35"/>
      <c r="M239" s="39">
        <f t="shared" si="72"/>
        <v>5000</v>
      </c>
      <c r="N239" s="23">
        <v>5000</v>
      </c>
      <c r="O239" s="23"/>
      <c r="P239" s="100">
        <f t="shared" si="78"/>
        <v>0</v>
      </c>
      <c r="Q239" s="100">
        <f t="shared" si="79"/>
        <v>0</v>
      </c>
      <c r="R239" s="100">
        <f t="shared" si="80"/>
        <v>0</v>
      </c>
      <c r="S239" s="23">
        <f t="shared" si="81"/>
        <v>5000</v>
      </c>
      <c r="T239" s="23">
        <v>5000</v>
      </c>
      <c r="U239" s="23"/>
      <c r="V239" s="23">
        <f t="shared" si="77"/>
        <v>5000</v>
      </c>
      <c r="W239" s="23">
        <v>5000</v>
      </c>
      <c r="X239" s="23"/>
      <c r="Y239" s="56"/>
    </row>
    <row r="240" spans="1:25" ht="12.75" customHeight="1">
      <c r="A240" s="18"/>
      <c r="B240" s="20"/>
      <c r="C240" s="20"/>
      <c r="D240" s="46"/>
      <c r="E240" s="47" t="s">
        <v>347</v>
      </c>
      <c r="F240" s="118" t="s">
        <v>348</v>
      </c>
      <c r="G240" s="61">
        <f t="shared" si="82"/>
        <v>9732.4</v>
      </c>
      <c r="H240" s="35">
        <v>9732.4</v>
      </c>
      <c r="I240" s="35"/>
      <c r="J240" s="61">
        <f t="shared" si="83"/>
        <v>9700</v>
      </c>
      <c r="K240" s="61">
        <v>9700</v>
      </c>
      <c r="L240" s="35"/>
      <c r="M240" s="39">
        <f t="shared" si="72"/>
        <v>15000</v>
      </c>
      <c r="N240" s="23">
        <v>15000</v>
      </c>
      <c r="O240" s="23"/>
      <c r="P240" s="100">
        <f t="shared" si="78"/>
        <v>5300</v>
      </c>
      <c r="Q240" s="100">
        <f t="shared" si="79"/>
        <v>5300</v>
      </c>
      <c r="R240" s="100">
        <f t="shared" si="80"/>
        <v>0</v>
      </c>
      <c r="S240" s="23">
        <f t="shared" si="81"/>
        <v>15000</v>
      </c>
      <c r="T240" s="23">
        <v>15000</v>
      </c>
      <c r="U240" s="23"/>
      <c r="V240" s="23">
        <f t="shared" si="77"/>
        <v>15000</v>
      </c>
      <c r="W240" s="23">
        <v>15000</v>
      </c>
      <c r="X240" s="23"/>
      <c r="Y240" s="56"/>
    </row>
    <row r="241" spans="1:25" ht="12.75" customHeight="1">
      <c r="A241" s="18"/>
      <c r="B241" s="20"/>
      <c r="C241" s="20"/>
      <c r="D241" s="46"/>
      <c r="E241" s="47" t="s">
        <v>362</v>
      </c>
      <c r="F241" s="118" t="s">
        <v>361</v>
      </c>
      <c r="G241" s="61"/>
      <c r="H241" s="35"/>
      <c r="I241" s="35"/>
      <c r="J241" s="61">
        <f>K241</f>
        <v>2500</v>
      </c>
      <c r="K241" s="61">
        <v>2500</v>
      </c>
      <c r="L241" s="35"/>
      <c r="M241" s="39">
        <f t="shared" si="72"/>
        <v>2500</v>
      </c>
      <c r="N241" s="23">
        <v>2500</v>
      </c>
      <c r="O241" s="23"/>
      <c r="P241" s="100">
        <f t="shared" si="78"/>
        <v>0</v>
      </c>
      <c r="Q241" s="100">
        <f t="shared" si="79"/>
        <v>0</v>
      </c>
      <c r="R241" s="100">
        <f t="shared" si="80"/>
        <v>0</v>
      </c>
      <c r="S241" s="23">
        <f t="shared" si="81"/>
        <v>2500</v>
      </c>
      <c r="T241" s="23">
        <v>2500</v>
      </c>
      <c r="U241" s="23"/>
      <c r="V241" s="23">
        <f t="shared" si="77"/>
        <v>2500</v>
      </c>
      <c r="W241" s="23">
        <v>2500</v>
      </c>
      <c r="X241" s="23"/>
      <c r="Y241" s="56"/>
    </row>
    <row r="242" spans="1:25" ht="12.75" customHeight="1">
      <c r="A242" s="18"/>
      <c r="B242" s="20"/>
      <c r="C242" s="20"/>
      <c r="D242" s="46"/>
      <c r="E242" s="47" t="s">
        <v>366</v>
      </c>
      <c r="F242" s="118" t="s">
        <v>365</v>
      </c>
      <c r="G242" s="110">
        <f t="shared" si="82"/>
        <v>2175.09</v>
      </c>
      <c r="H242" s="35">
        <v>2175.09</v>
      </c>
      <c r="I242" s="35"/>
      <c r="J242" s="61">
        <f t="shared" si="83"/>
        <v>5800</v>
      </c>
      <c r="K242" s="61">
        <v>5800</v>
      </c>
      <c r="L242" s="35"/>
      <c r="M242" s="39">
        <f t="shared" si="72"/>
        <v>6000</v>
      </c>
      <c r="N242" s="23">
        <v>6000</v>
      </c>
      <c r="O242" s="23"/>
      <c r="P242" s="100">
        <f t="shared" si="78"/>
        <v>200</v>
      </c>
      <c r="Q242" s="100">
        <f t="shared" si="79"/>
        <v>200</v>
      </c>
      <c r="R242" s="100">
        <f t="shared" si="80"/>
        <v>0</v>
      </c>
      <c r="S242" s="23">
        <f t="shared" si="81"/>
        <v>6000</v>
      </c>
      <c r="T242" s="23">
        <v>6000</v>
      </c>
      <c r="U242" s="23"/>
      <c r="V242" s="23">
        <f t="shared" si="77"/>
        <v>6000</v>
      </c>
      <c r="W242" s="23">
        <v>6000</v>
      </c>
      <c r="X242" s="23"/>
      <c r="Y242" s="56"/>
    </row>
    <row r="243" spans="1:25" ht="12.75" customHeight="1">
      <c r="A243" s="18"/>
      <c r="B243" s="20"/>
      <c r="C243" s="20"/>
      <c r="D243" s="46"/>
      <c r="E243" s="125" t="s">
        <v>576</v>
      </c>
      <c r="F243" s="126" t="s">
        <v>369</v>
      </c>
      <c r="G243" s="110">
        <f t="shared" si="82"/>
        <v>11281.12</v>
      </c>
      <c r="H243" s="35">
        <v>11281.12</v>
      </c>
      <c r="I243" s="35"/>
      <c r="J243" s="61">
        <f t="shared" si="83"/>
        <v>10000</v>
      </c>
      <c r="K243" s="61">
        <v>10000</v>
      </c>
      <c r="L243" s="35"/>
      <c r="M243" s="39">
        <f t="shared" si="72"/>
        <v>12000</v>
      </c>
      <c r="N243" s="23">
        <v>12000</v>
      </c>
      <c r="O243" s="23"/>
      <c r="P243" s="100">
        <f t="shared" si="78"/>
        <v>2000</v>
      </c>
      <c r="Q243" s="100">
        <f t="shared" si="79"/>
        <v>2000</v>
      </c>
      <c r="R243" s="100">
        <f t="shared" si="80"/>
        <v>0</v>
      </c>
      <c r="S243" s="23">
        <f t="shared" si="81"/>
        <v>12000</v>
      </c>
      <c r="T243" s="23">
        <v>12000</v>
      </c>
      <c r="U243" s="23"/>
      <c r="V243" s="23">
        <f t="shared" si="77"/>
        <v>12000</v>
      </c>
      <c r="W243" s="23">
        <v>12000</v>
      </c>
      <c r="X243" s="23"/>
      <c r="Y243" s="56"/>
    </row>
    <row r="244" spans="1:25" ht="24" customHeight="1">
      <c r="A244" s="18"/>
      <c r="B244" s="20"/>
      <c r="C244" s="20"/>
      <c r="D244" s="46"/>
      <c r="E244" s="47" t="s">
        <v>379</v>
      </c>
      <c r="F244" s="118" t="s">
        <v>380</v>
      </c>
      <c r="G244" s="61">
        <f t="shared" si="82"/>
        <v>11231.7</v>
      </c>
      <c r="H244" s="35">
        <v>11231.7</v>
      </c>
      <c r="I244" s="35"/>
      <c r="J244" s="61">
        <f t="shared" si="83"/>
        <v>18801.599999999999</v>
      </c>
      <c r="K244" s="35">
        <v>18801.599999999999</v>
      </c>
      <c r="L244" s="35"/>
      <c r="M244" s="39">
        <f t="shared" si="72"/>
        <v>18801.599999999999</v>
      </c>
      <c r="N244" s="23">
        <v>18801.599999999999</v>
      </c>
      <c r="O244" s="23"/>
      <c r="P244" s="100">
        <f t="shared" si="78"/>
        <v>0</v>
      </c>
      <c r="Q244" s="100">
        <f t="shared" si="79"/>
        <v>0</v>
      </c>
      <c r="R244" s="100">
        <f t="shared" si="80"/>
        <v>0</v>
      </c>
      <c r="S244" s="23">
        <f t="shared" si="81"/>
        <v>11793.3</v>
      </c>
      <c r="T244" s="23">
        <v>11793.3</v>
      </c>
      <c r="U244" s="23"/>
      <c r="V244" s="23">
        <f t="shared" si="77"/>
        <v>19689.900000000001</v>
      </c>
      <c r="W244" s="23">
        <v>19689.900000000001</v>
      </c>
      <c r="X244" s="23"/>
      <c r="Y244" s="56"/>
    </row>
    <row r="245" spans="1:25" ht="19.5" customHeight="1">
      <c r="A245" s="18"/>
      <c r="B245" s="20"/>
      <c r="C245" s="20"/>
      <c r="D245" s="46"/>
      <c r="E245" s="125" t="s">
        <v>528</v>
      </c>
      <c r="F245" s="126" t="s">
        <v>529</v>
      </c>
      <c r="G245" s="61">
        <f t="shared" si="82"/>
        <v>212</v>
      </c>
      <c r="H245" s="61">
        <v>212</v>
      </c>
      <c r="I245" s="35"/>
      <c r="J245" s="61">
        <f t="shared" si="83"/>
        <v>0</v>
      </c>
      <c r="K245" s="35">
        <v>0</v>
      </c>
      <c r="L245" s="35"/>
      <c r="M245" s="39">
        <f t="shared" si="72"/>
        <v>0</v>
      </c>
      <c r="N245" s="23"/>
      <c r="O245" s="23"/>
      <c r="P245" s="100">
        <f t="shared" si="78"/>
        <v>0</v>
      </c>
      <c r="Q245" s="100">
        <f t="shared" si="79"/>
        <v>0</v>
      </c>
      <c r="R245" s="100">
        <f t="shared" si="80"/>
        <v>0</v>
      </c>
      <c r="S245" s="23">
        <f t="shared" si="81"/>
        <v>0</v>
      </c>
      <c r="T245" s="23">
        <v>0</v>
      </c>
      <c r="U245" s="23"/>
      <c r="V245" s="23"/>
      <c r="W245" s="23"/>
      <c r="X245" s="23"/>
      <c r="Y245" s="56"/>
    </row>
    <row r="246" spans="1:25" s="5" customFormat="1" ht="21.75" customHeight="1">
      <c r="A246" s="8"/>
      <c r="B246" s="9"/>
      <c r="C246" s="9"/>
      <c r="D246" s="39"/>
      <c r="E246" s="132" t="s">
        <v>530</v>
      </c>
      <c r="F246" s="133" t="s">
        <v>531</v>
      </c>
      <c r="G246" s="61">
        <f t="shared" si="82"/>
        <v>24902</v>
      </c>
      <c r="H246" s="39">
        <v>24902</v>
      </c>
      <c r="I246" s="50"/>
      <c r="J246" s="59">
        <f t="shared" si="83"/>
        <v>15000</v>
      </c>
      <c r="K246" s="39">
        <v>15000</v>
      </c>
      <c r="L246" s="50"/>
      <c r="M246" s="39">
        <f t="shared" si="72"/>
        <v>20000</v>
      </c>
      <c r="N246" s="23">
        <v>20000</v>
      </c>
      <c r="O246" s="23"/>
      <c r="P246" s="100">
        <f t="shared" si="78"/>
        <v>5000</v>
      </c>
      <c r="Q246" s="100">
        <f t="shared" si="79"/>
        <v>5000</v>
      </c>
      <c r="R246" s="100">
        <f t="shared" si="80"/>
        <v>0</v>
      </c>
      <c r="S246" s="23">
        <f t="shared" si="81"/>
        <v>20000</v>
      </c>
      <c r="T246" s="23">
        <v>20000</v>
      </c>
      <c r="U246" s="23"/>
      <c r="V246" s="23">
        <f>W246</f>
        <v>20000</v>
      </c>
      <c r="W246" s="23">
        <v>20000</v>
      </c>
      <c r="X246" s="23"/>
      <c r="Y246" s="55"/>
    </row>
    <row r="247" spans="1:25" s="5" customFormat="1" ht="21.75" customHeight="1">
      <c r="A247" s="8"/>
      <c r="B247" s="9"/>
      <c r="C247" s="9"/>
      <c r="D247" s="39"/>
      <c r="E247" s="49" t="s">
        <v>431</v>
      </c>
      <c r="F247" s="118" t="s">
        <v>430</v>
      </c>
      <c r="G247" s="61"/>
      <c r="H247" s="39"/>
      <c r="I247" s="50"/>
      <c r="J247" s="59"/>
      <c r="K247" s="39"/>
      <c r="L247" s="50"/>
      <c r="M247" s="39">
        <f>O247</f>
        <v>100000</v>
      </c>
      <c r="N247" s="23"/>
      <c r="O247" s="23">
        <v>100000</v>
      </c>
      <c r="P247" s="100">
        <f t="shared" si="78"/>
        <v>100000</v>
      </c>
      <c r="Q247" s="100">
        <f t="shared" si="79"/>
        <v>0</v>
      </c>
      <c r="R247" s="100">
        <f t="shared" si="80"/>
        <v>100000</v>
      </c>
      <c r="S247" s="23">
        <f>U247</f>
        <v>160000</v>
      </c>
      <c r="T247" s="23">
        <v>0</v>
      </c>
      <c r="U247" s="23">
        <v>160000</v>
      </c>
      <c r="V247" s="23"/>
      <c r="W247" s="23"/>
      <c r="X247" s="23"/>
      <c r="Y247" s="55"/>
    </row>
    <row r="248" spans="1:25" ht="12.75" customHeight="1">
      <c r="A248" s="18"/>
      <c r="B248" s="20"/>
      <c r="C248" s="20"/>
      <c r="D248" s="46"/>
      <c r="E248" s="47" t="s">
        <v>439</v>
      </c>
      <c r="F248" s="118" t="s">
        <v>440</v>
      </c>
      <c r="G248" s="61">
        <f t="shared" si="82"/>
        <v>555</v>
      </c>
      <c r="H248" s="35"/>
      <c r="I248" s="35">
        <v>555</v>
      </c>
      <c r="J248" s="61">
        <f>L248</f>
        <v>0</v>
      </c>
      <c r="K248" s="61"/>
      <c r="L248" s="61">
        <v>0</v>
      </c>
      <c r="M248" s="39">
        <f t="shared" si="72"/>
        <v>0</v>
      </c>
      <c r="N248" s="23"/>
      <c r="O248" s="23"/>
      <c r="P248" s="100">
        <f t="shared" si="78"/>
        <v>0</v>
      </c>
      <c r="Q248" s="100">
        <f t="shared" si="79"/>
        <v>0</v>
      </c>
      <c r="R248" s="100">
        <f t="shared" si="80"/>
        <v>0</v>
      </c>
      <c r="S248" s="23">
        <f>T248</f>
        <v>0</v>
      </c>
      <c r="T248" s="23">
        <v>0</v>
      </c>
      <c r="U248" s="23">
        <v>300000</v>
      </c>
      <c r="V248" s="23"/>
      <c r="W248" s="23"/>
      <c r="X248" s="23"/>
      <c r="Y248" s="56"/>
    </row>
    <row r="249" spans="1:25" ht="12.75" customHeight="1">
      <c r="A249" s="34"/>
      <c r="B249" s="35"/>
      <c r="C249" s="35"/>
      <c r="D249" s="35"/>
      <c r="E249" s="138" t="s">
        <v>564</v>
      </c>
      <c r="F249" s="139" t="s">
        <v>443</v>
      </c>
      <c r="G249" s="61">
        <f t="shared" si="82"/>
        <v>504</v>
      </c>
      <c r="H249" s="46"/>
      <c r="I249" s="46">
        <v>504</v>
      </c>
      <c r="J249" s="61">
        <f>L249</f>
        <v>0</v>
      </c>
      <c r="K249" s="61"/>
      <c r="L249" s="61">
        <v>0</v>
      </c>
      <c r="M249" s="39">
        <f t="shared" si="72"/>
        <v>0</v>
      </c>
      <c r="N249" s="23"/>
      <c r="O249" s="23"/>
      <c r="P249" s="100">
        <f t="shared" si="78"/>
        <v>0</v>
      </c>
      <c r="Q249" s="100">
        <f t="shared" si="79"/>
        <v>0</v>
      </c>
      <c r="R249" s="100">
        <f t="shared" si="80"/>
        <v>0</v>
      </c>
      <c r="S249" s="23">
        <f>T249</f>
        <v>0</v>
      </c>
      <c r="T249" s="23">
        <v>0</v>
      </c>
      <c r="U249" s="23"/>
      <c r="V249" s="23"/>
      <c r="W249" s="23"/>
      <c r="X249" s="23"/>
      <c r="Y249" s="56"/>
    </row>
    <row r="250" spans="1:25" s="101" customFormat="1">
      <c r="A250" s="179" t="s">
        <v>268</v>
      </c>
      <c r="B250" s="98" t="s">
        <v>269</v>
      </c>
      <c r="C250" s="98" t="s">
        <v>178</v>
      </c>
      <c r="D250" s="166" t="s">
        <v>178</v>
      </c>
      <c r="E250" s="173" t="s">
        <v>270</v>
      </c>
      <c r="F250" s="180"/>
      <c r="G250" s="181">
        <f>T250+U250</f>
        <v>1690963.5149999999</v>
      </c>
      <c r="H250" s="181">
        <f>H252+H269+H281</f>
        <v>830011.82000000007</v>
      </c>
      <c r="I250" s="181">
        <f>I252+I269</f>
        <v>203941.03999999998</v>
      </c>
      <c r="J250" s="181">
        <f>K250+L250</f>
        <v>947508.89999999991</v>
      </c>
      <c r="K250" s="181">
        <f>K252+K269+K281</f>
        <v>947508.89999999991</v>
      </c>
      <c r="L250" s="181">
        <f>L252+L269+L281</f>
        <v>0</v>
      </c>
      <c r="M250" s="166">
        <f t="shared" si="72"/>
        <v>2162584.2999999998</v>
      </c>
      <c r="N250" s="100">
        <f>N252+N269+N281</f>
        <v>984584.3</v>
      </c>
      <c r="O250" s="100">
        <f>O252+O269</f>
        <v>1178000</v>
      </c>
      <c r="P250" s="100">
        <f t="shared" si="78"/>
        <v>1215075.3999999999</v>
      </c>
      <c r="Q250" s="100">
        <f t="shared" si="79"/>
        <v>37075.40000000014</v>
      </c>
      <c r="R250" s="100">
        <f t="shared" si="80"/>
        <v>1178000</v>
      </c>
      <c r="S250" s="100">
        <f>T250+U250</f>
        <v>1690963.5149999999</v>
      </c>
      <c r="T250" s="100">
        <f>T252+T269+T281</f>
        <v>1037963.5149999999</v>
      </c>
      <c r="U250" s="100">
        <f>U252+U269+U281</f>
        <v>653000</v>
      </c>
      <c r="V250" s="100">
        <f>W250+X250</f>
        <v>1527211.7</v>
      </c>
      <c r="W250" s="100">
        <f>W252+W269+W281</f>
        <v>1089211.7</v>
      </c>
      <c r="X250" s="100">
        <f>X252+X269</f>
        <v>438000</v>
      </c>
      <c r="Y250" s="167"/>
    </row>
    <row r="251" spans="1:25" ht="12.75" customHeight="1">
      <c r="A251" s="18"/>
      <c r="B251" s="20"/>
      <c r="C251" s="20"/>
      <c r="D251" s="46"/>
      <c r="E251" s="47" t="s">
        <v>5</v>
      </c>
      <c r="F251" s="118"/>
      <c r="G251" s="46"/>
      <c r="H251" s="46"/>
      <c r="I251" s="46"/>
      <c r="J251" s="46"/>
      <c r="K251" s="46"/>
      <c r="L251" s="46"/>
      <c r="M251" s="39"/>
      <c r="N251" s="23"/>
      <c r="O251" s="23"/>
      <c r="P251" s="100"/>
      <c r="Q251" s="100"/>
      <c r="R251" s="100"/>
      <c r="S251" s="23"/>
      <c r="T251" s="23"/>
      <c r="U251" s="23"/>
      <c r="V251" s="23"/>
      <c r="W251" s="23"/>
      <c r="X251" s="23"/>
      <c r="Y251" s="56"/>
    </row>
    <row r="252" spans="1:25" s="101" customFormat="1" ht="21">
      <c r="A252" s="179" t="s">
        <v>271</v>
      </c>
      <c r="B252" s="98" t="s">
        <v>269</v>
      </c>
      <c r="C252" s="98" t="s">
        <v>181</v>
      </c>
      <c r="D252" s="166" t="s">
        <v>178</v>
      </c>
      <c r="E252" s="173" t="s">
        <v>272</v>
      </c>
      <c r="F252" s="180"/>
      <c r="G252" s="181">
        <f t="shared" ref="G252:L252" si="84">G254</f>
        <v>694690.51</v>
      </c>
      <c r="H252" s="181">
        <f t="shared" si="84"/>
        <v>508816.29000000004</v>
      </c>
      <c r="I252" s="181">
        <f t="shared" si="84"/>
        <v>185874.21999999997</v>
      </c>
      <c r="J252" s="181">
        <f t="shared" si="84"/>
        <v>580730.1</v>
      </c>
      <c r="K252" s="181">
        <f t="shared" si="84"/>
        <v>580730.1</v>
      </c>
      <c r="L252" s="181">
        <f t="shared" si="84"/>
        <v>0</v>
      </c>
      <c r="M252" s="166">
        <f t="shared" si="72"/>
        <v>1754916.6</v>
      </c>
      <c r="N252" s="100">
        <f>N254</f>
        <v>591916.6</v>
      </c>
      <c r="O252" s="100">
        <f>O254</f>
        <v>1163000</v>
      </c>
      <c r="P252" s="100">
        <f>M252-J252</f>
        <v>1174186.5</v>
      </c>
      <c r="Q252" s="100">
        <f>N252-K252</f>
        <v>11186.5</v>
      </c>
      <c r="R252" s="100">
        <f>O252-L252</f>
        <v>1163000</v>
      </c>
      <c r="S252" s="100">
        <f t="shared" ref="S252:X252" si="85">S254</f>
        <v>1275512.43</v>
      </c>
      <c r="T252" s="100">
        <f t="shared" si="85"/>
        <v>622512.42999999993</v>
      </c>
      <c r="U252" s="100">
        <f t="shared" si="85"/>
        <v>653000</v>
      </c>
      <c r="V252" s="100">
        <f t="shared" si="85"/>
        <v>655538.1</v>
      </c>
      <c r="W252" s="100">
        <f t="shared" si="85"/>
        <v>652538.1</v>
      </c>
      <c r="X252" s="100">
        <f t="shared" si="85"/>
        <v>3000</v>
      </c>
      <c r="Y252" s="167"/>
    </row>
    <row r="253" spans="1:25" ht="12.75" customHeight="1">
      <c r="A253" s="18"/>
      <c r="B253" s="20"/>
      <c r="C253" s="20"/>
      <c r="D253" s="46"/>
      <c r="E253" s="47" t="s">
        <v>183</v>
      </c>
      <c r="F253" s="118"/>
      <c r="G253" s="46"/>
      <c r="H253" s="46"/>
      <c r="I253" s="46"/>
      <c r="J253" s="46"/>
      <c r="K253" s="46"/>
      <c r="L253" s="46"/>
      <c r="M253" s="39"/>
      <c r="N253" s="23"/>
      <c r="O253" s="23"/>
      <c r="P253" s="100"/>
      <c r="Q253" s="100"/>
      <c r="R253" s="100"/>
      <c r="S253" s="23"/>
      <c r="T253" s="23"/>
      <c r="U253" s="23"/>
      <c r="V253" s="23"/>
      <c r="W253" s="23"/>
      <c r="X253" s="23"/>
      <c r="Y253" s="56"/>
    </row>
    <row r="254" spans="1:25" s="97" customFormat="1" ht="12.75" customHeight="1">
      <c r="A254" s="168" t="s">
        <v>273</v>
      </c>
      <c r="B254" s="155" t="s">
        <v>269</v>
      </c>
      <c r="C254" s="155" t="s">
        <v>181</v>
      </c>
      <c r="D254" s="155" t="s">
        <v>181</v>
      </c>
      <c r="E254" s="169" t="s">
        <v>274</v>
      </c>
      <c r="F254" s="170"/>
      <c r="G254" s="171">
        <f>H254+I254</f>
        <v>694690.51</v>
      </c>
      <c r="H254" s="171">
        <f>H256</f>
        <v>508816.29000000004</v>
      </c>
      <c r="I254" s="171">
        <f>I256</f>
        <v>185874.21999999997</v>
      </c>
      <c r="J254" s="171">
        <f>J256</f>
        <v>580730.1</v>
      </c>
      <c r="K254" s="171">
        <f>K256</f>
        <v>580730.1</v>
      </c>
      <c r="L254" s="171">
        <f>L256</f>
        <v>0</v>
      </c>
      <c r="M254" s="166">
        <f t="shared" si="72"/>
        <v>1754916.6</v>
      </c>
      <c r="N254" s="100">
        <f>N256</f>
        <v>591916.6</v>
      </c>
      <c r="O254" s="100">
        <f>O256</f>
        <v>1163000</v>
      </c>
      <c r="P254" s="100">
        <f>M254-J254</f>
        <v>1174186.5</v>
      </c>
      <c r="Q254" s="100">
        <f>N254-K254</f>
        <v>11186.5</v>
      </c>
      <c r="R254" s="100">
        <f>O254-L254</f>
        <v>1163000</v>
      </c>
      <c r="S254" s="100">
        <f t="shared" ref="S254:X254" si="86">S256</f>
        <v>1275512.43</v>
      </c>
      <c r="T254" s="100">
        <f t="shared" si="86"/>
        <v>622512.42999999993</v>
      </c>
      <c r="U254" s="100">
        <f t="shared" si="86"/>
        <v>653000</v>
      </c>
      <c r="V254" s="100">
        <f t="shared" si="86"/>
        <v>655538.1</v>
      </c>
      <c r="W254" s="100">
        <f t="shared" si="86"/>
        <v>652538.1</v>
      </c>
      <c r="X254" s="100">
        <f t="shared" si="86"/>
        <v>3000</v>
      </c>
      <c r="Y254" s="172"/>
    </row>
    <row r="255" spans="1:25" ht="12.75" customHeight="1">
      <c r="A255" s="18"/>
      <c r="B255" s="20"/>
      <c r="C255" s="20"/>
      <c r="D255" s="46"/>
      <c r="E255" s="47" t="s">
        <v>5</v>
      </c>
      <c r="F255" s="118"/>
      <c r="G255" s="46"/>
      <c r="H255" s="46"/>
      <c r="I255" s="46"/>
      <c r="J255" s="46"/>
      <c r="K255" s="46"/>
      <c r="L255" s="46"/>
      <c r="M255" s="39"/>
      <c r="N255" s="23"/>
      <c r="O255" s="23"/>
      <c r="P255" s="100"/>
      <c r="Q255" s="100"/>
      <c r="R255" s="100"/>
      <c r="S255" s="23"/>
      <c r="T255" s="23"/>
      <c r="U255" s="23"/>
      <c r="V255" s="23"/>
      <c r="W255" s="23"/>
      <c r="X255" s="23"/>
      <c r="Y255" s="56"/>
    </row>
    <row r="256" spans="1:25" s="101" customFormat="1" ht="15.75" customHeight="1">
      <c r="A256" s="179"/>
      <c r="B256" s="98"/>
      <c r="C256" s="98"/>
      <c r="D256" s="166"/>
      <c r="E256" s="173" t="s">
        <v>495</v>
      </c>
      <c r="F256" s="180"/>
      <c r="G256" s="181">
        <f>H256+I256</f>
        <v>694690.51</v>
      </c>
      <c r="H256" s="181">
        <f>H257+H258+H259+H260+H261+H262+H263</f>
        <v>508816.29000000004</v>
      </c>
      <c r="I256" s="181">
        <f>I265+I266+I267+I268</f>
        <v>185874.21999999997</v>
      </c>
      <c r="J256" s="181">
        <f>K256+L256</f>
        <v>580730.1</v>
      </c>
      <c r="K256" s="181">
        <f>K257+K258+K259+K260+K261+K262+K263</f>
        <v>580730.1</v>
      </c>
      <c r="L256" s="181">
        <f>L265+L266+L267+L268</f>
        <v>0</v>
      </c>
      <c r="M256" s="166">
        <f t="shared" si="72"/>
        <v>1754916.6</v>
      </c>
      <c r="N256" s="100">
        <f>N261+N262+N263</f>
        <v>591916.6</v>
      </c>
      <c r="O256" s="100">
        <f>O265+O266</f>
        <v>1163000</v>
      </c>
      <c r="P256" s="100">
        <f>M256-J256</f>
        <v>1174186.5</v>
      </c>
      <c r="Q256" s="100">
        <f>N256-K256</f>
        <v>11186.5</v>
      </c>
      <c r="R256" s="100">
        <f>O256-L256</f>
        <v>1163000</v>
      </c>
      <c r="S256" s="100">
        <f>T256+U256</f>
        <v>1275512.43</v>
      </c>
      <c r="T256" s="100">
        <f>T257+T258+T259+T260+T261+T262+T263</f>
        <v>622512.42999999993</v>
      </c>
      <c r="U256" s="100">
        <f>U264+U265</f>
        <v>653000</v>
      </c>
      <c r="V256" s="100">
        <f>W256+X256</f>
        <v>655538.1</v>
      </c>
      <c r="W256" s="100">
        <f>W261+W262+W263</f>
        <v>652538.1</v>
      </c>
      <c r="X256" s="100">
        <f>X265</f>
        <v>3000</v>
      </c>
      <c r="Y256" s="167"/>
    </row>
    <row r="257" spans="1:25" ht="12.75" customHeight="1">
      <c r="A257" s="18"/>
      <c r="B257" s="20"/>
      <c r="C257" s="20"/>
      <c r="D257" s="46"/>
      <c r="E257" s="47" t="s">
        <v>347</v>
      </c>
      <c r="F257" s="118" t="s">
        <v>348</v>
      </c>
      <c r="G257" s="35">
        <f>H257+I257</f>
        <v>2800.35</v>
      </c>
      <c r="H257" s="35">
        <v>2800.35</v>
      </c>
      <c r="I257" s="35"/>
      <c r="J257" s="61">
        <f>K257</f>
        <v>0</v>
      </c>
      <c r="K257" s="61">
        <v>0</v>
      </c>
      <c r="L257" s="35"/>
      <c r="M257" s="39">
        <f t="shared" si="72"/>
        <v>0</v>
      </c>
      <c r="N257" s="39">
        <f t="shared" ref="N257:O260" si="87">O257+P257</f>
        <v>0</v>
      </c>
      <c r="O257" s="39">
        <f t="shared" si="87"/>
        <v>0</v>
      </c>
      <c r="P257" s="23">
        <v>0</v>
      </c>
      <c r="Q257" s="23">
        <v>0</v>
      </c>
      <c r="R257" s="23"/>
      <c r="S257" s="23">
        <v>0</v>
      </c>
      <c r="T257" s="23">
        <v>0</v>
      </c>
      <c r="U257" s="23"/>
      <c r="V257" s="23">
        <v>0</v>
      </c>
      <c r="W257" s="23">
        <v>0</v>
      </c>
      <c r="X257" s="23">
        <v>0</v>
      </c>
      <c r="Y257" s="56"/>
    </row>
    <row r="258" spans="1:25" ht="21" customHeight="1">
      <c r="A258" s="18"/>
      <c r="B258" s="20"/>
      <c r="C258" s="20"/>
      <c r="D258" s="46"/>
      <c r="E258" s="113" t="s">
        <v>554</v>
      </c>
      <c r="F258" s="116" t="s">
        <v>355</v>
      </c>
      <c r="G258" s="35">
        <f t="shared" ref="G258:G268" si="88">H258+I258</f>
        <v>950.76</v>
      </c>
      <c r="H258" s="35">
        <v>950.76</v>
      </c>
      <c r="I258" s="35"/>
      <c r="J258" s="61">
        <f t="shared" ref="J258:J263" si="89">K258</f>
        <v>0</v>
      </c>
      <c r="K258" s="61">
        <v>0</v>
      </c>
      <c r="L258" s="35"/>
      <c r="M258" s="39">
        <f t="shared" si="72"/>
        <v>0</v>
      </c>
      <c r="N258" s="39">
        <f t="shared" si="87"/>
        <v>0</v>
      </c>
      <c r="O258" s="39">
        <f t="shared" si="87"/>
        <v>0</v>
      </c>
      <c r="P258" s="23">
        <v>0</v>
      </c>
      <c r="Q258" s="23">
        <v>0</v>
      </c>
      <c r="R258" s="23"/>
      <c r="S258" s="23">
        <v>0</v>
      </c>
      <c r="T258" s="23">
        <v>0</v>
      </c>
      <c r="U258" s="23"/>
      <c r="V258" s="23">
        <v>0</v>
      </c>
      <c r="W258" s="23">
        <v>0</v>
      </c>
      <c r="X258" s="23">
        <v>0</v>
      </c>
      <c r="Y258" s="56"/>
    </row>
    <row r="259" spans="1:25" ht="26.25" customHeight="1">
      <c r="A259" s="18"/>
      <c r="B259" s="20"/>
      <c r="C259" s="20"/>
      <c r="D259" s="46"/>
      <c r="E259" s="114" t="s">
        <v>546</v>
      </c>
      <c r="F259" s="116" t="s">
        <v>357</v>
      </c>
      <c r="G259" s="35">
        <f t="shared" si="88"/>
        <v>134.19999999999999</v>
      </c>
      <c r="H259" s="35">
        <v>134.19999999999999</v>
      </c>
      <c r="I259" s="35"/>
      <c r="J259" s="61">
        <f t="shared" si="89"/>
        <v>0</v>
      </c>
      <c r="K259" s="61">
        <v>0</v>
      </c>
      <c r="L259" s="35"/>
      <c r="M259" s="39">
        <f t="shared" si="72"/>
        <v>0</v>
      </c>
      <c r="N259" s="39">
        <f t="shared" si="87"/>
        <v>0</v>
      </c>
      <c r="O259" s="39">
        <f t="shared" si="87"/>
        <v>0</v>
      </c>
      <c r="P259" s="23">
        <v>0</v>
      </c>
      <c r="Q259" s="23">
        <v>0</v>
      </c>
      <c r="R259" s="23"/>
      <c r="S259" s="23">
        <v>0</v>
      </c>
      <c r="T259" s="23">
        <v>0</v>
      </c>
      <c r="U259" s="23"/>
      <c r="V259" s="23">
        <v>0</v>
      </c>
      <c r="W259" s="23">
        <v>0</v>
      </c>
      <c r="X259" s="23">
        <v>0</v>
      </c>
      <c r="Y259" s="56"/>
    </row>
    <row r="260" spans="1:25" ht="12" customHeight="1">
      <c r="A260" s="18"/>
      <c r="B260" s="20"/>
      <c r="C260" s="20"/>
      <c r="D260" s="46"/>
      <c r="E260" s="125" t="s">
        <v>576</v>
      </c>
      <c r="F260" s="126" t="s">
        <v>369</v>
      </c>
      <c r="G260" s="35">
        <f t="shared" si="88"/>
        <v>330</v>
      </c>
      <c r="H260" s="35">
        <v>330</v>
      </c>
      <c r="I260" s="35"/>
      <c r="J260" s="61">
        <f t="shared" si="89"/>
        <v>0</v>
      </c>
      <c r="K260" s="61">
        <v>0</v>
      </c>
      <c r="L260" s="35"/>
      <c r="M260" s="39">
        <f t="shared" si="72"/>
        <v>0</v>
      </c>
      <c r="N260" s="39">
        <f t="shared" si="87"/>
        <v>0</v>
      </c>
      <c r="O260" s="39">
        <f t="shared" si="87"/>
        <v>0</v>
      </c>
      <c r="P260" s="23">
        <v>0</v>
      </c>
      <c r="Q260" s="23">
        <v>0</v>
      </c>
      <c r="R260" s="23"/>
      <c r="S260" s="23">
        <v>0</v>
      </c>
      <c r="T260" s="23">
        <v>0</v>
      </c>
      <c r="U260" s="23"/>
      <c r="V260" s="23"/>
      <c r="W260" s="23"/>
      <c r="X260" s="23"/>
      <c r="Y260" s="56"/>
    </row>
    <row r="261" spans="1:25" ht="21.75" customHeight="1">
      <c r="A261" s="18"/>
      <c r="B261" s="20"/>
      <c r="C261" s="20"/>
      <c r="D261" s="46"/>
      <c r="E261" s="47" t="s">
        <v>379</v>
      </c>
      <c r="F261" s="118" t="s">
        <v>380</v>
      </c>
      <c r="G261" s="35">
        <f t="shared" si="88"/>
        <v>486303.7</v>
      </c>
      <c r="H261" s="35">
        <v>486303.7</v>
      </c>
      <c r="I261" s="35"/>
      <c r="J261" s="59">
        <f t="shared" si="89"/>
        <v>563730.1</v>
      </c>
      <c r="K261" s="59">
        <v>563730.1</v>
      </c>
      <c r="L261" s="35"/>
      <c r="M261" s="39">
        <f t="shared" si="72"/>
        <v>571916.6</v>
      </c>
      <c r="N261" s="23">
        <v>571916.6</v>
      </c>
      <c r="O261" s="23">
        <v>0</v>
      </c>
      <c r="P261" s="23">
        <f>M261-J261</f>
        <v>8186.5</v>
      </c>
      <c r="Q261" s="23">
        <f>N261-K261</f>
        <v>8186.5</v>
      </c>
      <c r="R261" s="23">
        <f>O261-O24913</f>
        <v>0</v>
      </c>
      <c r="S261" s="23">
        <f>T261</f>
        <v>600512.42999999993</v>
      </c>
      <c r="T261" s="23">
        <f>N261+N261*5/100</f>
        <v>600512.42999999993</v>
      </c>
      <c r="U261" s="23"/>
      <c r="V261" s="23">
        <f>W261</f>
        <v>630538.1</v>
      </c>
      <c r="W261" s="275">
        <v>630538.1</v>
      </c>
      <c r="X261" s="23"/>
      <c r="Y261" s="56"/>
    </row>
    <row r="262" spans="1:25" ht="21.75" customHeight="1">
      <c r="A262" s="18"/>
      <c r="B262" s="20"/>
      <c r="C262" s="20"/>
      <c r="D262" s="46"/>
      <c r="E262" s="125" t="s">
        <v>563</v>
      </c>
      <c r="F262" s="126" t="s">
        <v>387</v>
      </c>
      <c r="G262" s="35">
        <f t="shared" si="88"/>
        <v>12255.33</v>
      </c>
      <c r="H262" s="35">
        <v>12255.33</v>
      </c>
      <c r="I262" s="35"/>
      <c r="J262" s="59">
        <f t="shared" si="89"/>
        <v>7000</v>
      </c>
      <c r="K262" s="59">
        <v>7000</v>
      </c>
      <c r="L262" s="35"/>
      <c r="M262" s="39">
        <f t="shared" si="72"/>
        <v>9000</v>
      </c>
      <c r="N262" s="23">
        <v>9000</v>
      </c>
      <c r="O262" s="23">
        <v>0</v>
      </c>
      <c r="P262" s="23">
        <f t="shared" ref="P262:P268" si="90">M262-J262</f>
        <v>2000</v>
      </c>
      <c r="Q262" s="23">
        <f t="shared" ref="Q262:Q268" si="91">N262-K262</f>
        <v>2000</v>
      </c>
      <c r="R262" s="23">
        <f>O262-O24914</f>
        <v>0</v>
      </c>
      <c r="S262" s="23">
        <f>T262</f>
        <v>10000</v>
      </c>
      <c r="T262" s="23">
        <v>10000</v>
      </c>
      <c r="U262" s="23"/>
      <c r="V262" s="23">
        <f>W262</f>
        <v>10000</v>
      </c>
      <c r="W262" s="23">
        <v>10000</v>
      </c>
      <c r="X262" s="23"/>
      <c r="Y262" s="56"/>
    </row>
    <row r="263" spans="1:25" ht="21.75" customHeight="1">
      <c r="A263" s="129"/>
      <c r="B263" s="130"/>
      <c r="C263" s="130"/>
      <c r="D263" s="131"/>
      <c r="E263" s="132" t="s">
        <v>528</v>
      </c>
      <c r="F263" s="133" t="s">
        <v>529</v>
      </c>
      <c r="G263" s="134">
        <f t="shared" si="88"/>
        <v>6041.95</v>
      </c>
      <c r="H263" s="134">
        <v>6041.95</v>
      </c>
      <c r="I263" s="134"/>
      <c r="J263" s="59">
        <f t="shared" si="89"/>
        <v>10000</v>
      </c>
      <c r="K263" s="156">
        <v>10000</v>
      </c>
      <c r="L263" s="134"/>
      <c r="M263" s="39">
        <f t="shared" si="72"/>
        <v>11000</v>
      </c>
      <c r="N263" s="135">
        <v>11000</v>
      </c>
      <c r="O263" s="135">
        <v>0</v>
      </c>
      <c r="P263" s="23">
        <f t="shared" si="90"/>
        <v>1000</v>
      </c>
      <c r="Q263" s="23">
        <f t="shared" si="91"/>
        <v>1000</v>
      </c>
      <c r="R263" s="23">
        <f>O263-O24915</f>
        <v>0</v>
      </c>
      <c r="S263" s="135">
        <f>T263</f>
        <v>12000</v>
      </c>
      <c r="T263" s="135">
        <v>12000</v>
      </c>
      <c r="U263" s="135"/>
      <c r="V263" s="135">
        <f>W263</f>
        <v>12000</v>
      </c>
      <c r="W263" s="135">
        <v>12000</v>
      </c>
      <c r="X263" s="135"/>
      <c r="Y263" s="136"/>
    </row>
    <row r="264" spans="1:25" s="145" customFormat="1" ht="17.25" customHeight="1">
      <c r="A264" s="254"/>
      <c r="B264" s="130"/>
      <c r="C264" s="130"/>
      <c r="D264" s="131"/>
      <c r="E264" s="49" t="s">
        <v>429</v>
      </c>
      <c r="F264" s="118" t="s">
        <v>428</v>
      </c>
      <c r="G264" s="134"/>
      <c r="H264" s="134"/>
      <c r="I264" s="134"/>
      <c r="J264" s="59"/>
      <c r="K264" s="156"/>
      <c r="L264" s="134"/>
      <c r="M264" s="39"/>
      <c r="N264" s="135"/>
      <c r="O264" s="135"/>
      <c r="P264" s="23"/>
      <c r="Q264" s="23"/>
      <c r="R264" s="23"/>
      <c r="S264" s="256">
        <f>U264</f>
        <v>650000</v>
      </c>
      <c r="T264" s="256"/>
      <c r="U264" s="256">
        <v>650000</v>
      </c>
      <c r="V264" s="135"/>
      <c r="W264" s="135"/>
      <c r="X264" s="135"/>
      <c r="Y264" s="255"/>
    </row>
    <row r="265" spans="1:25" s="145" customFormat="1" ht="18" customHeight="1">
      <c r="A265" s="20"/>
      <c r="B265" s="20"/>
      <c r="C265" s="20"/>
      <c r="D265" s="46"/>
      <c r="E265" s="257" t="s">
        <v>598</v>
      </c>
      <c r="F265" s="118" t="s">
        <v>436</v>
      </c>
      <c r="G265" s="35">
        <f t="shared" si="88"/>
        <v>180079.99</v>
      </c>
      <c r="H265" s="35"/>
      <c r="I265" s="35">
        <v>180079.99</v>
      </c>
      <c r="J265" s="61">
        <f>L265</f>
        <v>0</v>
      </c>
      <c r="K265" s="61"/>
      <c r="L265" s="61">
        <v>0</v>
      </c>
      <c r="M265" s="39">
        <f>O265</f>
        <v>1160000</v>
      </c>
      <c r="N265" s="53"/>
      <c r="O265" s="23">
        <v>1160000</v>
      </c>
      <c r="P265" s="23">
        <f t="shared" si="90"/>
        <v>1160000</v>
      </c>
      <c r="Q265" s="23">
        <f t="shared" si="91"/>
        <v>0</v>
      </c>
      <c r="R265" s="23">
        <f>O265-O24916</f>
        <v>1160000</v>
      </c>
      <c r="S265" s="39">
        <f>U265</f>
        <v>3000</v>
      </c>
      <c r="T265" s="39"/>
      <c r="U265" s="39">
        <v>3000</v>
      </c>
      <c r="V265" s="23">
        <f>X265</f>
        <v>3000</v>
      </c>
      <c r="W265" s="23"/>
      <c r="X265" s="23">
        <v>3000</v>
      </c>
      <c r="Y265" s="53"/>
    </row>
    <row r="266" spans="1:25" s="145" customFormat="1" ht="15" customHeight="1">
      <c r="A266" s="20"/>
      <c r="B266" s="20"/>
      <c r="C266" s="20"/>
      <c r="D266" s="46"/>
      <c r="E266" s="49" t="s">
        <v>439</v>
      </c>
      <c r="F266" s="118" t="s">
        <v>440</v>
      </c>
      <c r="G266" s="35">
        <f t="shared" si="88"/>
        <v>427.68</v>
      </c>
      <c r="H266" s="35"/>
      <c r="I266" s="35">
        <v>427.68</v>
      </c>
      <c r="J266" s="61">
        <f>L266</f>
        <v>0</v>
      </c>
      <c r="K266" s="61"/>
      <c r="L266" s="61">
        <v>0</v>
      </c>
      <c r="M266" s="39">
        <f>O266</f>
        <v>3000</v>
      </c>
      <c r="N266" s="53"/>
      <c r="O266" s="23">
        <v>3000</v>
      </c>
      <c r="P266" s="23">
        <f t="shared" si="90"/>
        <v>3000</v>
      </c>
      <c r="Q266" s="23">
        <f t="shared" si="91"/>
        <v>0</v>
      </c>
      <c r="R266" s="23">
        <f>O266-O24917</f>
        <v>3000</v>
      </c>
      <c r="S266" s="23">
        <f>U266</f>
        <v>0</v>
      </c>
      <c r="T266" s="23"/>
      <c r="U266" s="23">
        <v>0</v>
      </c>
      <c r="V266" s="23"/>
      <c r="W266" s="23"/>
      <c r="X266" s="23"/>
      <c r="Y266" s="53"/>
    </row>
    <row r="267" spans="1:25" s="145" customFormat="1" ht="15.75" customHeight="1">
      <c r="A267" s="20"/>
      <c r="B267" s="20"/>
      <c r="C267" s="20"/>
      <c r="D267" s="46"/>
      <c r="E267" s="121" t="s">
        <v>564</v>
      </c>
      <c r="F267" s="139" t="s">
        <v>443</v>
      </c>
      <c r="G267" s="35">
        <f t="shared" si="88"/>
        <v>4380</v>
      </c>
      <c r="H267" s="35"/>
      <c r="I267" s="35">
        <v>4380</v>
      </c>
      <c r="J267" s="61">
        <f>L267</f>
        <v>0</v>
      </c>
      <c r="K267" s="61"/>
      <c r="L267" s="61">
        <v>0</v>
      </c>
      <c r="M267" s="39">
        <f t="shared" si="72"/>
        <v>0</v>
      </c>
      <c r="N267" s="23"/>
      <c r="O267" s="23">
        <v>0</v>
      </c>
      <c r="P267" s="23">
        <f t="shared" si="90"/>
        <v>0</v>
      </c>
      <c r="Q267" s="23">
        <f t="shared" si="91"/>
        <v>0</v>
      </c>
      <c r="R267" s="23">
        <f>O267-O24918</f>
        <v>0</v>
      </c>
      <c r="S267" s="23">
        <f>U267</f>
        <v>0</v>
      </c>
      <c r="T267" s="23"/>
      <c r="U267" s="23">
        <v>0</v>
      </c>
      <c r="V267" s="23"/>
      <c r="W267" s="23"/>
      <c r="X267" s="23"/>
      <c r="Y267" s="53"/>
    </row>
    <row r="268" spans="1:25" s="145" customFormat="1" ht="15.75" customHeight="1">
      <c r="A268" s="140"/>
      <c r="B268" s="141"/>
      <c r="C268" s="141"/>
      <c r="D268" s="142"/>
      <c r="E268" s="121" t="s">
        <v>533</v>
      </c>
      <c r="F268" s="146">
        <v>5221</v>
      </c>
      <c r="G268" s="35">
        <f t="shared" si="88"/>
        <v>986.55</v>
      </c>
      <c r="H268" s="143"/>
      <c r="I268" s="143">
        <v>986.55</v>
      </c>
      <c r="J268" s="61">
        <f>L268</f>
        <v>0</v>
      </c>
      <c r="K268" s="61"/>
      <c r="L268" s="157">
        <v>0</v>
      </c>
      <c r="M268" s="39">
        <f t="shared" si="72"/>
        <v>0</v>
      </c>
      <c r="N268" s="137"/>
      <c r="O268" s="137">
        <v>0</v>
      </c>
      <c r="P268" s="23">
        <f t="shared" si="90"/>
        <v>0</v>
      </c>
      <c r="Q268" s="23">
        <f t="shared" si="91"/>
        <v>0</v>
      </c>
      <c r="R268" s="23">
        <f>O268-O24919</f>
        <v>0</v>
      </c>
      <c r="S268" s="23">
        <f>U268</f>
        <v>0</v>
      </c>
      <c r="T268" s="137"/>
      <c r="U268" s="137">
        <v>0</v>
      </c>
      <c r="V268" s="137"/>
      <c r="W268" s="137"/>
      <c r="X268" s="137"/>
      <c r="Y268" s="351"/>
    </row>
    <row r="269" spans="1:25" s="101" customFormat="1" ht="16.5" customHeight="1">
      <c r="A269" s="179" t="s">
        <v>275</v>
      </c>
      <c r="B269" s="98" t="s">
        <v>269</v>
      </c>
      <c r="C269" s="98" t="s">
        <v>193</v>
      </c>
      <c r="D269" s="166" t="s">
        <v>178</v>
      </c>
      <c r="E269" s="173" t="s">
        <v>276</v>
      </c>
      <c r="F269" s="180"/>
      <c r="G269" s="181">
        <f>H269+I269</f>
        <v>332897.81000000006</v>
      </c>
      <c r="H269" s="181">
        <f>H271</f>
        <v>314830.99000000005</v>
      </c>
      <c r="I269" s="181">
        <f>I271</f>
        <v>18066.82</v>
      </c>
      <c r="J269" s="181">
        <f>K269</f>
        <v>361778.8</v>
      </c>
      <c r="K269" s="181">
        <f>K271</f>
        <v>361778.8</v>
      </c>
      <c r="L269" s="181"/>
      <c r="M269" s="166">
        <f t="shared" si="72"/>
        <v>404667.7</v>
      </c>
      <c r="N269" s="100">
        <f>N271</f>
        <v>389667.7</v>
      </c>
      <c r="O269" s="100">
        <f>O271</f>
        <v>15000</v>
      </c>
      <c r="P269" s="23">
        <f>M269-J269</f>
        <v>42888.900000000023</v>
      </c>
      <c r="Q269" s="23">
        <f>N269-K269</f>
        <v>27888.900000000023</v>
      </c>
      <c r="R269" s="23">
        <f>O269-O24920</f>
        <v>15000</v>
      </c>
      <c r="S269" s="100">
        <f>T269</f>
        <v>412451.08500000002</v>
      </c>
      <c r="T269" s="100">
        <f>T271</f>
        <v>412451.08500000002</v>
      </c>
      <c r="U269" s="100">
        <f>U271</f>
        <v>0</v>
      </c>
      <c r="V269" s="100">
        <f>W269+X269</f>
        <v>867173.6</v>
      </c>
      <c r="W269" s="100">
        <f>W271</f>
        <v>432173.6</v>
      </c>
      <c r="X269" s="100">
        <f>X271</f>
        <v>435000</v>
      </c>
      <c r="Y269" s="167"/>
    </row>
    <row r="270" spans="1:25" ht="12.75" customHeight="1">
      <c r="A270" s="18"/>
      <c r="B270" s="20"/>
      <c r="C270" s="20"/>
      <c r="D270" s="46"/>
      <c r="E270" s="47" t="s">
        <v>183</v>
      </c>
      <c r="F270" s="118"/>
      <c r="G270" s="46"/>
      <c r="H270" s="46"/>
      <c r="I270" s="46"/>
      <c r="J270" s="46"/>
      <c r="K270" s="46"/>
      <c r="L270" s="46"/>
      <c r="M270" s="39"/>
      <c r="N270" s="23"/>
      <c r="O270" s="23"/>
      <c r="P270" s="23"/>
      <c r="Q270" s="23"/>
      <c r="R270" s="23"/>
      <c r="S270" s="23"/>
      <c r="T270" s="23"/>
      <c r="U270" s="23"/>
      <c r="V270" s="23"/>
      <c r="W270" s="23"/>
      <c r="X270" s="23"/>
      <c r="Y270" s="56"/>
    </row>
    <row r="271" spans="1:25" s="97" customFormat="1" ht="12.75" customHeight="1">
      <c r="A271" s="168" t="s">
        <v>277</v>
      </c>
      <c r="B271" s="155" t="s">
        <v>269</v>
      </c>
      <c r="C271" s="155" t="s">
        <v>193</v>
      </c>
      <c r="D271" s="155" t="s">
        <v>181</v>
      </c>
      <c r="E271" s="169" t="s">
        <v>278</v>
      </c>
      <c r="F271" s="170"/>
      <c r="G271" s="171">
        <f>H271+I271</f>
        <v>332897.81000000006</v>
      </c>
      <c r="H271" s="171">
        <f>H273</f>
        <v>314830.99000000005</v>
      </c>
      <c r="I271" s="171">
        <f>I273</f>
        <v>18066.82</v>
      </c>
      <c r="J271" s="171">
        <f>K271</f>
        <v>361778.8</v>
      </c>
      <c r="K271" s="171">
        <f>K273</f>
        <v>361778.8</v>
      </c>
      <c r="L271" s="171"/>
      <c r="M271" s="166">
        <f t="shared" si="72"/>
        <v>404667.7</v>
      </c>
      <c r="N271" s="100">
        <f>N273</f>
        <v>389667.7</v>
      </c>
      <c r="O271" s="100">
        <f>O277</f>
        <v>15000</v>
      </c>
      <c r="P271" s="23">
        <f>M271-J271</f>
        <v>42888.900000000023</v>
      </c>
      <c r="Q271" s="23">
        <f>N271-K271</f>
        <v>27888.900000000023</v>
      </c>
      <c r="R271" s="23">
        <f>O271-O24922</f>
        <v>15000</v>
      </c>
      <c r="S271" s="100">
        <f>T271</f>
        <v>412451.08500000002</v>
      </c>
      <c r="T271" s="100">
        <f>T273</f>
        <v>412451.08500000002</v>
      </c>
      <c r="U271" s="100">
        <f>U277</f>
        <v>0</v>
      </c>
      <c r="V271" s="100">
        <f>W271+X271</f>
        <v>867173.6</v>
      </c>
      <c r="W271" s="100">
        <f>W273</f>
        <v>432173.6</v>
      </c>
      <c r="X271" s="100">
        <f>X277</f>
        <v>435000</v>
      </c>
      <c r="Y271" s="172"/>
    </row>
    <row r="272" spans="1:25" ht="12.75" customHeight="1">
      <c r="A272" s="18"/>
      <c r="B272" s="20"/>
      <c r="C272" s="20"/>
      <c r="D272" s="46"/>
      <c r="E272" s="47" t="s">
        <v>5</v>
      </c>
      <c r="F272" s="118"/>
      <c r="G272" s="46"/>
      <c r="H272" s="46"/>
      <c r="I272" s="46"/>
      <c r="J272" s="46"/>
      <c r="K272" s="46"/>
      <c r="L272" s="46"/>
      <c r="M272" s="39"/>
      <c r="N272" s="23"/>
      <c r="O272" s="23"/>
      <c r="P272" s="23"/>
      <c r="Q272" s="23"/>
      <c r="R272" s="23"/>
      <c r="S272" s="23"/>
      <c r="T272" s="23"/>
      <c r="U272" s="23"/>
      <c r="V272" s="23"/>
      <c r="W272" s="23"/>
      <c r="X272" s="23"/>
      <c r="Y272" s="56"/>
    </row>
    <row r="273" spans="1:25" s="101" customFormat="1" ht="15" customHeight="1">
      <c r="A273" s="179"/>
      <c r="B273" s="98"/>
      <c r="C273" s="98"/>
      <c r="D273" s="166"/>
      <c r="E273" s="173" t="s">
        <v>496</v>
      </c>
      <c r="F273" s="180"/>
      <c r="G273" s="181">
        <f>H273+I273</f>
        <v>332897.81000000006</v>
      </c>
      <c r="H273" s="181">
        <f>H274+H275+H276</f>
        <v>314830.99000000005</v>
      </c>
      <c r="I273" s="181">
        <f>I277</f>
        <v>18066.82</v>
      </c>
      <c r="J273" s="181">
        <f>K273</f>
        <v>361778.8</v>
      </c>
      <c r="K273" s="181">
        <f>K274+K275+K276</f>
        <v>361778.8</v>
      </c>
      <c r="L273" s="181"/>
      <c r="M273" s="166">
        <f t="shared" si="72"/>
        <v>389667.7</v>
      </c>
      <c r="N273" s="100">
        <f>N274+N275+N276</f>
        <v>389667.7</v>
      </c>
      <c r="O273" s="100">
        <v>0</v>
      </c>
      <c r="P273" s="23">
        <f t="shared" ref="P273:P281" si="92">M273-J273</f>
        <v>27888.900000000023</v>
      </c>
      <c r="Q273" s="23">
        <f t="shared" ref="Q273:Q281" si="93">N273-K273</f>
        <v>27888.900000000023</v>
      </c>
      <c r="R273" s="23">
        <f t="shared" ref="R273:R281" si="94">O273-O24924</f>
        <v>0</v>
      </c>
      <c r="S273" s="100">
        <f>T273</f>
        <v>412451.08500000002</v>
      </c>
      <c r="T273" s="100">
        <f>T274+T275+T276</f>
        <v>412451.08500000002</v>
      </c>
      <c r="U273" s="100">
        <f>U277</f>
        <v>0</v>
      </c>
      <c r="V273" s="100">
        <f>W273</f>
        <v>432173.6</v>
      </c>
      <c r="W273" s="100">
        <f>W274+W275+W276</f>
        <v>432173.6</v>
      </c>
      <c r="X273" s="100"/>
      <c r="Y273" s="167"/>
    </row>
    <row r="274" spans="1:25" ht="25.5" customHeight="1">
      <c r="A274" s="18"/>
      <c r="B274" s="20"/>
      <c r="C274" s="20"/>
      <c r="D274" s="46"/>
      <c r="E274" s="47" t="s">
        <v>379</v>
      </c>
      <c r="F274" s="116" t="s">
        <v>380</v>
      </c>
      <c r="G274" s="10">
        <f>H274+I274</f>
        <v>310163.90000000002</v>
      </c>
      <c r="H274" s="10">
        <v>310163.90000000002</v>
      </c>
      <c r="I274" s="35"/>
      <c r="J274" s="59">
        <f>K274</f>
        <v>347778.8</v>
      </c>
      <c r="K274" s="59">
        <v>347778.8</v>
      </c>
      <c r="L274" s="35"/>
      <c r="M274" s="39">
        <f t="shared" si="72"/>
        <v>375667.7</v>
      </c>
      <c r="N274" s="23">
        <v>375667.7</v>
      </c>
      <c r="O274" s="23"/>
      <c r="P274" s="23">
        <f t="shared" si="92"/>
        <v>27888.900000000023</v>
      </c>
      <c r="Q274" s="23">
        <f t="shared" si="93"/>
        <v>27888.900000000023</v>
      </c>
      <c r="R274" s="23">
        <f t="shared" si="94"/>
        <v>0</v>
      </c>
      <c r="S274" s="23">
        <f>T274</f>
        <v>394451.08500000002</v>
      </c>
      <c r="T274" s="23">
        <f>N274+N274*5/100</f>
        <v>394451.08500000002</v>
      </c>
      <c r="U274" s="23"/>
      <c r="V274" s="23">
        <f>W274</f>
        <v>414173.6</v>
      </c>
      <c r="W274" s="275">
        <v>414173.6</v>
      </c>
      <c r="X274" s="23"/>
      <c r="Y274" s="56"/>
    </row>
    <row r="275" spans="1:25" s="5" customFormat="1" ht="30" customHeight="1">
      <c r="A275" s="8"/>
      <c r="B275" s="9"/>
      <c r="C275" s="9"/>
      <c r="D275" s="39"/>
      <c r="E275" s="125" t="s">
        <v>563</v>
      </c>
      <c r="F275" s="126" t="s">
        <v>387</v>
      </c>
      <c r="G275" s="10">
        <f>H275+I275</f>
        <v>1381</v>
      </c>
      <c r="H275" s="39">
        <v>1381</v>
      </c>
      <c r="I275" s="50"/>
      <c r="J275" s="59">
        <f>K275</f>
        <v>5000</v>
      </c>
      <c r="K275" s="59">
        <v>5000</v>
      </c>
      <c r="L275" s="50"/>
      <c r="M275" s="39">
        <f t="shared" si="72"/>
        <v>5000</v>
      </c>
      <c r="N275" s="23">
        <v>5000</v>
      </c>
      <c r="O275" s="23"/>
      <c r="P275" s="23">
        <f t="shared" si="92"/>
        <v>0</v>
      </c>
      <c r="Q275" s="23">
        <f t="shared" si="93"/>
        <v>0</v>
      </c>
      <c r="R275" s="23">
        <f t="shared" si="94"/>
        <v>0</v>
      </c>
      <c r="S275" s="23">
        <f>T275</f>
        <v>7000</v>
      </c>
      <c r="T275" s="23">
        <v>7000</v>
      </c>
      <c r="U275" s="23"/>
      <c r="V275" s="23">
        <f>W275</f>
        <v>7000</v>
      </c>
      <c r="W275" s="23">
        <v>7000</v>
      </c>
      <c r="X275" s="23"/>
      <c r="Y275" s="55"/>
    </row>
    <row r="276" spans="1:25" ht="24" customHeight="1">
      <c r="A276" s="18"/>
      <c r="B276" s="20"/>
      <c r="C276" s="20"/>
      <c r="D276" s="46"/>
      <c r="E276" s="132" t="s">
        <v>528</v>
      </c>
      <c r="F276" s="133" t="s">
        <v>529</v>
      </c>
      <c r="G276" s="10">
        <f>H276+I276</f>
        <v>3286.09</v>
      </c>
      <c r="H276" s="10">
        <v>3286.09</v>
      </c>
      <c r="I276" s="35"/>
      <c r="J276" s="59">
        <f>K276</f>
        <v>9000</v>
      </c>
      <c r="K276" s="59">
        <v>9000</v>
      </c>
      <c r="L276" s="35"/>
      <c r="M276" s="39">
        <f t="shared" si="72"/>
        <v>9000</v>
      </c>
      <c r="N276" s="23">
        <v>9000</v>
      </c>
      <c r="O276" s="23"/>
      <c r="P276" s="23">
        <f t="shared" si="92"/>
        <v>0</v>
      </c>
      <c r="Q276" s="23">
        <f t="shared" si="93"/>
        <v>0</v>
      </c>
      <c r="R276" s="23">
        <f t="shared" si="94"/>
        <v>0</v>
      </c>
      <c r="S276" s="23">
        <f>T276</f>
        <v>11000</v>
      </c>
      <c r="T276" s="23">
        <v>11000</v>
      </c>
      <c r="U276" s="23"/>
      <c r="V276" s="23">
        <f>W276</f>
        <v>11000</v>
      </c>
      <c r="W276" s="23">
        <v>11000</v>
      </c>
      <c r="X276" s="23"/>
      <c r="Y276" s="56"/>
    </row>
    <row r="277" spans="1:25" s="101" customFormat="1" ht="21">
      <c r="A277" s="179"/>
      <c r="B277" s="98"/>
      <c r="C277" s="98"/>
      <c r="D277" s="166"/>
      <c r="E277" s="173" t="s">
        <v>497</v>
      </c>
      <c r="F277" s="180"/>
      <c r="G277" s="181">
        <f>I277</f>
        <v>18066.82</v>
      </c>
      <c r="H277" s="181"/>
      <c r="I277" s="181">
        <f>I278+I279+I280</f>
        <v>18066.82</v>
      </c>
      <c r="J277" s="181">
        <f>L277</f>
        <v>0</v>
      </c>
      <c r="K277" s="181"/>
      <c r="L277" s="181">
        <f>L278+L279+L280</f>
        <v>0</v>
      </c>
      <c r="M277" s="166">
        <f t="shared" si="72"/>
        <v>15000</v>
      </c>
      <c r="N277" s="100">
        <v>0</v>
      </c>
      <c r="O277" s="100">
        <f>O278</f>
        <v>15000</v>
      </c>
      <c r="P277" s="23">
        <f t="shared" si="92"/>
        <v>15000</v>
      </c>
      <c r="Q277" s="23">
        <f t="shared" si="93"/>
        <v>0</v>
      </c>
      <c r="R277" s="23">
        <f t="shared" si="94"/>
        <v>15000</v>
      </c>
      <c r="S277" s="100">
        <f>U277</f>
        <v>0</v>
      </c>
      <c r="T277" s="100"/>
      <c r="U277" s="100">
        <v>0</v>
      </c>
      <c r="V277" s="100">
        <f>X277</f>
        <v>435000</v>
      </c>
      <c r="W277" s="100"/>
      <c r="X277" s="100">
        <f>X278</f>
        <v>435000</v>
      </c>
      <c r="Y277" s="167"/>
    </row>
    <row r="278" spans="1:25" ht="12.75" customHeight="1">
      <c r="A278" s="18"/>
      <c r="B278" s="20"/>
      <c r="C278" s="20"/>
      <c r="D278" s="46"/>
      <c r="E278" s="47" t="s">
        <v>429</v>
      </c>
      <c r="F278" s="118" t="s">
        <v>428</v>
      </c>
      <c r="G278" s="39">
        <f>I278</f>
        <v>3317.4</v>
      </c>
      <c r="H278" s="35"/>
      <c r="I278" s="39">
        <v>3317.4</v>
      </c>
      <c r="J278" s="35">
        <f>L278</f>
        <v>0</v>
      </c>
      <c r="K278" s="35"/>
      <c r="L278" s="35">
        <v>0</v>
      </c>
      <c r="M278" s="39">
        <f t="shared" si="72"/>
        <v>15000</v>
      </c>
      <c r="N278" s="23">
        <v>0</v>
      </c>
      <c r="O278" s="23">
        <v>15000</v>
      </c>
      <c r="P278" s="23">
        <f t="shared" si="92"/>
        <v>15000</v>
      </c>
      <c r="Q278" s="23">
        <f t="shared" si="93"/>
        <v>0</v>
      </c>
      <c r="R278" s="23">
        <f t="shared" si="94"/>
        <v>15000</v>
      </c>
      <c r="S278" s="100">
        <f>+S279+T280</f>
        <v>0</v>
      </c>
      <c r="T278" s="23"/>
      <c r="U278" s="23">
        <v>0</v>
      </c>
      <c r="V278" s="23">
        <f>X278</f>
        <v>435000</v>
      </c>
      <c r="W278" s="23"/>
      <c r="X278" s="23">
        <v>435000</v>
      </c>
      <c r="Y278" s="56"/>
    </row>
    <row r="279" spans="1:25" ht="12.75" customHeight="1">
      <c r="A279" s="18"/>
      <c r="B279" s="20"/>
      <c r="C279" s="20"/>
      <c r="D279" s="46"/>
      <c r="E279" s="47" t="s">
        <v>431</v>
      </c>
      <c r="F279" s="118" t="s">
        <v>430</v>
      </c>
      <c r="G279" s="39">
        <f>I279</f>
        <v>12884.82</v>
      </c>
      <c r="H279" s="35"/>
      <c r="I279" s="35">
        <v>12884.82</v>
      </c>
      <c r="J279" s="35">
        <f>L279</f>
        <v>0</v>
      </c>
      <c r="K279" s="35"/>
      <c r="L279" s="35">
        <v>0</v>
      </c>
      <c r="M279" s="39">
        <f t="shared" si="72"/>
        <v>0</v>
      </c>
      <c r="N279" s="23"/>
      <c r="O279" s="23">
        <v>0</v>
      </c>
      <c r="P279" s="23">
        <f t="shared" si="92"/>
        <v>0</v>
      </c>
      <c r="Q279" s="23">
        <f t="shared" si="93"/>
        <v>0</v>
      </c>
      <c r="R279" s="23">
        <f t="shared" si="94"/>
        <v>0</v>
      </c>
      <c r="S279" s="23">
        <f>T279</f>
        <v>0</v>
      </c>
      <c r="T279" s="23"/>
      <c r="U279" s="23">
        <v>0</v>
      </c>
      <c r="V279" s="23"/>
      <c r="W279" s="23"/>
      <c r="X279" s="23"/>
      <c r="Y279" s="56"/>
    </row>
    <row r="280" spans="1:25" ht="12.75" customHeight="1">
      <c r="A280" s="18"/>
      <c r="B280" s="20"/>
      <c r="C280" s="20"/>
      <c r="D280" s="46"/>
      <c r="E280" s="121" t="s">
        <v>564</v>
      </c>
      <c r="F280" s="139" t="s">
        <v>443</v>
      </c>
      <c r="G280" s="39">
        <f>I280</f>
        <v>1864.6</v>
      </c>
      <c r="H280" s="35"/>
      <c r="I280" s="39">
        <v>1864.6</v>
      </c>
      <c r="J280" s="35">
        <f>L280</f>
        <v>0</v>
      </c>
      <c r="K280" s="35"/>
      <c r="L280" s="35">
        <v>0</v>
      </c>
      <c r="M280" s="39">
        <f t="shared" si="72"/>
        <v>0</v>
      </c>
      <c r="N280" s="23"/>
      <c r="O280" s="23">
        <v>0</v>
      </c>
      <c r="P280" s="23">
        <f t="shared" si="92"/>
        <v>0</v>
      </c>
      <c r="Q280" s="23">
        <f t="shared" si="93"/>
        <v>0</v>
      </c>
      <c r="R280" s="23">
        <f t="shared" si="94"/>
        <v>0</v>
      </c>
      <c r="S280" s="23">
        <f>T280</f>
        <v>0</v>
      </c>
      <c r="T280" s="23"/>
      <c r="U280" s="23">
        <v>0</v>
      </c>
      <c r="V280" s="23"/>
      <c r="W280" s="23"/>
      <c r="X280" s="23"/>
      <c r="Y280" s="56"/>
    </row>
    <row r="281" spans="1:25" s="101" customFormat="1">
      <c r="A281" s="207">
        <v>2980</v>
      </c>
      <c r="B281" s="208" t="s">
        <v>222</v>
      </c>
      <c r="C281" s="208" t="s">
        <v>579</v>
      </c>
      <c r="D281" s="208" t="s">
        <v>178</v>
      </c>
      <c r="E281" s="209" t="s">
        <v>578</v>
      </c>
      <c r="F281" s="180"/>
      <c r="G281" s="181">
        <f>H281</f>
        <v>6364.54</v>
      </c>
      <c r="H281" s="181">
        <f>H283</f>
        <v>6364.54</v>
      </c>
      <c r="I281" s="181"/>
      <c r="J281" s="181">
        <f>K281</f>
        <v>5000</v>
      </c>
      <c r="K281" s="181">
        <f>K283</f>
        <v>5000</v>
      </c>
      <c r="L281" s="181"/>
      <c r="M281" s="166">
        <f t="shared" si="72"/>
        <v>3000</v>
      </c>
      <c r="N281" s="100">
        <f>N283</f>
        <v>3000</v>
      </c>
      <c r="O281" s="100"/>
      <c r="P281" s="23">
        <f t="shared" si="92"/>
        <v>-2000</v>
      </c>
      <c r="Q281" s="23">
        <f t="shared" si="93"/>
        <v>-2000</v>
      </c>
      <c r="R281" s="23">
        <f t="shared" si="94"/>
        <v>0</v>
      </c>
      <c r="S281" s="100">
        <f>T281</f>
        <v>3000</v>
      </c>
      <c r="T281" s="100">
        <f>T283</f>
        <v>3000</v>
      </c>
      <c r="U281" s="100"/>
      <c r="V281" s="100">
        <f>W281</f>
        <v>4500</v>
      </c>
      <c r="W281" s="100">
        <f>W283</f>
        <v>4500</v>
      </c>
      <c r="X281" s="100"/>
      <c r="Y281" s="167"/>
    </row>
    <row r="282" spans="1:25" ht="12.75" customHeight="1">
      <c r="A282" s="147"/>
      <c r="B282" s="126"/>
      <c r="C282" s="126"/>
      <c r="D282" s="126"/>
      <c r="E282" s="125" t="s">
        <v>522</v>
      </c>
      <c r="F282" s="118"/>
      <c r="G282" s="46"/>
      <c r="H282" s="46"/>
      <c r="I282" s="46"/>
      <c r="J282" s="46"/>
      <c r="K282" s="46"/>
      <c r="L282" s="46"/>
      <c r="M282" s="39"/>
      <c r="N282" s="23"/>
      <c r="O282" s="23"/>
      <c r="P282" s="23"/>
      <c r="Q282" s="23"/>
      <c r="R282" s="23"/>
      <c r="S282" s="23"/>
      <c r="T282" s="23"/>
      <c r="U282" s="23"/>
      <c r="V282" s="23"/>
      <c r="W282" s="23"/>
      <c r="X282" s="23"/>
      <c r="Y282" s="56"/>
    </row>
    <row r="283" spans="1:25" s="97" customFormat="1" ht="12.75" customHeight="1">
      <c r="A283" s="207">
        <v>2981</v>
      </c>
      <c r="B283" s="208" t="s">
        <v>222</v>
      </c>
      <c r="C283" s="208" t="s">
        <v>579</v>
      </c>
      <c r="D283" s="208" t="s">
        <v>181</v>
      </c>
      <c r="E283" s="210" t="s">
        <v>578</v>
      </c>
      <c r="F283" s="170"/>
      <c r="G283" s="171">
        <f>H283</f>
        <v>6364.54</v>
      </c>
      <c r="H283" s="171">
        <f>H285+H286+H287</f>
        <v>6364.54</v>
      </c>
      <c r="I283" s="171"/>
      <c r="J283" s="171">
        <f>K283</f>
        <v>5000</v>
      </c>
      <c r="K283" s="171">
        <f>K285+K286+K287</f>
        <v>5000</v>
      </c>
      <c r="L283" s="171"/>
      <c r="M283" s="166">
        <f t="shared" si="72"/>
        <v>3000</v>
      </c>
      <c r="N283" s="100">
        <f>N287</f>
        <v>3000</v>
      </c>
      <c r="O283" s="100"/>
      <c r="P283" s="23">
        <f>M283-J283</f>
        <v>-2000</v>
      </c>
      <c r="Q283" s="23">
        <f>N283-K283</f>
        <v>-2000</v>
      </c>
      <c r="R283" s="23">
        <f>O283-O24934</f>
        <v>0</v>
      </c>
      <c r="S283" s="100">
        <f>T283</f>
        <v>3000</v>
      </c>
      <c r="T283" s="100">
        <f>T285+T286+T287</f>
        <v>3000</v>
      </c>
      <c r="U283" s="100"/>
      <c r="V283" s="100">
        <f>W283</f>
        <v>4500</v>
      </c>
      <c r="W283" s="100">
        <f>W287</f>
        <v>4500</v>
      </c>
      <c r="X283" s="100"/>
      <c r="Y283" s="172"/>
    </row>
    <row r="284" spans="1:25" ht="12.75" customHeight="1">
      <c r="A284" s="18"/>
      <c r="B284" s="20"/>
      <c r="C284" s="20"/>
      <c r="D284" s="46"/>
      <c r="E284" s="47" t="s">
        <v>5</v>
      </c>
      <c r="F284" s="118"/>
      <c r="G284" s="46"/>
      <c r="H284" s="46"/>
      <c r="I284" s="46"/>
      <c r="J284" s="46"/>
      <c r="K284" s="46"/>
      <c r="L284" s="46"/>
      <c r="M284" s="39"/>
      <c r="N284" s="23"/>
      <c r="O284" s="23"/>
      <c r="P284" s="23"/>
      <c r="Q284" s="23"/>
      <c r="R284" s="23"/>
      <c r="S284" s="23"/>
      <c r="T284" s="23"/>
      <c r="U284" s="23"/>
      <c r="V284" s="23"/>
      <c r="W284" s="23"/>
      <c r="X284" s="23"/>
      <c r="Y284" s="56"/>
    </row>
    <row r="285" spans="1:25" s="5" customFormat="1" ht="21">
      <c r="A285" s="8"/>
      <c r="B285" s="9"/>
      <c r="C285" s="9"/>
      <c r="D285" s="39"/>
      <c r="E285" s="125" t="s">
        <v>580</v>
      </c>
      <c r="F285" s="126" t="s">
        <v>338</v>
      </c>
      <c r="G285" s="39">
        <f>H285</f>
        <v>400</v>
      </c>
      <c r="H285" s="39">
        <v>400</v>
      </c>
      <c r="I285" s="50"/>
      <c r="J285" s="39">
        <v>0</v>
      </c>
      <c r="K285" s="39">
        <v>0</v>
      </c>
      <c r="L285" s="50"/>
      <c r="M285" s="39">
        <f t="shared" si="72"/>
        <v>0</v>
      </c>
      <c r="N285" s="23"/>
      <c r="O285" s="23"/>
      <c r="P285" s="23">
        <f t="shared" ref="P285:P290" si="95">M285-J285</f>
        <v>0</v>
      </c>
      <c r="Q285" s="23">
        <f t="shared" ref="Q285:Q290" si="96">N285-K285</f>
        <v>0</v>
      </c>
      <c r="R285" s="23">
        <f t="shared" ref="R285:R290" si="97">O285-O24936</f>
        <v>0</v>
      </c>
      <c r="S285" s="23">
        <f>T285</f>
        <v>0</v>
      </c>
      <c r="T285" s="23">
        <v>0</v>
      </c>
      <c r="U285" s="23"/>
      <c r="V285" s="23"/>
      <c r="W285" s="23"/>
      <c r="X285" s="23"/>
      <c r="Y285" s="55"/>
    </row>
    <row r="286" spans="1:25" ht="12.75" customHeight="1">
      <c r="A286" s="18"/>
      <c r="B286" s="20"/>
      <c r="C286" s="20"/>
      <c r="D286" s="46"/>
      <c r="E286" s="125" t="s">
        <v>574</v>
      </c>
      <c r="F286" s="126" t="s">
        <v>344</v>
      </c>
      <c r="G286" s="46">
        <f>H286</f>
        <v>246.54</v>
      </c>
      <c r="H286" s="35">
        <v>246.54</v>
      </c>
      <c r="I286" s="35"/>
      <c r="J286" s="61">
        <v>0</v>
      </c>
      <c r="K286" s="61">
        <v>0</v>
      </c>
      <c r="L286" s="35"/>
      <c r="M286" s="39">
        <f t="shared" si="72"/>
        <v>0</v>
      </c>
      <c r="N286" s="23"/>
      <c r="O286" s="23"/>
      <c r="P286" s="23">
        <f t="shared" si="95"/>
        <v>0</v>
      </c>
      <c r="Q286" s="23">
        <f t="shared" si="96"/>
        <v>0</v>
      </c>
      <c r="R286" s="23">
        <f t="shared" si="97"/>
        <v>0</v>
      </c>
      <c r="S286" s="23">
        <f>T286</f>
        <v>0</v>
      </c>
      <c r="T286" s="23">
        <v>0</v>
      </c>
      <c r="U286" s="23"/>
      <c r="V286" s="23"/>
      <c r="W286" s="23"/>
      <c r="X286" s="23"/>
      <c r="Y286" s="56"/>
    </row>
    <row r="287" spans="1:25" ht="24" customHeight="1">
      <c r="A287" s="18"/>
      <c r="B287" s="20"/>
      <c r="C287" s="20"/>
      <c r="D287" s="46"/>
      <c r="E287" s="125" t="s">
        <v>530</v>
      </c>
      <c r="F287" s="126" t="s">
        <v>531</v>
      </c>
      <c r="G287" s="39">
        <f>H287</f>
        <v>5718</v>
      </c>
      <c r="H287" s="59">
        <v>5718</v>
      </c>
      <c r="I287" s="35"/>
      <c r="J287" s="59">
        <f>K287</f>
        <v>5000</v>
      </c>
      <c r="K287" s="59">
        <v>5000</v>
      </c>
      <c r="L287" s="35"/>
      <c r="M287" s="39">
        <f t="shared" si="72"/>
        <v>3000</v>
      </c>
      <c r="N287" s="23">
        <v>3000</v>
      </c>
      <c r="O287" s="23">
        <v>0</v>
      </c>
      <c r="P287" s="23">
        <f t="shared" si="95"/>
        <v>-2000</v>
      </c>
      <c r="Q287" s="23">
        <f t="shared" si="96"/>
        <v>-2000</v>
      </c>
      <c r="R287" s="23">
        <f t="shared" si="97"/>
        <v>0</v>
      </c>
      <c r="S287" s="23">
        <f>T287</f>
        <v>3000</v>
      </c>
      <c r="T287" s="23">
        <v>3000</v>
      </c>
      <c r="U287" s="23"/>
      <c r="V287" s="23">
        <f>W287</f>
        <v>4500</v>
      </c>
      <c r="W287" s="23">
        <v>4500</v>
      </c>
      <c r="X287" s="23"/>
      <c r="Y287" s="56"/>
    </row>
    <row r="288" spans="1:25" s="101" customFormat="1">
      <c r="A288" s="179" t="s">
        <v>282</v>
      </c>
      <c r="B288" s="98" t="s">
        <v>283</v>
      </c>
      <c r="C288" s="98" t="s">
        <v>178</v>
      </c>
      <c r="D288" s="166" t="s">
        <v>178</v>
      </c>
      <c r="E288" s="173" t="s">
        <v>284</v>
      </c>
      <c r="F288" s="180"/>
      <c r="G288" s="181">
        <f>H288</f>
        <v>31368.22</v>
      </c>
      <c r="H288" s="181">
        <f>H290+H295</f>
        <v>31368.22</v>
      </c>
      <c r="I288" s="181"/>
      <c r="J288" s="181">
        <f>K288</f>
        <v>31651</v>
      </c>
      <c r="K288" s="181">
        <f>K290+K295</f>
        <v>31651</v>
      </c>
      <c r="L288" s="181"/>
      <c r="M288" s="166">
        <f t="shared" ref="M288:M310" si="98">N288+O288</f>
        <v>39020.300000000003</v>
      </c>
      <c r="N288" s="100">
        <f>N290+N295</f>
        <v>39020.300000000003</v>
      </c>
      <c r="O288" s="100"/>
      <c r="P288" s="23">
        <f t="shared" si="95"/>
        <v>7369.3000000000029</v>
      </c>
      <c r="Q288" s="23">
        <f t="shared" si="96"/>
        <v>7369.3000000000029</v>
      </c>
      <c r="R288" s="23">
        <f t="shared" si="97"/>
        <v>0</v>
      </c>
      <c r="S288" s="100">
        <f>T288</f>
        <v>40321.315000000002</v>
      </c>
      <c r="T288" s="100">
        <f>T290+T295</f>
        <v>40321.315000000002</v>
      </c>
      <c r="U288" s="100"/>
      <c r="V288" s="100">
        <f>V290+V295</f>
        <v>41687.4</v>
      </c>
      <c r="W288" s="100">
        <f>W290+W295</f>
        <v>41687.4</v>
      </c>
      <c r="X288" s="100"/>
      <c r="Y288" s="167"/>
    </row>
    <row r="289" spans="1:25" ht="12.75" customHeight="1">
      <c r="A289" s="18"/>
      <c r="B289" s="20"/>
      <c r="C289" s="20"/>
      <c r="D289" s="46"/>
      <c r="E289" s="47" t="s">
        <v>5</v>
      </c>
      <c r="F289" s="118"/>
      <c r="G289" s="46"/>
      <c r="H289" s="46"/>
      <c r="I289" s="46"/>
      <c r="J289" s="46"/>
      <c r="K289" s="46"/>
      <c r="L289" s="46"/>
      <c r="M289" s="39"/>
      <c r="N289" s="23"/>
      <c r="O289" s="23"/>
      <c r="P289" s="23"/>
      <c r="Q289" s="23"/>
      <c r="R289" s="23"/>
      <c r="S289" s="23"/>
      <c r="T289" s="23"/>
      <c r="U289" s="23"/>
      <c r="V289" s="23"/>
      <c r="W289" s="23"/>
      <c r="X289" s="23"/>
      <c r="Y289" s="56"/>
    </row>
    <row r="290" spans="1:25" s="101" customFormat="1" ht="14.25" customHeight="1">
      <c r="A290" s="179" t="s">
        <v>285</v>
      </c>
      <c r="B290" s="98" t="s">
        <v>283</v>
      </c>
      <c r="C290" s="98" t="s">
        <v>213</v>
      </c>
      <c r="D290" s="166" t="s">
        <v>178</v>
      </c>
      <c r="E290" s="173" t="s">
        <v>286</v>
      </c>
      <c r="F290" s="180"/>
      <c r="G290" s="181">
        <f>H290</f>
        <v>15245.8</v>
      </c>
      <c r="H290" s="181">
        <f>H292</f>
        <v>15245.8</v>
      </c>
      <c r="I290" s="181"/>
      <c r="J290" s="181">
        <f>K290</f>
        <v>20651</v>
      </c>
      <c r="K290" s="181">
        <f>K292</f>
        <v>20651</v>
      </c>
      <c r="L290" s="181"/>
      <c r="M290" s="166">
        <f t="shared" si="98"/>
        <v>26020.3</v>
      </c>
      <c r="N290" s="100">
        <f>N292</f>
        <v>26020.3</v>
      </c>
      <c r="O290" s="100"/>
      <c r="P290" s="23">
        <f t="shared" si="95"/>
        <v>5369.2999999999993</v>
      </c>
      <c r="Q290" s="23">
        <f t="shared" si="96"/>
        <v>5369.2999999999993</v>
      </c>
      <c r="R290" s="23">
        <f t="shared" si="97"/>
        <v>0</v>
      </c>
      <c r="S290" s="100">
        <f>T290</f>
        <v>27321.314999999999</v>
      </c>
      <c r="T290" s="100">
        <f>T292</f>
        <v>27321.314999999999</v>
      </c>
      <c r="U290" s="100"/>
      <c r="V290" s="100">
        <f>W290</f>
        <v>28687.4</v>
      </c>
      <c r="W290" s="100">
        <f>W292</f>
        <v>28687.4</v>
      </c>
      <c r="X290" s="100"/>
      <c r="Y290" s="167"/>
    </row>
    <row r="291" spans="1:25" ht="12.75" customHeight="1">
      <c r="A291" s="18"/>
      <c r="B291" s="20"/>
      <c r="C291" s="20"/>
      <c r="D291" s="46"/>
      <c r="E291" s="47" t="s">
        <v>183</v>
      </c>
      <c r="F291" s="118"/>
      <c r="G291" s="46"/>
      <c r="H291" s="46"/>
      <c r="I291" s="46"/>
      <c r="J291" s="46"/>
      <c r="K291" s="46"/>
      <c r="L291" s="46"/>
      <c r="M291" s="39"/>
      <c r="N291" s="23"/>
      <c r="O291" s="23"/>
      <c r="P291" s="23"/>
      <c r="Q291" s="23"/>
      <c r="R291" s="23"/>
      <c r="S291" s="23"/>
      <c r="T291" s="23"/>
      <c r="U291" s="23"/>
      <c r="V291" s="23"/>
      <c r="W291" s="23"/>
      <c r="X291" s="23"/>
      <c r="Y291" s="56"/>
    </row>
    <row r="292" spans="1:25" ht="21" customHeight="1">
      <c r="A292" s="13" t="s">
        <v>287</v>
      </c>
      <c r="B292" s="10" t="s">
        <v>283</v>
      </c>
      <c r="C292" s="10" t="s">
        <v>213</v>
      </c>
      <c r="D292" s="10" t="s">
        <v>181</v>
      </c>
      <c r="E292" s="49" t="s">
        <v>286</v>
      </c>
      <c r="F292" s="118"/>
      <c r="G292" s="39">
        <f>H292</f>
        <v>15245.8</v>
      </c>
      <c r="H292" s="39">
        <f>H294</f>
        <v>15245.8</v>
      </c>
      <c r="I292" s="46"/>
      <c r="J292" s="39">
        <f>K292</f>
        <v>20651</v>
      </c>
      <c r="K292" s="39">
        <f>K294</f>
        <v>20651</v>
      </c>
      <c r="L292" s="46"/>
      <c r="M292" s="39">
        <f t="shared" si="98"/>
        <v>26020.3</v>
      </c>
      <c r="N292" s="23">
        <f>N294</f>
        <v>26020.3</v>
      </c>
      <c r="O292" s="23"/>
      <c r="P292" s="23">
        <f t="shared" ref="P292:P306" si="99">M292-J292</f>
        <v>5369.2999999999993</v>
      </c>
      <c r="Q292" s="23">
        <f t="shared" ref="Q292:Q306" si="100">N292-K292</f>
        <v>5369.2999999999993</v>
      </c>
      <c r="R292" s="23">
        <f t="shared" ref="R292:R306" si="101">O292-O24943</f>
        <v>0</v>
      </c>
      <c r="S292" s="23">
        <f>T292</f>
        <v>27321.314999999999</v>
      </c>
      <c r="T292" s="23">
        <f>T294</f>
        <v>27321.314999999999</v>
      </c>
      <c r="U292" s="23"/>
      <c r="V292" s="23">
        <f>W292</f>
        <v>28687.4</v>
      </c>
      <c r="W292" s="23">
        <f>W294</f>
        <v>28687.4</v>
      </c>
      <c r="X292" s="23"/>
      <c r="Y292" s="56"/>
    </row>
    <row r="293" spans="1:25" ht="12.75" customHeight="1">
      <c r="A293" s="18"/>
      <c r="B293" s="20"/>
      <c r="C293" s="20"/>
      <c r="D293" s="46"/>
      <c r="E293" s="47" t="s">
        <v>5</v>
      </c>
      <c r="F293" s="118"/>
      <c r="G293" s="46"/>
      <c r="H293" s="46"/>
      <c r="I293" s="46"/>
      <c r="J293" s="46"/>
      <c r="K293" s="46"/>
      <c r="L293" s="46"/>
      <c r="M293" s="39"/>
      <c r="N293" s="23"/>
      <c r="O293" s="23"/>
      <c r="P293" s="23"/>
      <c r="Q293" s="23"/>
      <c r="R293" s="23"/>
      <c r="S293" s="23"/>
      <c r="T293" s="23"/>
      <c r="U293" s="23"/>
      <c r="V293" s="23"/>
      <c r="W293" s="23"/>
      <c r="X293" s="23"/>
      <c r="Y293" s="56"/>
    </row>
    <row r="294" spans="1:25" s="5" customFormat="1" ht="21">
      <c r="A294" s="8"/>
      <c r="B294" s="9"/>
      <c r="C294" s="9"/>
      <c r="D294" s="39"/>
      <c r="E294" s="47" t="s">
        <v>379</v>
      </c>
      <c r="F294" s="118" t="s">
        <v>380</v>
      </c>
      <c r="G294" s="39">
        <f>H294</f>
        <v>15245.8</v>
      </c>
      <c r="H294" s="39">
        <v>15245.8</v>
      </c>
      <c r="I294" s="50"/>
      <c r="J294" s="39">
        <f>K294</f>
        <v>20651</v>
      </c>
      <c r="K294" s="39">
        <v>20651</v>
      </c>
      <c r="L294" s="50"/>
      <c r="M294" s="39">
        <f t="shared" si="98"/>
        <v>26020.3</v>
      </c>
      <c r="N294" s="23">
        <v>26020.3</v>
      </c>
      <c r="O294" s="23"/>
      <c r="P294" s="23">
        <f t="shared" si="99"/>
        <v>5369.2999999999993</v>
      </c>
      <c r="Q294" s="23">
        <f t="shared" si="100"/>
        <v>5369.2999999999993</v>
      </c>
      <c r="R294" s="23">
        <f t="shared" si="101"/>
        <v>0</v>
      </c>
      <c r="S294" s="23">
        <f>T294</f>
        <v>27321.314999999999</v>
      </c>
      <c r="T294" s="23">
        <f>N294+N294*5/100</f>
        <v>27321.314999999999</v>
      </c>
      <c r="U294" s="23"/>
      <c r="V294" s="23">
        <f>W294</f>
        <v>28687.4</v>
      </c>
      <c r="W294" s="275">
        <v>28687.4</v>
      </c>
      <c r="X294" s="23"/>
      <c r="Y294" s="55"/>
    </row>
    <row r="295" spans="1:25" s="101" customFormat="1" ht="21">
      <c r="A295" s="179" t="s">
        <v>288</v>
      </c>
      <c r="B295" s="98" t="s">
        <v>283</v>
      </c>
      <c r="C295" s="98" t="s">
        <v>220</v>
      </c>
      <c r="D295" s="166" t="s">
        <v>178</v>
      </c>
      <c r="E295" s="173" t="s">
        <v>289</v>
      </c>
      <c r="F295" s="180"/>
      <c r="G295" s="181">
        <f>H295</f>
        <v>16122.42</v>
      </c>
      <c r="H295" s="181">
        <f>H297</f>
        <v>16122.42</v>
      </c>
      <c r="I295" s="181"/>
      <c r="J295" s="181">
        <f>K295</f>
        <v>11000</v>
      </c>
      <c r="K295" s="181">
        <f>K297</f>
        <v>11000</v>
      </c>
      <c r="L295" s="181"/>
      <c r="M295" s="166">
        <f t="shared" si="98"/>
        <v>13000</v>
      </c>
      <c r="N295" s="100">
        <f>N297</f>
        <v>13000</v>
      </c>
      <c r="O295" s="100"/>
      <c r="P295" s="100">
        <f t="shared" si="99"/>
        <v>2000</v>
      </c>
      <c r="Q295" s="100">
        <f t="shared" si="100"/>
        <v>2000</v>
      </c>
      <c r="R295" s="100">
        <f t="shared" si="101"/>
        <v>0</v>
      </c>
      <c r="S295" s="100">
        <f>T295</f>
        <v>13000</v>
      </c>
      <c r="T295" s="100">
        <f>T297</f>
        <v>13000</v>
      </c>
      <c r="U295" s="100"/>
      <c r="V295" s="100">
        <f>W295</f>
        <v>13000</v>
      </c>
      <c r="W295" s="100">
        <f>W297</f>
        <v>13000</v>
      </c>
      <c r="X295" s="100"/>
      <c r="Y295" s="167"/>
    </row>
    <row r="296" spans="1:25" ht="12.75" customHeight="1">
      <c r="A296" s="18"/>
      <c r="B296" s="20"/>
      <c r="C296" s="20"/>
      <c r="D296" s="46"/>
      <c r="E296" s="47" t="s">
        <v>183</v>
      </c>
      <c r="F296" s="118"/>
      <c r="G296" s="46"/>
      <c r="H296" s="46"/>
      <c r="I296" s="46"/>
      <c r="J296" s="46"/>
      <c r="K296" s="46"/>
      <c r="L296" s="46"/>
      <c r="M296" s="39"/>
      <c r="N296" s="23"/>
      <c r="O296" s="23"/>
      <c r="P296" s="23"/>
      <c r="Q296" s="23"/>
      <c r="R296" s="23"/>
      <c r="S296" s="23"/>
      <c r="T296" s="23"/>
      <c r="U296" s="23"/>
      <c r="V296" s="23"/>
      <c r="W296" s="23"/>
      <c r="X296" s="23"/>
      <c r="Y296" s="56"/>
    </row>
    <row r="297" spans="1:25" s="97" customFormat="1" ht="24" customHeight="1">
      <c r="A297" s="162" t="s">
        <v>290</v>
      </c>
      <c r="B297" s="163" t="s">
        <v>283</v>
      </c>
      <c r="C297" s="163" t="s">
        <v>220</v>
      </c>
      <c r="D297" s="163" t="s">
        <v>181</v>
      </c>
      <c r="E297" s="169" t="s">
        <v>289</v>
      </c>
      <c r="F297" s="170"/>
      <c r="G297" s="166">
        <f>H297</f>
        <v>16122.42</v>
      </c>
      <c r="H297" s="166">
        <f>H299+H300+H301+H302+H303</f>
        <v>16122.42</v>
      </c>
      <c r="I297" s="166"/>
      <c r="J297" s="166">
        <f>K297</f>
        <v>11000</v>
      </c>
      <c r="K297" s="166">
        <f>K299+K300+K301+K302+K303</f>
        <v>11000</v>
      </c>
      <c r="L297" s="171"/>
      <c r="M297" s="166">
        <f t="shared" si="98"/>
        <v>13000</v>
      </c>
      <c r="N297" s="100">
        <f>N299+N303</f>
        <v>13000</v>
      </c>
      <c r="O297" s="100"/>
      <c r="P297" s="100">
        <f t="shared" si="99"/>
        <v>2000</v>
      </c>
      <c r="Q297" s="100">
        <f t="shared" si="100"/>
        <v>2000</v>
      </c>
      <c r="R297" s="100">
        <f t="shared" si="101"/>
        <v>0</v>
      </c>
      <c r="S297" s="100">
        <f>T297</f>
        <v>13000</v>
      </c>
      <c r="T297" s="100">
        <f>T299+T300+T301+T302+T303</f>
        <v>13000</v>
      </c>
      <c r="U297" s="100"/>
      <c r="V297" s="100">
        <f>W297</f>
        <v>13000</v>
      </c>
      <c r="W297" s="100">
        <f>W299+W303</f>
        <v>13000</v>
      </c>
      <c r="X297" s="100"/>
      <c r="Y297" s="172"/>
    </row>
    <row r="298" spans="1:25" ht="12.75" customHeight="1">
      <c r="A298" s="18"/>
      <c r="B298" s="20"/>
      <c r="C298" s="20"/>
      <c r="D298" s="46"/>
      <c r="E298" s="47" t="s">
        <v>5</v>
      </c>
      <c r="F298" s="118"/>
      <c r="G298" s="46"/>
      <c r="H298" s="46"/>
      <c r="I298" s="46"/>
      <c r="J298" s="46"/>
      <c r="K298" s="46"/>
      <c r="L298" s="46"/>
      <c r="M298" s="39"/>
      <c r="N298" s="23"/>
      <c r="O298" s="23"/>
      <c r="P298" s="23"/>
      <c r="Q298" s="23"/>
      <c r="R298" s="23"/>
      <c r="S298" s="23"/>
      <c r="T298" s="23"/>
      <c r="U298" s="23"/>
      <c r="V298" s="23"/>
      <c r="W298" s="23"/>
      <c r="X298" s="23"/>
      <c r="Y298" s="56"/>
    </row>
    <row r="299" spans="1:25" ht="12.75" customHeight="1">
      <c r="A299" s="18"/>
      <c r="B299" s="20"/>
      <c r="C299" s="20"/>
      <c r="D299" s="46"/>
      <c r="E299" s="47" t="s">
        <v>347</v>
      </c>
      <c r="F299" s="118" t="s">
        <v>348</v>
      </c>
      <c r="G299" s="46">
        <f>H299</f>
        <v>1112</v>
      </c>
      <c r="H299" s="35">
        <v>1112</v>
      </c>
      <c r="I299" s="35"/>
      <c r="J299" s="61">
        <f t="shared" ref="J299:J304" si="102">K299</f>
        <v>1000</v>
      </c>
      <c r="K299" s="61">
        <v>1000</v>
      </c>
      <c r="L299" s="35"/>
      <c r="M299" s="39">
        <f t="shared" si="98"/>
        <v>1000</v>
      </c>
      <c r="N299" s="23">
        <v>1000</v>
      </c>
      <c r="O299" s="23"/>
      <c r="P299" s="23">
        <f t="shared" si="99"/>
        <v>0</v>
      </c>
      <c r="Q299" s="23">
        <f t="shared" si="100"/>
        <v>0</v>
      </c>
      <c r="R299" s="23">
        <f t="shared" si="101"/>
        <v>0</v>
      </c>
      <c r="S299" s="23">
        <f t="shared" ref="S299:S304" si="103">T299</f>
        <v>1000</v>
      </c>
      <c r="T299" s="23">
        <v>1000</v>
      </c>
      <c r="U299" s="23"/>
      <c r="V299" s="23">
        <f>W299</f>
        <v>1000</v>
      </c>
      <c r="W299" s="23">
        <v>1000</v>
      </c>
      <c r="X299" s="23"/>
      <c r="Y299" s="56"/>
    </row>
    <row r="300" spans="1:25" ht="12.75" customHeight="1">
      <c r="A300" s="18"/>
      <c r="B300" s="20"/>
      <c r="C300" s="20"/>
      <c r="D300" s="46"/>
      <c r="E300" s="113" t="s">
        <v>554</v>
      </c>
      <c r="F300" s="116" t="s">
        <v>355</v>
      </c>
      <c r="G300" s="46">
        <f>H300</f>
        <v>372.7</v>
      </c>
      <c r="H300" s="35">
        <v>372.7</v>
      </c>
      <c r="I300" s="35"/>
      <c r="J300" s="61">
        <f t="shared" si="102"/>
        <v>0</v>
      </c>
      <c r="K300" s="61">
        <v>0</v>
      </c>
      <c r="L300" s="35"/>
      <c r="M300" s="39">
        <f t="shared" si="98"/>
        <v>0</v>
      </c>
      <c r="N300" s="23"/>
      <c r="O300" s="23"/>
      <c r="P300" s="23">
        <f t="shared" si="99"/>
        <v>0</v>
      </c>
      <c r="Q300" s="23">
        <f t="shared" si="100"/>
        <v>0</v>
      </c>
      <c r="R300" s="23">
        <f t="shared" si="101"/>
        <v>0</v>
      </c>
      <c r="S300" s="23">
        <f t="shared" si="103"/>
        <v>0</v>
      </c>
      <c r="T300" s="23">
        <v>0</v>
      </c>
      <c r="U300" s="23"/>
      <c r="V300" s="23"/>
      <c r="W300" s="23"/>
      <c r="X300" s="23"/>
      <c r="Y300" s="56"/>
    </row>
    <row r="301" spans="1:25" ht="24" customHeight="1">
      <c r="A301" s="18"/>
      <c r="B301" s="20"/>
      <c r="C301" s="20"/>
      <c r="D301" s="46"/>
      <c r="E301" s="114" t="s">
        <v>546</v>
      </c>
      <c r="F301" s="116" t="s">
        <v>357</v>
      </c>
      <c r="G301" s="39">
        <f>H301</f>
        <v>738.72</v>
      </c>
      <c r="H301" s="35">
        <v>738.72</v>
      </c>
      <c r="I301" s="35"/>
      <c r="J301" s="61">
        <f t="shared" si="102"/>
        <v>0</v>
      </c>
      <c r="K301" s="61">
        <v>0</v>
      </c>
      <c r="L301" s="35"/>
      <c r="M301" s="39">
        <f t="shared" si="98"/>
        <v>0</v>
      </c>
      <c r="N301" s="23"/>
      <c r="O301" s="23"/>
      <c r="P301" s="23">
        <f t="shared" si="99"/>
        <v>0</v>
      </c>
      <c r="Q301" s="23">
        <f t="shared" si="100"/>
        <v>0</v>
      </c>
      <c r="R301" s="23">
        <f t="shared" si="101"/>
        <v>0</v>
      </c>
      <c r="S301" s="23">
        <f t="shared" si="103"/>
        <v>0</v>
      </c>
      <c r="T301" s="23">
        <v>0</v>
      </c>
      <c r="U301" s="23"/>
      <c r="V301" s="23"/>
      <c r="W301" s="23"/>
      <c r="X301" s="23"/>
      <c r="Y301" s="56"/>
    </row>
    <row r="302" spans="1:25" ht="12.75" customHeight="1">
      <c r="A302" s="18"/>
      <c r="B302" s="20"/>
      <c r="C302" s="20"/>
      <c r="D302" s="46"/>
      <c r="E302" s="125" t="s">
        <v>581</v>
      </c>
      <c r="F302" s="126" t="s">
        <v>363</v>
      </c>
      <c r="G302" s="46">
        <f>H302</f>
        <v>536</v>
      </c>
      <c r="H302" s="35">
        <v>536</v>
      </c>
      <c r="I302" s="35"/>
      <c r="J302" s="61">
        <f t="shared" si="102"/>
        <v>0</v>
      </c>
      <c r="K302" s="61">
        <v>0</v>
      </c>
      <c r="L302" s="35"/>
      <c r="M302" s="39">
        <f t="shared" si="98"/>
        <v>0</v>
      </c>
      <c r="N302" s="23"/>
      <c r="O302" s="23"/>
      <c r="P302" s="23">
        <f t="shared" si="99"/>
        <v>0</v>
      </c>
      <c r="Q302" s="23">
        <f t="shared" si="100"/>
        <v>0</v>
      </c>
      <c r="R302" s="23">
        <f t="shared" si="101"/>
        <v>0</v>
      </c>
      <c r="S302" s="23">
        <f t="shared" si="103"/>
        <v>0</v>
      </c>
      <c r="T302" s="23">
        <v>0</v>
      </c>
      <c r="U302" s="23"/>
      <c r="V302" s="23"/>
      <c r="W302" s="23"/>
      <c r="X302" s="23"/>
      <c r="Y302" s="56"/>
    </row>
    <row r="303" spans="1:25" s="5" customFormat="1" ht="12.75" customHeight="1">
      <c r="A303" s="8"/>
      <c r="B303" s="9"/>
      <c r="C303" s="9"/>
      <c r="D303" s="39"/>
      <c r="E303" s="49" t="s">
        <v>401</v>
      </c>
      <c r="F303" s="116" t="s">
        <v>402</v>
      </c>
      <c r="G303" s="46">
        <f>H303</f>
        <v>13363</v>
      </c>
      <c r="H303" s="39">
        <v>13363</v>
      </c>
      <c r="I303" s="50"/>
      <c r="J303" s="39">
        <f t="shared" si="102"/>
        <v>10000</v>
      </c>
      <c r="K303" s="59">
        <v>10000</v>
      </c>
      <c r="L303" s="50"/>
      <c r="M303" s="39">
        <f t="shared" si="98"/>
        <v>12000</v>
      </c>
      <c r="N303" s="23">
        <v>12000</v>
      </c>
      <c r="O303" s="23"/>
      <c r="P303" s="23">
        <f t="shared" si="99"/>
        <v>2000</v>
      </c>
      <c r="Q303" s="23">
        <f t="shared" si="100"/>
        <v>2000</v>
      </c>
      <c r="R303" s="23">
        <f t="shared" si="101"/>
        <v>0</v>
      </c>
      <c r="S303" s="23">
        <f t="shared" si="103"/>
        <v>12000</v>
      </c>
      <c r="T303" s="23">
        <v>12000</v>
      </c>
      <c r="U303" s="23"/>
      <c r="V303" s="23">
        <f>W303</f>
        <v>12000</v>
      </c>
      <c r="W303" s="23">
        <v>12000</v>
      </c>
      <c r="X303" s="23"/>
      <c r="Y303" s="55"/>
    </row>
    <row r="304" spans="1:25" s="101" customFormat="1" ht="21">
      <c r="A304" s="179" t="s">
        <v>291</v>
      </c>
      <c r="B304" s="98" t="s">
        <v>292</v>
      </c>
      <c r="C304" s="98" t="s">
        <v>178</v>
      </c>
      <c r="D304" s="166" t="s">
        <v>178</v>
      </c>
      <c r="E304" s="173" t="s">
        <v>293</v>
      </c>
      <c r="F304" s="180"/>
      <c r="G304" s="181"/>
      <c r="H304" s="181">
        <f>H306</f>
        <v>304436.3</v>
      </c>
      <c r="I304" s="181"/>
      <c r="J304" s="181">
        <f t="shared" si="102"/>
        <v>618815</v>
      </c>
      <c r="K304" s="181">
        <f>K306</f>
        <v>618815</v>
      </c>
      <c r="L304" s="181"/>
      <c r="M304" s="166">
        <f t="shared" si="98"/>
        <v>325210.2</v>
      </c>
      <c r="N304" s="100">
        <f>N306</f>
        <v>325210.2</v>
      </c>
      <c r="O304" s="100"/>
      <c r="P304" s="23">
        <f t="shared" si="99"/>
        <v>-293604.8</v>
      </c>
      <c r="Q304" s="23">
        <f t="shared" si="100"/>
        <v>-293604.8</v>
      </c>
      <c r="R304" s="23">
        <f t="shared" si="101"/>
        <v>0</v>
      </c>
      <c r="S304" s="100">
        <f t="shared" si="103"/>
        <v>266164.40499999991</v>
      </c>
      <c r="T304" s="100">
        <f>T306</f>
        <v>266164.40499999991</v>
      </c>
      <c r="U304" s="100"/>
      <c r="V304" s="100">
        <f>W304</f>
        <v>252211.1</v>
      </c>
      <c r="W304" s="100">
        <f>W306</f>
        <v>252211.1</v>
      </c>
      <c r="X304" s="100"/>
      <c r="Y304" s="167"/>
    </row>
    <row r="305" spans="1:25" ht="16.5" customHeight="1">
      <c r="A305" s="18"/>
      <c r="B305" s="20"/>
      <c r="C305" s="20"/>
      <c r="D305" s="46"/>
      <c r="E305" s="49" t="s">
        <v>5</v>
      </c>
      <c r="F305" s="118"/>
      <c r="G305" s="46"/>
      <c r="H305" s="46"/>
      <c r="I305" s="46"/>
      <c r="J305" s="46"/>
      <c r="K305" s="46"/>
      <c r="L305" s="46"/>
      <c r="M305" s="39"/>
      <c r="N305" s="23"/>
      <c r="O305" s="23"/>
      <c r="P305" s="23"/>
      <c r="Q305" s="23"/>
      <c r="R305" s="23"/>
      <c r="S305" s="23"/>
      <c r="T305" s="23"/>
      <c r="U305" s="23"/>
      <c r="V305" s="23"/>
      <c r="W305" s="23"/>
      <c r="X305" s="23"/>
      <c r="Y305" s="56"/>
    </row>
    <row r="306" spans="1:25" s="101" customFormat="1" ht="21">
      <c r="A306" s="179" t="s">
        <v>294</v>
      </c>
      <c r="B306" s="98" t="s">
        <v>292</v>
      </c>
      <c r="C306" s="98" t="s">
        <v>181</v>
      </c>
      <c r="D306" s="166" t="s">
        <v>178</v>
      </c>
      <c r="E306" s="173" t="s">
        <v>295</v>
      </c>
      <c r="F306" s="180"/>
      <c r="G306" s="181"/>
      <c r="H306" s="181">
        <f>H308</f>
        <v>304436.3</v>
      </c>
      <c r="I306" s="181"/>
      <c r="J306" s="181">
        <f>K306</f>
        <v>618815</v>
      </c>
      <c r="K306" s="181">
        <f>K308</f>
        <v>618815</v>
      </c>
      <c r="L306" s="181"/>
      <c r="M306" s="166">
        <f t="shared" si="98"/>
        <v>325210.2</v>
      </c>
      <c r="N306" s="100">
        <f>N308</f>
        <v>325210.2</v>
      </c>
      <c r="O306" s="100"/>
      <c r="P306" s="23">
        <f t="shared" si="99"/>
        <v>-293604.8</v>
      </c>
      <c r="Q306" s="23">
        <f t="shared" si="100"/>
        <v>-293604.8</v>
      </c>
      <c r="R306" s="23">
        <f t="shared" si="101"/>
        <v>0</v>
      </c>
      <c r="S306" s="100">
        <f>T306</f>
        <v>266164.40499999991</v>
      </c>
      <c r="T306" s="100">
        <f>T308</f>
        <v>266164.40499999991</v>
      </c>
      <c r="U306" s="100"/>
      <c r="V306" s="100">
        <f>W306</f>
        <v>252211.1</v>
      </c>
      <c r="W306" s="100">
        <f>W308</f>
        <v>252211.1</v>
      </c>
      <c r="X306" s="100"/>
      <c r="Y306" s="167"/>
    </row>
    <row r="307" spans="1:25" ht="16.5" customHeight="1">
      <c r="A307" s="18"/>
      <c r="B307" s="20"/>
      <c r="C307" s="20"/>
      <c r="D307" s="46"/>
      <c r="E307" s="49" t="s">
        <v>183</v>
      </c>
      <c r="F307" s="118"/>
      <c r="G307" s="46"/>
      <c r="H307" s="46"/>
      <c r="I307" s="46"/>
      <c r="J307" s="46"/>
      <c r="K307" s="46"/>
      <c r="L307" s="46"/>
      <c r="M307" s="39"/>
      <c r="N307" s="23"/>
      <c r="O307" s="23"/>
      <c r="P307" s="23"/>
      <c r="Q307" s="23"/>
      <c r="R307" s="23"/>
      <c r="S307" s="23"/>
      <c r="T307" s="23"/>
      <c r="U307" s="23"/>
      <c r="V307" s="23"/>
      <c r="W307" s="23"/>
      <c r="X307" s="23"/>
      <c r="Y307" s="56"/>
    </row>
    <row r="308" spans="1:25" s="97" customFormat="1" ht="18.75" customHeight="1">
      <c r="A308" s="168" t="s">
        <v>296</v>
      </c>
      <c r="B308" s="155" t="s">
        <v>292</v>
      </c>
      <c r="C308" s="155" t="s">
        <v>181</v>
      </c>
      <c r="D308" s="155" t="s">
        <v>202</v>
      </c>
      <c r="E308" s="164" t="s">
        <v>297</v>
      </c>
      <c r="F308" s="170"/>
      <c r="G308" s="171"/>
      <c r="H308" s="171">
        <f>H310</f>
        <v>304436.3</v>
      </c>
      <c r="I308" s="171"/>
      <c r="J308" s="166">
        <f>K308</f>
        <v>618815</v>
      </c>
      <c r="K308" s="166">
        <f>K310</f>
        <v>618815</v>
      </c>
      <c r="L308" s="171"/>
      <c r="M308" s="166">
        <f t="shared" si="98"/>
        <v>325210.2</v>
      </c>
      <c r="N308" s="100">
        <f>N310</f>
        <v>325210.2</v>
      </c>
      <c r="O308" s="100"/>
      <c r="P308" s="23">
        <f>M308-J308</f>
        <v>-293604.8</v>
      </c>
      <c r="Q308" s="23">
        <f>N308-K308</f>
        <v>-293604.8</v>
      </c>
      <c r="R308" s="23">
        <f>O308-O24959</f>
        <v>0</v>
      </c>
      <c r="S308" s="100">
        <f>T308</f>
        <v>266164.40499999991</v>
      </c>
      <c r="T308" s="100">
        <f>T310</f>
        <v>266164.40499999991</v>
      </c>
      <c r="U308" s="100"/>
      <c r="V308" s="100">
        <f>W308</f>
        <v>252211.1</v>
      </c>
      <c r="W308" s="100">
        <f>W310</f>
        <v>252211.1</v>
      </c>
      <c r="X308" s="100"/>
      <c r="Y308" s="172"/>
    </row>
    <row r="309" spans="1:25" ht="13.5" customHeight="1">
      <c r="A309" s="18"/>
      <c r="B309" s="20"/>
      <c r="C309" s="20"/>
      <c r="D309" s="46"/>
      <c r="E309" s="49" t="s">
        <v>5</v>
      </c>
      <c r="F309" s="118"/>
      <c r="G309" s="46"/>
      <c r="H309" s="46"/>
      <c r="I309" s="46"/>
      <c r="J309" s="39"/>
      <c r="K309" s="39"/>
      <c r="L309" s="46"/>
      <c r="M309" s="39"/>
      <c r="N309" s="23"/>
      <c r="O309" s="23"/>
      <c r="P309" s="23"/>
      <c r="Q309" s="23"/>
      <c r="R309" s="23"/>
      <c r="S309" s="23"/>
      <c r="T309" s="23"/>
      <c r="U309" s="23"/>
      <c r="V309" s="23"/>
      <c r="W309" s="23"/>
      <c r="X309" s="23"/>
      <c r="Y309" s="56"/>
    </row>
    <row r="310" spans="1:25" ht="18.75" customHeight="1">
      <c r="A310" s="18"/>
      <c r="B310" s="20"/>
      <c r="C310" s="20"/>
      <c r="D310" s="46"/>
      <c r="E310" s="49" t="s">
        <v>418</v>
      </c>
      <c r="F310" s="118" t="s">
        <v>419</v>
      </c>
      <c r="G310" s="46"/>
      <c r="H310" s="148">
        <v>304436.3</v>
      </c>
      <c r="I310" s="46"/>
      <c r="J310" s="39">
        <f>K310</f>
        <v>618815</v>
      </c>
      <c r="K310" s="39">
        <v>618815</v>
      </c>
      <c r="L310" s="46"/>
      <c r="M310" s="39">
        <f t="shared" si="98"/>
        <v>325210.2</v>
      </c>
      <c r="N310" s="23">
        <v>325210.2</v>
      </c>
      <c r="O310" s="23"/>
      <c r="P310" s="23">
        <f>M310-J310</f>
        <v>-293604.8</v>
      </c>
      <c r="Q310" s="23">
        <f>N310-K310</f>
        <v>-293604.8</v>
      </c>
      <c r="R310" s="23">
        <f>O310-O24961</f>
        <v>0</v>
      </c>
      <c r="S310" s="23">
        <f>T310</f>
        <v>266164.40499999991</v>
      </c>
      <c r="T310" s="23">
        <v>266164.40499999991</v>
      </c>
      <c r="U310" s="23"/>
      <c r="V310" s="23">
        <f>W310</f>
        <v>252211.1</v>
      </c>
      <c r="W310" s="23">
        <v>252211.1</v>
      </c>
      <c r="X310" s="23"/>
      <c r="Y310" s="56"/>
    </row>
    <row r="311" spans="1:25" ht="19.5" customHeight="1" thickBot="1">
      <c r="A311" s="24"/>
      <c r="B311" s="25"/>
      <c r="C311" s="25"/>
      <c r="D311" s="51"/>
      <c r="E311" s="350" t="s">
        <v>498</v>
      </c>
      <c r="F311" s="119" t="s">
        <v>303</v>
      </c>
      <c r="G311" s="150">
        <v>304436.3</v>
      </c>
      <c r="H311" s="151">
        <v>304436.3</v>
      </c>
      <c r="I311" s="38"/>
      <c r="J311" s="38"/>
      <c r="K311" s="38"/>
      <c r="L311" s="38"/>
      <c r="M311" s="39"/>
      <c r="N311" s="43"/>
      <c r="O311" s="43"/>
      <c r="P311" s="23">
        <f>M311-J311</f>
        <v>0</v>
      </c>
      <c r="Q311" s="23">
        <f>N311-K311</f>
        <v>0</v>
      </c>
      <c r="R311" s="23">
        <f>O311-O24962</f>
        <v>0</v>
      </c>
      <c r="S311" s="43"/>
      <c r="T311" s="43"/>
      <c r="U311" s="43"/>
      <c r="V311" s="43"/>
      <c r="W311" s="43"/>
      <c r="X311" s="43"/>
      <c r="Y311" s="57"/>
    </row>
    <row r="313" spans="1:25" ht="14.25">
      <c r="B313" s="354"/>
    </row>
  </sheetData>
  <mergeCells count="28">
    <mergeCell ref="A3:Y3"/>
    <mergeCell ref="W1:Y1"/>
    <mergeCell ref="W2:Y2"/>
    <mergeCell ref="M5:M6"/>
    <mergeCell ref="N5:O5"/>
    <mergeCell ref="S5:S6"/>
    <mergeCell ref="T5:U5"/>
    <mergeCell ref="V5:V6"/>
    <mergeCell ref="Q5:R5"/>
    <mergeCell ref="F4:F6"/>
    <mergeCell ref="W5:X5"/>
    <mergeCell ref="E4:E6"/>
    <mergeCell ref="A4:A6"/>
    <mergeCell ref="B4:B6"/>
    <mergeCell ref="C4:C6"/>
    <mergeCell ref="D4:D6"/>
    <mergeCell ref="P4:R4"/>
    <mergeCell ref="P5:P6"/>
    <mergeCell ref="Y5:Y6"/>
    <mergeCell ref="G4:I4"/>
    <mergeCell ref="J4:L4"/>
    <mergeCell ref="G5:G6"/>
    <mergeCell ref="H5:I5"/>
    <mergeCell ref="J5:J6"/>
    <mergeCell ref="K5:L5"/>
    <mergeCell ref="M4:O4"/>
    <mergeCell ref="S4:U4"/>
    <mergeCell ref="V4:X4"/>
  </mergeCells>
  <pageMargins left="0.19685039370078741" right="0.19685039370078741" top="0.19685039370078741" bottom="0.19685039370078741" header="0.19685039370078741" footer="0.19685039370078741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1</vt:lpstr>
      <vt:lpstr>2</vt:lpstr>
      <vt:lpstr>3</vt:lpstr>
      <vt:lpstr>4</vt:lpstr>
      <vt:lpstr>5</vt:lpstr>
      <vt:lpstr>6</vt:lpstr>
      <vt:lpstr>7</vt:lpstr>
      <vt:lpstr>8</vt:lpstr>
      <vt:lpstr>'8'!_Hlk102749370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Hetum Hamamchyan</dc:creator>
  <cp:lastModifiedBy>Erik Ivanyan</cp:lastModifiedBy>
  <cp:lastPrinted>2022-10-12T08:27:33Z</cp:lastPrinted>
  <dcterms:created xsi:type="dcterms:W3CDTF">2022-06-16T10:33:45Z</dcterms:created>
  <dcterms:modified xsi:type="dcterms:W3CDTF">2022-10-28T08:39:29Z</dcterms:modified>
</cp:coreProperties>
</file>