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ayane.Zargaryan\Desktop\2021 հաշվետվություն\3.ՀԱՎԵԼՎԱԾՆԵՐ\"/>
    </mc:Choice>
  </mc:AlternateContent>
  <bookViews>
    <workbookView xWindow="0" yWindow="0" windowWidth="28770" windowHeight="11835"/>
  </bookViews>
  <sheets>
    <sheet name="կապիտալ" sheetId="1" r:id="rId1"/>
  </sheets>
  <definedNames>
    <definedName name="_xlnm._FilterDatabase" localSheetId="0" hidden="1">կապիտալ!$A$17:$R$589</definedName>
    <definedName name="_xlnm.Print_Area" localSheetId="0">կապիտալ!$A$1:$W$589</definedName>
    <definedName name="_xlnm.Print_Titles" localSheetId="0">կապիտալ!$A:$C,կապիտալ!$12:$14</definedName>
    <definedName name="Z_155F7499_2150_4D1D_A33C_609506E2BE56_.wvu.PrintTitles" localSheetId="0" hidden="1">կապիտալ!$13:$14</definedName>
    <definedName name="Z_1E196B97_C3EA_4B2F_8DA4_0D00A0E8FDF0_.wvu.PrintArea" localSheetId="0" hidden="1">կապիտալ!$A$1:$H$568</definedName>
    <definedName name="Z_1E196B97_C3EA_4B2F_8DA4_0D00A0E8FDF0_.wvu.PrintTitles" localSheetId="0" hidden="1">կապիտալ!$13:$14</definedName>
    <definedName name="Z_6569EC42_5602_4591_A3B0_34B671BBD561_.wvu.PrintArea" localSheetId="0" hidden="1">կապիտալ!$A$1:$H$568</definedName>
    <definedName name="Z_6569EC42_5602_4591_A3B0_34B671BBD561_.wvu.PrintTitles" localSheetId="0" hidden="1">կապիտալ!$13:$14</definedName>
    <definedName name="Z_7B743627_E41D_470B_A1E2_E178855C2124_.wvu.PrintArea" localSheetId="0" hidden="1">կապիտալ!$A$1:$H$568</definedName>
    <definedName name="Z_7B743627_E41D_470B_A1E2_E178855C2124_.wvu.PrintTitles" localSheetId="0" hidden="1">կապիտալ!$13:$14</definedName>
    <definedName name="Z_875896BD_0E37_4BE3_AF12_5FB65F57808F_.wvu.PrintArea" localSheetId="0" hidden="1">կապիտալ!$A$2:$H$568</definedName>
    <definedName name="Z_875896BD_0E37_4BE3_AF12_5FB65F57808F_.wvu.PrintTitles" localSheetId="0" hidden="1">կապիտալ!$13:$14</definedName>
    <definedName name="Z_8A68503D_EAEE_49D7_B957_F867E305B493_.wvu.PrintArea" localSheetId="0" hidden="1">կապիտալ!$A$2:$H$568</definedName>
    <definedName name="Z_8A68503D_EAEE_49D7_B957_F867E305B493_.wvu.PrintTitles" localSheetId="0" hidden="1">կապիտալ!$13:$14</definedName>
    <definedName name="Z_9871F7C6_683D_4315_B91C_FF1886177AB4_.wvu.PrintTitles" localSheetId="0" hidden="1">կապիտալ!$13:$14</definedName>
    <definedName name="Z_A9A0FFC7_BD84_451E_8B82_5ED9E3DE4DD1_.wvu.PrintArea" localSheetId="0" hidden="1">կապիտալ!$A$1:$H$568</definedName>
    <definedName name="Z_A9A0FFC7_BD84_451E_8B82_5ED9E3DE4DD1_.wvu.PrintTitles" localSheetId="0" hidden="1">կապիտալ!$13:$14</definedName>
    <definedName name="Z_C1CA0EED_2C54_4470_BEA3_7FC59665EB35_.wvu.PrintArea" localSheetId="0" hidden="1">կապիտալ!$A$1:$H$568</definedName>
    <definedName name="Z_C1CA0EED_2C54_4470_BEA3_7FC59665EB35_.wvu.PrintTitles" localSheetId="0" hidden="1">կապիտալ!$13:$14</definedName>
    <definedName name="Z_C2B771FF_7EA5_48FE_AC7B_8F46ADB6509C_.wvu.PrintArea" localSheetId="0" hidden="1">կապիտալ!$A$2:$H$568</definedName>
    <definedName name="Z_C2B771FF_7EA5_48FE_AC7B_8F46ADB6509C_.wvu.PrintTitles" localSheetId="0" hidden="1">կապիտալ!$13:$14</definedName>
    <definedName name="Z_E0B44A5D_DF3C_4DF5_967F_EFE35FE263DD_.wvu.PrintArea" localSheetId="0" hidden="1">կապիտալ!$A$1:$H$568</definedName>
    <definedName name="Z_E0B44A5D_DF3C_4DF5_967F_EFE35FE263DD_.wvu.PrintTitles" localSheetId="0" hidden="1">կապիտալ!$13:$14</definedName>
    <definedName name="Z_E7299FF9_9BFD_4228_A75B_920C4DDCA7D1_.wvu.PrintTitles" localSheetId="0" hidden="1">կապիտալ!$13:$14</definedName>
  </definedNames>
  <calcPr calcId="162913"/>
  <customWorkbookViews>
    <customWorkbookView name="user - Personal View" guid="{E0B44A5D-DF3C-4DF5-967F-EFE35FE263DD}" mergeInterval="0" personalView="1" xWindow="702" yWindow="13" windowWidth="1699" windowHeight="1030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Marine Gochumyan - Personal View" guid="{9871F7C6-683D-4315-B91C-FF1886177AB4}" mergeInterval="0" personalView="1" maximized="1" windowWidth="1436" windowHeight="685" activeSheetId="1"/>
    <customWorkbookView name="Lamara Gozalyan - Personal View" guid="{875896BD-0E37-4BE3-AF12-5FB65F57808F}" mergeInterval="0" personalView="1" maximized="1" windowWidth="1916" windowHeight="803" activeSheetId="1"/>
    <customWorkbookView name="Marine Shishyan - Личное представление" guid="{C2B771FF-7EA5-48FE-AC7B-8F46ADB6509C}" mergeInterval="0" personalView="1" maximized="1" windowWidth="1916" windowHeight="808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Anahit Badalyan - Personal View" guid="{C1CA0EED-2C54-4470-BEA3-7FC59665EB35}" mergeInterval="0" personalView="1" maximized="1" windowWidth="1916" windowHeight="83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SHOT - Personal View" guid="{6569EC42-5602-4591-A3B0-34B671BBD561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75" i="1" l="1"/>
  <c r="O475" i="1"/>
  <c r="P475" i="1"/>
  <c r="Q475" i="1"/>
  <c r="M475" i="1"/>
  <c r="J475" i="1"/>
  <c r="K475" i="1"/>
  <c r="L475" i="1"/>
  <c r="T476" i="1"/>
  <c r="U476" i="1"/>
  <c r="V476" i="1"/>
  <c r="W476" i="1"/>
  <c r="T477" i="1"/>
  <c r="U477" i="1"/>
  <c r="V477" i="1"/>
  <c r="W477" i="1"/>
  <c r="T478" i="1"/>
  <c r="U478" i="1"/>
  <c r="V478" i="1"/>
  <c r="W478" i="1"/>
  <c r="N476" i="1"/>
  <c r="N475" i="1" s="1"/>
  <c r="N478" i="1"/>
  <c r="N477" i="1"/>
  <c r="S477" i="1" s="1"/>
  <c r="I478" i="1"/>
  <c r="S478" i="1" s="1"/>
  <c r="I477" i="1"/>
  <c r="I476" i="1"/>
  <c r="I475" i="1" s="1"/>
  <c r="D477" i="1"/>
  <c r="D478" i="1"/>
  <c r="D476" i="1"/>
  <c r="E475" i="1"/>
  <c r="F475" i="1"/>
  <c r="G475" i="1"/>
  <c r="H475" i="1"/>
  <c r="S476" i="1" l="1"/>
  <c r="D475" i="1"/>
  <c r="S18" i="1"/>
  <c r="T18" i="1"/>
  <c r="U18" i="1"/>
  <c r="V18" i="1"/>
  <c r="W18" i="1"/>
  <c r="T19" i="1"/>
  <c r="U19" i="1"/>
  <c r="V19" i="1"/>
  <c r="W19" i="1"/>
  <c r="S21" i="1"/>
  <c r="T21" i="1"/>
  <c r="U21" i="1"/>
  <c r="V21" i="1"/>
  <c r="W21" i="1"/>
  <c r="T22" i="1"/>
  <c r="U22" i="1"/>
  <c r="V22" i="1"/>
  <c r="W22" i="1"/>
  <c r="T23" i="1"/>
  <c r="W23" i="1"/>
  <c r="S24" i="1"/>
  <c r="T24" i="1"/>
  <c r="U24" i="1"/>
  <c r="V24" i="1"/>
  <c r="W24" i="1"/>
  <c r="T25" i="1"/>
  <c r="U25" i="1"/>
  <c r="V25" i="1"/>
  <c r="W25" i="1"/>
  <c r="T26" i="1"/>
  <c r="U26" i="1"/>
  <c r="V26" i="1"/>
  <c r="W26" i="1"/>
  <c r="T27" i="1"/>
  <c r="U27" i="1"/>
  <c r="V27" i="1"/>
  <c r="W27" i="1"/>
  <c r="T28" i="1"/>
  <c r="U28" i="1"/>
  <c r="V28" i="1"/>
  <c r="W28" i="1"/>
  <c r="S30" i="1"/>
  <c r="T30" i="1"/>
  <c r="U30" i="1"/>
  <c r="V30" i="1"/>
  <c r="W30" i="1"/>
  <c r="T31" i="1"/>
  <c r="U31" i="1"/>
  <c r="V31" i="1"/>
  <c r="W31" i="1"/>
  <c r="T32" i="1"/>
  <c r="U32" i="1"/>
  <c r="V32" i="1"/>
  <c r="W32" i="1"/>
  <c r="S34" i="1"/>
  <c r="T34" i="1"/>
  <c r="U34" i="1"/>
  <c r="V34" i="1"/>
  <c r="W34" i="1"/>
  <c r="T35" i="1"/>
  <c r="U35" i="1"/>
  <c r="V35" i="1"/>
  <c r="W35" i="1"/>
  <c r="T36" i="1"/>
  <c r="U36" i="1"/>
  <c r="V36" i="1"/>
  <c r="W36" i="1"/>
  <c r="T37" i="1"/>
  <c r="U37" i="1"/>
  <c r="V37" i="1"/>
  <c r="W37" i="1"/>
  <c r="T38" i="1"/>
  <c r="U38" i="1"/>
  <c r="V38" i="1"/>
  <c r="W38" i="1"/>
  <c r="T39" i="1"/>
  <c r="U39" i="1"/>
  <c r="V39" i="1"/>
  <c r="W39" i="1"/>
  <c r="T40" i="1"/>
  <c r="U40" i="1"/>
  <c r="V40" i="1"/>
  <c r="W40" i="1"/>
  <c r="T41" i="1"/>
  <c r="U41" i="1"/>
  <c r="V41" i="1"/>
  <c r="W41" i="1"/>
  <c r="T42" i="1"/>
  <c r="U42" i="1"/>
  <c r="V42" i="1"/>
  <c r="W42" i="1"/>
  <c r="S44" i="1"/>
  <c r="T44" i="1"/>
  <c r="U44" i="1"/>
  <c r="V44" i="1"/>
  <c r="W44" i="1"/>
  <c r="T45" i="1"/>
  <c r="U45" i="1"/>
  <c r="V45" i="1"/>
  <c r="W45" i="1"/>
  <c r="S47" i="1"/>
  <c r="T47" i="1"/>
  <c r="U47" i="1"/>
  <c r="V47" i="1"/>
  <c r="W47" i="1"/>
  <c r="T48" i="1"/>
  <c r="U48" i="1"/>
  <c r="V48" i="1"/>
  <c r="W48" i="1"/>
  <c r="T49" i="1"/>
  <c r="U49" i="1"/>
  <c r="V49" i="1"/>
  <c r="W49" i="1"/>
  <c r="T50" i="1"/>
  <c r="U50" i="1"/>
  <c r="V50" i="1"/>
  <c r="W50" i="1"/>
  <c r="S52" i="1"/>
  <c r="T52" i="1"/>
  <c r="U52" i="1"/>
  <c r="V52" i="1"/>
  <c r="W52" i="1"/>
  <c r="T53" i="1"/>
  <c r="U53" i="1"/>
  <c r="V53" i="1"/>
  <c r="W53" i="1"/>
  <c r="T57" i="1"/>
  <c r="U57" i="1"/>
  <c r="V57" i="1"/>
  <c r="W57" i="1"/>
  <c r="T58" i="1"/>
  <c r="U58" i="1"/>
  <c r="V58" i="1"/>
  <c r="W58" i="1"/>
  <c r="T59" i="1"/>
  <c r="U59" i="1"/>
  <c r="V59" i="1"/>
  <c r="W59" i="1"/>
  <c r="T61" i="1"/>
  <c r="V61" i="1"/>
  <c r="W61" i="1"/>
  <c r="T62" i="1"/>
  <c r="U62" i="1"/>
  <c r="V62" i="1"/>
  <c r="W62" i="1"/>
  <c r="T63" i="1"/>
  <c r="U63" i="1"/>
  <c r="V63" i="1"/>
  <c r="W63" i="1"/>
  <c r="T64" i="1"/>
  <c r="U64" i="1"/>
  <c r="V64" i="1"/>
  <c r="W64" i="1"/>
  <c r="T65" i="1"/>
  <c r="U65" i="1"/>
  <c r="V65" i="1"/>
  <c r="W65" i="1"/>
  <c r="T67" i="1"/>
  <c r="U67" i="1"/>
  <c r="V67" i="1"/>
  <c r="W67" i="1"/>
  <c r="T70" i="1"/>
  <c r="U70" i="1"/>
  <c r="V70" i="1"/>
  <c r="W70" i="1"/>
  <c r="T72" i="1"/>
  <c r="U72" i="1"/>
  <c r="V72" i="1"/>
  <c r="W72" i="1"/>
  <c r="T73" i="1"/>
  <c r="U73" i="1"/>
  <c r="V73" i="1"/>
  <c r="W73" i="1"/>
  <c r="T74" i="1"/>
  <c r="U74" i="1"/>
  <c r="V74" i="1"/>
  <c r="W74" i="1"/>
  <c r="T75" i="1"/>
  <c r="U75" i="1"/>
  <c r="V75" i="1"/>
  <c r="W75" i="1"/>
  <c r="T76" i="1"/>
  <c r="U76" i="1"/>
  <c r="V76" i="1"/>
  <c r="W76" i="1"/>
  <c r="T77" i="1"/>
  <c r="U77" i="1"/>
  <c r="V77" i="1"/>
  <c r="W77" i="1"/>
  <c r="T78" i="1"/>
  <c r="U78" i="1"/>
  <c r="V78" i="1"/>
  <c r="W78" i="1"/>
  <c r="T79" i="1"/>
  <c r="U79" i="1"/>
  <c r="V79" i="1"/>
  <c r="W79" i="1"/>
  <c r="T80" i="1"/>
  <c r="U80" i="1"/>
  <c r="V80" i="1"/>
  <c r="W80" i="1"/>
  <c r="T81" i="1"/>
  <c r="U81" i="1"/>
  <c r="V81" i="1"/>
  <c r="W81" i="1"/>
  <c r="T82" i="1"/>
  <c r="U82" i="1"/>
  <c r="V82" i="1"/>
  <c r="W82" i="1"/>
  <c r="T83" i="1"/>
  <c r="U83" i="1"/>
  <c r="V83" i="1"/>
  <c r="W83" i="1"/>
  <c r="T85" i="1"/>
  <c r="U85" i="1"/>
  <c r="V85" i="1"/>
  <c r="W85" i="1"/>
  <c r="T86" i="1"/>
  <c r="U86" i="1"/>
  <c r="V86" i="1"/>
  <c r="W86" i="1"/>
  <c r="T87" i="1"/>
  <c r="U87" i="1"/>
  <c r="V87" i="1"/>
  <c r="W87" i="1"/>
  <c r="T88" i="1"/>
  <c r="U88" i="1"/>
  <c r="V88" i="1"/>
  <c r="W88" i="1"/>
  <c r="T89" i="1"/>
  <c r="U89" i="1"/>
  <c r="V89" i="1"/>
  <c r="W89" i="1"/>
  <c r="T91" i="1"/>
  <c r="U91" i="1"/>
  <c r="V91" i="1"/>
  <c r="W91" i="1"/>
  <c r="T92" i="1"/>
  <c r="U92" i="1"/>
  <c r="W92" i="1"/>
  <c r="T93" i="1"/>
  <c r="U93" i="1"/>
  <c r="V93" i="1"/>
  <c r="W93" i="1"/>
  <c r="T94" i="1"/>
  <c r="U94" i="1"/>
  <c r="V94" i="1"/>
  <c r="W94" i="1"/>
  <c r="T96" i="1"/>
  <c r="U96" i="1"/>
  <c r="V96" i="1"/>
  <c r="W96" i="1"/>
  <c r="T98" i="1"/>
  <c r="U98" i="1"/>
  <c r="V98" i="1"/>
  <c r="W98" i="1"/>
  <c r="T100" i="1"/>
  <c r="U100" i="1"/>
  <c r="V100" i="1"/>
  <c r="W100" i="1"/>
  <c r="T101" i="1"/>
  <c r="U101" i="1"/>
  <c r="V101" i="1"/>
  <c r="W101" i="1"/>
  <c r="T103" i="1"/>
  <c r="U103" i="1"/>
  <c r="V103" i="1"/>
  <c r="W103" i="1"/>
  <c r="T104" i="1"/>
  <c r="U104" i="1"/>
  <c r="V104" i="1"/>
  <c r="W104" i="1"/>
  <c r="T105" i="1"/>
  <c r="U105" i="1"/>
  <c r="V105" i="1"/>
  <c r="W105" i="1"/>
  <c r="T106" i="1"/>
  <c r="U106" i="1"/>
  <c r="V106" i="1"/>
  <c r="W106" i="1"/>
  <c r="T107" i="1"/>
  <c r="U107" i="1"/>
  <c r="V107" i="1"/>
  <c r="W107" i="1"/>
  <c r="T108" i="1"/>
  <c r="U108" i="1"/>
  <c r="V108" i="1"/>
  <c r="W108" i="1"/>
  <c r="T110" i="1"/>
  <c r="U110" i="1"/>
  <c r="V110" i="1"/>
  <c r="W110" i="1"/>
  <c r="T112" i="1"/>
  <c r="U112" i="1"/>
  <c r="V112" i="1"/>
  <c r="W112" i="1"/>
  <c r="T114" i="1"/>
  <c r="U114" i="1"/>
  <c r="V114" i="1"/>
  <c r="W114" i="1"/>
  <c r="T115" i="1"/>
  <c r="U115" i="1"/>
  <c r="V115" i="1"/>
  <c r="W115" i="1"/>
  <c r="T116" i="1"/>
  <c r="U116" i="1"/>
  <c r="V116" i="1"/>
  <c r="W116" i="1"/>
  <c r="T117" i="1"/>
  <c r="U117" i="1"/>
  <c r="V117" i="1"/>
  <c r="W117" i="1"/>
  <c r="T119" i="1"/>
  <c r="U119" i="1"/>
  <c r="V119" i="1"/>
  <c r="W119" i="1"/>
  <c r="T120" i="1"/>
  <c r="U120" i="1"/>
  <c r="V120" i="1"/>
  <c r="W120" i="1"/>
  <c r="T121" i="1"/>
  <c r="U121" i="1"/>
  <c r="V121" i="1"/>
  <c r="W121" i="1"/>
  <c r="T122" i="1"/>
  <c r="U122" i="1"/>
  <c r="W122" i="1"/>
  <c r="T124" i="1"/>
  <c r="U124" i="1"/>
  <c r="V124" i="1"/>
  <c r="W124" i="1"/>
  <c r="T125" i="1"/>
  <c r="U125" i="1"/>
  <c r="V125" i="1"/>
  <c r="W125" i="1"/>
  <c r="T126" i="1"/>
  <c r="U126" i="1"/>
  <c r="V126" i="1"/>
  <c r="W126" i="1"/>
  <c r="T127" i="1"/>
  <c r="U127" i="1"/>
  <c r="V127" i="1"/>
  <c r="W127" i="1"/>
  <c r="T128" i="1"/>
  <c r="U128" i="1"/>
  <c r="V128" i="1"/>
  <c r="W128" i="1"/>
  <c r="T129" i="1"/>
  <c r="U129" i="1"/>
  <c r="V129" i="1"/>
  <c r="W129" i="1"/>
  <c r="T130" i="1"/>
  <c r="U130" i="1"/>
  <c r="V130" i="1"/>
  <c r="W130" i="1"/>
  <c r="T131" i="1"/>
  <c r="U131" i="1"/>
  <c r="V131" i="1"/>
  <c r="W131" i="1"/>
  <c r="T132" i="1"/>
  <c r="U132" i="1"/>
  <c r="V132" i="1"/>
  <c r="W132" i="1"/>
  <c r="T133" i="1"/>
  <c r="U133" i="1"/>
  <c r="V133" i="1"/>
  <c r="W133" i="1"/>
  <c r="T134" i="1"/>
  <c r="U134" i="1"/>
  <c r="V134" i="1"/>
  <c r="W134" i="1"/>
  <c r="T135" i="1"/>
  <c r="U135" i="1"/>
  <c r="V135" i="1"/>
  <c r="W135" i="1"/>
  <c r="T136" i="1"/>
  <c r="U136" i="1"/>
  <c r="V136" i="1"/>
  <c r="W136" i="1"/>
  <c r="T137" i="1"/>
  <c r="U137" i="1"/>
  <c r="V137" i="1"/>
  <c r="W137" i="1"/>
  <c r="T138" i="1"/>
  <c r="U138" i="1"/>
  <c r="V138" i="1"/>
  <c r="W138" i="1"/>
  <c r="T139" i="1"/>
  <c r="U139" i="1"/>
  <c r="V139" i="1"/>
  <c r="W139" i="1"/>
  <c r="T140" i="1"/>
  <c r="U140" i="1"/>
  <c r="V140" i="1"/>
  <c r="W140" i="1"/>
  <c r="T141" i="1"/>
  <c r="U141" i="1"/>
  <c r="V141" i="1"/>
  <c r="W141" i="1"/>
  <c r="T142" i="1"/>
  <c r="U142" i="1"/>
  <c r="V142" i="1"/>
  <c r="W142" i="1"/>
  <c r="T143" i="1"/>
  <c r="U143" i="1"/>
  <c r="V143" i="1"/>
  <c r="W143" i="1"/>
  <c r="T144" i="1"/>
  <c r="U144" i="1"/>
  <c r="V144" i="1"/>
  <c r="W144" i="1"/>
  <c r="T145" i="1"/>
  <c r="U145" i="1"/>
  <c r="V145" i="1"/>
  <c r="W145" i="1"/>
  <c r="T146" i="1"/>
  <c r="U146" i="1"/>
  <c r="V146" i="1"/>
  <c r="W146" i="1"/>
  <c r="T147" i="1"/>
  <c r="U147" i="1"/>
  <c r="V147" i="1"/>
  <c r="W147" i="1"/>
  <c r="T148" i="1"/>
  <c r="U148" i="1"/>
  <c r="V148" i="1"/>
  <c r="W148" i="1"/>
  <c r="T149" i="1"/>
  <c r="U149" i="1"/>
  <c r="V149" i="1"/>
  <c r="W149" i="1"/>
  <c r="T150" i="1"/>
  <c r="U150" i="1"/>
  <c r="V150" i="1"/>
  <c r="W150" i="1"/>
  <c r="T151" i="1"/>
  <c r="U151" i="1"/>
  <c r="V151" i="1"/>
  <c r="W151" i="1"/>
  <c r="T152" i="1"/>
  <c r="U152" i="1"/>
  <c r="V152" i="1"/>
  <c r="W152" i="1"/>
  <c r="T153" i="1"/>
  <c r="U153" i="1"/>
  <c r="V153" i="1"/>
  <c r="W153" i="1"/>
  <c r="T154" i="1"/>
  <c r="U154" i="1"/>
  <c r="V154" i="1"/>
  <c r="W154" i="1"/>
  <c r="T155" i="1"/>
  <c r="U155" i="1"/>
  <c r="V155" i="1"/>
  <c r="W155" i="1"/>
  <c r="T156" i="1"/>
  <c r="U156" i="1"/>
  <c r="V156" i="1"/>
  <c r="W156" i="1"/>
  <c r="T157" i="1"/>
  <c r="U157" i="1"/>
  <c r="V157" i="1"/>
  <c r="W157" i="1"/>
  <c r="T158" i="1"/>
  <c r="U158" i="1"/>
  <c r="V158" i="1"/>
  <c r="W158" i="1"/>
  <c r="T159" i="1"/>
  <c r="U159" i="1"/>
  <c r="V159" i="1"/>
  <c r="W159" i="1"/>
  <c r="T160" i="1"/>
  <c r="U160" i="1"/>
  <c r="V160" i="1"/>
  <c r="W160" i="1"/>
  <c r="T161" i="1"/>
  <c r="U161" i="1"/>
  <c r="V161" i="1"/>
  <c r="W161" i="1"/>
  <c r="T163" i="1"/>
  <c r="U163" i="1"/>
  <c r="V163" i="1"/>
  <c r="W163" i="1"/>
  <c r="T164" i="1"/>
  <c r="U164" i="1"/>
  <c r="V164" i="1"/>
  <c r="W164" i="1"/>
  <c r="T165" i="1"/>
  <c r="U165" i="1"/>
  <c r="V165" i="1"/>
  <c r="W165" i="1"/>
  <c r="T166" i="1"/>
  <c r="U166" i="1"/>
  <c r="V166" i="1"/>
  <c r="W166" i="1"/>
  <c r="T167" i="1"/>
  <c r="U167" i="1"/>
  <c r="V167" i="1"/>
  <c r="W167" i="1"/>
  <c r="T168" i="1"/>
  <c r="U168" i="1"/>
  <c r="V168" i="1"/>
  <c r="W168" i="1"/>
  <c r="T169" i="1"/>
  <c r="U169" i="1"/>
  <c r="V169" i="1"/>
  <c r="W169" i="1"/>
  <c r="T170" i="1"/>
  <c r="U170" i="1"/>
  <c r="V170" i="1"/>
  <c r="W170" i="1"/>
  <c r="T171" i="1"/>
  <c r="U171" i="1"/>
  <c r="V171" i="1"/>
  <c r="W171" i="1"/>
  <c r="T172" i="1"/>
  <c r="U172" i="1"/>
  <c r="V172" i="1"/>
  <c r="W172" i="1"/>
  <c r="T173" i="1"/>
  <c r="U173" i="1"/>
  <c r="V173" i="1"/>
  <c r="W173" i="1"/>
  <c r="T174" i="1"/>
  <c r="U174" i="1"/>
  <c r="W174" i="1"/>
  <c r="T175" i="1"/>
  <c r="U175" i="1"/>
  <c r="V175" i="1"/>
  <c r="W175" i="1"/>
  <c r="T176" i="1"/>
  <c r="U176" i="1"/>
  <c r="V176" i="1"/>
  <c r="W176" i="1"/>
  <c r="T177" i="1"/>
  <c r="U177" i="1"/>
  <c r="V177" i="1"/>
  <c r="W177" i="1"/>
  <c r="T178" i="1"/>
  <c r="U178" i="1"/>
  <c r="V178" i="1"/>
  <c r="W178" i="1"/>
  <c r="T179" i="1"/>
  <c r="U179" i="1"/>
  <c r="V179" i="1"/>
  <c r="W179" i="1"/>
  <c r="T180" i="1"/>
  <c r="U180" i="1"/>
  <c r="V180" i="1"/>
  <c r="W180" i="1"/>
  <c r="T181" i="1"/>
  <c r="U181" i="1"/>
  <c r="V181" i="1"/>
  <c r="W181" i="1"/>
  <c r="T182" i="1"/>
  <c r="U182" i="1"/>
  <c r="W182" i="1"/>
  <c r="T183" i="1"/>
  <c r="U183" i="1"/>
  <c r="V183" i="1"/>
  <c r="W183" i="1"/>
  <c r="T184" i="1"/>
  <c r="U184" i="1"/>
  <c r="V184" i="1"/>
  <c r="W184" i="1"/>
  <c r="T185" i="1"/>
  <c r="U185" i="1"/>
  <c r="V185" i="1"/>
  <c r="W185" i="1"/>
  <c r="T186" i="1"/>
  <c r="U186" i="1"/>
  <c r="V186" i="1"/>
  <c r="W186" i="1"/>
  <c r="T187" i="1"/>
  <c r="U187" i="1"/>
  <c r="V187" i="1"/>
  <c r="W187" i="1"/>
  <c r="T188" i="1"/>
  <c r="U188" i="1"/>
  <c r="V188" i="1"/>
  <c r="W188" i="1"/>
  <c r="T189" i="1"/>
  <c r="U189" i="1"/>
  <c r="V189" i="1"/>
  <c r="W189" i="1"/>
  <c r="T190" i="1"/>
  <c r="U190" i="1"/>
  <c r="V190" i="1"/>
  <c r="W190" i="1"/>
  <c r="T191" i="1"/>
  <c r="U191" i="1"/>
  <c r="V191" i="1"/>
  <c r="W191" i="1"/>
  <c r="T192" i="1"/>
  <c r="U192" i="1"/>
  <c r="V192" i="1"/>
  <c r="W192" i="1"/>
  <c r="T193" i="1"/>
  <c r="U193" i="1"/>
  <c r="V193" i="1"/>
  <c r="W193" i="1"/>
  <c r="T194" i="1"/>
  <c r="U194" i="1"/>
  <c r="V194" i="1"/>
  <c r="W194" i="1"/>
  <c r="T195" i="1"/>
  <c r="U195" i="1"/>
  <c r="V195" i="1"/>
  <c r="W195" i="1"/>
  <c r="T196" i="1"/>
  <c r="U196" i="1"/>
  <c r="V196" i="1"/>
  <c r="W196" i="1"/>
  <c r="T197" i="1"/>
  <c r="U197" i="1"/>
  <c r="V197" i="1"/>
  <c r="W197" i="1"/>
  <c r="T198" i="1"/>
  <c r="U198" i="1"/>
  <c r="V198" i="1"/>
  <c r="W198" i="1"/>
  <c r="T199" i="1"/>
  <c r="U199" i="1"/>
  <c r="V199" i="1"/>
  <c r="W199" i="1"/>
  <c r="T201" i="1"/>
  <c r="U201" i="1"/>
  <c r="V201" i="1"/>
  <c r="W201" i="1"/>
  <c r="T202" i="1"/>
  <c r="U202" i="1"/>
  <c r="V202" i="1"/>
  <c r="W202" i="1"/>
  <c r="T203" i="1"/>
  <c r="U203" i="1"/>
  <c r="V203" i="1"/>
  <c r="W203" i="1"/>
  <c r="T204" i="1"/>
  <c r="U204" i="1"/>
  <c r="V204" i="1"/>
  <c r="W204" i="1"/>
  <c r="T205" i="1"/>
  <c r="U205" i="1"/>
  <c r="V205" i="1"/>
  <c r="W205" i="1"/>
  <c r="T206" i="1"/>
  <c r="U206" i="1"/>
  <c r="V206" i="1"/>
  <c r="W206" i="1"/>
  <c r="T207" i="1"/>
  <c r="U207" i="1"/>
  <c r="V207" i="1"/>
  <c r="W207" i="1"/>
  <c r="T208" i="1"/>
  <c r="U208" i="1"/>
  <c r="V208" i="1"/>
  <c r="W208" i="1"/>
  <c r="T209" i="1"/>
  <c r="U209" i="1"/>
  <c r="V209" i="1"/>
  <c r="W209" i="1"/>
  <c r="T210" i="1"/>
  <c r="U210" i="1"/>
  <c r="V210" i="1"/>
  <c r="W210" i="1"/>
  <c r="T211" i="1"/>
  <c r="U211" i="1"/>
  <c r="V211" i="1"/>
  <c r="W211" i="1"/>
  <c r="T212" i="1"/>
  <c r="U212" i="1"/>
  <c r="W212" i="1"/>
  <c r="T213" i="1"/>
  <c r="U213" i="1"/>
  <c r="V213" i="1"/>
  <c r="W213" i="1"/>
  <c r="T214" i="1"/>
  <c r="U214" i="1"/>
  <c r="V214" i="1"/>
  <c r="W214" i="1"/>
  <c r="T215" i="1"/>
  <c r="U215" i="1"/>
  <c r="V215" i="1"/>
  <c r="W215" i="1"/>
  <c r="T216" i="1"/>
  <c r="U216" i="1"/>
  <c r="V216" i="1"/>
  <c r="W216" i="1"/>
  <c r="T217" i="1"/>
  <c r="U217" i="1"/>
  <c r="V217" i="1"/>
  <c r="W217" i="1"/>
  <c r="T218" i="1"/>
  <c r="U218" i="1"/>
  <c r="V218" i="1"/>
  <c r="W218" i="1"/>
  <c r="T219" i="1"/>
  <c r="U219" i="1"/>
  <c r="V219" i="1"/>
  <c r="W219" i="1"/>
  <c r="T220" i="1"/>
  <c r="U220" i="1"/>
  <c r="V220" i="1"/>
  <c r="W220" i="1"/>
  <c r="T221" i="1"/>
  <c r="U221" i="1"/>
  <c r="V221" i="1"/>
  <c r="W221" i="1"/>
  <c r="T222" i="1"/>
  <c r="U222" i="1"/>
  <c r="V222" i="1"/>
  <c r="W222" i="1"/>
  <c r="T223" i="1"/>
  <c r="U223" i="1"/>
  <c r="V223" i="1"/>
  <c r="W223" i="1"/>
  <c r="T225" i="1"/>
  <c r="V225" i="1"/>
  <c r="W225" i="1"/>
  <c r="T226" i="1"/>
  <c r="V226" i="1"/>
  <c r="W226" i="1"/>
  <c r="T227" i="1"/>
  <c r="V227" i="1"/>
  <c r="W227" i="1"/>
  <c r="T228" i="1"/>
  <c r="V228" i="1"/>
  <c r="W228" i="1"/>
  <c r="T229" i="1"/>
  <c r="U229" i="1"/>
  <c r="V229" i="1"/>
  <c r="W229" i="1"/>
  <c r="T230" i="1"/>
  <c r="U230" i="1"/>
  <c r="V230" i="1"/>
  <c r="W230" i="1"/>
  <c r="T232" i="1"/>
  <c r="U232" i="1"/>
  <c r="V232" i="1"/>
  <c r="W232" i="1"/>
  <c r="T233" i="1"/>
  <c r="U233" i="1"/>
  <c r="V233" i="1"/>
  <c r="W233" i="1"/>
  <c r="S235" i="1"/>
  <c r="T235" i="1"/>
  <c r="U235" i="1"/>
  <c r="V235" i="1"/>
  <c r="W235" i="1"/>
  <c r="T236" i="1"/>
  <c r="U236" i="1"/>
  <c r="V236" i="1"/>
  <c r="W236" i="1"/>
  <c r="T239" i="1"/>
  <c r="U239" i="1"/>
  <c r="V239" i="1"/>
  <c r="W239" i="1"/>
  <c r="T240" i="1"/>
  <c r="U240" i="1"/>
  <c r="V240" i="1"/>
  <c r="W240" i="1"/>
  <c r="T242" i="1"/>
  <c r="U242" i="1"/>
  <c r="V242" i="1"/>
  <c r="W242" i="1"/>
  <c r="T243" i="1"/>
  <c r="U243" i="1"/>
  <c r="V243" i="1"/>
  <c r="W243" i="1"/>
  <c r="T245" i="1"/>
  <c r="U245" i="1"/>
  <c r="V245" i="1"/>
  <c r="W245" i="1"/>
  <c r="T247" i="1"/>
  <c r="U247" i="1"/>
  <c r="V247" i="1"/>
  <c r="W247" i="1"/>
  <c r="T248" i="1"/>
  <c r="U248" i="1"/>
  <c r="V248" i="1"/>
  <c r="W248" i="1"/>
  <c r="T250" i="1"/>
  <c r="U250" i="1"/>
  <c r="V250" i="1"/>
  <c r="W250" i="1"/>
  <c r="S252" i="1"/>
  <c r="T252" i="1"/>
  <c r="U252" i="1"/>
  <c r="V252" i="1"/>
  <c r="W252" i="1"/>
  <c r="T253" i="1"/>
  <c r="U253" i="1"/>
  <c r="V253" i="1"/>
  <c r="W253" i="1"/>
  <c r="T254" i="1"/>
  <c r="U254" i="1"/>
  <c r="V254" i="1"/>
  <c r="W254" i="1"/>
  <c r="T255" i="1"/>
  <c r="U255" i="1"/>
  <c r="V255" i="1"/>
  <c r="W255" i="1"/>
  <c r="T257" i="1"/>
  <c r="U257" i="1"/>
  <c r="V257" i="1"/>
  <c r="W257" i="1"/>
  <c r="T259" i="1"/>
  <c r="U259" i="1"/>
  <c r="V259" i="1"/>
  <c r="W259" i="1"/>
  <c r="T260" i="1"/>
  <c r="U260" i="1"/>
  <c r="V260" i="1"/>
  <c r="W260" i="1"/>
  <c r="T261" i="1"/>
  <c r="U261" i="1"/>
  <c r="V261" i="1"/>
  <c r="W261" i="1"/>
  <c r="T262" i="1"/>
  <c r="U262" i="1"/>
  <c r="V262" i="1"/>
  <c r="W262" i="1"/>
  <c r="T263" i="1"/>
  <c r="U263" i="1"/>
  <c r="V263" i="1"/>
  <c r="W263" i="1"/>
  <c r="T264" i="1"/>
  <c r="U264" i="1"/>
  <c r="V264" i="1"/>
  <c r="W264" i="1"/>
  <c r="T265" i="1"/>
  <c r="U265" i="1"/>
  <c r="V265" i="1"/>
  <c r="W265" i="1"/>
  <c r="S267" i="1"/>
  <c r="T267" i="1"/>
  <c r="U267" i="1"/>
  <c r="V267" i="1"/>
  <c r="W267" i="1"/>
  <c r="T268" i="1"/>
  <c r="U268" i="1"/>
  <c r="V268" i="1"/>
  <c r="W268" i="1"/>
  <c r="T269" i="1"/>
  <c r="U269" i="1"/>
  <c r="V269" i="1"/>
  <c r="W269" i="1"/>
  <c r="S271" i="1"/>
  <c r="T271" i="1"/>
  <c r="U271" i="1"/>
  <c r="V271" i="1"/>
  <c r="W271" i="1"/>
  <c r="T272" i="1"/>
  <c r="U272" i="1"/>
  <c r="V272" i="1"/>
  <c r="W272" i="1"/>
  <c r="T273" i="1"/>
  <c r="U273" i="1"/>
  <c r="V273" i="1"/>
  <c r="W273" i="1"/>
  <c r="T274" i="1"/>
  <c r="U274" i="1"/>
  <c r="V274" i="1"/>
  <c r="W274" i="1"/>
  <c r="T275" i="1"/>
  <c r="U275" i="1"/>
  <c r="V275" i="1"/>
  <c r="W275" i="1"/>
  <c r="S277" i="1"/>
  <c r="T277" i="1"/>
  <c r="U277" i="1"/>
  <c r="V277" i="1"/>
  <c r="W277" i="1"/>
  <c r="T278" i="1"/>
  <c r="U278" i="1"/>
  <c r="V278" i="1"/>
  <c r="W278" i="1"/>
  <c r="T279" i="1"/>
  <c r="U279" i="1"/>
  <c r="V279" i="1"/>
  <c r="W279" i="1"/>
  <c r="T280" i="1"/>
  <c r="U280" i="1"/>
  <c r="V280" i="1"/>
  <c r="W280" i="1"/>
  <c r="T281" i="1"/>
  <c r="U281" i="1"/>
  <c r="V281" i="1"/>
  <c r="W281" i="1"/>
  <c r="T282" i="1"/>
  <c r="U282" i="1"/>
  <c r="V282" i="1"/>
  <c r="W282" i="1"/>
  <c r="T283" i="1"/>
  <c r="U283" i="1"/>
  <c r="V283" i="1"/>
  <c r="W283" i="1"/>
  <c r="S285" i="1"/>
  <c r="T285" i="1"/>
  <c r="U285" i="1"/>
  <c r="V285" i="1"/>
  <c r="W285" i="1"/>
  <c r="S287" i="1"/>
  <c r="T287" i="1"/>
  <c r="U287" i="1"/>
  <c r="V287" i="1"/>
  <c r="W287" i="1"/>
  <c r="T289" i="1"/>
  <c r="U289" i="1"/>
  <c r="V289" i="1"/>
  <c r="W289" i="1"/>
  <c r="T291" i="1"/>
  <c r="U291" i="1"/>
  <c r="V291" i="1"/>
  <c r="W291" i="1"/>
  <c r="T292" i="1"/>
  <c r="U292" i="1"/>
  <c r="V292" i="1"/>
  <c r="W292" i="1"/>
  <c r="T293" i="1"/>
  <c r="U293" i="1"/>
  <c r="V293" i="1"/>
  <c r="W293" i="1"/>
  <c r="T295" i="1"/>
  <c r="U295" i="1"/>
  <c r="V295" i="1"/>
  <c r="W295" i="1"/>
  <c r="T297" i="1"/>
  <c r="U297" i="1"/>
  <c r="V297" i="1"/>
  <c r="W297" i="1"/>
  <c r="T299" i="1"/>
  <c r="U299" i="1"/>
  <c r="V299" i="1"/>
  <c r="W299" i="1"/>
  <c r="S301" i="1"/>
  <c r="T301" i="1"/>
  <c r="U301" i="1"/>
  <c r="V301" i="1"/>
  <c r="W301" i="1"/>
  <c r="T303" i="1"/>
  <c r="U303" i="1"/>
  <c r="V303" i="1"/>
  <c r="W303" i="1"/>
  <c r="T304" i="1"/>
  <c r="U304" i="1"/>
  <c r="V304" i="1"/>
  <c r="W304" i="1"/>
  <c r="T305" i="1"/>
  <c r="U305" i="1"/>
  <c r="V305" i="1"/>
  <c r="W305" i="1"/>
  <c r="T307" i="1"/>
  <c r="U307" i="1"/>
  <c r="V307" i="1"/>
  <c r="W307" i="1"/>
  <c r="T309" i="1"/>
  <c r="U309" i="1"/>
  <c r="V309" i="1"/>
  <c r="W309" i="1"/>
  <c r="T310" i="1"/>
  <c r="U310" i="1"/>
  <c r="V310" i="1"/>
  <c r="W310" i="1"/>
  <c r="T311" i="1"/>
  <c r="U311" i="1"/>
  <c r="V311" i="1"/>
  <c r="W311" i="1"/>
  <c r="T313" i="1"/>
  <c r="U313" i="1"/>
  <c r="V313" i="1"/>
  <c r="W313" i="1"/>
  <c r="T315" i="1"/>
  <c r="U315" i="1"/>
  <c r="V315" i="1"/>
  <c r="W315" i="1"/>
  <c r="T317" i="1"/>
  <c r="U317" i="1"/>
  <c r="V317" i="1"/>
  <c r="W317" i="1"/>
  <c r="T318" i="1"/>
  <c r="U318" i="1"/>
  <c r="V318" i="1"/>
  <c r="W318" i="1"/>
  <c r="T320" i="1"/>
  <c r="U320" i="1"/>
  <c r="V320" i="1"/>
  <c r="W320" i="1"/>
  <c r="T321" i="1"/>
  <c r="U321" i="1"/>
  <c r="V321" i="1"/>
  <c r="W321" i="1"/>
  <c r="T323" i="1"/>
  <c r="U323" i="1"/>
  <c r="V323" i="1"/>
  <c r="W323" i="1"/>
  <c r="T324" i="1"/>
  <c r="U324" i="1"/>
  <c r="V324" i="1"/>
  <c r="W324" i="1"/>
  <c r="S326" i="1"/>
  <c r="T326" i="1"/>
  <c r="U326" i="1"/>
  <c r="V326" i="1"/>
  <c r="W326" i="1"/>
  <c r="T328" i="1"/>
  <c r="U328" i="1"/>
  <c r="V328" i="1"/>
  <c r="W328" i="1"/>
  <c r="S330" i="1"/>
  <c r="T330" i="1"/>
  <c r="U330" i="1"/>
  <c r="V330" i="1"/>
  <c r="W330" i="1"/>
  <c r="T332" i="1"/>
  <c r="U332" i="1"/>
  <c r="V332" i="1"/>
  <c r="W332" i="1"/>
  <c r="T333" i="1"/>
  <c r="U333" i="1"/>
  <c r="V333" i="1"/>
  <c r="W333" i="1"/>
  <c r="T334" i="1"/>
  <c r="U334" i="1"/>
  <c r="V334" i="1"/>
  <c r="W334" i="1"/>
  <c r="S336" i="1"/>
  <c r="T336" i="1"/>
  <c r="U336" i="1"/>
  <c r="V336" i="1"/>
  <c r="W336" i="1"/>
  <c r="T337" i="1"/>
  <c r="U337" i="1"/>
  <c r="V337" i="1"/>
  <c r="W337" i="1"/>
  <c r="T339" i="1"/>
  <c r="U339" i="1"/>
  <c r="V339" i="1"/>
  <c r="W339" i="1"/>
  <c r="T340" i="1"/>
  <c r="U340" i="1"/>
  <c r="V340" i="1"/>
  <c r="W340" i="1"/>
  <c r="T341" i="1"/>
  <c r="U341" i="1"/>
  <c r="V341" i="1"/>
  <c r="W341" i="1"/>
  <c r="S343" i="1"/>
  <c r="T343" i="1"/>
  <c r="U343" i="1"/>
  <c r="V343" i="1"/>
  <c r="W343" i="1"/>
  <c r="T345" i="1"/>
  <c r="U345" i="1"/>
  <c r="V345" i="1"/>
  <c r="W345" i="1"/>
  <c r="S347" i="1"/>
  <c r="T347" i="1"/>
  <c r="U347" i="1"/>
  <c r="V347" i="1"/>
  <c r="W347" i="1"/>
  <c r="T349" i="1"/>
  <c r="U349" i="1"/>
  <c r="V349" i="1"/>
  <c r="W349" i="1"/>
  <c r="T351" i="1"/>
  <c r="U351" i="1"/>
  <c r="V351" i="1"/>
  <c r="W351" i="1"/>
  <c r="S353" i="1"/>
  <c r="T353" i="1"/>
  <c r="U353" i="1"/>
  <c r="V353" i="1"/>
  <c r="W353" i="1"/>
  <c r="T355" i="1"/>
  <c r="U355" i="1"/>
  <c r="V355" i="1"/>
  <c r="W355" i="1"/>
  <c r="S357" i="1"/>
  <c r="T357" i="1"/>
  <c r="U357" i="1"/>
  <c r="V357" i="1"/>
  <c r="W357" i="1"/>
  <c r="S359" i="1"/>
  <c r="T359" i="1"/>
  <c r="U359" i="1"/>
  <c r="V359" i="1"/>
  <c r="W359" i="1"/>
  <c r="T360" i="1"/>
  <c r="U360" i="1"/>
  <c r="V360" i="1"/>
  <c r="W360" i="1"/>
  <c r="T361" i="1"/>
  <c r="U361" i="1"/>
  <c r="V361" i="1"/>
  <c r="W361" i="1"/>
  <c r="T362" i="1"/>
  <c r="U362" i="1"/>
  <c r="V362" i="1"/>
  <c r="W362" i="1"/>
  <c r="T363" i="1"/>
  <c r="U363" i="1"/>
  <c r="V363" i="1"/>
  <c r="W363" i="1"/>
  <c r="T364" i="1"/>
  <c r="U364" i="1"/>
  <c r="V364" i="1"/>
  <c r="W364" i="1"/>
  <c r="T365" i="1"/>
  <c r="U365" i="1"/>
  <c r="V365" i="1"/>
  <c r="W365" i="1"/>
  <c r="T366" i="1"/>
  <c r="U366" i="1"/>
  <c r="V366" i="1"/>
  <c r="W366" i="1"/>
  <c r="T367" i="1"/>
  <c r="U367" i="1"/>
  <c r="V367" i="1"/>
  <c r="W367" i="1"/>
  <c r="T368" i="1"/>
  <c r="U368" i="1"/>
  <c r="V368" i="1"/>
  <c r="W368" i="1"/>
  <c r="T369" i="1"/>
  <c r="U369" i="1"/>
  <c r="V369" i="1"/>
  <c r="W369" i="1"/>
  <c r="T370" i="1"/>
  <c r="U370" i="1"/>
  <c r="V370" i="1"/>
  <c r="W370" i="1"/>
  <c r="T371" i="1"/>
  <c r="U371" i="1"/>
  <c r="V371" i="1"/>
  <c r="W371" i="1"/>
  <c r="T372" i="1"/>
  <c r="U372" i="1"/>
  <c r="V372" i="1"/>
  <c r="W372" i="1"/>
  <c r="T373" i="1"/>
  <c r="U373" i="1"/>
  <c r="V373" i="1"/>
  <c r="W373" i="1"/>
  <c r="T375" i="1"/>
  <c r="U375" i="1"/>
  <c r="V375" i="1"/>
  <c r="W375" i="1"/>
  <c r="T376" i="1"/>
  <c r="U376" i="1"/>
  <c r="V376" i="1"/>
  <c r="W376" i="1"/>
  <c r="T378" i="1"/>
  <c r="U378" i="1"/>
  <c r="V378" i="1"/>
  <c r="W378" i="1"/>
  <c r="T379" i="1"/>
  <c r="U379" i="1"/>
  <c r="V379" i="1"/>
  <c r="W379" i="1"/>
  <c r="T381" i="1"/>
  <c r="U381" i="1"/>
  <c r="V381" i="1"/>
  <c r="W381" i="1"/>
  <c r="T383" i="1"/>
  <c r="U383" i="1"/>
  <c r="V383" i="1"/>
  <c r="W383" i="1"/>
  <c r="T385" i="1"/>
  <c r="U385" i="1"/>
  <c r="V385" i="1"/>
  <c r="W385" i="1"/>
  <c r="T386" i="1"/>
  <c r="U386" i="1"/>
  <c r="V386" i="1"/>
  <c r="W386" i="1"/>
  <c r="T387" i="1"/>
  <c r="U387" i="1"/>
  <c r="V387" i="1"/>
  <c r="W387" i="1"/>
  <c r="T388" i="1"/>
  <c r="U388" i="1"/>
  <c r="V388" i="1"/>
  <c r="W388" i="1"/>
  <c r="T389" i="1"/>
  <c r="U389" i="1"/>
  <c r="V389" i="1"/>
  <c r="W389" i="1"/>
  <c r="T390" i="1"/>
  <c r="U390" i="1"/>
  <c r="V390" i="1"/>
  <c r="W390" i="1"/>
  <c r="T391" i="1"/>
  <c r="U391" i="1"/>
  <c r="V391" i="1"/>
  <c r="W391" i="1"/>
  <c r="T392" i="1"/>
  <c r="U392" i="1"/>
  <c r="V392" i="1"/>
  <c r="W392" i="1"/>
  <c r="S394" i="1"/>
  <c r="T394" i="1"/>
  <c r="U394" i="1"/>
  <c r="V394" i="1"/>
  <c r="W394" i="1"/>
  <c r="T396" i="1"/>
  <c r="U396" i="1"/>
  <c r="V396" i="1"/>
  <c r="W396" i="1"/>
  <c r="T398" i="1"/>
  <c r="U398" i="1"/>
  <c r="V398" i="1"/>
  <c r="W398" i="1"/>
  <c r="T401" i="1"/>
  <c r="U401" i="1"/>
  <c r="V401" i="1"/>
  <c r="W401" i="1"/>
  <c r="T402" i="1"/>
  <c r="U402" i="1"/>
  <c r="V402" i="1"/>
  <c r="W402" i="1"/>
  <c r="T404" i="1"/>
  <c r="U404" i="1"/>
  <c r="V404" i="1"/>
  <c r="W404" i="1"/>
  <c r="T406" i="1"/>
  <c r="U406" i="1"/>
  <c r="V406" i="1"/>
  <c r="W406" i="1"/>
  <c r="T408" i="1"/>
  <c r="U408" i="1"/>
  <c r="V408" i="1"/>
  <c r="W408" i="1"/>
  <c r="T409" i="1"/>
  <c r="U409" i="1"/>
  <c r="V409" i="1"/>
  <c r="W409" i="1"/>
  <c r="T410" i="1"/>
  <c r="U410" i="1"/>
  <c r="V410" i="1"/>
  <c r="W410" i="1"/>
  <c r="T412" i="1"/>
  <c r="U412" i="1"/>
  <c r="V412" i="1"/>
  <c r="W412" i="1"/>
  <c r="T413" i="1"/>
  <c r="U413" i="1"/>
  <c r="V413" i="1"/>
  <c r="W413" i="1"/>
  <c r="T415" i="1"/>
  <c r="U415" i="1"/>
  <c r="V415" i="1"/>
  <c r="W415" i="1"/>
  <c r="T416" i="1"/>
  <c r="U416" i="1"/>
  <c r="V416" i="1"/>
  <c r="W416" i="1"/>
  <c r="T418" i="1"/>
  <c r="U418" i="1"/>
  <c r="V418" i="1"/>
  <c r="W418" i="1"/>
  <c r="T419" i="1"/>
  <c r="U419" i="1"/>
  <c r="V419" i="1"/>
  <c r="W419" i="1"/>
  <c r="T420" i="1"/>
  <c r="U420" i="1"/>
  <c r="V420" i="1"/>
  <c r="W420" i="1"/>
  <c r="T422" i="1"/>
  <c r="U422" i="1"/>
  <c r="V422" i="1"/>
  <c r="W422" i="1"/>
  <c r="T423" i="1"/>
  <c r="U423" i="1"/>
  <c r="V423" i="1"/>
  <c r="W423" i="1"/>
  <c r="T424" i="1"/>
  <c r="U424" i="1"/>
  <c r="V424" i="1"/>
  <c r="W424" i="1"/>
  <c r="T426" i="1"/>
  <c r="U426" i="1"/>
  <c r="V426" i="1"/>
  <c r="W426" i="1"/>
  <c r="T427" i="1"/>
  <c r="U427" i="1"/>
  <c r="V427" i="1"/>
  <c r="W427" i="1"/>
  <c r="T428" i="1"/>
  <c r="U428" i="1"/>
  <c r="V428" i="1"/>
  <c r="W428" i="1"/>
  <c r="T430" i="1"/>
  <c r="U430" i="1"/>
  <c r="V430" i="1"/>
  <c r="W430" i="1"/>
  <c r="T433" i="1"/>
  <c r="U433" i="1"/>
  <c r="V433" i="1"/>
  <c r="W433" i="1"/>
  <c r="T435" i="1"/>
  <c r="U435" i="1"/>
  <c r="V435" i="1"/>
  <c r="W435" i="1"/>
  <c r="T437" i="1"/>
  <c r="U437" i="1"/>
  <c r="V437" i="1"/>
  <c r="W437" i="1"/>
  <c r="T439" i="1"/>
  <c r="U439" i="1"/>
  <c r="V439" i="1"/>
  <c r="W439" i="1"/>
  <c r="T441" i="1"/>
  <c r="U441" i="1"/>
  <c r="V441" i="1"/>
  <c r="W441" i="1"/>
  <c r="T442" i="1"/>
  <c r="U442" i="1"/>
  <c r="V442" i="1"/>
  <c r="W442" i="1"/>
  <c r="T443" i="1"/>
  <c r="U443" i="1"/>
  <c r="V443" i="1"/>
  <c r="W443" i="1"/>
  <c r="S445" i="1"/>
  <c r="T445" i="1"/>
  <c r="U445" i="1"/>
  <c r="V445" i="1"/>
  <c r="W445" i="1"/>
  <c r="T446" i="1"/>
  <c r="U446" i="1"/>
  <c r="V446" i="1"/>
  <c r="W446" i="1"/>
  <c r="T447" i="1"/>
  <c r="U447" i="1"/>
  <c r="V447" i="1"/>
  <c r="W447" i="1"/>
  <c r="S449" i="1"/>
  <c r="T449" i="1"/>
  <c r="U449" i="1"/>
  <c r="V449" i="1"/>
  <c r="W449" i="1"/>
  <c r="T450" i="1"/>
  <c r="U450" i="1"/>
  <c r="V450" i="1"/>
  <c r="W450" i="1"/>
  <c r="T451" i="1"/>
  <c r="U451" i="1"/>
  <c r="V451" i="1"/>
  <c r="W451" i="1"/>
  <c r="T452" i="1"/>
  <c r="U452" i="1"/>
  <c r="V452" i="1"/>
  <c r="W452" i="1"/>
  <c r="T453" i="1"/>
  <c r="U453" i="1"/>
  <c r="V453" i="1"/>
  <c r="W453" i="1"/>
  <c r="T454" i="1"/>
  <c r="U454" i="1"/>
  <c r="V454" i="1"/>
  <c r="W454" i="1"/>
  <c r="T455" i="1"/>
  <c r="U455" i="1"/>
  <c r="V455" i="1"/>
  <c r="W455" i="1"/>
  <c r="T456" i="1"/>
  <c r="U456" i="1"/>
  <c r="V456" i="1"/>
  <c r="W456" i="1"/>
  <c r="T457" i="1"/>
  <c r="U457" i="1"/>
  <c r="V457" i="1"/>
  <c r="W457" i="1"/>
  <c r="T458" i="1"/>
  <c r="U458" i="1"/>
  <c r="V458" i="1"/>
  <c r="W458" i="1"/>
  <c r="S460" i="1"/>
  <c r="T460" i="1"/>
  <c r="U460" i="1"/>
  <c r="V460" i="1"/>
  <c r="W460" i="1"/>
  <c r="T461" i="1"/>
  <c r="U461" i="1"/>
  <c r="V461" i="1"/>
  <c r="W461" i="1"/>
  <c r="T462" i="1"/>
  <c r="U462" i="1"/>
  <c r="V462" i="1"/>
  <c r="W462" i="1"/>
  <c r="S464" i="1"/>
  <c r="T464" i="1"/>
  <c r="U464" i="1"/>
  <c r="V464" i="1"/>
  <c r="W464" i="1"/>
  <c r="T465" i="1"/>
  <c r="U465" i="1"/>
  <c r="V465" i="1"/>
  <c r="W465" i="1"/>
  <c r="S467" i="1"/>
  <c r="T467" i="1"/>
  <c r="U467" i="1"/>
  <c r="V467" i="1"/>
  <c r="W467" i="1"/>
  <c r="T468" i="1"/>
  <c r="U468" i="1"/>
  <c r="V468" i="1"/>
  <c r="W468" i="1"/>
  <c r="T469" i="1"/>
  <c r="U469" i="1"/>
  <c r="V469" i="1"/>
  <c r="W469" i="1"/>
  <c r="T470" i="1"/>
  <c r="U470" i="1"/>
  <c r="V470" i="1"/>
  <c r="W470" i="1"/>
  <c r="S472" i="1"/>
  <c r="T472" i="1"/>
  <c r="U472" i="1"/>
  <c r="V472" i="1"/>
  <c r="W472" i="1"/>
  <c r="T473" i="1"/>
  <c r="U473" i="1"/>
  <c r="V473" i="1"/>
  <c r="W473" i="1"/>
  <c r="T474" i="1"/>
  <c r="U474" i="1"/>
  <c r="V474" i="1"/>
  <c r="W474" i="1"/>
  <c r="T475" i="1"/>
  <c r="U475" i="1"/>
  <c r="V475" i="1"/>
  <c r="W475" i="1"/>
  <c r="S480" i="1"/>
  <c r="T480" i="1"/>
  <c r="U480" i="1"/>
  <c r="V480" i="1"/>
  <c r="W480" i="1"/>
  <c r="T481" i="1"/>
  <c r="U481" i="1"/>
  <c r="V481" i="1"/>
  <c r="W481" i="1"/>
  <c r="T482" i="1"/>
  <c r="U482" i="1"/>
  <c r="V482" i="1"/>
  <c r="W482" i="1"/>
  <c r="S484" i="1"/>
  <c r="T484" i="1"/>
  <c r="U484" i="1"/>
  <c r="V484" i="1"/>
  <c r="W484" i="1"/>
  <c r="T485" i="1"/>
  <c r="U485" i="1"/>
  <c r="V485" i="1"/>
  <c r="W485" i="1"/>
  <c r="T486" i="1"/>
  <c r="U486" i="1"/>
  <c r="V486" i="1"/>
  <c r="W486" i="1"/>
  <c r="T487" i="1"/>
  <c r="U487" i="1"/>
  <c r="V487" i="1"/>
  <c r="W487" i="1"/>
  <c r="S489" i="1"/>
  <c r="T489" i="1"/>
  <c r="U489" i="1"/>
  <c r="V489" i="1"/>
  <c r="W489" i="1"/>
  <c r="T490" i="1"/>
  <c r="U490" i="1"/>
  <c r="V490" i="1"/>
  <c r="W490" i="1"/>
  <c r="T492" i="1"/>
  <c r="U492" i="1"/>
  <c r="V492" i="1"/>
  <c r="W492" i="1"/>
  <c r="T493" i="1"/>
  <c r="U493" i="1"/>
  <c r="V493" i="1"/>
  <c r="W493" i="1"/>
  <c r="S495" i="1"/>
  <c r="T495" i="1"/>
  <c r="U495" i="1"/>
  <c r="V495" i="1"/>
  <c r="W495" i="1"/>
  <c r="T496" i="1"/>
  <c r="U496" i="1"/>
  <c r="V496" i="1"/>
  <c r="W496" i="1"/>
  <c r="T497" i="1"/>
  <c r="U497" i="1"/>
  <c r="V497" i="1"/>
  <c r="W497" i="1"/>
  <c r="T498" i="1"/>
  <c r="U498" i="1"/>
  <c r="V498" i="1"/>
  <c r="W498" i="1"/>
  <c r="T499" i="1"/>
  <c r="U499" i="1"/>
  <c r="V499" i="1"/>
  <c r="W499" i="1"/>
  <c r="T500" i="1"/>
  <c r="U500" i="1"/>
  <c r="V500" i="1"/>
  <c r="W500" i="1"/>
  <c r="S502" i="1"/>
  <c r="T502" i="1"/>
  <c r="U502" i="1"/>
  <c r="V502" i="1"/>
  <c r="W502" i="1"/>
  <c r="T503" i="1"/>
  <c r="U503" i="1"/>
  <c r="V503" i="1"/>
  <c r="W503" i="1"/>
  <c r="T504" i="1"/>
  <c r="U504" i="1"/>
  <c r="V504" i="1"/>
  <c r="W504" i="1"/>
  <c r="T505" i="1"/>
  <c r="U505" i="1"/>
  <c r="V505" i="1"/>
  <c r="W505" i="1"/>
  <c r="T506" i="1"/>
  <c r="U506" i="1"/>
  <c r="V506" i="1"/>
  <c r="W506" i="1"/>
  <c r="T507" i="1"/>
  <c r="U507" i="1"/>
  <c r="V507" i="1"/>
  <c r="W507" i="1"/>
  <c r="T508" i="1"/>
  <c r="U508" i="1"/>
  <c r="V508" i="1"/>
  <c r="W508" i="1"/>
  <c r="T509" i="1"/>
  <c r="U509" i="1"/>
  <c r="V509" i="1"/>
  <c r="W509" i="1"/>
  <c r="T510" i="1"/>
  <c r="U510" i="1"/>
  <c r="V510" i="1"/>
  <c r="W510" i="1"/>
  <c r="T511" i="1"/>
  <c r="U511" i="1"/>
  <c r="V511" i="1"/>
  <c r="W511" i="1"/>
  <c r="T512" i="1"/>
  <c r="U512" i="1"/>
  <c r="V512" i="1"/>
  <c r="W512" i="1"/>
  <c r="T513" i="1"/>
  <c r="U513" i="1"/>
  <c r="V513" i="1"/>
  <c r="W513" i="1"/>
  <c r="T514" i="1"/>
  <c r="U514" i="1"/>
  <c r="V514" i="1"/>
  <c r="W514" i="1"/>
  <c r="T515" i="1"/>
  <c r="U515" i="1"/>
  <c r="V515" i="1"/>
  <c r="W515" i="1"/>
  <c r="S517" i="1"/>
  <c r="T517" i="1"/>
  <c r="U517" i="1"/>
  <c r="V517" i="1"/>
  <c r="W517" i="1"/>
  <c r="T518" i="1"/>
  <c r="U518" i="1"/>
  <c r="V518" i="1"/>
  <c r="W518" i="1"/>
  <c r="T519" i="1"/>
  <c r="U519" i="1"/>
  <c r="V519" i="1"/>
  <c r="W519" i="1"/>
  <c r="T520" i="1"/>
  <c r="U520" i="1"/>
  <c r="V520" i="1"/>
  <c r="W520" i="1"/>
  <c r="T521" i="1"/>
  <c r="U521" i="1"/>
  <c r="V521" i="1"/>
  <c r="W521" i="1"/>
  <c r="T522" i="1"/>
  <c r="U522" i="1"/>
  <c r="V522" i="1"/>
  <c r="W522" i="1"/>
  <c r="T523" i="1"/>
  <c r="U523" i="1"/>
  <c r="V523" i="1"/>
  <c r="W523" i="1"/>
  <c r="T524" i="1"/>
  <c r="U524" i="1"/>
  <c r="V524" i="1"/>
  <c r="W524" i="1"/>
  <c r="T525" i="1"/>
  <c r="U525" i="1"/>
  <c r="V525" i="1"/>
  <c r="W525" i="1"/>
  <c r="T526" i="1"/>
  <c r="U526" i="1"/>
  <c r="V526" i="1"/>
  <c r="W526" i="1"/>
  <c r="T527" i="1"/>
  <c r="U527" i="1"/>
  <c r="V527" i="1"/>
  <c r="W527" i="1"/>
  <c r="T528" i="1"/>
  <c r="U528" i="1"/>
  <c r="V528" i="1"/>
  <c r="W528" i="1"/>
  <c r="T529" i="1"/>
  <c r="U529" i="1"/>
  <c r="V529" i="1"/>
  <c r="W529" i="1"/>
  <c r="S531" i="1"/>
  <c r="T531" i="1"/>
  <c r="U531" i="1"/>
  <c r="V531" i="1"/>
  <c r="W531" i="1"/>
  <c r="T532" i="1"/>
  <c r="U532" i="1"/>
  <c r="V532" i="1"/>
  <c r="W532" i="1"/>
  <c r="T533" i="1"/>
  <c r="U533" i="1"/>
  <c r="V533" i="1"/>
  <c r="W533" i="1"/>
  <c r="T534" i="1"/>
  <c r="U534" i="1"/>
  <c r="V534" i="1"/>
  <c r="W534" i="1"/>
  <c r="T536" i="1"/>
  <c r="U536" i="1"/>
  <c r="V536" i="1"/>
  <c r="W536" i="1"/>
  <c r="T537" i="1"/>
  <c r="U537" i="1"/>
  <c r="V537" i="1"/>
  <c r="W537" i="1"/>
  <c r="T538" i="1"/>
  <c r="U538" i="1"/>
  <c r="V538" i="1"/>
  <c r="W538" i="1"/>
  <c r="T539" i="1"/>
  <c r="U539" i="1"/>
  <c r="V539" i="1"/>
  <c r="W539" i="1"/>
  <c r="T540" i="1"/>
  <c r="U540" i="1"/>
  <c r="V540" i="1"/>
  <c r="W540" i="1"/>
  <c r="T541" i="1"/>
  <c r="U541" i="1"/>
  <c r="V541" i="1"/>
  <c r="W541" i="1"/>
  <c r="T542" i="1"/>
  <c r="U542" i="1"/>
  <c r="V542" i="1"/>
  <c r="W542" i="1"/>
  <c r="T543" i="1"/>
  <c r="U543" i="1"/>
  <c r="V543" i="1"/>
  <c r="W543" i="1"/>
  <c r="T544" i="1"/>
  <c r="U544" i="1"/>
  <c r="V544" i="1"/>
  <c r="W544" i="1"/>
  <c r="T545" i="1"/>
  <c r="U545" i="1"/>
  <c r="V545" i="1"/>
  <c r="W545" i="1"/>
  <c r="T546" i="1"/>
  <c r="U546" i="1"/>
  <c r="V546" i="1"/>
  <c r="W546" i="1"/>
  <c r="T547" i="1"/>
  <c r="U547" i="1"/>
  <c r="V547" i="1"/>
  <c r="W547" i="1"/>
  <c r="S549" i="1"/>
  <c r="T549" i="1"/>
  <c r="U549" i="1"/>
  <c r="V549" i="1"/>
  <c r="W549" i="1"/>
  <c r="T550" i="1"/>
  <c r="U550" i="1"/>
  <c r="V550" i="1"/>
  <c r="W550" i="1"/>
  <c r="T551" i="1"/>
  <c r="U551" i="1"/>
  <c r="V551" i="1"/>
  <c r="W551" i="1"/>
  <c r="T552" i="1"/>
  <c r="U552" i="1"/>
  <c r="V552" i="1"/>
  <c r="W552" i="1"/>
  <c r="T553" i="1"/>
  <c r="U553" i="1"/>
  <c r="V553" i="1"/>
  <c r="W553" i="1"/>
  <c r="T554" i="1"/>
  <c r="U554" i="1"/>
  <c r="V554" i="1"/>
  <c r="W554" i="1"/>
  <c r="S556" i="1"/>
  <c r="T556" i="1"/>
  <c r="U556" i="1"/>
  <c r="V556" i="1"/>
  <c r="W556" i="1"/>
  <c r="T557" i="1"/>
  <c r="U557" i="1"/>
  <c r="V557" i="1"/>
  <c r="W557" i="1"/>
  <c r="T558" i="1"/>
  <c r="U558" i="1"/>
  <c r="V558" i="1"/>
  <c r="W558" i="1"/>
  <c r="S560" i="1"/>
  <c r="T560" i="1"/>
  <c r="U560" i="1"/>
  <c r="V560" i="1"/>
  <c r="W560" i="1"/>
  <c r="T561" i="1"/>
  <c r="U561" i="1"/>
  <c r="V561" i="1"/>
  <c r="W561" i="1"/>
  <c r="S563" i="1"/>
  <c r="T563" i="1"/>
  <c r="U563" i="1"/>
  <c r="V563" i="1"/>
  <c r="W563" i="1"/>
  <c r="T564" i="1"/>
  <c r="U564" i="1"/>
  <c r="V564" i="1"/>
  <c r="W564" i="1"/>
  <c r="S566" i="1"/>
  <c r="T566" i="1"/>
  <c r="U566" i="1"/>
  <c r="V566" i="1"/>
  <c r="W566" i="1"/>
  <c r="T567" i="1"/>
  <c r="U567" i="1"/>
  <c r="V567" i="1"/>
  <c r="W567" i="1"/>
  <c r="T569" i="1"/>
  <c r="U569" i="1"/>
  <c r="V569" i="1"/>
  <c r="W569" i="1"/>
  <c r="T570" i="1"/>
  <c r="U570" i="1"/>
  <c r="V570" i="1"/>
  <c r="W570" i="1"/>
  <c r="T571" i="1"/>
  <c r="U571" i="1"/>
  <c r="V571" i="1"/>
  <c r="W571" i="1"/>
  <c r="T572" i="1"/>
  <c r="U572" i="1"/>
  <c r="V572" i="1"/>
  <c r="W572" i="1"/>
  <c r="T573" i="1"/>
  <c r="U573" i="1"/>
  <c r="V573" i="1"/>
  <c r="W573" i="1"/>
  <c r="T574" i="1"/>
  <c r="U574" i="1"/>
  <c r="V574" i="1"/>
  <c r="W574" i="1"/>
  <c r="T575" i="1"/>
  <c r="U575" i="1"/>
  <c r="V575" i="1"/>
  <c r="W575" i="1"/>
  <c r="T576" i="1"/>
  <c r="U576" i="1"/>
  <c r="V576" i="1"/>
  <c r="W576" i="1"/>
  <c r="T577" i="1"/>
  <c r="U577" i="1"/>
  <c r="V577" i="1"/>
  <c r="W577" i="1"/>
  <c r="T578" i="1"/>
  <c r="U578" i="1"/>
  <c r="V578" i="1"/>
  <c r="W578" i="1"/>
  <c r="T579" i="1"/>
  <c r="U579" i="1"/>
  <c r="V579" i="1"/>
  <c r="W579" i="1"/>
  <c r="T580" i="1"/>
  <c r="U580" i="1"/>
  <c r="V580" i="1"/>
  <c r="W580" i="1"/>
  <c r="S582" i="1"/>
  <c r="T582" i="1"/>
  <c r="U582" i="1"/>
  <c r="V582" i="1"/>
  <c r="W582" i="1"/>
  <c r="T583" i="1"/>
  <c r="U583" i="1"/>
  <c r="V583" i="1"/>
  <c r="W583" i="1"/>
  <c r="S585" i="1"/>
  <c r="T585" i="1"/>
  <c r="U585" i="1"/>
  <c r="V585" i="1"/>
  <c r="W585" i="1"/>
  <c r="T586" i="1"/>
  <c r="U586" i="1"/>
  <c r="V586" i="1"/>
  <c r="W586" i="1"/>
  <c r="S588" i="1"/>
  <c r="T588" i="1"/>
  <c r="U588" i="1"/>
  <c r="V588" i="1"/>
  <c r="W588" i="1"/>
  <c r="T589" i="1"/>
  <c r="U589" i="1"/>
  <c r="V589" i="1"/>
  <c r="W589" i="1"/>
  <c r="G251" i="1" l="1"/>
  <c r="E251" i="1"/>
  <c r="D446" i="1" l="1"/>
  <c r="L258" i="1"/>
  <c r="V258" i="1" s="1"/>
  <c r="M258" i="1"/>
  <c r="W258" i="1" s="1"/>
  <c r="K258" i="1"/>
  <c r="U258" i="1" s="1"/>
  <c r="J258" i="1"/>
  <c r="T258" i="1" s="1"/>
  <c r="D259" i="1"/>
  <c r="N260" i="1" l="1"/>
  <c r="I260" i="1"/>
  <c r="D260" i="1"/>
  <c r="N259" i="1"/>
  <c r="I259" i="1"/>
  <c r="D258" i="1"/>
  <c r="F256" i="1"/>
  <c r="F251" i="1" s="1"/>
  <c r="H256" i="1"/>
  <c r="H251" i="1" s="1"/>
  <c r="J256" i="1"/>
  <c r="K256" i="1"/>
  <c r="L256" i="1"/>
  <c r="M256" i="1"/>
  <c r="O256" i="1"/>
  <c r="O251" i="1" s="1"/>
  <c r="P256" i="1"/>
  <c r="P251" i="1" s="1"/>
  <c r="Q256" i="1"/>
  <c r="Q251" i="1" s="1"/>
  <c r="R256" i="1"/>
  <c r="R251" i="1" s="1"/>
  <c r="D257" i="1"/>
  <c r="N257" i="1"/>
  <c r="N256" i="1" s="1"/>
  <c r="I257" i="1"/>
  <c r="S259" i="1" l="1"/>
  <c r="S260" i="1"/>
  <c r="I256" i="1"/>
  <c r="S256" i="1" s="1"/>
  <c r="S257" i="1"/>
  <c r="V256" i="1"/>
  <c r="L251" i="1"/>
  <c r="V251" i="1" s="1"/>
  <c r="U256" i="1"/>
  <c r="K251" i="1"/>
  <c r="U251" i="1" s="1"/>
  <c r="T256" i="1"/>
  <c r="J251" i="1"/>
  <c r="T251" i="1" s="1"/>
  <c r="W256" i="1"/>
  <c r="M251" i="1"/>
  <c r="W251" i="1" s="1"/>
  <c r="P238" i="1"/>
  <c r="Q238" i="1"/>
  <c r="R238" i="1"/>
  <c r="J241" i="1"/>
  <c r="D236" i="1"/>
  <c r="N236" i="1"/>
  <c r="I236" i="1"/>
  <c r="N250" i="1"/>
  <c r="N249" i="1" s="1"/>
  <c r="I250" i="1"/>
  <c r="D250" i="1"/>
  <c r="D249" i="1" s="1"/>
  <c r="R249" i="1"/>
  <c r="Q249" i="1"/>
  <c r="P249" i="1"/>
  <c r="O249" i="1"/>
  <c r="M249" i="1"/>
  <c r="W249" i="1" s="1"/>
  <c r="L249" i="1"/>
  <c r="V249" i="1" s="1"/>
  <c r="K249" i="1"/>
  <c r="U249" i="1" s="1"/>
  <c r="J249" i="1"/>
  <c r="T249" i="1" s="1"/>
  <c r="H249" i="1"/>
  <c r="G249" i="1"/>
  <c r="F249" i="1"/>
  <c r="E249" i="1"/>
  <c r="N248" i="1"/>
  <c r="I248" i="1"/>
  <c r="D248" i="1"/>
  <c r="N247" i="1"/>
  <c r="I247" i="1"/>
  <c r="D247" i="1"/>
  <c r="R246" i="1"/>
  <c r="Q246" i="1"/>
  <c r="P246" i="1"/>
  <c r="O246" i="1"/>
  <c r="M246" i="1"/>
  <c r="W246" i="1" s="1"/>
  <c r="L246" i="1"/>
  <c r="V246" i="1" s="1"/>
  <c r="K246" i="1"/>
  <c r="U246" i="1" s="1"/>
  <c r="J246" i="1"/>
  <c r="T246" i="1" s="1"/>
  <c r="H246" i="1"/>
  <c r="G246" i="1"/>
  <c r="F246" i="1"/>
  <c r="E246" i="1"/>
  <c r="N245" i="1"/>
  <c r="N244" i="1" s="1"/>
  <c r="I245" i="1"/>
  <c r="D245" i="1"/>
  <c r="D244" i="1" s="1"/>
  <c r="R244" i="1"/>
  <c r="Q244" i="1"/>
  <c r="P244" i="1"/>
  <c r="O244" i="1"/>
  <c r="M244" i="1"/>
  <c r="W244" i="1" s="1"/>
  <c r="L244" i="1"/>
  <c r="V244" i="1" s="1"/>
  <c r="K244" i="1"/>
  <c r="U244" i="1" s="1"/>
  <c r="J244" i="1"/>
  <c r="T244" i="1" s="1"/>
  <c r="H244" i="1"/>
  <c r="G244" i="1"/>
  <c r="F244" i="1"/>
  <c r="E244" i="1"/>
  <c r="N243" i="1"/>
  <c r="I243" i="1"/>
  <c r="D243" i="1"/>
  <c r="N242" i="1"/>
  <c r="I242" i="1"/>
  <c r="D242" i="1"/>
  <c r="R241" i="1"/>
  <c r="Q241" i="1"/>
  <c r="P241" i="1"/>
  <c r="O241" i="1"/>
  <c r="M241" i="1"/>
  <c r="W241" i="1" s="1"/>
  <c r="L241" i="1"/>
  <c r="V241" i="1" s="1"/>
  <c r="K241" i="1"/>
  <c r="U241" i="1" s="1"/>
  <c r="H241" i="1"/>
  <c r="G241" i="1"/>
  <c r="F241" i="1"/>
  <c r="E241" i="1"/>
  <c r="N240" i="1"/>
  <c r="I240" i="1"/>
  <c r="D240" i="1"/>
  <c r="N239" i="1"/>
  <c r="S239" i="1" s="1"/>
  <c r="D239" i="1"/>
  <c r="O238" i="1"/>
  <c r="M238" i="1"/>
  <c r="W238" i="1" s="1"/>
  <c r="L238" i="1"/>
  <c r="K238" i="1"/>
  <c r="U238" i="1" s="1"/>
  <c r="J238" i="1"/>
  <c r="T238" i="1" s="1"/>
  <c r="H238" i="1"/>
  <c r="G238" i="1"/>
  <c r="F238" i="1"/>
  <c r="E238" i="1"/>
  <c r="V238" i="1" l="1"/>
  <c r="S242" i="1"/>
  <c r="S248" i="1"/>
  <c r="S243" i="1"/>
  <c r="S247" i="1"/>
  <c r="S236" i="1"/>
  <c r="I249" i="1"/>
  <c r="S249" i="1" s="1"/>
  <c r="S250" i="1"/>
  <c r="T241" i="1"/>
  <c r="I238" i="1"/>
  <c r="S240" i="1"/>
  <c r="I244" i="1"/>
  <c r="S244" i="1" s="1"/>
  <c r="S245" i="1"/>
  <c r="I241" i="1"/>
  <c r="D238" i="1"/>
  <c r="K237" i="1"/>
  <c r="D241" i="1"/>
  <c r="E237" i="1"/>
  <c r="E234" i="1" s="1"/>
  <c r="N238" i="1"/>
  <c r="D246" i="1"/>
  <c r="M237" i="1"/>
  <c r="I246" i="1"/>
  <c r="J237" i="1"/>
  <c r="N246" i="1"/>
  <c r="F237" i="1"/>
  <c r="F234" i="1" s="1"/>
  <c r="O237" i="1"/>
  <c r="O234" i="1" s="1"/>
  <c r="Q237" i="1"/>
  <c r="Q234" i="1" s="1"/>
  <c r="G237" i="1"/>
  <c r="G234" i="1" s="1"/>
  <c r="L237" i="1"/>
  <c r="H237" i="1"/>
  <c r="H234" i="1" s="1"/>
  <c r="R237" i="1"/>
  <c r="R234" i="1" s="1"/>
  <c r="N241" i="1"/>
  <c r="P237" i="1"/>
  <c r="P234" i="1" s="1"/>
  <c r="L234" i="1" l="1"/>
  <c r="V234" i="1" s="1"/>
  <c r="V237" i="1"/>
  <c r="M234" i="1"/>
  <c r="W234" i="1" s="1"/>
  <c r="W237" i="1"/>
  <c r="K234" i="1"/>
  <c r="U234" i="1" s="1"/>
  <c r="U237" i="1"/>
  <c r="J234" i="1"/>
  <c r="T234" i="1" s="1"/>
  <c r="T237" i="1"/>
  <c r="S246" i="1"/>
  <c r="S241" i="1"/>
  <c r="S238" i="1"/>
  <c r="D237" i="1"/>
  <c r="D234" i="1" s="1"/>
  <c r="I237" i="1"/>
  <c r="N237" i="1"/>
  <c r="N234" i="1" s="1"/>
  <c r="I234" i="1" l="1"/>
  <c r="S234" i="1" s="1"/>
  <c r="S237" i="1"/>
  <c r="N578" i="1"/>
  <c r="I578" i="1"/>
  <c r="I577" i="1"/>
  <c r="D578" i="1"/>
  <c r="D577" i="1"/>
  <c r="R568" i="1"/>
  <c r="R565" i="1" s="1"/>
  <c r="F568" i="1"/>
  <c r="F565" i="1" s="1"/>
  <c r="G568" i="1"/>
  <c r="G565" i="1" s="1"/>
  <c r="H568" i="1"/>
  <c r="H565" i="1" s="1"/>
  <c r="J568" i="1"/>
  <c r="K568" i="1"/>
  <c r="L568" i="1"/>
  <c r="M568" i="1"/>
  <c r="O568" i="1"/>
  <c r="O565" i="1" s="1"/>
  <c r="P568" i="1"/>
  <c r="P565" i="1" s="1"/>
  <c r="Q568" i="1"/>
  <c r="Q565" i="1" s="1"/>
  <c r="E568" i="1"/>
  <c r="E565" i="1" s="1"/>
  <c r="N576" i="1"/>
  <c r="N575" i="1"/>
  <c r="N574" i="1"/>
  <c r="N573" i="1"/>
  <c r="N572" i="1"/>
  <c r="N571" i="1"/>
  <c r="N570" i="1"/>
  <c r="N569" i="1"/>
  <c r="I576" i="1"/>
  <c r="S576" i="1" s="1"/>
  <c r="I575" i="1"/>
  <c r="S575" i="1" s="1"/>
  <c r="I574" i="1"/>
  <c r="S574" i="1" s="1"/>
  <c r="I573" i="1"/>
  <c r="S573" i="1" s="1"/>
  <c r="I572" i="1"/>
  <c r="S572" i="1" s="1"/>
  <c r="I571" i="1"/>
  <c r="S571" i="1" s="1"/>
  <c r="I570" i="1"/>
  <c r="S570" i="1" s="1"/>
  <c r="I569" i="1"/>
  <c r="S569" i="1" s="1"/>
  <c r="D569" i="1"/>
  <c r="D570" i="1"/>
  <c r="D571" i="1"/>
  <c r="D572" i="1"/>
  <c r="D573" i="1"/>
  <c r="D574" i="1"/>
  <c r="D575" i="1"/>
  <c r="D576" i="1"/>
  <c r="U568" i="1" l="1"/>
  <c r="K565" i="1"/>
  <c r="U565" i="1" s="1"/>
  <c r="T568" i="1"/>
  <c r="J565" i="1"/>
  <c r="T565" i="1" s="1"/>
  <c r="S578" i="1"/>
  <c r="W568" i="1"/>
  <c r="M565" i="1"/>
  <c r="W565" i="1" s="1"/>
  <c r="V568" i="1"/>
  <c r="L565" i="1"/>
  <c r="V565" i="1" s="1"/>
  <c r="I568" i="1"/>
  <c r="N568" i="1"/>
  <c r="D568" i="1"/>
  <c r="R200" i="1"/>
  <c r="K200" i="1"/>
  <c r="E200" i="1"/>
  <c r="F200" i="1"/>
  <c r="G200" i="1"/>
  <c r="H200" i="1"/>
  <c r="J200" i="1"/>
  <c r="T200" i="1" s="1"/>
  <c r="M200" i="1"/>
  <c r="W200" i="1" s="1"/>
  <c r="O200" i="1"/>
  <c r="P200" i="1"/>
  <c r="N201" i="1"/>
  <c r="I201" i="1"/>
  <c r="D201" i="1"/>
  <c r="S568" i="1" l="1"/>
  <c r="U200" i="1"/>
  <c r="S201" i="1"/>
  <c r="D230" i="1"/>
  <c r="I230" i="1"/>
  <c r="N230" i="1"/>
  <c r="E535" i="1"/>
  <c r="E530" i="1" s="1"/>
  <c r="I545" i="1"/>
  <c r="N545" i="1"/>
  <c r="F535" i="1"/>
  <c r="F530" i="1" s="1"/>
  <c r="G535" i="1"/>
  <c r="G530" i="1" s="1"/>
  <c r="H535" i="1"/>
  <c r="H530" i="1" s="1"/>
  <c r="J535" i="1"/>
  <c r="K535" i="1"/>
  <c r="L535" i="1"/>
  <c r="M535" i="1"/>
  <c r="O535" i="1"/>
  <c r="O530" i="1" s="1"/>
  <c r="P535" i="1"/>
  <c r="P530" i="1" s="1"/>
  <c r="Q535" i="1"/>
  <c r="Q530" i="1" s="1"/>
  <c r="R535" i="1"/>
  <c r="R530" i="1" s="1"/>
  <c r="D545" i="1"/>
  <c r="N544" i="1"/>
  <c r="I544" i="1"/>
  <c r="D544" i="1"/>
  <c r="S544" i="1" l="1"/>
  <c r="J530" i="1"/>
  <c r="T530" i="1" s="1"/>
  <c r="T535" i="1"/>
  <c r="S230" i="1"/>
  <c r="L530" i="1"/>
  <c r="V530" i="1" s="1"/>
  <c r="V535" i="1"/>
  <c r="K530" i="1"/>
  <c r="U530" i="1" s="1"/>
  <c r="U535" i="1"/>
  <c r="M530" i="1"/>
  <c r="W530" i="1" s="1"/>
  <c r="W535" i="1"/>
  <c r="S545" i="1"/>
  <c r="N543" i="1"/>
  <c r="N542" i="1"/>
  <c r="N541" i="1"/>
  <c r="N540" i="1"/>
  <c r="N539" i="1"/>
  <c r="N538" i="1"/>
  <c r="N537" i="1"/>
  <c r="N536" i="1"/>
  <c r="I543" i="1"/>
  <c r="S543" i="1" s="1"/>
  <c r="I542" i="1"/>
  <c r="S542" i="1" s="1"/>
  <c r="I541" i="1"/>
  <c r="S541" i="1" s="1"/>
  <c r="I540" i="1"/>
  <c r="S540" i="1" s="1"/>
  <c r="I539" i="1"/>
  <c r="S539" i="1" s="1"/>
  <c r="I538" i="1"/>
  <c r="I537" i="1"/>
  <c r="S537" i="1" s="1"/>
  <c r="I536" i="1"/>
  <c r="S536" i="1" s="1"/>
  <c r="D536" i="1"/>
  <c r="D537" i="1"/>
  <c r="D538" i="1"/>
  <c r="D539" i="1"/>
  <c r="D540" i="1"/>
  <c r="D541" i="1"/>
  <c r="D542" i="1"/>
  <c r="D543" i="1"/>
  <c r="N547" i="1"/>
  <c r="N546" i="1"/>
  <c r="N534" i="1"/>
  <c r="N533" i="1"/>
  <c r="N532" i="1"/>
  <c r="I547" i="1"/>
  <c r="I546" i="1"/>
  <c r="I534" i="1"/>
  <c r="I533" i="1"/>
  <c r="I532" i="1"/>
  <c r="D532" i="1"/>
  <c r="S532" i="1" l="1"/>
  <c r="S547" i="1"/>
  <c r="S533" i="1"/>
  <c r="S538" i="1"/>
  <c r="S534" i="1"/>
  <c r="S546" i="1"/>
  <c r="I535" i="1"/>
  <c r="D535" i="1"/>
  <c r="N535" i="1"/>
  <c r="N530" i="1" s="1"/>
  <c r="I530" i="1" l="1"/>
  <c r="S530" i="1" s="1"/>
  <c r="S535" i="1"/>
  <c r="R501" i="1"/>
  <c r="Q501" i="1"/>
  <c r="P501" i="1"/>
  <c r="O501" i="1"/>
  <c r="M501" i="1"/>
  <c r="W501" i="1" s="1"/>
  <c r="L501" i="1"/>
  <c r="V501" i="1" s="1"/>
  <c r="K501" i="1"/>
  <c r="U501" i="1" s="1"/>
  <c r="J501" i="1"/>
  <c r="T501" i="1" s="1"/>
  <c r="F501" i="1"/>
  <c r="G501" i="1"/>
  <c r="H501" i="1"/>
  <c r="E501" i="1"/>
  <c r="R494" i="1"/>
  <c r="Q494" i="1"/>
  <c r="P494" i="1"/>
  <c r="O494" i="1"/>
  <c r="M494" i="1"/>
  <c r="W494" i="1" s="1"/>
  <c r="L494" i="1"/>
  <c r="K494" i="1"/>
  <c r="U494" i="1" s="1"/>
  <c r="J494" i="1"/>
  <c r="T494" i="1" s="1"/>
  <c r="E494" i="1"/>
  <c r="G494" i="1"/>
  <c r="H494" i="1"/>
  <c r="F494" i="1"/>
  <c r="E516" i="1"/>
  <c r="F516" i="1"/>
  <c r="G516" i="1"/>
  <c r="H516" i="1"/>
  <c r="J516" i="1"/>
  <c r="T516" i="1" s="1"/>
  <c r="K516" i="1"/>
  <c r="U516" i="1" s="1"/>
  <c r="L516" i="1"/>
  <c r="V516" i="1" s="1"/>
  <c r="M516" i="1"/>
  <c r="O516" i="1"/>
  <c r="P516" i="1"/>
  <c r="Q516" i="1"/>
  <c r="R516" i="1"/>
  <c r="D519" i="1"/>
  <c r="I519" i="1"/>
  <c r="N519" i="1"/>
  <c r="D520" i="1"/>
  <c r="I520" i="1"/>
  <c r="N520" i="1"/>
  <c r="D521" i="1"/>
  <c r="I521" i="1"/>
  <c r="N521" i="1"/>
  <c r="D522" i="1"/>
  <c r="I522" i="1"/>
  <c r="N522" i="1"/>
  <c r="D523" i="1"/>
  <c r="I523" i="1"/>
  <c r="N523" i="1"/>
  <c r="D524" i="1"/>
  <c r="I524" i="1"/>
  <c r="N524" i="1"/>
  <c r="D525" i="1"/>
  <c r="I525" i="1"/>
  <c r="N525" i="1"/>
  <c r="D526" i="1"/>
  <c r="I526" i="1"/>
  <c r="N526" i="1"/>
  <c r="D527" i="1"/>
  <c r="I527" i="1"/>
  <c r="N527" i="1"/>
  <c r="D528" i="1"/>
  <c r="I528" i="1"/>
  <c r="N528" i="1"/>
  <c r="D529" i="1"/>
  <c r="I529" i="1"/>
  <c r="N529" i="1"/>
  <c r="N518" i="1"/>
  <c r="I518" i="1"/>
  <c r="D518" i="1"/>
  <c r="D505" i="1"/>
  <c r="I505" i="1"/>
  <c r="N505" i="1"/>
  <c r="D506" i="1"/>
  <c r="I506" i="1"/>
  <c r="N506" i="1"/>
  <c r="D507" i="1"/>
  <c r="I507" i="1"/>
  <c r="N507" i="1"/>
  <c r="D508" i="1"/>
  <c r="I508" i="1"/>
  <c r="N508" i="1"/>
  <c r="D509" i="1"/>
  <c r="I509" i="1"/>
  <c r="N509" i="1"/>
  <c r="D510" i="1"/>
  <c r="I510" i="1"/>
  <c r="N510" i="1"/>
  <c r="D511" i="1"/>
  <c r="I511" i="1"/>
  <c r="N511" i="1"/>
  <c r="D512" i="1"/>
  <c r="I512" i="1"/>
  <c r="N512" i="1"/>
  <c r="D513" i="1"/>
  <c r="I513" i="1"/>
  <c r="N513" i="1"/>
  <c r="D514" i="1"/>
  <c r="I514" i="1"/>
  <c r="N514" i="1"/>
  <c r="D515" i="1"/>
  <c r="I515" i="1"/>
  <c r="N515" i="1"/>
  <c r="D504" i="1"/>
  <c r="I504" i="1"/>
  <c r="N504" i="1"/>
  <c r="D499" i="1"/>
  <c r="I499" i="1"/>
  <c r="N499" i="1"/>
  <c r="D500" i="1"/>
  <c r="I500" i="1"/>
  <c r="N500" i="1"/>
  <c r="D498" i="1"/>
  <c r="I498" i="1"/>
  <c r="N498" i="1"/>
  <c r="D497" i="1"/>
  <c r="V494" i="1" l="1"/>
  <c r="S515" i="1"/>
  <c r="S511" i="1"/>
  <c r="S507" i="1"/>
  <c r="S529" i="1"/>
  <c r="S525" i="1"/>
  <c r="S521" i="1"/>
  <c r="S513" i="1"/>
  <c r="S505" i="1"/>
  <c r="S527" i="1"/>
  <c r="S523" i="1"/>
  <c r="S519" i="1"/>
  <c r="S499" i="1"/>
  <c r="S509" i="1"/>
  <c r="S500" i="1"/>
  <c r="S514" i="1"/>
  <c r="S510" i="1"/>
  <c r="S506" i="1"/>
  <c r="S528" i="1"/>
  <c r="S524" i="1"/>
  <c r="S520" i="1"/>
  <c r="W516" i="1"/>
  <c r="S498" i="1"/>
  <c r="S504" i="1"/>
  <c r="S512" i="1"/>
  <c r="S508" i="1"/>
  <c r="S518" i="1"/>
  <c r="S526" i="1"/>
  <c r="S522" i="1"/>
  <c r="H491" i="1"/>
  <c r="F491" i="1"/>
  <c r="K491" i="1"/>
  <c r="E491" i="1"/>
  <c r="M491" i="1"/>
  <c r="R491" i="1"/>
  <c r="J491" i="1"/>
  <c r="O491" i="1"/>
  <c r="P491" i="1"/>
  <c r="G491" i="1"/>
  <c r="L491" i="1"/>
  <c r="Q491" i="1"/>
  <c r="I516" i="1"/>
  <c r="N516" i="1"/>
  <c r="J322" i="1"/>
  <c r="T322" i="1" s="1"/>
  <c r="J358" i="1"/>
  <c r="T358" i="1" s="1"/>
  <c r="J384" i="1"/>
  <c r="T384" i="1" s="1"/>
  <c r="N442" i="1"/>
  <c r="N443" i="1"/>
  <c r="I443" i="1"/>
  <c r="S443" i="1" s="1"/>
  <c r="D443" i="1"/>
  <c r="I442" i="1"/>
  <c r="S442" i="1" s="1"/>
  <c r="D442" i="1"/>
  <c r="N441" i="1"/>
  <c r="I441" i="1"/>
  <c r="D441" i="1"/>
  <c r="R440" i="1"/>
  <c r="Q440" i="1"/>
  <c r="P440" i="1"/>
  <c r="O440" i="1"/>
  <c r="M440" i="1"/>
  <c r="W440" i="1" s="1"/>
  <c r="L440" i="1"/>
  <c r="V440" i="1" s="1"/>
  <c r="K440" i="1"/>
  <c r="U440" i="1" s="1"/>
  <c r="J440" i="1"/>
  <c r="T440" i="1" s="1"/>
  <c r="H440" i="1"/>
  <c r="G440" i="1"/>
  <c r="F440" i="1"/>
  <c r="E440" i="1"/>
  <c r="N439" i="1"/>
  <c r="I439" i="1"/>
  <c r="D439" i="1"/>
  <c r="R438" i="1"/>
  <c r="Q438" i="1"/>
  <c r="P438" i="1"/>
  <c r="O438" i="1"/>
  <c r="M438" i="1"/>
  <c r="W438" i="1" s="1"/>
  <c r="L438" i="1"/>
  <c r="V438" i="1" s="1"/>
  <c r="K438" i="1"/>
  <c r="U438" i="1" s="1"/>
  <c r="J438" i="1"/>
  <c r="T438" i="1" s="1"/>
  <c r="H438" i="1"/>
  <c r="G438" i="1"/>
  <c r="F438" i="1"/>
  <c r="E438" i="1"/>
  <c r="N437" i="1"/>
  <c r="I437" i="1"/>
  <c r="S437" i="1" s="1"/>
  <c r="D437" i="1"/>
  <c r="R436" i="1"/>
  <c r="Q436" i="1"/>
  <c r="P436" i="1"/>
  <c r="O436" i="1"/>
  <c r="M436" i="1"/>
  <c r="W436" i="1" s="1"/>
  <c r="L436" i="1"/>
  <c r="V436" i="1" s="1"/>
  <c r="K436" i="1"/>
  <c r="U436" i="1" s="1"/>
  <c r="J436" i="1"/>
  <c r="T436" i="1" s="1"/>
  <c r="H436" i="1"/>
  <c r="G436" i="1"/>
  <c r="F436" i="1"/>
  <c r="E436" i="1"/>
  <c r="N435" i="1"/>
  <c r="I435" i="1"/>
  <c r="D435" i="1"/>
  <c r="R434" i="1"/>
  <c r="Q434" i="1"/>
  <c r="P434" i="1"/>
  <c r="O434" i="1"/>
  <c r="M434" i="1"/>
  <c r="W434" i="1" s="1"/>
  <c r="L434" i="1"/>
  <c r="V434" i="1" s="1"/>
  <c r="K434" i="1"/>
  <c r="U434" i="1" s="1"/>
  <c r="J434" i="1"/>
  <c r="T434" i="1" s="1"/>
  <c r="H434" i="1"/>
  <c r="G434" i="1"/>
  <c r="F434" i="1"/>
  <c r="E434" i="1"/>
  <c r="N433" i="1"/>
  <c r="I433" i="1"/>
  <c r="D433" i="1"/>
  <c r="R432" i="1"/>
  <c r="Q432" i="1"/>
  <c r="P432" i="1"/>
  <c r="O432" i="1"/>
  <c r="M432" i="1"/>
  <c r="W432" i="1" s="1"/>
  <c r="L432" i="1"/>
  <c r="V432" i="1" s="1"/>
  <c r="K432" i="1"/>
  <c r="U432" i="1" s="1"/>
  <c r="J432" i="1"/>
  <c r="T432" i="1" s="1"/>
  <c r="H432" i="1"/>
  <c r="G432" i="1"/>
  <c r="F432" i="1"/>
  <c r="E432" i="1"/>
  <c r="N430" i="1"/>
  <c r="I430" i="1"/>
  <c r="R429" i="1"/>
  <c r="Q429" i="1"/>
  <c r="P429" i="1"/>
  <c r="O429" i="1"/>
  <c r="M429" i="1"/>
  <c r="W429" i="1" s="1"/>
  <c r="L429" i="1"/>
  <c r="V429" i="1" s="1"/>
  <c r="K429" i="1"/>
  <c r="U429" i="1" s="1"/>
  <c r="J429" i="1"/>
  <c r="T429" i="1" s="1"/>
  <c r="N428" i="1"/>
  <c r="I428" i="1"/>
  <c r="N427" i="1"/>
  <c r="I427" i="1"/>
  <c r="N426" i="1"/>
  <c r="I426" i="1"/>
  <c r="R425" i="1"/>
  <c r="Q425" i="1"/>
  <c r="P425" i="1"/>
  <c r="O425" i="1"/>
  <c r="M425" i="1"/>
  <c r="W425" i="1" s="1"/>
  <c r="L425" i="1"/>
  <c r="V425" i="1" s="1"/>
  <c r="K425" i="1"/>
  <c r="U425" i="1" s="1"/>
  <c r="J425" i="1"/>
  <c r="T425" i="1" s="1"/>
  <c r="N424" i="1"/>
  <c r="I424" i="1"/>
  <c r="N423" i="1"/>
  <c r="I423" i="1"/>
  <c r="N422" i="1"/>
  <c r="I422" i="1"/>
  <c r="R421" i="1"/>
  <c r="Q421" i="1"/>
  <c r="P421" i="1"/>
  <c r="O421" i="1"/>
  <c r="M421" i="1"/>
  <c r="W421" i="1" s="1"/>
  <c r="L421" i="1"/>
  <c r="V421" i="1" s="1"/>
  <c r="K421" i="1"/>
  <c r="U421" i="1" s="1"/>
  <c r="J421" i="1"/>
  <c r="T421" i="1" s="1"/>
  <c r="N420" i="1"/>
  <c r="I420" i="1"/>
  <c r="N419" i="1"/>
  <c r="I419" i="1"/>
  <c r="N418" i="1"/>
  <c r="I418" i="1"/>
  <c r="R417" i="1"/>
  <c r="Q417" i="1"/>
  <c r="P417" i="1"/>
  <c r="O417" i="1"/>
  <c r="M417" i="1"/>
  <c r="W417" i="1" s="1"/>
  <c r="L417" i="1"/>
  <c r="V417" i="1" s="1"/>
  <c r="K417" i="1"/>
  <c r="U417" i="1" s="1"/>
  <c r="J417" i="1"/>
  <c r="T417" i="1" s="1"/>
  <c r="N416" i="1"/>
  <c r="I416" i="1"/>
  <c r="N415" i="1"/>
  <c r="I415" i="1"/>
  <c r="R414" i="1"/>
  <c r="Q414" i="1"/>
  <c r="P414" i="1"/>
  <c r="O414" i="1"/>
  <c r="M414" i="1"/>
  <c r="W414" i="1" s="1"/>
  <c r="L414" i="1"/>
  <c r="V414" i="1" s="1"/>
  <c r="K414" i="1"/>
  <c r="U414" i="1" s="1"/>
  <c r="J414" i="1"/>
  <c r="T414" i="1" s="1"/>
  <c r="N413" i="1"/>
  <c r="I413" i="1"/>
  <c r="N412" i="1"/>
  <c r="I412" i="1"/>
  <c r="R411" i="1"/>
  <c r="Q411" i="1"/>
  <c r="P411" i="1"/>
  <c r="O411" i="1"/>
  <c r="M411" i="1"/>
  <c r="W411" i="1" s="1"/>
  <c r="L411" i="1"/>
  <c r="V411" i="1" s="1"/>
  <c r="K411" i="1"/>
  <c r="U411" i="1" s="1"/>
  <c r="J411" i="1"/>
  <c r="T411" i="1" s="1"/>
  <c r="N410" i="1"/>
  <c r="I410" i="1"/>
  <c r="N409" i="1"/>
  <c r="I409" i="1"/>
  <c r="N408" i="1"/>
  <c r="I408" i="1"/>
  <c r="R407" i="1"/>
  <c r="Q407" i="1"/>
  <c r="P407" i="1"/>
  <c r="O407" i="1"/>
  <c r="M407" i="1"/>
  <c r="W407" i="1" s="1"/>
  <c r="L407" i="1"/>
  <c r="V407" i="1" s="1"/>
  <c r="K407" i="1"/>
  <c r="U407" i="1" s="1"/>
  <c r="J407" i="1"/>
  <c r="T407" i="1" s="1"/>
  <c r="N406" i="1"/>
  <c r="I406" i="1"/>
  <c r="R405" i="1"/>
  <c r="Q405" i="1"/>
  <c r="P405" i="1"/>
  <c r="O405" i="1"/>
  <c r="M405" i="1"/>
  <c r="W405" i="1" s="1"/>
  <c r="L405" i="1"/>
  <c r="V405" i="1" s="1"/>
  <c r="K405" i="1"/>
  <c r="U405" i="1" s="1"/>
  <c r="J405" i="1"/>
  <c r="T405" i="1" s="1"/>
  <c r="N404" i="1"/>
  <c r="I404" i="1"/>
  <c r="R403" i="1"/>
  <c r="Q403" i="1"/>
  <c r="P403" i="1"/>
  <c r="O403" i="1"/>
  <c r="M403" i="1"/>
  <c r="W403" i="1" s="1"/>
  <c r="L403" i="1"/>
  <c r="V403" i="1" s="1"/>
  <c r="K403" i="1"/>
  <c r="U403" i="1" s="1"/>
  <c r="J403" i="1"/>
  <c r="T403" i="1" s="1"/>
  <c r="N402" i="1"/>
  <c r="I402" i="1"/>
  <c r="N401" i="1"/>
  <c r="I401" i="1"/>
  <c r="R400" i="1"/>
  <c r="Q400" i="1"/>
  <c r="P400" i="1"/>
  <c r="O400" i="1"/>
  <c r="M400" i="1"/>
  <c r="W400" i="1" s="1"/>
  <c r="L400" i="1"/>
  <c r="V400" i="1" s="1"/>
  <c r="K400" i="1"/>
  <c r="U400" i="1" s="1"/>
  <c r="J400" i="1"/>
  <c r="T400" i="1" s="1"/>
  <c r="H399" i="1"/>
  <c r="G399" i="1"/>
  <c r="F399" i="1"/>
  <c r="N398" i="1"/>
  <c r="I398" i="1"/>
  <c r="R397" i="1"/>
  <c r="Q397" i="1"/>
  <c r="P397" i="1"/>
  <c r="O397" i="1"/>
  <c r="M397" i="1"/>
  <c r="W397" i="1" s="1"/>
  <c r="L397" i="1"/>
  <c r="V397" i="1" s="1"/>
  <c r="K397" i="1"/>
  <c r="U397" i="1" s="1"/>
  <c r="J397" i="1"/>
  <c r="T397" i="1" s="1"/>
  <c r="N396" i="1"/>
  <c r="I396" i="1"/>
  <c r="S396" i="1" s="1"/>
  <c r="R395" i="1"/>
  <c r="Q395" i="1"/>
  <c r="P395" i="1"/>
  <c r="O395" i="1"/>
  <c r="M395" i="1"/>
  <c r="W395" i="1" s="1"/>
  <c r="L395" i="1"/>
  <c r="V395" i="1" s="1"/>
  <c r="K395" i="1"/>
  <c r="U395" i="1" s="1"/>
  <c r="J395" i="1"/>
  <c r="T395" i="1" s="1"/>
  <c r="N392" i="1"/>
  <c r="I392" i="1"/>
  <c r="N391" i="1"/>
  <c r="I391" i="1"/>
  <c r="S391" i="1" s="1"/>
  <c r="N390" i="1"/>
  <c r="I390" i="1"/>
  <c r="N389" i="1"/>
  <c r="I389" i="1"/>
  <c r="S389" i="1" s="1"/>
  <c r="N388" i="1"/>
  <c r="I388" i="1"/>
  <c r="N387" i="1"/>
  <c r="I387" i="1"/>
  <c r="S387" i="1" s="1"/>
  <c r="N386" i="1"/>
  <c r="I386" i="1"/>
  <c r="N385" i="1"/>
  <c r="I385" i="1"/>
  <c r="S385" i="1" s="1"/>
  <c r="R384" i="1"/>
  <c r="Q384" i="1"/>
  <c r="P384" i="1"/>
  <c r="O384" i="1"/>
  <c r="M384" i="1"/>
  <c r="W384" i="1" s="1"/>
  <c r="L384" i="1"/>
  <c r="V384" i="1" s="1"/>
  <c r="K384" i="1"/>
  <c r="N383" i="1"/>
  <c r="I383" i="1"/>
  <c r="R382" i="1"/>
  <c r="Q382" i="1"/>
  <c r="P382" i="1"/>
  <c r="O382" i="1"/>
  <c r="M382" i="1"/>
  <c r="W382" i="1" s="1"/>
  <c r="L382" i="1"/>
  <c r="V382" i="1" s="1"/>
  <c r="K382" i="1"/>
  <c r="U382" i="1" s="1"/>
  <c r="J382" i="1"/>
  <c r="T382" i="1" s="1"/>
  <c r="N381" i="1"/>
  <c r="I381" i="1"/>
  <c r="R380" i="1"/>
  <c r="Q380" i="1"/>
  <c r="P380" i="1"/>
  <c r="O380" i="1"/>
  <c r="M380" i="1"/>
  <c r="W380" i="1" s="1"/>
  <c r="L380" i="1"/>
  <c r="V380" i="1" s="1"/>
  <c r="K380" i="1"/>
  <c r="U380" i="1" s="1"/>
  <c r="J380" i="1"/>
  <c r="T380" i="1" s="1"/>
  <c r="N379" i="1"/>
  <c r="I379" i="1"/>
  <c r="N378" i="1"/>
  <c r="I378" i="1"/>
  <c r="R377" i="1"/>
  <c r="Q377" i="1"/>
  <c r="P377" i="1"/>
  <c r="O377" i="1"/>
  <c r="M377" i="1"/>
  <c r="W377" i="1" s="1"/>
  <c r="L377" i="1"/>
  <c r="V377" i="1" s="1"/>
  <c r="K377" i="1"/>
  <c r="U377" i="1" s="1"/>
  <c r="J377" i="1"/>
  <c r="T377" i="1" s="1"/>
  <c r="N376" i="1"/>
  <c r="I376" i="1"/>
  <c r="N375" i="1"/>
  <c r="I375" i="1"/>
  <c r="R374" i="1"/>
  <c r="Q374" i="1"/>
  <c r="P374" i="1"/>
  <c r="O374" i="1"/>
  <c r="M374" i="1"/>
  <c r="W374" i="1" s="1"/>
  <c r="L374" i="1"/>
  <c r="V374" i="1" s="1"/>
  <c r="K374" i="1"/>
  <c r="U374" i="1" s="1"/>
  <c r="J374" i="1"/>
  <c r="T374" i="1" s="1"/>
  <c r="N373" i="1"/>
  <c r="I373" i="1"/>
  <c r="N372" i="1"/>
  <c r="I372" i="1"/>
  <c r="N371" i="1"/>
  <c r="I371" i="1"/>
  <c r="N370" i="1"/>
  <c r="I370" i="1"/>
  <c r="N369" i="1"/>
  <c r="I369" i="1"/>
  <c r="N368" i="1"/>
  <c r="I368" i="1"/>
  <c r="N367" i="1"/>
  <c r="I367" i="1"/>
  <c r="N366" i="1"/>
  <c r="I366" i="1"/>
  <c r="N365" i="1"/>
  <c r="I365" i="1"/>
  <c r="N364" i="1"/>
  <c r="I364" i="1"/>
  <c r="N363" i="1"/>
  <c r="I363" i="1"/>
  <c r="N362" i="1"/>
  <c r="I362" i="1"/>
  <c r="N361" i="1"/>
  <c r="I361" i="1"/>
  <c r="N360" i="1"/>
  <c r="I360" i="1"/>
  <c r="R358" i="1"/>
  <c r="Q358" i="1"/>
  <c r="P358" i="1"/>
  <c r="O358" i="1"/>
  <c r="M358" i="1"/>
  <c r="W358" i="1" s="1"/>
  <c r="L358" i="1"/>
  <c r="V358" i="1" s="1"/>
  <c r="K358" i="1"/>
  <c r="U358" i="1" s="1"/>
  <c r="H356" i="1"/>
  <c r="G356" i="1"/>
  <c r="E356" i="1"/>
  <c r="N355" i="1"/>
  <c r="I355" i="1"/>
  <c r="D355" i="1"/>
  <c r="R354" i="1"/>
  <c r="R352" i="1" s="1"/>
  <c r="Q354" i="1"/>
  <c r="Q352" i="1" s="1"/>
  <c r="P354" i="1"/>
  <c r="P352" i="1" s="1"/>
  <c r="O354" i="1"/>
  <c r="O352" i="1" s="1"/>
  <c r="M354" i="1"/>
  <c r="W354" i="1" s="1"/>
  <c r="L354" i="1"/>
  <c r="K354" i="1"/>
  <c r="U354" i="1" s="1"/>
  <c r="J354" i="1"/>
  <c r="T354" i="1" s="1"/>
  <c r="H354" i="1"/>
  <c r="H352" i="1" s="1"/>
  <c r="G354" i="1"/>
  <c r="G352" i="1" s="1"/>
  <c r="F354" i="1"/>
  <c r="F352" i="1" s="1"/>
  <c r="E354" i="1"/>
  <c r="N351" i="1"/>
  <c r="I351" i="1"/>
  <c r="D351" i="1"/>
  <c r="R350" i="1"/>
  <c r="Q350" i="1"/>
  <c r="P350" i="1"/>
  <c r="O350" i="1"/>
  <c r="M350" i="1"/>
  <c r="W350" i="1" s="1"/>
  <c r="L350" i="1"/>
  <c r="V350" i="1" s="1"/>
  <c r="K350" i="1"/>
  <c r="U350" i="1" s="1"/>
  <c r="J350" i="1"/>
  <c r="T350" i="1" s="1"/>
  <c r="H350" i="1"/>
  <c r="G350" i="1"/>
  <c r="F350" i="1"/>
  <c r="E350" i="1"/>
  <c r="N349" i="1"/>
  <c r="I349" i="1"/>
  <c r="D349" i="1"/>
  <c r="R348" i="1"/>
  <c r="Q348" i="1"/>
  <c r="P348" i="1"/>
  <c r="O348" i="1"/>
  <c r="M348" i="1"/>
  <c r="W348" i="1" s="1"/>
  <c r="L348" i="1"/>
  <c r="V348" i="1" s="1"/>
  <c r="K348" i="1"/>
  <c r="U348" i="1" s="1"/>
  <c r="J348" i="1"/>
  <c r="T348" i="1" s="1"/>
  <c r="H348" i="1"/>
  <c r="G348" i="1"/>
  <c r="F348" i="1"/>
  <c r="E348" i="1"/>
  <c r="N345" i="1"/>
  <c r="I345" i="1"/>
  <c r="S345" i="1" s="1"/>
  <c r="D345" i="1"/>
  <c r="R344" i="1"/>
  <c r="R342" i="1" s="1"/>
  <c r="Q344" i="1"/>
  <c r="Q342" i="1" s="1"/>
  <c r="P344" i="1"/>
  <c r="P342" i="1" s="1"/>
  <c r="O344" i="1"/>
  <c r="M344" i="1"/>
  <c r="W344" i="1" s="1"/>
  <c r="L344" i="1"/>
  <c r="V344" i="1" s="1"/>
  <c r="K344" i="1"/>
  <c r="U344" i="1" s="1"/>
  <c r="J344" i="1"/>
  <c r="H344" i="1"/>
  <c r="H342" i="1" s="1"/>
  <c r="G344" i="1"/>
  <c r="G342" i="1" s="1"/>
  <c r="F344" i="1"/>
  <c r="E344" i="1"/>
  <c r="E342" i="1" s="1"/>
  <c r="N341" i="1"/>
  <c r="I341" i="1"/>
  <c r="D341" i="1"/>
  <c r="N340" i="1"/>
  <c r="I340" i="1"/>
  <c r="S340" i="1" s="1"/>
  <c r="D340" i="1"/>
  <c r="N339" i="1"/>
  <c r="I339" i="1"/>
  <c r="D339" i="1"/>
  <c r="D338" i="1" s="1"/>
  <c r="R338" i="1"/>
  <c r="R335" i="1" s="1"/>
  <c r="Q338" i="1"/>
  <c r="Q335" i="1" s="1"/>
  <c r="P338" i="1"/>
  <c r="P335" i="1" s="1"/>
  <c r="O338" i="1"/>
  <c r="M338" i="1"/>
  <c r="W338" i="1" s="1"/>
  <c r="L338" i="1"/>
  <c r="V338" i="1" s="1"/>
  <c r="K338" i="1"/>
  <c r="U338" i="1" s="1"/>
  <c r="J338" i="1"/>
  <c r="H338" i="1"/>
  <c r="H335" i="1" s="1"/>
  <c r="G338" i="1"/>
  <c r="G335" i="1" s="1"/>
  <c r="F338" i="1"/>
  <c r="F335" i="1" s="1"/>
  <c r="E338" i="1"/>
  <c r="E335" i="1" s="1"/>
  <c r="N337" i="1"/>
  <c r="I337" i="1"/>
  <c r="S337" i="1" s="1"/>
  <c r="D337" i="1"/>
  <c r="N334" i="1"/>
  <c r="I334" i="1"/>
  <c r="D334" i="1"/>
  <c r="N333" i="1"/>
  <c r="I333" i="1"/>
  <c r="S333" i="1" s="1"/>
  <c r="D333" i="1"/>
  <c r="N332" i="1"/>
  <c r="N331" i="1" s="1"/>
  <c r="I332" i="1"/>
  <c r="D332" i="1"/>
  <c r="D331" i="1" s="1"/>
  <c r="R331" i="1"/>
  <c r="R329" i="1" s="1"/>
  <c r="Q331" i="1"/>
  <c r="Q329" i="1" s="1"/>
  <c r="P331" i="1"/>
  <c r="O331" i="1"/>
  <c r="O329" i="1" s="1"/>
  <c r="M331" i="1"/>
  <c r="W331" i="1" s="1"/>
  <c r="L331" i="1"/>
  <c r="V331" i="1" s="1"/>
  <c r="K331" i="1"/>
  <c r="J331" i="1"/>
  <c r="T331" i="1" s="1"/>
  <c r="H331" i="1"/>
  <c r="H329" i="1" s="1"/>
  <c r="G331" i="1"/>
  <c r="G329" i="1" s="1"/>
  <c r="F331" i="1"/>
  <c r="F329" i="1" s="1"/>
  <c r="E331" i="1"/>
  <c r="E329" i="1" s="1"/>
  <c r="N328" i="1"/>
  <c r="I328" i="1"/>
  <c r="S328" i="1" s="1"/>
  <c r="D328" i="1"/>
  <c r="R327" i="1"/>
  <c r="R325" i="1" s="1"/>
  <c r="Q327" i="1"/>
  <c r="Q325" i="1" s="1"/>
  <c r="P327" i="1"/>
  <c r="O327" i="1"/>
  <c r="O325" i="1" s="1"/>
  <c r="M327" i="1"/>
  <c r="W327" i="1" s="1"/>
  <c r="L327" i="1"/>
  <c r="K327" i="1"/>
  <c r="J327" i="1"/>
  <c r="T327" i="1" s="1"/>
  <c r="H327" i="1"/>
  <c r="H325" i="1" s="1"/>
  <c r="G327" i="1"/>
  <c r="G325" i="1" s="1"/>
  <c r="F327" i="1"/>
  <c r="E327" i="1"/>
  <c r="E325" i="1" s="1"/>
  <c r="N324" i="1"/>
  <c r="I324" i="1"/>
  <c r="N323" i="1"/>
  <c r="I323" i="1"/>
  <c r="R322" i="1"/>
  <c r="Q322" i="1"/>
  <c r="P322" i="1"/>
  <c r="O322" i="1"/>
  <c r="M322" i="1"/>
  <c r="W322" i="1" s="1"/>
  <c r="L322" i="1"/>
  <c r="V322" i="1" s="1"/>
  <c r="K322" i="1"/>
  <c r="U322" i="1" s="1"/>
  <c r="N321" i="1"/>
  <c r="I321" i="1"/>
  <c r="N320" i="1"/>
  <c r="I320" i="1"/>
  <c r="S320" i="1" s="1"/>
  <c r="R319" i="1"/>
  <c r="Q319" i="1"/>
  <c r="P319" i="1"/>
  <c r="O319" i="1"/>
  <c r="M319" i="1"/>
  <c r="W319" i="1" s="1"/>
  <c r="L319" i="1"/>
  <c r="V319" i="1" s="1"/>
  <c r="K319" i="1"/>
  <c r="U319" i="1" s="1"/>
  <c r="J319" i="1"/>
  <c r="T319" i="1" s="1"/>
  <c r="N318" i="1"/>
  <c r="I318" i="1"/>
  <c r="N317" i="1"/>
  <c r="I317" i="1"/>
  <c r="S317" i="1" s="1"/>
  <c r="R316" i="1"/>
  <c r="Q316" i="1"/>
  <c r="P316" i="1"/>
  <c r="O316" i="1"/>
  <c r="M316" i="1"/>
  <c r="W316" i="1" s="1"/>
  <c r="L316" i="1"/>
  <c r="V316" i="1" s="1"/>
  <c r="K316" i="1"/>
  <c r="U316" i="1" s="1"/>
  <c r="J316" i="1"/>
  <c r="T316" i="1" s="1"/>
  <c r="N315" i="1"/>
  <c r="I315" i="1"/>
  <c r="R314" i="1"/>
  <c r="Q314" i="1"/>
  <c r="P314" i="1"/>
  <c r="O314" i="1"/>
  <c r="M314" i="1"/>
  <c r="W314" i="1" s="1"/>
  <c r="L314" i="1"/>
  <c r="K314" i="1"/>
  <c r="U314" i="1" s="1"/>
  <c r="J314" i="1"/>
  <c r="T314" i="1" s="1"/>
  <c r="N313" i="1"/>
  <c r="I313" i="1"/>
  <c r="S313" i="1" s="1"/>
  <c r="R312" i="1"/>
  <c r="Q312" i="1"/>
  <c r="P312" i="1"/>
  <c r="O312" i="1"/>
  <c r="M312" i="1"/>
  <c r="W312" i="1" s="1"/>
  <c r="L312" i="1"/>
  <c r="V312" i="1" s="1"/>
  <c r="K312" i="1"/>
  <c r="J312" i="1"/>
  <c r="T312" i="1" s="1"/>
  <c r="N311" i="1"/>
  <c r="I311" i="1"/>
  <c r="N310" i="1"/>
  <c r="I310" i="1"/>
  <c r="S310" i="1" s="1"/>
  <c r="N309" i="1"/>
  <c r="I309" i="1"/>
  <c r="R308" i="1"/>
  <c r="Q308" i="1"/>
  <c r="P308" i="1"/>
  <c r="O308" i="1"/>
  <c r="M308" i="1"/>
  <c r="W308" i="1" s="1"/>
  <c r="L308" i="1"/>
  <c r="V308" i="1" s="1"/>
  <c r="K308" i="1"/>
  <c r="U308" i="1" s="1"/>
  <c r="J308" i="1"/>
  <c r="T308" i="1" s="1"/>
  <c r="N307" i="1"/>
  <c r="I307" i="1"/>
  <c r="S307" i="1" s="1"/>
  <c r="R306" i="1"/>
  <c r="Q306" i="1"/>
  <c r="P306" i="1"/>
  <c r="O306" i="1"/>
  <c r="M306" i="1"/>
  <c r="W306" i="1" s="1"/>
  <c r="L306" i="1"/>
  <c r="V306" i="1" s="1"/>
  <c r="K306" i="1"/>
  <c r="U306" i="1" s="1"/>
  <c r="J306" i="1"/>
  <c r="T306" i="1" s="1"/>
  <c r="N305" i="1"/>
  <c r="I305" i="1"/>
  <c r="N304" i="1"/>
  <c r="I304" i="1"/>
  <c r="S304" i="1" s="1"/>
  <c r="N303" i="1"/>
  <c r="I303" i="1"/>
  <c r="R302" i="1"/>
  <c r="Q302" i="1"/>
  <c r="P302" i="1"/>
  <c r="O302" i="1"/>
  <c r="M302" i="1"/>
  <c r="W302" i="1" s="1"/>
  <c r="L302" i="1"/>
  <c r="K302" i="1"/>
  <c r="U302" i="1" s="1"/>
  <c r="J302" i="1"/>
  <c r="T302" i="1" s="1"/>
  <c r="H300" i="1"/>
  <c r="G300" i="1"/>
  <c r="E300" i="1"/>
  <c r="N299" i="1"/>
  <c r="I299" i="1"/>
  <c r="R298" i="1"/>
  <c r="Q298" i="1"/>
  <c r="P298" i="1"/>
  <c r="O298" i="1"/>
  <c r="M298" i="1"/>
  <c r="W298" i="1" s="1"/>
  <c r="L298" i="1"/>
  <c r="V298" i="1" s="1"/>
  <c r="K298" i="1"/>
  <c r="U298" i="1" s="1"/>
  <c r="J298" i="1"/>
  <c r="T298" i="1" s="1"/>
  <c r="N297" i="1"/>
  <c r="I297" i="1"/>
  <c r="R296" i="1"/>
  <c r="Q296" i="1"/>
  <c r="P296" i="1"/>
  <c r="O296" i="1"/>
  <c r="M296" i="1"/>
  <c r="W296" i="1" s="1"/>
  <c r="L296" i="1"/>
  <c r="V296" i="1" s="1"/>
  <c r="K296" i="1"/>
  <c r="J296" i="1"/>
  <c r="T296" i="1" s="1"/>
  <c r="N295" i="1"/>
  <c r="I295" i="1"/>
  <c r="R294" i="1"/>
  <c r="Q294" i="1"/>
  <c r="P294" i="1"/>
  <c r="O294" i="1"/>
  <c r="M294" i="1"/>
  <c r="W294" i="1" s="1"/>
  <c r="L294" i="1"/>
  <c r="V294" i="1" s="1"/>
  <c r="K294" i="1"/>
  <c r="U294" i="1" s="1"/>
  <c r="J294" i="1"/>
  <c r="T294" i="1" s="1"/>
  <c r="N293" i="1"/>
  <c r="I293" i="1"/>
  <c r="N292" i="1"/>
  <c r="I292" i="1"/>
  <c r="N291" i="1"/>
  <c r="I291" i="1"/>
  <c r="R290" i="1"/>
  <c r="Q290" i="1"/>
  <c r="P290" i="1"/>
  <c r="O290" i="1"/>
  <c r="M290" i="1"/>
  <c r="W290" i="1" s="1"/>
  <c r="L290" i="1"/>
  <c r="V290" i="1" s="1"/>
  <c r="K290" i="1"/>
  <c r="U290" i="1" s="1"/>
  <c r="J290" i="1"/>
  <c r="T290" i="1" s="1"/>
  <c r="N289" i="1"/>
  <c r="I289" i="1"/>
  <c r="R288" i="1"/>
  <c r="Q288" i="1"/>
  <c r="P288" i="1"/>
  <c r="O288" i="1"/>
  <c r="M288" i="1"/>
  <c r="W288" i="1" s="1"/>
  <c r="L288" i="1"/>
  <c r="V288" i="1" s="1"/>
  <c r="K288" i="1"/>
  <c r="U288" i="1" s="1"/>
  <c r="J288" i="1"/>
  <c r="T288" i="1" s="1"/>
  <c r="H286" i="1"/>
  <c r="G286" i="1"/>
  <c r="E286" i="1"/>
  <c r="U312" i="1" l="1"/>
  <c r="U384" i="1"/>
  <c r="U296" i="1"/>
  <c r="V302" i="1"/>
  <c r="S349" i="1"/>
  <c r="S361" i="1"/>
  <c r="S363" i="1"/>
  <c r="S365" i="1"/>
  <c r="S367" i="1"/>
  <c r="S369" i="1"/>
  <c r="S371" i="1"/>
  <c r="S401" i="1"/>
  <c r="S404" i="1"/>
  <c r="S408" i="1"/>
  <c r="S410" i="1"/>
  <c r="S413" i="1"/>
  <c r="S416" i="1"/>
  <c r="S419" i="1"/>
  <c r="S422" i="1"/>
  <c r="S424" i="1"/>
  <c r="S427" i="1"/>
  <c r="S430" i="1"/>
  <c r="S439" i="1"/>
  <c r="S334" i="1"/>
  <c r="S341" i="1"/>
  <c r="S355" i="1"/>
  <c r="S360" i="1"/>
  <c r="S362" i="1"/>
  <c r="S364" i="1"/>
  <c r="S366" i="1"/>
  <c r="S368" i="1"/>
  <c r="S370" i="1"/>
  <c r="S372" i="1"/>
  <c r="S375" i="1"/>
  <c r="S378" i="1"/>
  <c r="S381" i="1"/>
  <c r="S402" i="1"/>
  <c r="S406" i="1"/>
  <c r="S409" i="1"/>
  <c r="S412" i="1"/>
  <c r="S415" i="1"/>
  <c r="S418" i="1"/>
  <c r="S420" i="1"/>
  <c r="S423" i="1"/>
  <c r="S426" i="1"/>
  <c r="V314" i="1"/>
  <c r="S373" i="1"/>
  <c r="S376" i="1"/>
  <c r="S379" i="1"/>
  <c r="S383" i="1"/>
  <c r="U491" i="1"/>
  <c r="S428" i="1"/>
  <c r="S435" i="1"/>
  <c r="S289" i="1"/>
  <c r="S292" i="1"/>
  <c r="S295" i="1"/>
  <c r="S299" i="1"/>
  <c r="S324" i="1"/>
  <c r="S303" i="1"/>
  <c r="S305" i="1"/>
  <c r="S309" i="1"/>
  <c r="S311" i="1"/>
  <c r="S315" i="1"/>
  <c r="S318" i="1"/>
  <c r="S321" i="1"/>
  <c r="V491" i="1"/>
  <c r="K325" i="1"/>
  <c r="U327" i="1"/>
  <c r="J342" i="1"/>
  <c r="T344" i="1"/>
  <c r="L325" i="1"/>
  <c r="V325" i="1" s="1"/>
  <c r="V327" i="1"/>
  <c r="T491" i="1"/>
  <c r="J335" i="1"/>
  <c r="T338" i="1"/>
  <c r="S291" i="1"/>
  <c r="S293" i="1"/>
  <c r="S297" i="1"/>
  <c r="S323" i="1"/>
  <c r="K329" i="1"/>
  <c r="U331" i="1"/>
  <c r="S332" i="1"/>
  <c r="I338" i="1"/>
  <c r="S339" i="1"/>
  <c r="S351" i="1"/>
  <c r="L352" i="1"/>
  <c r="V352" i="1" s="1"/>
  <c r="V354" i="1"/>
  <c r="S386" i="1"/>
  <c r="S388" i="1"/>
  <c r="S390" i="1"/>
  <c r="S392" i="1"/>
  <c r="S398" i="1"/>
  <c r="S433" i="1"/>
  <c r="S441" i="1"/>
  <c r="S516" i="1"/>
  <c r="W491" i="1"/>
  <c r="L329" i="1"/>
  <c r="V329" i="1" s="1"/>
  <c r="K335" i="1"/>
  <c r="U335" i="1" s="1"/>
  <c r="O346" i="1"/>
  <c r="R356" i="1"/>
  <c r="J352" i="1"/>
  <c r="T352" i="1" s="1"/>
  <c r="Q393" i="1"/>
  <c r="P346" i="1"/>
  <c r="E346" i="1"/>
  <c r="N395" i="1"/>
  <c r="L342" i="1"/>
  <c r="V342" i="1" s="1"/>
  <c r="R286" i="1"/>
  <c r="D438" i="1"/>
  <c r="N308" i="1"/>
  <c r="D348" i="1"/>
  <c r="J346" i="1"/>
  <c r="T346" i="1" s="1"/>
  <c r="R393" i="1"/>
  <c r="O431" i="1"/>
  <c r="D344" i="1"/>
  <c r="G431" i="1"/>
  <c r="J286" i="1"/>
  <c r="T286" i="1" s="1"/>
  <c r="N296" i="1"/>
  <c r="N327" i="1"/>
  <c r="N325" i="1" s="1"/>
  <c r="M335" i="1"/>
  <c r="W335" i="1" s="1"/>
  <c r="I384" i="1"/>
  <c r="D399" i="1"/>
  <c r="N407" i="1"/>
  <c r="N421" i="1"/>
  <c r="D434" i="1"/>
  <c r="Q286" i="1"/>
  <c r="D300" i="1"/>
  <c r="J300" i="1"/>
  <c r="T300" i="1" s="1"/>
  <c r="O300" i="1"/>
  <c r="N314" i="1"/>
  <c r="M325" i="1"/>
  <c r="W325" i="1" s="1"/>
  <c r="H346" i="1"/>
  <c r="M346" i="1"/>
  <c r="W346" i="1" s="1"/>
  <c r="I377" i="1"/>
  <c r="J393" i="1"/>
  <c r="N403" i="1"/>
  <c r="D432" i="1"/>
  <c r="M431" i="1"/>
  <c r="W431" i="1" s="1"/>
  <c r="R431" i="1"/>
  <c r="D436" i="1"/>
  <c r="J431" i="1"/>
  <c r="T431" i="1" s="1"/>
  <c r="F431" i="1"/>
  <c r="D440" i="1"/>
  <c r="I358" i="1"/>
  <c r="N294" i="1"/>
  <c r="N302" i="1"/>
  <c r="N312" i="1"/>
  <c r="F342" i="1"/>
  <c r="D342" i="1" s="1"/>
  <c r="K342" i="1"/>
  <c r="U342" i="1" s="1"/>
  <c r="N405" i="1"/>
  <c r="I417" i="1"/>
  <c r="N417" i="1"/>
  <c r="Q431" i="1"/>
  <c r="I434" i="1"/>
  <c r="J356" i="1"/>
  <c r="T356" i="1" s="1"/>
  <c r="N288" i="1"/>
  <c r="N316" i="1"/>
  <c r="J329" i="1"/>
  <c r="T329" i="1" s="1"/>
  <c r="G346" i="1"/>
  <c r="Q346" i="1"/>
  <c r="N352" i="1"/>
  <c r="N414" i="1"/>
  <c r="I374" i="1"/>
  <c r="J399" i="1"/>
  <c r="M286" i="1"/>
  <c r="W286" i="1" s="1"/>
  <c r="N298" i="1"/>
  <c r="Q300" i="1"/>
  <c r="I322" i="1"/>
  <c r="N322" i="1"/>
  <c r="P329" i="1"/>
  <c r="N329" i="1" s="1"/>
  <c r="I354" i="1"/>
  <c r="L356" i="1"/>
  <c r="Q356" i="1"/>
  <c r="I380" i="1"/>
  <c r="P393" i="1"/>
  <c r="P399" i="1"/>
  <c r="N425" i="1"/>
  <c r="H431" i="1"/>
  <c r="N434" i="1"/>
  <c r="R300" i="1"/>
  <c r="I319" i="1"/>
  <c r="D329" i="1"/>
  <c r="D335" i="1"/>
  <c r="O335" i="1"/>
  <c r="L346" i="1"/>
  <c r="N350" i="1"/>
  <c r="M356" i="1"/>
  <c r="W356" i="1" s="1"/>
  <c r="N382" i="1"/>
  <c r="M393" i="1"/>
  <c r="W393" i="1" s="1"/>
  <c r="R399" i="1"/>
  <c r="I429" i="1"/>
  <c r="E431" i="1"/>
  <c r="K431" i="1"/>
  <c r="I432" i="1"/>
  <c r="I440" i="1"/>
  <c r="I290" i="1"/>
  <c r="O286" i="1"/>
  <c r="N338" i="1"/>
  <c r="D350" i="1"/>
  <c r="N358" i="1"/>
  <c r="N374" i="1"/>
  <c r="P356" i="1"/>
  <c r="I400" i="1"/>
  <c r="N411" i="1"/>
  <c r="N429" i="1"/>
  <c r="P431" i="1"/>
  <c r="I438" i="1"/>
  <c r="N438" i="1"/>
  <c r="L300" i="1"/>
  <c r="I312" i="1"/>
  <c r="I327" i="1"/>
  <c r="S327" i="1" s="1"/>
  <c r="J325" i="1"/>
  <c r="T325" i="1" s="1"/>
  <c r="L335" i="1"/>
  <c r="V335" i="1" s="1"/>
  <c r="N344" i="1"/>
  <c r="O342" i="1"/>
  <c r="N342" i="1" s="1"/>
  <c r="D354" i="1"/>
  <c r="E352" i="1"/>
  <c r="D352" i="1" s="1"/>
  <c r="M352" i="1"/>
  <c r="W352" i="1" s="1"/>
  <c r="D286" i="1"/>
  <c r="N290" i="1"/>
  <c r="P286" i="1"/>
  <c r="I294" i="1"/>
  <c r="I296" i="1"/>
  <c r="I314" i="1"/>
  <c r="I316" i="1"/>
  <c r="S316" i="1" s="1"/>
  <c r="N319" i="1"/>
  <c r="F325" i="1"/>
  <c r="D327" i="1"/>
  <c r="D325" i="1" s="1"/>
  <c r="N354" i="1"/>
  <c r="M300" i="1"/>
  <c r="W300" i="1" s="1"/>
  <c r="L286" i="1"/>
  <c r="I298" i="1"/>
  <c r="I302" i="1"/>
  <c r="I306" i="1"/>
  <c r="I308" i="1"/>
  <c r="I288" i="1"/>
  <c r="S288" i="1" s="1"/>
  <c r="N306" i="1"/>
  <c r="P300" i="1"/>
  <c r="I331" i="1"/>
  <c r="S331" i="1" s="1"/>
  <c r="M329" i="1"/>
  <c r="W329" i="1" s="1"/>
  <c r="N400" i="1"/>
  <c r="O399" i="1"/>
  <c r="I403" i="1"/>
  <c r="S403" i="1" s="1"/>
  <c r="L399" i="1"/>
  <c r="V399" i="1" s="1"/>
  <c r="K286" i="1"/>
  <c r="U286" i="1" s="1"/>
  <c r="K300" i="1"/>
  <c r="U300" i="1" s="1"/>
  <c r="P325" i="1"/>
  <c r="M342" i="1"/>
  <c r="W342" i="1" s="1"/>
  <c r="K346" i="1"/>
  <c r="U346" i="1" s="1"/>
  <c r="I348" i="1"/>
  <c r="N348" i="1"/>
  <c r="R346" i="1"/>
  <c r="K352" i="1"/>
  <c r="U352" i="1" s="1"/>
  <c r="O356" i="1"/>
  <c r="N377" i="1"/>
  <c r="I397" i="1"/>
  <c r="N397" i="1"/>
  <c r="K399" i="1"/>
  <c r="U399" i="1" s="1"/>
  <c r="I411" i="1"/>
  <c r="I414" i="1"/>
  <c r="Q399" i="1"/>
  <c r="I425" i="1"/>
  <c r="I436" i="1"/>
  <c r="N436" i="1"/>
  <c r="F346" i="1"/>
  <c r="D356" i="1"/>
  <c r="K356" i="1"/>
  <c r="N384" i="1"/>
  <c r="I405" i="1"/>
  <c r="I407" i="1"/>
  <c r="M399" i="1"/>
  <c r="W399" i="1" s="1"/>
  <c r="L431" i="1"/>
  <c r="V431" i="1" s="1"/>
  <c r="I344" i="1"/>
  <c r="I350" i="1"/>
  <c r="S350" i="1" s="1"/>
  <c r="N380" i="1"/>
  <c r="I382" i="1"/>
  <c r="S382" i="1" s="1"/>
  <c r="I395" i="1"/>
  <c r="L393" i="1"/>
  <c r="V393" i="1" s="1"/>
  <c r="I421" i="1"/>
  <c r="S421" i="1" s="1"/>
  <c r="N432" i="1"/>
  <c r="N440" i="1"/>
  <c r="K393" i="1"/>
  <c r="U393" i="1" s="1"/>
  <c r="O393" i="1"/>
  <c r="S425" i="1" l="1"/>
  <c r="S294" i="1"/>
  <c r="S407" i="1"/>
  <c r="S312" i="1"/>
  <c r="S308" i="1"/>
  <c r="V286" i="1"/>
  <c r="S296" i="1"/>
  <c r="S302" i="1"/>
  <c r="V300" i="1"/>
  <c r="S395" i="1"/>
  <c r="S405" i="1"/>
  <c r="S414" i="1"/>
  <c r="S314" i="1"/>
  <c r="U356" i="1"/>
  <c r="S344" i="1"/>
  <c r="S298" i="1"/>
  <c r="S306" i="1"/>
  <c r="V346" i="1"/>
  <c r="S436" i="1"/>
  <c r="S411" i="1"/>
  <c r="S438" i="1"/>
  <c r="S429" i="1"/>
  <c r="S417" i="1"/>
  <c r="S400" i="1"/>
  <c r="S440" i="1"/>
  <c r="S354" i="1"/>
  <c r="S374" i="1"/>
  <c r="T393" i="1"/>
  <c r="T335" i="1"/>
  <c r="S348" i="1"/>
  <c r="S432" i="1"/>
  <c r="S380" i="1"/>
  <c r="S434" i="1"/>
  <c r="S377" i="1"/>
  <c r="T342" i="1"/>
  <c r="U431" i="1"/>
  <c r="S319" i="1"/>
  <c r="S384" i="1"/>
  <c r="U329" i="1"/>
  <c r="S397" i="1"/>
  <c r="S290" i="1"/>
  <c r="V356" i="1"/>
  <c r="S322" i="1"/>
  <c r="T399" i="1"/>
  <c r="S358" i="1"/>
  <c r="S338" i="1"/>
  <c r="U325" i="1"/>
  <c r="N335" i="1"/>
  <c r="G284" i="1"/>
  <c r="N300" i="1"/>
  <c r="N431" i="1"/>
  <c r="N393" i="1"/>
  <c r="N286" i="1"/>
  <c r="D346" i="1"/>
  <c r="N356" i="1"/>
  <c r="I431" i="1"/>
  <c r="Q284" i="1"/>
  <c r="R284" i="1"/>
  <c r="D431" i="1"/>
  <c r="H284" i="1"/>
  <c r="N399" i="1"/>
  <c r="F284" i="1"/>
  <c r="N346" i="1"/>
  <c r="E284" i="1"/>
  <c r="I399" i="1"/>
  <c r="S399" i="1" s="1"/>
  <c r="I356" i="1"/>
  <c r="J284" i="1"/>
  <c r="K284" i="1"/>
  <c r="I393" i="1"/>
  <c r="I325" i="1"/>
  <c r="S325" i="1" s="1"/>
  <c r="I346" i="1"/>
  <c r="S346" i="1" s="1"/>
  <c r="I342" i="1"/>
  <c r="S342" i="1" s="1"/>
  <c r="I329" i="1"/>
  <c r="S329" i="1" s="1"/>
  <c r="O284" i="1"/>
  <c r="I352" i="1"/>
  <c r="S352" i="1" s="1"/>
  <c r="I335" i="1"/>
  <c r="S335" i="1" s="1"/>
  <c r="P284" i="1"/>
  <c r="L284" i="1"/>
  <c r="M284" i="1"/>
  <c r="I286" i="1"/>
  <c r="I300" i="1"/>
  <c r="S393" i="1" l="1"/>
  <c r="S300" i="1"/>
  <c r="V284" i="1"/>
  <c r="S356" i="1"/>
  <c r="W284" i="1"/>
  <c r="T284" i="1"/>
  <c r="S286" i="1"/>
  <c r="U284" i="1"/>
  <c r="S431" i="1"/>
  <c r="D284" i="1"/>
  <c r="N284" i="1"/>
  <c r="I284" i="1"/>
  <c r="S284" i="1" l="1"/>
  <c r="J84" i="1"/>
  <c r="T84" i="1" s="1"/>
  <c r="K84" i="1"/>
  <c r="L84" i="1"/>
  <c r="M84" i="1"/>
  <c r="W84" i="1" s="1"/>
  <c r="O84" i="1"/>
  <c r="P84" i="1"/>
  <c r="Q84" i="1"/>
  <c r="R84" i="1"/>
  <c r="E84" i="1"/>
  <c r="F84" i="1"/>
  <c r="G84" i="1"/>
  <c r="H84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163" i="1"/>
  <c r="I163" i="1"/>
  <c r="E162" i="1"/>
  <c r="E123" i="1"/>
  <c r="D67" i="1"/>
  <c r="I67" i="1"/>
  <c r="N67" i="1"/>
  <c r="V84" i="1" l="1"/>
  <c r="U84" i="1"/>
  <c r="S67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02" i="1"/>
  <c r="I20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22" i="1"/>
  <c r="N121" i="1"/>
  <c r="N117" i="1"/>
  <c r="N116" i="1"/>
  <c r="N115" i="1"/>
  <c r="N114" i="1"/>
  <c r="I117" i="1"/>
  <c r="S117" i="1" s="1"/>
  <c r="I116" i="1"/>
  <c r="S116" i="1" s="1"/>
  <c r="I115" i="1"/>
  <c r="I114" i="1"/>
  <c r="S114" i="1" s="1"/>
  <c r="D114" i="1"/>
  <c r="E113" i="1"/>
  <c r="I110" i="1"/>
  <c r="N108" i="1"/>
  <c r="N107" i="1"/>
  <c r="N106" i="1"/>
  <c r="N105" i="1"/>
  <c r="N104" i="1"/>
  <c r="N103" i="1"/>
  <c r="I108" i="1"/>
  <c r="I107" i="1"/>
  <c r="I106" i="1"/>
  <c r="I105" i="1"/>
  <c r="I104" i="1"/>
  <c r="I103" i="1"/>
  <c r="D104" i="1"/>
  <c r="D105" i="1"/>
  <c r="D106" i="1"/>
  <c r="D107" i="1"/>
  <c r="D108" i="1"/>
  <c r="D103" i="1"/>
  <c r="I91" i="1"/>
  <c r="I85" i="1"/>
  <c r="I72" i="1"/>
  <c r="D73" i="1"/>
  <c r="N232" i="1"/>
  <c r="N233" i="1"/>
  <c r="N229" i="1"/>
  <c r="I232" i="1"/>
  <c r="I233" i="1"/>
  <c r="H231" i="1"/>
  <c r="J231" i="1"/>
  <c r="K231" i="1"/>
  <c r="U231" i="1" s="1"/>
  <c r="L231" i="1"/>
  <c r="V231" i="1" s="1"/>
  <c r="M231" i="1"/>
  <c r="W231" i="1" s="1"/>
  <c r="O231" i="1"/>
  <c r="P231" i="1"/>
  <c r="Q231" i="1"/>
  <c r="R231" i="1"/>
  <c r="E231" i="1"/>
  <c r="D232" i="1"/>
  <c r="F224" i="1"/>
  <c r="G224" i="1"/>
  <c r="H224" i="1"/>
  <c r="J224" i="1"/>
  <c r="T224" i="1" s="1"/>
  <c r="L224" i="1"/>
  <c r="V224" i="1" s="1"/>
  <c r="M224" i="1"/>
  <c r="W224" i="1" s="1"/>
  <c r="O224" i="1"/>
  <c r="P224" i="1"/>
  <c r="Q224" i="1"/>
  <c r="R224" i="1"/>
  <c r="E224" i="1"/>
  <c r="D225" i="1"/>
  <c r="I223" i="1"/>
  <c r="D223" i="1"/>
  <c r="N202" i="1"/>
  <c r="N203" i="1"/>
  <c r="N204" i="1"/>
  <c r="N205" i="1"/>
  <c r="N206" i="1"/>
  <c r="N207" i="1"/>
  <c r="N208" i="1"/>
  <c r="N209" i="1"/>
  <c r="N210" i="1"/>
  <c r="N211" i="1"/>
  <c r="N213" i="1"/>
  <c r="N214" i="1"/>
  <c r="N215" i="1"/>
  <c r="N216" i="1"/>
  <c r="N217" i="1"/>
  <c r="N218" i="1"/>
  <c r="N219" i="1"/>
  <c r="N220" i="1"/>
  <c r="N221" i="1"/>
  <c r="N222" i="1"/>
  <c r="I203" i="1"/>
  <c r="I204" i="1"/>
  <c r="I205" i="1"/>
  <c r="I206" i="1"/>
  <c r="I207" i="1"/>
  <c r="I208" i="1"/>
  <c r="I209" i="1"/>
  <c r="I210" i="1"/>
  <c r="I211" i="1"/>
  <c r="I213" i="1"/>
  <c r="I214" i="1"/>
  <c r="I215" i="1"/>
  <c r="I216" i="1"/>
  <c r="I217" i="1"/>
  <c r="I218" i="1"/>
  <c r="I219" i="1"/>
  <c r="I220" i="1"/>
  <c r="I221" i="1"/>
  <c r="I222" i="1"/>
  <c r="F162" i="1"/>
  <c r="G162" i="1"/>
  <c r="H162" i="1"/>
  <c r="J162" i="1"/>
  <c r="T162" i="1" s="1"/>
  <c r="K162" i="1"/>
  <c r="L162" i="1"/>
  <c r="M162" i="1"/>
  <c r="W162" i="1" s="1"/>
  <c r="O162" i="1"/>
  <c r="P162" i="1"/>
  <c r="R162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3" i="1"/>
  <c r="S163" i="1" s="1"/>
  <c r="N164" i="1"/>
  <c r="N165" i="1"/>
  <c r="N166" i="1"/>
  <c r="N167" i="1"/>
  <c r="N168" i="1"/>
  <c r="N169" i="1"/>
  <c r="N170" i="1"/>
  <c r="N171" i="1"/>
  <c r="N172" i="1"/>
  <c r="N173" i="1"/>
  <c r="N175" i="1"/>
  <c r="N176" i="1"/>
  <c r="N177" i="1"/>
  <c r="N178" i="1"/>
  <c r="N179" i="1"/>
  <c r="N180" i="1"/>
  <c r="N181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124" i="1"/>
  <c r="I125" i="1"/>
  <c r="I126" i="1"/>
  <c r="I127" i="1"/>
  <c r="I128" i="1"/>
  <c r="S128" i="1" s="1"/>
  <c r="I129" i="1"/>
  <c r="I130" i="1"/>
  <c r="I131" i="1"/>
  <c r="I132" i="1"/>
  <c r="S132" i="1" s="1"/>
  <c r="I133" i="1"/>
  <c r="I134" i="1"/>
  <c r="I135" i="1"/>
  <c r="I136" i="1"/>
  <c r="S136" i="1" s="1"/>
  <c r="I137" i="1"/>
  <c r="I138" i="1"/>
  <c r="I139" i="1"/>
  <c r="I140" i="1"/>
  <c r="S140" i="1" s="1"/>
  <c r="I141" i="1"/>
  <c r="I142" i="1"/>
  <c r="I143" i="1"/>
  <c r="I144" i="1"/>
  <c r="S144" i="1" s="1"/>
  <c r="I145" i="1"/>
  <c r="I146" i="1"/>
  <c r="I147" i="1"/>
  <c r="I148" i="1"/>
  <c r="S148" i="1" s="1"/>
  <c r="I149" i="1"/>
  <c r="I150" i="1"/>
  <c r="I151" i="1"/>
  <c r="I152" i="1"/>
  <c r="S152" i="1" s="1"/>
  <c r="I153" i="1"/>
  <c r="I154" i="1"/>
  <c r="I155" i="1"/>
  <c r="I156" i="1"/>
  <c r="S156" i="1" s="1"/>
  <c r="I157" i="1"/>
  <c r="I158" i="1"/>
  <c r="I159" i="1"/>
  <c r="I160" i="1"/>
  <c r="S160" i="1" s="1"/>
  <c r="I161" i="1"/>
  <c r="I164" i="1"/>
  <c r="S164" i="1" s="1"/>
  <c r="I165" i="1"/>
  <c r="S165" i="1" s="1"/>
  <c r="I166" i="1"/>
  <c r="S166" i="1" s="1"/>
  <c r="I167" i="1"/>
  <c r="S167" i="1" s="1"/>
  <c r="I168" i="1"/>
  <c r="S168" i="1" s="1"/>
  <c r="I169" i="1"/>
  <c r="S169" i="1" s="1"/>
  <c r="I170" i="1"/>
  <c r="S170" i="1" s="1"/>
  <c r="I171" i="1"/>
  <c r="S171" i="1" s="1"/>
  <c r="I172" i="1"/>
  <c r="S172" i="1" s="1"/>
  <c r="I173" i="1"/>
  <c r="S173" i="1" s="1"/>
  <c r="I174" i="1"/>
  <c r="I175" i="1"/>
  <c r="I176" i="1"/>
  <c r="I177" i="1"/>
  <c r="I178" i="1"/>
  <c r="S178" i="1" s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124" i="1"/>
  <c r="F123" i="1"/>
  <c r="G123" i="1"/>
  <c r="H123" i="1"/>
  <c r="J123" i="1"/>
  <c r="T123" i="1" s="1"/>
  <c r="K123" i="1"/>
  <c r="L123" i="1"/>
  <c r="M123" i="1"/>
  <c r="W123" i="1" s="1"/>
  <c r="O123" i="1"/>
  <c r="P123" i="1"/>
  <c r="Q123" i="1"/>
  <c r="R123" i="1"/>
  <c r="E118" i="1"/>
  <c r="F118" i="1"/>
  <c r="G118" i="1"/>
  <c r="H118" i="1"/>
  <c r="J118" i="1"/>
  <c r="T118" i="1" s="1"/>
  <c r="K118" i="1"/>
  <c r="L118" i="1"/>
  <c r="V118" i="1" s="1"/>
  <c r="M118" i="1"/>
  <c r="W118" i="1" s="1"/>
  <c r="O118" i="1"/>
  <c r="P118" i="1"/>
  <c r="Q118" i="1"/>
  <c r="R118" i="1"/>
  <c r="F113" i="1"/>
  <c r="G113" i="1"/>
  <c r="H113" i="1"/>
  <c r="J113" i="1"/>
  <c r="T113" i="1" s="1"/>
  <c r="K113" i="1"/>
  <c r="L113" i="1"/>
  <c r="M113" i="1"/>
  <c r="W113" i="1" s="1"/>
  <c r="O113" i="1"/>
  <c r="P113" i="1"/>
  <c r="Q113" i="1"/>
  <c r="R113" i="1"/>
  <c r="E111" i="1"/>
  <c r="F111" i="1"/>
  <c r="G111" i="1"/>
  <c r="H111" i="1"/>
  <c r="J111" i="1"/>
  <c r="T111" i="1" s="1"/>
  <c r="K111" i="1"/>
  <c r="L111" i="1"/>
  <c r="M111" i="1"/>
  <c r="W111" i="1" s="1"/>
  <c r="O111" i="1"/>
  <c r="P111" i="1"/>
  <c r="Q111" i="1"/>
  <c r="R111" i="1"/>
  <c r="E109" i="1"/>
  <c r="F109" i="1"/>
  <c r="G109" i="1"/>
  <c r="H109" i="1"/>
  <c r="J109" i="1"/>
  <c r="T109" i="1" s="1"/>
  <c r="K109" i="1"/>
  <c r="L109" i="1"/>
  <c r="M109" i="1"/>
  <c r="W109" i="1" s="1"/>
  <c r="O109" i="1"/>
  <c r="P109" i="1"/>
  <c r="Q109" i="1"/>
  <c r="R109" i="1"/>
  <c r="E102" i="1"/>
  <c r="F102" i="1"/>
  <c r="G102" i="1"/>
  <c r="H102" i="1"/>
  <c r="J102" i="1"/>
  <c r="T102" i="1" s="1"/>
  <c r="K102" i="1"/>
  <c r="L102" i="1"/>
  <c r="M102" i="1"/>
  <c r="W102" i="1" s="1"/>
  <c r="O102" i="1"/>
  <c r="P102" i="1"/>
  <c r="Q102" i="1"/>
  <c r="R102" i="1"/>
  <c r="G99" i="1"/>
  <c r="E99" i="1"/>
  <c r="F99" i="1"/>
  <c r="H99" i="1"/>
  <c r="J99" i="1"/>
  <c r="T99" i="1" s="1"/>
  <c r="K99" i="1"/>
  <c r="L99" i="1"/>
  <c r="V99" i="1" s="1"/>
  <c r="M99" i="1"/>
  <c r="W99" i="1" s="1"/>
  <c r="O99" i="1"/>
  <c r="P99" i="1"/>
  <c r="Q99" i="1"/>
  <c r="R99" i="1"/>
  <c r="E97" i="1"/>
  <c r="F97" i="1"/>
  <c r="G97" i="1"/>
  <c r="H97" i="1"/>
  <c r="J97" i="1"/>
  <c r="T97" i="1" s="1"/>
  <c r="K97" i="1"/>
  <c r="L97" i="1"/>
  <c r="V97" i="1" s="1"/>
  <c r="M97" i="1"/>
  <c r="W97" i="1" s="1"/>
  <c r="O97" i="1"/>
  <c r="P97" i="1"/>
  <c r="Q97" i="1"/>
  <c r="R97" i="1"/>
  <c r="E95" i="1"/>
  <c r="F95" i="1"/>
  <c r="G95" i="1"/>
  <c r="H95" i="1"/>
  <c r="J95" i="1"/>
  <c r="T95" i="1" s="1"/>
  <c r="K95" i="1"/>
  <c r="L95" i="1"/>
  <c r="M95" i="1"/>
  <c r="W95" i="1" s="1"/>
  <c r="O95" i="1"/>
  <c r="P95" i="1"/>
  <c r="Q95" i="1"/>
  <c r="H90" i="1"/>
  <c r="J90" i="1"/>
  <c r="T90" i="1" s="1"/>
  <c r="K90" i="1"/>
  <c r="L90" i="1"/>
  <c r="M90" i="1"/>
  <c r="W90" i="1" s="1"/>
  <c r="O90" i="1"/>
  <c r="P90" i="1"/>
  <c r="R90" i="1"/>
  <c r="G90" i="1"/>
  <c r="E90" i="1"/>
  <c r="F90" i="1"/>
  <c r="F71" i="1"/>
  <c r="G71" i="1"/>
  <c r="H71" i="1"/>
  <c r="J71" i="1"/>
  <c r="T71" i="1" s="1"/>
  <c r="K71" i="1"/>
  <c r="L71" i="1"/>
  <c r="M71" i="1"/>
  <c r="W71" i="1" s="1"/>
  <c r="O71" i="1"/>
  <c r="P71" i="1"/>
  <c r="Q71" i="1"/>
  <c r="R71" i="1"/>
  <c r="E71" i="1"/>
  <c r="P69" i="1"/>
  <c r="E69" i="1"/>
  <c r="I70" i="1"/>
  <c r="J69" i="1"/>
  <c r="T69" i="1" s="1"/>
  <c r="S115" i="1" l="1"/>
  <c r="S198" i="1"/>
  <c r="S194" i="1"/>
  <c r="S190" i="1"/>
  <c r="S186" i="1"/>
  <c r="S221" i="1"/>
  <c r="S217" i="1"/>
  <c r="S213" i="1"/>
  <c r="S208" i="1"/>
  <c r="S204" i="1"/>
  <c r="S232" i="1"/>
  <c r="S105" i="1"/>
  <c r="S181" i="1"/>
  <c r="S177" i="1"/>
  <c r="S159" i="1"/>
  <c r="S155" i="1"/>
  <c r="S151" i="1"/>
  <c r="S147" i="1"/>
  <c r="S143" i="1"/>
  <c r="S139" i="1"/>
  <c r="S135" i="1"/>
  <c r="S219" i="1"/>
  <c r="S215" i="1"/>
  <c r="S210" i="1"/>
  <c r="S206" i="1"/>
  <c r="S199" i="1"/>
  <c r="S195" i="1"/>
  <c r="S191" i="1"/>
  <c r="S187" i="1"/>
  <c r="S183" i="1"/>
  <c r="S179" i="1"/>
  <c r="S175" i="1"/>
  <c r="S161" i="1"/>
  <c r="S157" i="1"/>
  <c r="S153" i="1"/>
  <c r="S149" i="1"/>
  <c r="S145" i="1"/>
  <c r="S141" i="1"/>
  <c r="S137" i="1"/>
  <c r="S133" i="1"/>
  <c r="S129" i="1"/>
  <c r="S125" i="1"/>
  <c r="S222" i="1"/>
  <c r="S218" i="1"/>
  <c r="S214" i="1"/>
  <c r="S209" i="1"/>
  <c r="S205" i="1"/>
  <c r="S233" i="1"/>
  <c r="S104" i="1"/>
  <c r="S108" i="1"/>
  <c r="U71" i="1"/>
  <c r="S131" i="1"/>
  <c r="S127" i="1"/>
  <c r="I69" i="1"/>
  <c r="V123" i="1"/>
  <c r="V95" i="1"/>
  <c r="V102" i="1"/>
  <c r="V109" i="1"/>
  <c r="V111" i="1"/>
  <c r="V113" i="1"/>
  <c r="U118" i="1"/>
  <c r="U123" i="1"/>
  <c r="S197" i="1"/>
  <c r="S193" i="1"/>
  <c r="S189" i="1"/>
  <c r="S185" i="1"/>
  <c r="S220" i="1"/>
  <c r="S216" i="1"/>
  <c r="S211" i="1"/>
  <c r="S207" i="1"/>
  <c r="S203" i="1"/>
  <c r="T231" i="1"/>
  <c r="S106" i="1"/>
  <c r="S202" i="1"/>
  <c r="V71" i="1"/>
  <c r="U90" i="1"/>
  <c r="U95" i="1"/>
  <c r="U97" i="1"/>
  <c r="U99" i="1"/>
  <c r="U102" i="1"/>
  <c r="U109" i="1"/>
  <c r="U111" i="1"/>
  <c r="U113" i="1"/>
  <c r="S124" i="1"/>
  <c r="S196" i="1"/>
  <c r="S192" i="1"/>
  <c r="S188" i="1"/>
  <c r="S184" i="1"/>
  <c r="S180" i="1"/>
  <c r="S176" i="1"/>
  <c r="S158" i="1"/>
  <c r="S154" i="1"/>
  <c r="S150" i="1"/>
  <c r="S146" i="1"/>
  <c r="S142" i="1"/>
  <c r="S138" i="1"/>
  <c r="S134" i="1"/>
  <c r="S130" i="1"/>
  <c r="S126" i="1"/>
  <c r="U162" i="1"/>
  <c r="S103" i="1"/>
  <c r="S107" i="1"/>
  <c r="I109" i="1"/>
  <c r="D200" i="1"/>
  <c r="I102" i="1"/>
  <c r="E68" i="1"/>
  <c r="E66" i="1" s="1"/>
  <c r="J68" i="1"/>
  <c r="N123" i="1"/>
  <c r="I123" i="1"/>
  <c r="D162" i="1"/>
  <c r="I162" i="1"/>
  <c r="I113" i="1"/>
  <c r="P68" i="1"/>
  <c r="P66" i="1" s="1"/>
  <c r="I118" i="1"/>
  <c r="N231" i="1"/>
  <c r="I231" i="1"/>
  <c r="D224" i="1"/>
  <c r="N118" i="1"/>
  <c r="D118" i="1"/>
  <c r="N113" i="1"/>
  <c r="D102" i="1"/>
  <c r="N102" i="1"/>
  <c r="S123" i="1" l="1"/>
  <c r="J66" i="1"/>
  <c r="T66" i="1" s="1"/>
  <c r="T68" i="1"/>
  <c r="S118" i="1"/>
  <c r="S102" i="1"/>
  <c r="S231" i="1"/>
  <c r="S113" i="1"/>
  <c r="N65" i="1"/>
  <c r="I65" i="1"/>
  <c r="H60" i="1"/>
  <c r="G60" i="1"/>
  <c r="F60" i="1"/>
  <c r="E60" i="1"/>
  <c r="R60" i="1"/>
  <c r="Q60" i="1"/>
  <c r="O60" i="1"/>
  <c r="I61" i="1"/>
  <c r="K60" i="1"/>
  <c r="L60" i="1"/>
  <c r="V60" i="1" s="1"/>
  <c r="M60" i="1"/>
  <c r="W60" i="1" s="1"/>
  <c r="J60" i="1"/>
  <c r="T60" i="1" s="1"/>
  <c r="O56" i="1"/>
  <c r="J56" i="1"/>
  <c r="D57" i="1"/>
  <c r="E56" i="1"/>
  <c r="E54" i="1" s="1"/>
  <c r="D91" i="1"/>
  <c r="D58" i="1"/>
  <c r="F56" i="1"/>
  <c r="D233" i="1"/>
  <c r="D231" i="1" s="1"/>
  <c r="G231" i="1"/>
  <c r="F231" i="1"/>
  <c r="I229" i="1"/>
  <c r="S229" i="1" s="1"/>
  <c r="D229" i="1"/>
  <c r="N228" i="1"/>
  <c r="K228" i="1"/>
  <c r="U228" i="1" s="1"/>
  <c r="D228" i="1"/>
  <c r="N227" i="1"/>
  <c r="K227" i="1"/>
  <c r="U227" i="1" s="1"/>
  <c r="D227" i="1"/>
  <c r="N226" i="1"/>
  <c r="K226" i="1"/>
  <c r="U226" i="1" s="1"/>
  <c r="D226" i="1"/>
  <c r="N225" i="1"/>
  <c r="K225" i="1"/>
  <c r="U225" i="1" s="1"/>
  <c r="N223" i="1"/>
  <c r="S223" i="1" s="1"/>
  <c r="Q212" i="1"/>
  <c r="L212" i="1"/>
  <c r="Q182" i="1"/>
  <c r="V182" i="1" s="1"/>
  <c r="Q174" i="1"/>
  <c r="V174" i="1" s="1"/>
  <c r="Q122" i="1"/>
  <c r="V122" i="1" s="1"/>
  <c r="I122" i="1"/>
  <c r="I121" i="1"/>
  <c r="S121" i="1" s="1"/>
  <c r="D121" i="1"/>
  <c r="N120" i="1"/>
  <c r="I120" i="1"/>
  <c r="D120" i="1"/>
  <c r="N119" i="1"/>
  <c r="I119" i="1"/>
  <c r="D119" i="1"/>
  <c r="D117" i="1"/>
  <c r="D116" i="1"/>
  <c r="D115" i="1"/>
  <c r="N112" i="1"/>
  <c r="N111" i="1" s="1"/>
  <c r="I112" i="1"/>
  <c r="D112" i="1"/>
  <c r="D111" i="1" s="1"/>
  <c r="N110" i="1"/>
  <c r="D110" i="1"/>
  <c r="D109" i="1" s="1"/>
  <c r="N101" i="1"/>
  <c r="I101" i="1"/>
  <c r="D101" i="1"/>
  <c r="N100" i="1"/>
  <c r="I100" i="1"/>
  <c r="D100" i="1"/>
  <c r="N98" i="1"/>
  <c r="N97" i="1" s="1"/>
  <c r="I98" i="1"/>
  <c r="D98" i="1"/>
  <c r="D97" i="1" s="1"/>
  <c r="N96" i="1"/>
  <c r="N95" i="1" s="1"/>
  <c r="I96" i="1"/>
  <c r="D96" i="1"/>
  <c r="D95" i="1" s="1"/>
  <c r="R95" i="1"/>
  <c r="N94" i="1"/>
  <c r="I94" i="1"/>
  <c r="D94" i="1"/>
  <c r="N93" i="1"/>
  <c r="I93" i="1"/>
  <c r="D93" i="1"/>
  <c r="Q92" i="1"/>
  <c r="V92" i="1" s="1"/>
  <c r="I92" i="1"/>
  <c r="D92" i="1"/>
  <c r="N91" i="1"/>
  <c r="S91" i="1" s="1"/>
  <c r="N89" i="1"/>
  <c r="I89" i="1"/>
  <c r="D89" i="1"/>
  <c r="N88" i="1"/>
  <c r="I88" i="1"/>
  <c r="D88" i="1"/>
  <c r="N87" i="1"/>
  <c r="I87" i="1"/>
  <c r="D87" i="1"/>
  <c r="N86" i="1"/>
  <c r="I86" i="1"/>
  <c r="D86" i="1"/>
  <c r="N85" i="1"/>
  <c r="S85" i="1" s="1"/>
  <c r="D85" i="1"/>
  <c r="I83" i="1"/>
  <c r="S83" i="1" s="1"/>
  <c r="D83" i="1"/>
  <c r="I82" i="1"/>
  <c r="S82" i="1" s="1"/>
  <c r="D82" i="1"/>
  <c r="N81" i="1"/>
  <c r="I81" i="1"/>
  <c r="D81" i="1"/>
  <c r="N80" i="1"/>
  <c r="I80" i="1"/>
  <c r="D80" i="1"/>
  <c r="N79" i="1"/>
  <c r="I79" i="1"/>
  <c r="D79" i="1"/>
  <c r="N78" i="1"/>
  <c r="I78" i="1"/>
  <c r="D78" i="1"/>
  <c r="N77" i="1"/>
  <c r="I77" i="1"/>
  <c r="D77" i="1"/>
  <c r="N76" i="1"/>
  <c r="I76" i="1"/>
  <c r="D76" i="1"/>
  <c r="N75" i="1"/>
  <c r="I75" i="1"/>
  <c r="D75" i="1"/>
  <c r="N74" i="1"/>
  <c r="I74" i="1"/>
  <c r="D74" i="1"/>
  <c r="N73" i="1"/>
  <c r="I73" i="1"/>
  <c r="N72" i="1"/>
  <c r="S72" i="1" s="1"/>
  <c r="D72" i="1"/>
  <c r="N70" i="1"/>
  <c r="D70" i="1"/>
  <c r="D69" i="1" s="1"/>
  <c r="R69" i="1"/>
  <c r="Q69" i="1"/>
  <c r="O69" i="1"/>
  <c r="O68" i="1" s="1"/>
  <c r="M69" i="1"/>
  <c r="W69" i="1" s="1"/>
  <c r="L69" i="1"/>
  <c r="K69" i="1"/>
  <c r="H69" i="1"/>
  <c r="H68" i="1" s="1"/>
  <c r="H66" i="1" s="1"/>
  <c r="G69" i="1"/>
  <c r="G68" i="1" s="1"/>
  <c r="G66" i="1" s="1"/>
  <c r="F69" i="1"/>
  <c r="F68" i="1" s="1"/>
  <c r="D65" i="1"/>
  <c r="N64" i="1"/>
  <c r="I64" i="1"/>
  <c r="D64" i="1"/>
  <c r="N63" i="1"/>
  <c r="I63" i="1"/>
  <c r="D63" i="1"/>
  <c r="N62" i="1"/>
  <c r="I62" i="1"/>
  <c r="D62" i="1"/>
  <c r="P61" i="1"/>
  <c r="U61" i="1" s="1"/>
  <c r="D61" i="1"/>
  <c r="N59" i="1"/>
  <c r="I59" i="1"/>
  <c r="S59" i="1" s="1"/>
  <c r="D59" i="1"/>
  <c r="N58" i="1"/>
  <c r="I58" i="1"/>
  <c r="N57" i="1"/>
  <c r="I57" i="1"/>
  <c r="R56" i="1"/>
  <c r="Q56" i="1"/>
  <c r="P56" i="1"/>
  <c r="M56" i="1"/>
  <c r="W56" i="1" s="1"/>
  <c r="L56" i="1"/>
  <c r="V56" i="1" s="1"/>
  <c r="K56" i="1"/>
  <c r="U56" i="1" s="1"/>
  <c r="H56" i="1"/>
  <c r="H54" i="1" s="1"/>
  <c r="G56" i="1"/>
  <c r="D22" i="1"/>
  <c r="N32" i="1"/>
  <c r="I32" i="1"/>
  <c r="D32" i="1"/>
  <c r="F23" i="1"/>
  <c r="D25" i="1"/>
  <c r="N25" i="1"/>
  <c r="I25" i="1"/>
  <c r="Q23" i="1"/>
  <c r="P23" i="1"/>
  <c r="L23" i="1"/>
  <c r="V23" i="1" s="1"/>
  <c r="K23" i="1"/>
  <c r="G23" i="1"/>
  <c r="G54" i="1" l="1"/>
  <c r="S32" i="1"/>
  <c r="S63" i="1"/>
  <c r="S58" i="1"/>
  <c r="S62" i="1"/>
  <c r="S75" i="1"/>
  <c r="S79" i="1"/>
  <c r="S89" i="1"/>
  <c r="S100" i="1"/>
  <c r="U23" i="1"/>
  <c r="S25" i="1"/>
  <c r="S57" i="1"/>
  <c r="S64" i="1"/>
  <c r="S73" i="1"/>
  <c r="S77" i="1"/>
  <c r="S81" i="1"/>
  <c r="S87" i="1"/>
  <c r="S94" i="1"/>
  <c r="I95" i="1"/>
  <c r="S95" i="1" s="1"/>
  <c r="S96" i="1"/>
  <c r="N109" i="1"/>
  <c r="S109" i="1" s="1"/>
  <c r="S110" i="1"/>
  <c r="S119" i="1"/>
  <c r="N69" i="1"/>
  <c r="S69" i="1" s="1"/>
  <c r="S70" i="1"/>
  <c r="S76" i="1"/>
  <c r="S80" i="1"/>
  <c r="S86" i="1"/>
  <c r="S93" i="1"/>
  <c r="S101" i="1"/>
  <c r="S65" i="1"/>
  <c r="I111" i="1"/>
  <c r="S111" i="1" s="1"/>
  <c r="S112" i="1"/>
  <c r="K68" i="1"/>
  <c r="U69" i="1"/>
  <c r="V69" i="1"/>
  <c r="S74" i="1"/>
  <c r="S78" i="1"/>
  <c r="S88" i="1"/>
  <c r="S98" i="1"/>
  <c r="S120" i="1"/>
  <c r="L200" i="1"/>
  <c r="V212" i="1"/>
  <c r="T56" i="1"/>
  <c r="J54" i="1"/>
  <c r="N212" i="1"/>
  <c r="N200" i="1" s="1"/>
  <c r="Q200" i="1"/>
  <c r="N122" i="1"/>
  <c r="S122" i="1" s="1"/>
  <c r="I60" i="1"/>
  <c r="I84" i="1"/>
  <c r="N224" i="1"/>
  <c r="I227" i="1"/>
  <c r="S227" i="1" s="1"/>
  <c r="I56" i="1"/>
  <c r="R68" i="1"/>
  <c r="R66" i="1" s="1"/>
  <c r="R54" i="1" s="1"/>
  <c r="D84" i="1"/>
  <c r="I226" i="1"/>
  <c r="S226" i="1" s="1"/>
  <c r="N84" i="1"/>
  <c r="D23" i="1"/>
  <c r="D56" i="1"/>
  <c r="D68" i="1"/>
  <c r="F66" i="1"/>
  <c r="F54" i="1" s="1"/>
  <c r="Q90" i="1"/>
  <c r="V90" i="1" s="1"/>
  <c r="M68" i="1"/>
  <c r="O66" i="1"/>
  <c r="O54" i="1" s="1"/>
  <c r="D99" i="1"/>
  <c r="Q162" i="1"/>
  <c r="N174" i="1"/>
  <c r="S174" i="1" s="1"/>
  <c r="N182" i="1"/>
  <c r="S182" i="1" s="1"/>
  <c r="I212" i="1"/>
  <c r="I225" i="1"/>
  <c r="S225" i="1" s="1"/>
  <c r="K224" i="1"/>
  <c r="U224" i="1" s="1"/>
  <c r="D60" i="1"/>
  <c r="N56" i="1"/>
  <c r="N92" i="1"/>
  <c r="N90" i="1" s="1"/>
  <c r="P60" i="1"/>
  <c r="U60" i="1" s="1"/>
  <c r="I97" i="1"/>
  <c r="S97" i="1" s="1"/>
  <c r="N99" i="1"/>
  <c r="L68" i="1"/>
  <c r="I99" i="1"/>
  <c r="D90" i="1"/>
  <c r="D113" i="1"/>
  <c r="I71" i="1"/>
  <c r="D71" i="1"/>
  <c r="N71" i="1"/>
  <c r="I90" i="1"/>
  <c r="N61" i="1"/>
  <c r="S61" i="1" s="1"/>
  <c r="I228" i="1"/>
  <c r="S228" i="1" s="1"/>
  <c r="N23" i="1"/>
  <c r="I23" i="1"/>
  <c r="S212" i="1" l="1"/>
  <c r="S99" i="1"/>
  <c r="S71" i="1"/>
  <c r="S23" i="1"/>
  <c r="T54" i="1"/>
  <c r="M66" i="1"/>
  <c r="W68" i="1"/>
  <c r="S84" i="1"/>
  <c r="V200" i="1"/>
  <c r="S92" i="1"/>
  <c r="S56" i="1"/>
  <c r="K66" i="1"/>
  <c r="U66" i="1" s="1"/>
  <c r="U68" i="1"/>
  <c r="L66" i="1"/>
  <c r="L54" i="1" s="1"/>
  <c r="N162" i="1"/>
  <c r="S162" i="1" s="1"/>
  <c r="V162" i="1"/>
  <c r="S90" i="1"/>
  <c r="P54" i="1"/>
  <c r="I200" i="1"/>
  <c r="S200" i="1" s="1"/>
  <c r="Q68" i="1"/>
  <c r="Q66" i="1" s="1"/>
  <c r="N60" i="1"/>
  <c r="S60" i="1" s="1"/>
  <c r="I68" i="1"/>
  <c r="D66" i="1"/>
  <c r="D54" i="1" s="1"/>
  <c r="I224" i="1"/>
  <c r="S224" i="1" s="1"/>
  <c r="V68" i="1" l="1"/>
  <c r="I66" i="1"/>
  <c r="V66" i="1"/>
  <c r="K54" i="1"/>
  <c r="U54" i="1" s="1"/>
  <c r="M54" i="1"/>
  <c r="W54" i="1" s="1"/>
  <c r="W66" i="1"/>
  <c r="Q54" i="1"/>
  <c r="V54" i="1" s="1"/>
  <c r="N66" i="1"/>
  <c r="N68" i="1"/>
  <c r="S68" i="1" s="1"/>
  <c r="S66" i="1" l="1"/>
  <c r="I54" i="1"/>
  <c r="N54" i="1"/>
  <c r="S54" i="1" l="1"/>
  <c r="O448" i="1"/>
  <c r="J448" i="1"/>
  <c r="E448" i="1"/>
  <c r="N454" i="1"/>
  <c r="N455" i="1"/>
  <c r="N456" i="1"/>
  <c r="I454" i="1"/>
  <c r="I455" i="1"/>
  <c r="I456" i="1"/>
  <c r="I453" i="1"/>
  <c r="S454" i="1" l="1"/>
  <c r="T448" i="1"/>
  <c r="S456" i="1"/>
  <c r="S455" i="1"/>
  <c r="N589" i="1"/>
  <c r="N587" i="1" s="1"/>
  <c r="I589" i="1"/>
  <c r="D589" i="1"/>
  <c r="D587" i="1" s="1"/>
  <c r="R587" i="1"/>
  <c r="Q587" i="1"/>
  <c r="P587" i="1"/>
  <c r="O587" i="1"/>
  <c r="M587" i="1"/>
  <c r="W587" i="1" s="1"/>
  <c r="L587" i="1"/>
  <c r="V587" i="1" s="1"/>
  <c r="K587" i="1"/>
  <c r="U587" i="1" s="1"/>
  <c r="J587" i="1"/>
  <c r="T587" i="1" s="1"/>
  <c r="H587" i="1"/>
  <c r="G587" i="1"/>
  <c r="F587" i="1"/>
  <c r="E587" i="1"/>
  <c r="N583" i="1"/>
  <c r="N581" i="1" s="1"/>
  <c r="I583" i="1"/>
  <c r="D583" i="1"/>
  <c r="D581" i="1" s="1"/>
  <c r="R581" i="1"/>
  <c r="Q581" i="1"/>
  <c r="P581" i="1"/>
  <c r="O581" i="1"/>
  <c r="M581" i="1"/>
  <c r="W581" i="1" s="1"/>
  <c r="L581" i="1"/>
  <c r="V581" i="1" s="1"/>
  <c r="K581" i="1"/>
  <c r="U581" i="1" s="1"/>
  <c r="J581" i="1"/>
  <c r="T581" i="1" s="1"/>
  <c r="H581" i="1"/>
  <c r="G581" i="1"/>
  <c r="F581" i="1"/>
  <c r="E581" i="1"/>
  <c r="N577" i="1"/>
  <c r="S577" i="1" s="1"/>
  <c r="N579" i="1"/>
  <c r="N580" i="1"/>
  <c r="I579" i="1"/>
  <c r="I580" i="1"/>
  <c r="D579" i="1"/>
  <c r="D580" i="1"/>
  <c r="I581" i="1" l="1"/>
  <c r="S581" i="1" s="1"/>
  <c r="S583" i="1"/>
  <c r="S580" i="1"/>
  <c r="S579" i="1"/>
  <c r="I587" i="1"/>
  <c r="S587" i="1" s="1"/>
  <c r="S589" i="1"/>
  <c r="N564" i="1"/>
  <c r="R562" i="1"/>
  <c r="Q562" i="1"/>
  <c r="P562" i="1"/>
  <c r="O562" i="1"/>
  <c r="I564" i="1"/>
  <c r="M562" i="1"/>
  <c r="L562" i="1"/>
  <c r="K562" i="1"/>
  <c r="U562" i="1" s="1"/>
  <c r="J562" i="1"/>
  <c r="T562" i="1" s="1"/>
  <c r="D564" i="1"/>
  <c r="H562" i="1"/>
  <c r="E562" i="1"/>
  <c r="G562" i="1"/>
  <c r="F562" i="1"/>
  <c r="N558" i="1"/>
  <c r="N557" i="1"/>
  <c r="I558" i="1"/>
  <c r="I557" i="1"/>
  <c r="R555" i="1"/>
  <c r="Q555" i="1"/>
  <c r="P555" i="1"/>
  <c r="O555" i="1"/>
  <c r="M555" i="1"/>
  <c r="W555" i="1" s="1"/>
  <c r="L555" i="1"/>
  <c r="V555" i="1" s="1"/>
  <c r="K555" i="1"/>
  <c r="U555" i="1" s="1"/>
  <c r="J555" i="1"/>
  <c r="T555" i="1" s="1"/>
  <c r="F555" i="1"/>
  <c r="G555" i="1"/>
  <c r="H555" i="1"/>
  <c r="E555" i="1"/>
  <c r="D558" i="1"/>
  <c r="D557" i="1"/>
  <c r="N554" i="1"/>
  <c r="N553" i="1"/>
  <c r="N552" i="1"/>
  <c r="N551" i="1"/>
  <c r="N550" i="1"/>
  <c r="I554" i="1"/>
  <c r="I553" i="1"/>
  <c r="I552" i="1"/>
  <c r="I551" i="1"/>
  <c r="I550" i="1"/>
  <c r="R548" i="1"/>
  <c r="Q548" i="1"/>
  <c r="P548" i="1"/>
  <c r="O548" i="1"/>
  <c r="M548" i="1"/>
  <c r="W548" i="1" s="1"/>
  <c r="L548" i="1"/>
  <c r="K548" i="1"/>
  <c r="U548" i="1" s="1"/>
  <c r="J548" i="1"/>
  <c r="T548" i="1" s="1"/>
  <c r="F548" i="1"/>
  <c r="G548" i="1"/>
  <c r="H548" i="1"/>
  <c r="E548" i="1"/>
  <c r="D554" i="1"/>
  <c r="D550" i="1"/>
  <c r="D546" i="1"/>
  <c r="D547" i="1"/>
  <c r="D533" i="1"/>
  <c r="N490" i="1"/>
  <c r="R488" i="1"/>
  <c r="Q488" i="1"/>
  <c r="P488" i="1"/>
  <c r="O488" i="1"/>
  <c r="I490" i="1"/>
  <c r="M488" i="1"/>
  <c r="L488" i="1"/>
  <c r="V488" i="1" s="1"/>
  <c r="K488" i="1"/>
  <c r="U488" i="1" s="1"/>
  <c r="J488" i="1"/>
  <c r="T488" i="1" s="1"/>
  <c r="D490" i="1"/>
  <c r="E488" i="1"/>
  <c r="F488" i="1"/>
  <c r="G488" i="1"/>
  <c r="H488" i="1"/>
  <c r="R471" i="1"/>
  <c r="Q471" i="1"/>
  <c r="P471" i="1"/>
  <c r="O471" i="1"/>
  <c r="M471" i="1"/>
  <c r="L471" i="1"/>
  <c r="V471" i="1" s="1"/>
  <c r="K471" i="1"/>
  <c r="U471" i="1" s="1"/>
  <c r="J471" i="1"/>
  <c r="T471" i="1" s="1"/>
  <c r="N474" i="1"/>
  <c r="I474" i="1"/>
  <c r="D474" i="1"/>
  <c r="F471" i="1"/>
  <c r="G471" i="1"/>
  <c r="H471" i="1"/>
  <c r="E471" i="1"/>
  <c r="N470" i="1"/>
  <c r="N469" i="1"/>
  <c r="N468" i="1"/>
  <c r="R466" i="1"/>
  <c r="Q466" i="1"/>
  <c r="P466" i="1"/>
  <c r="O466" i="1"/>
  <c r="I470" i="1"/>
  <c r="I469" i="1"/>
  <c r="I468" i="1"/>
  <c r="M466" i="1"/>
  <c r="L466" i="1"/>
  <c r="K466" i="1"/>
  <c r="U466" i="1" s="1"/>
  <c r="J466" i="1"/>
  <c r="F466" i="1"/>
  <c r="G466" i="1"/>
  <c r="H466" i="1"/>
  <c r="E466" i="1"/>
  <c r="D469" i="1"/>
  <c r="D470" i="1"/>
  <c r="D468" i="1"/>
  <c r="R463" i="1"/>
  <c r="Q463" i="1"/>
  <c r="P463" i="1"/>
  <c r="O463" i="1"/>
  <c r="M463" i="1"/>
  <c r="W463" i="1" s="1"/>
  <c r="L463" i="1"/>
  <c r="V463" i="1" s="1"/>
  <c r="K463" i="1"/>
  <c r="U463" i="1" s="1"/>
  <c r="J463" i="1"/>
  <c r="T463" i="1" s="1"/>
  <c r="D465" i="1"/>
  <c r="F463" i="1"/>
  <c r="G463" i="1"/>
  <c r="H463" i="1"/>
  <c r="E463" i="1"/>
  <c r="N465" i="1"/>
  <c r="I465" i="1"/>
  <c r="R459" i="1"/>
  <c r="N462" i="1"/>
  <c r="I462" i="1"/>
  <c r="D462" i="1"/>
  <c r="N461" i="1"/>
  <c r="I461" i="1"/>
  <c r="D461" i="1"/>
  <c r="Q459" i="1"/>
  <c r="P459" i="1"/>
  <c r="O459" i="1"/>
  <c r="M459" i="1"/>
  <c r="L459" i="1"/>
  <c r="K459" i="1"/>
  <c r="J459" i="1"/>
  <c r="H459" i="1"/>
  <c r="G459" i="1"/>
  <c r="F459" i="1"/>
  <c r="E459" i="1"/>
  <c r="N458" i="1"/>
  <c r="N457" i="1"/>
  <c r="N453" i="1"/>
  <c r="S453" i="1" s="1"/>
  <c r="N452" i="1"/>
  <c r="N451" i="1"/>
  <c r="N450" i="1"/>
  <c r="I458" i="1"/>
  <c r="I457" i="1"/>
  <c r="I452" i="1"/>
  <c r="I451" i="1"/>
  <c r="I450" i="1"/>
  <c r="R448" i="1"/>
  <c r="Q448" i="1"/>
  <c r="P448" i="1"/>
  <c r="M448" i="1"/>
  <c r="L448" i="1"/>
  <c r="K448" i="1"/>
  <c r="U448" i="1" s="1"/>
  <c r="F448" i="1"/>
  <c r="G448" i="1"/>
  <c r="H448" i="1"/>
  <c r="D457" i="1"/>
  <c r="D458" i="1"/>
  <c r="D450" i="1"/>
  <c r="D451" i="1"/>
  <c r="D452" i="1"/>
  <c r="E444" i="1"/>
  <c r="H444" i="1"/>
  <c r="N283" i="1"/>
  <c r="N282" i="1"/>
  <c r="N281" i="1"/>
  <c r="N280" i="1"/>
  <c r="N279" i="1"/>
  <c r="N278" i="1"/>
  <c r="I283" i="1"/>
  <c r="I282" i="1"/>
  <c r="S282" i="1" s="1"/>
  <c r="I281" i="1"/>
  <c r="I280" i="1"/>
  <c r="I279" i="1"/>
  <c r="I278" i="1"/>
  <c r="R276" i="1"/>
  <c r="Q276" i="1"/>
  <c r="P276" i="1"/>
  <c r="O276" i="1"/>
  <c r="M276" i="1"/>
  <c r="W276" i="1" s="1"/>
  <c r="L276" i="1"/>
  <c r="K276" i="1"/>
  <c r="U276" i="1" s="1"/>
  <c r="J276" i="1"/>
  <c r="T276" i="1" s="1"/>
  <c r="F276" i="1"/>
  <c r="G276" i="1"/>
  <c r="H276" i="1"/>
  <c r="E276" i="1"/>
  <c r="D278" i="1"/>
  <c r="D279" i="1"/>
  <c r="D280" i="1"/>
  <c r="D281" i="1"/>
  <c r="D282" i="1"/>
  <c r="D272" i="1"/>
  <c r="M270" i="1"/>
  <c r="L270" i="1"/>
  <c r="V270" i="1" s="1"/>
  <c r="K270" i="1"/>
  <c r="U270" i="1" s="1"/>
  <c r="J270" i="1"/>
  <c r="T270" i="1" s="1"/>
  <c r="E270" i="1"/>
  <c r="N275" i="1"/>
  <c r="N274" i="1"/>
  <c r="N273" i="1"/>
  <c r="N272" i="1"/>
  <c r="I275" i="1"/>
  <c r="S275" i="1" s="1"/>
  <c r="I274" i="1"/>
  <c r="S274" i="1" s="1"/>
  <c r="I273" i="1"/>
  <c r="S273" i="1" s="1"/>
  <c r="I272" i="1"/>
  <c r="S272" i="1" s="1"/>
  <c r="R270" i="1"/>
  <c r="Q270" i="1"/>
  <c r="P270" i="1"/>
  <c r="O270" i="1"/>
  <c r="F270" i="1"/>
  <c r="G270" i="1"/>
  <c r="H270" i="1"/>
  <c r="D274" i="1"/>
  <c r="D275" i="1"/>
  <c r="N269" i="1"/>
  <c r="I269" i="1"/>
  <c r="D269" i="1"/>
  <c r="N268" i="1"/>
  <c r="I268" i="1"/>
  <c r="D268" i="1"/>
  <c r="R266" i="1"/>
  <c r="Q266" i="1"/>
  <c r="P266" i="1"/>
  <c r="O266" i="1"/>
  <c r="M266" i="1"/>
  <c r="W266" i="1" s="1"/>
  <c r="L266" i="1"/>
  <c r="V266" i="1" s="1"/>
  <c r="K266" i="1"/>
  <c r="U266" i="1" s="1"/>
  <c r="J266" i="1"/>
  <c r="T266" i="1" s="1"/>
  <c r="H266" i="1"/>
  <c r="G266" i="1"/>
  <c r="F266" i="1"/>
  <c r="E266" i="1"/>
  <c r="N265" i="1"/>
  <c r="N264" i="1"/>
  <c r="N263" i="1"/>
  <c r="N262" i="1"/>
  <c r="N261" i="1"/>
  <c r="N258" i="1"/>
  <c r="N255" i="1"/>
  <c r="N254" i="1"/>
  <c r="N253" i="1"/>
  <c r="I265" i="1"/>
  <c r="I264" i="1"/>
  <c r="I263" i="1"/>
  <c r="I262" i="1"/>
  <c r="I261" i="1"/>
  <c r="I258" i="1"/>
  <c r="I255" i="1"/>
  <c r="I254" i="1"/>
  <c r="I253" i="1"/>
  <c r="D254" i="1"/>
  <c r="D255" i="1"/>
  <c r="D256" i="1"/>
  <c r="D261" i="1"/>
  <c r="D262" i="1"/>
  <c r="D263" i="1"/>
  <c r="D264" i="1"/>
  <c r="D265" i="1"/>
  <c r="D253" i="1"/>
  <c r="E51" i="1"/>
  <c r="N53" i="1"/>
  <c r="N51" i="1" s="1"/>
  <c r="I53" i="1"/>
  <c r="D53" i="1"/>
  <c r="D51" i="1" s="1"/>
  <c r="R51" i="1"/>
  <c r="Q51" i="1"/>
  <c r="P51" i="1"/>
  <c r="O51" i="1"/>
  <c r="M51" i="1"/>
  <c r="W51" i="1" s="1"/>
  <c r="L51" i="1"/>
  <c r="V51" i="1" s="1"/>
  <c r="K51" i="1"/>
  <c r="U51" i="1" s="1"/>
  <c r="J51" i="1"/>
  <c r="T51" i="1" s="1"/>
  <c r="H51" i="1"/>
  <c r="G51" i="1"/>
  <c r="F51" i="1"/>
  <c r="V276" i="1" l="1"/>
  <c r="S278" i="1"/>
  <c r="W471" i="1"/>
  <c r="S254" i="1"/>
  <c r="S262" i="1"/>
  <c r="S279" i="1"/>
  <c r="S458" i="1"/>
  <c r="S474" i="1"/>
  <c r="S558" i="1"/>
  <c r="S451" i="1"/>
  <c r="S465" i="1"/>
  <c r="S552" i="1"/>
  <c r="V448" i="1"/>
  <c r="S261" i="1"/>
  <c r="S265" i="1"/>
  <c r="W448" i="1"/>
  <c r="S469" i="1"/>
  <c r="V548" i="1"/>
  <c r="S283" i="1"/>
  <c r="V466" i="1"/>
  <c r="S470" i="1"/>
  <c r="S462" i="1"/>
  <c r="S553" i="1"/>
  <c r="V562" i="1"/>
  <c r="S450" i="1"/>
  <c r="U459" i="1"/>
  <c r="S490" i="1"/>
  <c r="S551" i="1"/>
  <c r="S564" i="1"/>
  <c r="V459" i="1"/>
  <c r="I51" i="1"/>
  <c r="S51" i="1" s="1"/>
  <c r="S53" i="1"/>
  <c r="S253" i="1"/>
  <c r="I251" i="1"/>
  <c r="N251" i="1"/>
  <c r="W270" i="1"/>
  <c r="S255" i="1"/>
  <c r="S263" i="1"/>
  <c r="S269" i="1"/>
  <c r="S280" i="1"/>
  <c r="S452" i="1"/>
  <c r="W459" i="1"/>
  <c r="W466" i="1"/>
  <c r="D251" i="1"/>
  <c r="S258" i="1"/>
  <c r="S264" i="1"/>
  <c r="S268" i="1"/>
  <c r="S281" i="1"/>
  <c r="S457" i="1"/>
  <c r="T459" i="1"/>
  <c r="S461" i="1"/>
  <c r="T466" i="1"/>
  <c r="S468" i="1"/>
  <c r="S475" i="1"/>
  <c r="W488" i="1"/>
  <c r="S550" i="1"/>
  <c r="S554" i="1"/>
  <c r="S557" i="1"/>
  <c r="W562" i="1"/>
  <c r="I448" i="1"/>
  <c r="D448" i="1"/>
  <c r="N548" i="1"/>
  <c r="N562" i="1"/>
  <c r="N448" i="1"/>
  <c r="D562" i="1"/>
  <c r="I488" i="1"/>
  <c r="D471" i="1"/>
  <c r="I471" i="1"/>
  <c r="N471" i="1"/>
  <c r="D548" i="1"/>
  <c r="I562" i="1"/>
  <c r="S562" i="1" s="1"/>
  <c r="D270" i="1"/>
  <c r="I270" i="1"/>
  <c r="I276" i="1"/>
  <c r="N463" i="1"/>
  <c r="D488" i="1"/>
  <c r="N488" i="1"/>
  <c r="D555" i="1"/>
  <c r="I555" i="1"/>
  <c r="N555" i="1"/>
  <c r="I548" i="1"/>
  <c r="D463" i="1"/>
  <c r="D276" i="1"/>
  <c r="N459" i="1"/>
  <c r="D466" i="1"/>
  <c r="N466" i="1"/>
  <c r="I466" i="1"/>
  <c r="I463" i="1"/>
  <c r="I459" i="1"/>
  <c r="D459" i="1"/>
  <c r="N276" i="1"/>
  <c r="N270" i="1"/>
  <c r="I266" i="1"/>
  <c r="D266" i="1"/>
  <c r="N266" i="1"/>
  <c r="R46" i="1"/>
  <c r="Q46" i="1"/>
  <c r="P46" i="1"/>
  <c r="O46" i="1"/>
  <c r="M46" i="1"/>
  <c r="W46" i="1" s="1"/>
  <c r="L46" i="1"/>
  <c r="K46" i="1"/>
  <c r="U46" i="1" s="1"/>
  <c r="J46" i="1"/>
  <c r="T46" i="1" s="1"/>
  <c r="F46" i="1"/>
  <c r="G46" i="1"/>
  <c r="H46" i="1"/>
  <c r="E46" i="1"/>
  <c r="N50" i="1"/>
  <c r="N49" i="1"/>
  <c r="N48" i="1"/>
  <c r="I50" i="1"/>
  <c r="I49" i="1"/>
  <c r="I48" i="1"/>
  <c r="D49" i="1"/>
  <c r="D50" i="1"/>
  <c r="D48" i="1"/>
  <c r="N45" i="1"/>
  <c r="N43" i="1" s="1"/>
  <c r="I45" i="1"/>
  <c r="D45" i="1"/>
  <c r="D43" i="1" s="1"/>
  <c r="R43" i="1"/>
  <c r="Q43" i="1"/>
  <c r="P43" i="1"/>
  <c r="O43" i="1"/>
  <c r="M43" i="1"/>
  <c r="L43" i="1"/>
  <c r="V43" i="1" s="1"/>
  <c r="K43" i="1"/>
  <c r="U43" i="1" s="1"/>
  <c r="J43" i="1"/>
  <c r="T43" i="1" s="1"/>
  <c r="H43" i="1"/>
  <c r="G43" i="1"/>
  <c r="F43" i="1"/>
  <c r="E43" i="1"/>
  <c r="R33" i="1"/>
  <c r="M33" i="1"/>
  <c r="H33" i="1"/>
  <c r="D38" i="1"/>
  <c r="I38" i="1"/>
  <c r="N38" i="1"/>
  <c r="D39" i="1"/>
  <c r="I39" i="1"/>
  <c r="N39" i="1"/>
  <c r="D40" i="1"/>
  <c r="I40" i="1"/>
  <c r="N40" i="1"/>
  <c r="D41" i="1"/>
  <c r="I41" i="1"/>
  <c r="N41" i="1"/>
  <c r="D42" i="1"/>
  <c r="I42" i="1"/>
  <c r="N42" i="1"/>
  <c r="N35" i="1"/>
  <c r="I36" i="1"/>
  <c r="N36" i="1"/>
  <c r="I37" i="1"/>
  <c r="N37" i="1"/>
  <c r="D36" i="1"/>
  <c r="D37" i="1"/>
  <c r="W43" i="1" l="1"/>
  <c r="W33" i="1"/>
  <c r="S40" i="1"/>
  <c r="S276" i="1"/>
  <c r="S488" i="1"/>
  <c r="S251" i="1"/>
  <c r="S270" i="1"/>
  <c r="S36" i="1"/>
  <c r="S39" i="1"/>
  <c r="S50" i="1"/>
  <c r="S555" i="1"/>
  <c r="S37" i="1"/>
  <c r="S41" i="1"/>
  <c r="S48" i="1"/>
  <c r="V46" i="1"/>
  <c r="S266" i="1"/>
  <c r="S459" i="1"/>
  <c r="S548" i="1"/>
  <c r="S42" i="1"/>
  <c r="S38" i="1"/>
  <c r="S49" i="1"/>
  <c r="S463" i="1"/>
  <c r="S471" i="1"/>
  <c r="S448" i="1"/>
  <c r="I43" i="1"/>
  <c r="S43" i="1" s="1"/>
  <c r="S45" i="1"/>
  <c r="S466" i="1"/>
  <c r="D46" i="1"/>
  <c r="I46" i="1"/>
  <c r="N46" i="1"/>
  <c r="S46" i="1" l="1"/>
  <c r="N586" i="1"/>
  <c r="N584" i="1" s="1"/>
  <c r="R584" i="1"/>
  <c r="Q584" i="1"/>
  <c r="P584" i="1"/>
  <c r="O584" i="1"/>
  <c r="N567" i="1"/>
  <c r="N565" i="1" s="1"/>
  <c r="N561" i="1"/>
  <c r="N559" i="1" s="1"/>
  <c r="R559" i="1"/>
  <c r="Q559" i="1"/>
  <c r="P559" i="1"/>
  <c r="O559" i="1"/>
  <c r="N503" i="1"/>
  <c r="N501" i="1" s="1"/>
  <c r="N497" i="1"/>
  <c r="N496" i="1"/>
  <c r="N493" i="1"/>
  <c r="N487" i="1"/>
  <c r="N486" i="1"/>
  <c r="N485" i="1"/>
  <c r="R483" i="1"/>
  <c r="Q483" i="1"/>
  <c r="P483" i="1"/>
  <c r="O483" i="1"/>
  <c r="N482" i="1"/>
  <c r="N481" i="1"/>
  <c r="R479" i="1"/>
  <c r="Q479" i="1"/>
  <c r="P479" i="1"/>
  <c r="O479" i="1"/>
  <c r="N473" i="1"/>
  <c r="N447" i="1"/>
  <c r="N446" i="1"/>
  <c r="R444" i="1"/>
  <c r="Q444" i="1"/>
  <c r="P444" i="1"/>
  <c r="O444" i="1"/>
  <c r="Q33" i="1"/>
  <c r="P33" i="1"/>
  <c r="O33" i="1"/>
  <c r="N31" i="1"/>
  <c r="R29" i="1"/>
  <c r="R20" i="1" s="1"/>
  <c r="Q29" i="1"/>
  <c r="Q20" i="1" s="1"/>
  <c r="P29" i="1"/>
  <c r="P20" i="1" s="1"/>
  <c r="O29" i="1"/>
  <c r="O20" i="1" s="1"/>
  <c r="N28" i="1"/>
  <c r="N27" i="1"/>
  <c r="N26" i="1"/>
  <c r="N22" i="1"/>
  <c r="N19" i="1"/>
  <c r="N17" i="1" s="1"/>
  <c r="R17" i="1"/>
  <c r="Q17" i="1"/>
  <c r="P17" i="1"/>
  <c r="O17" i="1"/>
  <c r="I586" i="1"/>
  <c r="M584" i="1"/>
  <c r="W584" i="1" s="1"/>
  <c r="L584" i="1"/>
  <c r="V584" i="1" s="1"/>
  <c r="K584" i="1"/>
  <c r="U584" i="1" s="1"/>
  <c r="J584" i="1"/>
  <c r="T584" i="1" s="1"/>
  <c r="I567" i="1"/>
  <c r="I561" i="1"/>
  <c r="M559" i="1"/>
  <c r="W559" i="1" s="1"/>
  <c r="L559" i="1"/>
  <c r="V559" i="1" s="1"/>
  <c r="K559" i="1"/>
  <c r="U559" i="1" s="1"/>
  <c r="J559" i="1"/>
  <c r="T559" i="1" s="1"/>
  <c r="I503" i="1"/>
  <c r="I497" i="1"/>
  <c r="S497" i="1" s="1"/>
  <c r="I496" i="1"/>
  <c r="S496" i="1" s="1"/>
  <c r="I493" i="1"/>
  <c r="S493" i="1" s="1"/>
  <c r="I487" i="1"/>
  <c r="S487" i="1" s="1"/>
  <c r="I486" i="1"/>
  <c r="S486" i="1" s="1"/>
  <c r="I485" i="1"/>
  <c r="S485" i="1" s="1"/>
  <c r="M483" i="1"/>
  <c r="W483" i="1" s="1"/>
  <c r="L483" i="1"/>
  <c r="V483" i="1" s="1"/>
  <c r="K483" i="1"/>
  <c r="U483" i="1" s="1"/>
  <c r="J483" i="1"/>
  <c r="T483" i="1" s="1"/>
  <c r="I482" i="1"/>
  <c r="S482" i="1" s="1"/>
  <c r="I481" i="1"/>
  <c r="S481" i="1" s="1"/>
  <c r="M479" i="1"/>
  <c r="W479" i="1" s="1"/>
  <c r="L479" i="1"/>
  <c r="V479" i="1" s="1"/>
  <c r="K479" i="1"/>
  <c r="U479" i="1" s="1"/>
  <c r="J479" i="1"/>
  <c r="T479" i="1" s="1"/>
  <c r="I473" i="1"/>
  <c r="S473" i="1" s="1"/>
  <c r="I447" i="1"/>
  <c r="S447" i="1" s="1"/>
  <c r="I446" i="1"/>
  <c r="S446" i="1" s="1"/>
  <c r="M444" i="1"/>
  <c r="W444" i="1" s="1"/>
  <c r="L444" i="1"/>
  <c r="V444" i="1" s="1"/>
  <c r="K444" i="1"/>
  <c r="U444" i="1" s="1"/>
  <c r="J444" i="1"/>
  <c r="T444" i="1" s="1"/>
  <c r="I35" i="1"/>
  <c r="S35" i="1" s="1"/>
  <c r="L33" i="1"/>
  <c r="V33" i="1" s="1"/>
  <c r="K33" i="1"/>
  <c r="U33" i="1" s="1"/>
  <c r="J33" i="1"/>
  <c r="T33" i="1" s="1"/>
  <c r="I31" i="1"/>
  <c r="S31" i="1" s="1"/>
  <c r="M29" i="1"/>
  <c r="L29" i="1"/>
  <c r="K29" i="1"/>
  <c r="J29" i="1"/>
  <c r="I28" i="1"/>
  <c r="S28" i="1" s="1"/>
  <c r="I27" i="1"/>
  <c r="S27" i="1" s="1"/>
  <c r="I26" i="1"/>
  <c r="S26" i="1" s="1"/>
  <c r="I22" i="1"/>
  <c r="I19" i="1"/>
  <c r="M17" i="1"/>
  <c r="L17" i="1"/>
  <c r="K17" i="1"/>
  <c r="J17" i="1"/>
  <c r="Q15" i="1" l="1"/>
  <c r="R15" i="1"/>
  <c r="S22" i="1"/>
  <c r="I17" i="1"/>
  <c r="S19" i="1"/>
  <c r="J20" i="1"/>
  <c r="T20" i="1" s="1"/>
  <c r="T29" i="1"/>
  <c r="V17" i="1"/>
  <c r="K20" i="1"/>
  <c r="U20" i="1" s="1"/>
  <c r="U29" i="1"/>
  <c r="I559" i="1"/>
  <c r="S559" i="1" s="1"/>
  <c r="S561" i="1"/>
  <c r="P15" i="1"/>
  <c r="S567" i="1"/>
  <c r="I565" i="1"/>
  <c r="S565" i="1" s="1"/>
  <c r="T17" i="1"/>
  <c r="M20" i="1"/>
  <c r="W20" i="1" s="1"/>
  <c r="W29" i="1"/>
  <c r="I584" i="1"/>
  <c r="S584" i="1" s="1"/>
  <c r="S586" i="1"/>
  <c r="W17" i="1"/>
  <c r="L20" i="1"/>
  <c r="V20" i="1" s="1"/>
  <c r="V29" i="1"/>
  <c r="U17" i="1"/>
  <c r="K15" i="1"/>
  <c r="U15" i="1" s="1"/>
  <c r="I501" i="1"/>
  <c r="S501" i="1" s="1"/>
  <c r="S503" i="1"/>
  <c r="O15" i="1"/>
  <c r="I494" i="1"/>
  <c r="N494" i="1"/>
  <c r="N20" i="1"/>
  <c r="N444" i="1"/>
  <c r="I33" i="1"/>
  <c r="I479" i="1"/>
  <c r="I483" i="1"/>
  <c r="N479" i="1"/>
  <c r="N483" i="1"/>
  <c r="I29" i="1"/>
  <c r="S29" i="1" s="1"/>
  <c r="N29" i="1"/>
  <c r="I444" i="1"/>
  <c r="S444" i="1" s="1"/>
  <c r="N33" i="1"/>
  <c r="D561" i="1"/>
  <c r="D559" i="1" s="1"/>
  <c r="H559" i="1"/>
  <c r="G559" i="1"/>
  <c r="F559" i="1"/>
  <c r="E559" i="1"/>
  <c r="J15" i="1" l="1"/>
  <c r="T15" i="1" s="1"/>
  <c r="M15" i="1"/>
  <c r="W15" i="1" s="1"/>
  <c r="S479" i="1"/>
  <c r="S33" i="1"/>
  <c r="S494" i="1"/>
  <c r="L15" i="1"/>
  <c r="V15" i="1" s="1"/>
  <c r="S483" i="1"/>
  <c r="I20" i="1"/>
  <c r="S20" i="1" s="1"/>
  <c r="S17" i="1"/>
  <c r="I491" i="1"/>
  <c r="N491" i="1"/>
  <c r="N492" i="1" s="1"/>
  <c r="D31" i="1"/>
  <c r="E29" i="1"/>
  <c r="E20" i="1" s="1"/>
  <c r="F29" i="1"/>
  <c r="F20" i="1" s="1"/>
  <c r="H29" i="1"/>
  <c r="H20" i="1" s="1"/>
  <c r="G29" i="1"/>
  <c r="G20" i="1" s="1"/>
  <c r="I15" i="1" l="1"/>
  <c r="I492" i="1"/>
  <c r="S492" i="1" s="1"/>
  <c r="S491" i="1"/>
  <c r="N15" i="1"/>
  <c r="D20" i="1"/>
  <c r="D496" i="1"/>
  <c r="D494" i="1" s="1"/>
  <c r="D27" i="1"/>
  <c r="D28" i="1"/>
  <c r="D26" i="1"/>
  <c r="S15" i="1" l="1"/>
  <c r="E584" i="1"/>
  <c r="D586" i="1" l="1"/>
  <c r="D584" i="1" s="1"/>
  <c r="H584" i="1"/>
  <c r="G584" i="1"/>
  <c r="F584" i="1"/>
  <c r="H479" i="1" l="1"/>
  <c r="D482" i="1"/>
  <c r="D19" i="1" l="1"/>
  <c r="D17" i="1" s="1"/>
  <c r="H17" i="1"/>
  <c r="G17" i="1"/>
  <c r="F17" i="1"/>
  <c r="E17" i="1"/>
  <c r="D503" i="1" l="1"/>
  <c r="D501" i="1" s="1"/>
  <c r="E483" i="1"/>
  <c r="F483" i="1"/>
  <c r="H483" i="1"/>
  <c r="H15" i="1" s="1"/>
  <c r="G483" i="1"/>
  <c r="D483" i="1" l="1"/>
  <c r="E33" i="1"/>
  <c r="D493" i="1" l="1"/>
  <c r="D552" i="1"/>
  <c r="D273" i="1" l="1"/>
  <c r="D553" i="1" l="1"/>
  <c r="D551" i="1" l="1"/>
  <c r="D534" i="1"/>
  <c r="D530" i="1" s="1"/>
  <c r="D567" i="1" l="1"/>
  <c r="D565" i="1" s="1"/>
  <c r="D453" i="1"/>
  <c r="D29" i="1" l="1"/>
  <c r="D283" i="1" l="1"/>
  <c r="F33" i="1" l="1"/>
  <c r="G33" i="1"/>
  <c r="D35" i="1"/>
  <c r="D33" i="1" l="1"/>
  <c r="F444" i="1" l="1"/>
  <c r="G444" i="1"/>
  <c r="D444" i="1" l="1"/>
  <c r="E479" i="1"/>
  <c r="E15" i="1" s="1"/>
  <c r="F479" i="1"/>
  <c r="F15" i="1" s="1"/>
  <c r="G479" i="1"/>
  <c r="G15" i="1" s="1"/>
  <c r="D447" i="1"/>
  <c r="D479" i="1" l="1"/>
  <c r="D487" i="1" l="1"/>
  <c r="D486" i="1"/>
  <c r="D485" i="1" l="1"/>
  <c r="D481" i="1"/>
  <c r="D473" i="1"/>
  <c r="D123" i="1"/>
  <c r="D516" i="1"/>
  <c r="D491" i="1" l="1"/>
  <c r="D15" i="1" s="1"/>
  <c r="D492" i="1" l="1"/>
</calcChain>
</file>

<file path=xl/sharedStrings.xml><?xml version="1.0" encoding="utf-8"?>
<sst xmlns="http://schemas.openxmlformats.org/spreadsheetml/2006/main" count="614" uniqueCount="518">
  <si>
    <t>Հավելված N 1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</si>
  <si>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</si>
  <si>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</si>
  <si>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</si>
  <si>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</si>
  <si>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</si>
  <si>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</si>
  <si>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</si>
  <si>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</si>
  <si>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</si>
  <si>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</si>
  <si>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ԱԶԳԱՅԻՆ ԺՈՂՈՎ</t>
  </si>
  <si>
    <t>ՀՀ ՎԱՐՉԱՊԵՏԻ ԱՇԽԱՏԱԿԱԶՄ</t>
  </si>
  <si>
    <t>ՀՀ ԱՐՏԱՔԻՆ ԳՈՐԾԵՐԻ ՆԱԽԱՐԱՐՈՒԹՅՈՒՆ</t>
  </si>
  <si>
    <t>Անտառվերականգնման և անտառապատման աշխատանքներ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</si>
  <si>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</si>
  <si>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Փոքրաքանակ երեխաներով համալրված հանրակրթական դպրոցների մոդուլային շենքերի կառուցում</t>
  </si>
  <si>
    <t>Հուշարձանների ամրակայում, նորոգում և վերականգնում</t>
  </si>
  <si>
    <t>Հանրային գրադարանների նյութատեխնիկական բազայի զարգացում</t>
  </si>
  <si>
    <t>ՀՀ ՊԱՇՏՊԱՆՈՒԹՅԱՆ ՆԱԽԱՐԱՐՈՒԹՅՈՒՆ</t>
  </si>
  <si>
    <t>Պետական նշանակության ավտոճանապարհների հիմնանորոգում</t>
  </si>
  <si>
    <t>Տրանսպորտային օբյեկտների հիմնանորոգում</t>
  </si>
  <si>
    <t>ՀՀ ՎԻՃԱԿԱԳՐԱԿԱՆ ԿՈՄԻՏԵ</t>
  </si>
  <si>
    <t>ՀՀ ՀԱՆՐԱՅԻՆ ԾԱՌԱՅՈՒԹՅՈՒՆՆԵՐԸ ԿԱՐԳԱՎՈՐՈՂ ՀԱՆՁՆԱԺՈՂՈՎ</t>
  </si>
  <si>
    <t>Հանրային ծառայությունները կարգավորող հանձնաժողովի տեխնիկական հագեցվածության բարելավում</t>
  </si>
  <si>
    <t>ՀՀ ՊԵՏԱԿԱՆ ԵԿԱՄՈՒՏՆԵՐԻ ԿՈՄԻՏԵ</t>
  </si>
  <si>
    <t>ՀՀ պետական եկամուտների կոմիտեի  շենքային ապահովվածության բարելավում</t>
  </si>
  <si>
    <t>ՀՀ պետական եկամուտների կոմիտեի  շենքային պայմանների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</si>
  <si>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</si>
  <si>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</si>
  <si>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ՀՀ ՈՍՏԻԿԱՆՈՒԹՅՈՒՆ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</si>
  <si>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</si>
  <si>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</si>
  <si>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</si>
  <si>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Աղյուսակ N 3</t>
  </si>
  <si>
    <t>ՀՀ վիճակագրական կոմիտեի տեխնիկական հագեցվածության բարելավում</t>
  </si>
  <si>
    <t>ՀՀ անտառապատ շրջաններում 2-րդ դասի GNSS հիմնակետերի ստեղծման աշխատանքներ</t>
  </si>
  <si>
    <t>ՀՀ ՏԱՐԱԾՔԱՅԻՆ ԿԱՌԱՎԱՐՄԱՆ ԵՎ ԵՆԹԱԿԱՌՈՒՑՎԱԾՔՆԵՐԻ ՆԱԽԱՐԱՐՈՒԹՅՈՒՆ</t>
  </si>
  <si>
    <t xml:space="preserve"> ՀՀ ոստիկանության անձնագրային և վիզաների վարչության տեխնիկական կարիքի բավարարում</t>
  </si>
  <si>
    <t xml:space="preserve"> Կրթական օբյեկտների շենքային պայմանների բարելավում</t>
  </si>
  <si>
    <t>Բնակարանային շինարարություն</t>
  </si>
  <si>
    <t>Հոսպիտալների և բուժկետերի բժշկական սարքավորումներով համալրում</t>
  </si>
  <si>
    <t>ՀՀ  ՇՐՋԱԿԱ ՄԻՋԱՎԱՅՐԻ  ՆԱԽԱՐԱՐՈՒԹՅՈՒՆ</t>
  </si>
  <si>
    <t>ՀՀ ԿՐԹՈՒԹՅԱՆ, ԳԻՏՈՒԹՅԱՆ, ՄՇԱԿՈՒՅԹԻ ԵՎ ՍՊՈՐՏԻ ՆԱԽԱՐԱՐՈՒԹՅՈՒՆ</t>
  </si>
  <si>
    <t>ՀՀ վարչապետի աշխատակազմի տեխնիկական հագեցվածության բարելավում</t>
  </si>
  <si>
    <t xml:space="preserve"> Անտառկառավարման պլանների կազմում</t>
  </si>
  <si>
    <t xml:space="preserve">ՀՀ տարածքի օդալուսանկարահանման օրթոֆոտոհատակագծերի և թվային բարձունքային մոդելի ստեղծման աշխատանքներ </t>
  </si>
  <si>
    <t>ՀՀ Ազգային ժողովի շենքային պայմանների բարելավում</t>
  </si>
  <si>
    <t>ՀՀ Ազգային ժողովի տեխնիկական հագեցվածության բարելավում</t>
  </si>
  <si>
    <t>ՀՀ Ազգային ժողովի շենքային ապահովվածության բարելավում</t>
  </si>
  <si>
    <t>Ջրային տնտեսության հիդրոտեխնիկական սարքավորումների տեղադրման աշխատանքներ</t>
  </si>
  <si>
    <t>Հեր-Հերի ջրամբարից ինքնահոս ջրատարի կառուցում</t>
  </si>
  <si>
    <t>ՀՀ ՊԵԿ Երևան քաղաքի Սևանի 104/2 հասցեի տարածքի արտաքին ջրամատակարարման և կոյուղագծի կառուցման  աշխատանքներ</t>
  </si>
  <si>
    <t>ՀՀ ՊԵԿ Հրազդան քաղաքի Սպանդարյան թիվ 24/1 և 24/2 հասցեի վարչական շենքի արտաքին կոյուղագծի վերակառուցման  աշխատանքներ</t>
  </si>
  <si>
    <t>ՀՀ ՊԵԿ Երևան քաղաքի Ծովակալ Իսակովի թիվ 10 հասցեի վարչական շենքի վերանորոգման  աշխատանքներ</t>
  </si>
  <si>
    <t>ՀՀ ԱՇԽԱՏԱՆՔԻ ԵՎ ՍՈՑԻԱԼԱԿԱՆ ՀԱՐՑԵՐԻ ՆԱԽԱՐԱՐՈՒԹՅՈՒՆ</t>
  </si>
  <si>
    <t>Պետական պահպանության ծառայություններ մատուցող ՀՀ ոստիկանության ստորաբաժանումների կարիքի բավարարում_x000D_</t>
  </si>
  <si>
    <t xml:space="preserve"> ՀՀ ոստիկանության &lt;&lt;Ճանապարհային ոստիկանություն&gt;&gt; ծառայության կարիքի բավարարում_x000D_</t>
  </si>
  <si>
    <t>ՀՀ պետական եկամուտների կոմիտեի տեխնիկական հագեցվածության բարելավում</t>
  </si>
  <si>
    <t xml:space="preserve"> ՀՀ կադաստրի կոմիտեի տեխնիկական հագեցվածության բարելավում</t>
  </si>
  <si>
    <t>ՀՀ ԿԱԴԱՍՏՐԻ ԿՈՄԻՏԵ</t>
  </si>
  <si>
    <t>ՀՀ պաշտպանության նախարարության շենքային պայմանների բարելավում</t>
  </si>
  <si>
    <t>ՀՀ ԱՐԴԱՐԱԴԱՏՈՒԹՅԱՆ ՆԱԽԱՐԱՐՈՒԹՅՈՒՆ</t>
  </si>
  <si>
    <t>Հակակոռուպցիոն կոմիտեի շենքային պայմանների ապահովում</t>
  </si>
  <si>
    <t>Հակակոռուպցիոն դատարանի շենքային պայմանների ապահովում</t>
  </si>
  <si>
    <t>ՀԱՆՐԱՊԵՏՈՒԹՅԱՆ ՆԱԽԱԳԱՀԻ ԱՇԽԱՏԱԿԱԶՄ</t>
  </si>
  <si>
    <t>Հանրապետության նախագահի աշխատակազմի տեխնիկական հագեցվածության բարելավում</t>
  </si>
  <si>
    <t>Հանրային ծառայությունները կարգավորող հանձնաժողովի տրանսպորտային միջոցներով ապահովվածության բարելավում</t>
  </si>
  <si>
    <t>ՀՀ ԿԳՄՍՆ գիտության կոմիտեի տեխնիկական հագեցվածության բարելավում</t>
  </si>
  <si>
    <t>Քաղաքաշինության  կոմիտեի կարողությունների զարգացում և տեխնիկական հագեցվածության ապահովում</t>
  </si>
  <si>
    <t>ՀՀ ՊԵՏԱԿԱՆ ՎԵՐԱՀՍԿՈՂԱԿԱՆ ԾԱՌԱՅՈՒԹՅՈՒՆ</t>
  </si>
  <si>
    <t>ՀՀ պետական վերահսկողական ծառայության տեխնիկական հագեցվածության բարելավում</t>
  </si>
  <si>
    <t xml:space="preserve">ՀՀ ԱԺ շենք-շինություններում և հարակից տարածքներում վերանորոգման աշխատանքներ </t>
  </si>
  <si>
    <t>ՀՀ ԱԺ գլխավոր մասնաշենքի վերելակների ապամոնտաժման և նորերի տեղադրման աշխատանքներ</t>
  </si>
  <si>
    <t xml:space="preserve">ՀՀ ԱԺ վարչական շենքի միջանցքների  մալուխների փոխարինում նորով </t>
  </si>
  <si>
    <t>ՀՀ Ազգային ժողովի նոր մասնաշենքի կառուցման նախագծանախահաշվային փաստաթղթերի կազմում</t>
  </si>
  <si>
    <t>ՄԱՐԴՈՒ ԻՐԱՎՈՒՆՔՆԵՐԻ ՊԱՇՏՊԱՆԻ ԱՇԽԱՏԱԿԱԶՄ</t>
  </si>
  <si>
    <t>ՀՀ մարդու իրավունքների պաշտպանի աշխատակազմի  տեխնիկական հագեցվածության բարելավում</t>
  </si>
  <si>
    <t>Տարեկան պլան¹</t>
  </si>
  <si>
    <t xml:space="preserve">Տարեկան ճշտված պլան² </t>
  </si>
  <si>
    <t xml:space="preserve">Փաստ                                                                                                                                                                                                    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</si>
  <si>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</si>
  <si>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>Ընդամենը,</t>
  </si>
  <si>
    <t>այդ թվում՝</t>
  </si>
  <si>
    <t>Ծրագիր</t>
  </si>
  <si>
    <t xml:space="preserve"> Բնապահպանության և ընդերքի տեսչական մարմնի կարողությունների զարգացում և տեխնիկական հագեցվածության ապահովում</t>
  </si>
  <si>
    <t xml:space="preserve"> Կրթության տեսչական մարմնի կարողությունների զարգացում և տեխնիկական հագեցվածության ապահովում</t>
  </si>
  <si>
    <t>Շուկայի վերահսկողության տեսչական մարմնի կարողությունների զարգացում և տեխնիկական հագեցվածության ապահովում</t>
  </si>
  <si>
    <t>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</si>
  <si>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>Առողջապահության և աշխատանքի տեսչական մարմնի կարողությունների զարգացում և տեխնիկական հագեցվածության ապահովում</t>
  </si>
  <si>
    <t>Սննդամթերքի անվտանգության տեսչական մարմնի տեխնիկական հագեցվածության բարելավում</t>
  </si>
  <si>
    <t>ՀՀ սահմանադրական դատարանի պահուստային ֆոնդ</t>
  </si>
  <si>
    <t>ՀՀ ՍԱՀՄԱՆԱԴՐԱԿԱՆ ԴԱՏԱՐԱՆ</t>
  </si>
  <si>
    <t>ԲԱՐՁՐԱԳՈՒՅՆ ԴԱՏԱԿԱՆ ԽՈՐՀՈՒՐԴ</t>
  </si>
  <si>
    <t>Բարձրագույն դատական խորհրդի և ՀՀ դատարանների պահուստային ֆոնդի ձևավորում և կառավարում</t>
  </si>
  <si>
    <t>Բարձրագույն դատական խորհրդի տեխնիկական հագեցվածության բարելավում</t>
  </si>
  <si>
    <t>Բարձրագույն դատական խորհրդի և դատարանների շենքային պայմանների  բարելավում</t>
  </si>
  <si>
    <t>ՀՀ ԴԱՏԱԽԱԶՈՒԹՅՈՒՆ</t>
  </si>
  <si>
    <t>ՀՀ դատախազության պահուստային ֆոնդ</t>
  </si>
  <si>
    <t>ՀՀ արդարադատության նախարարության կարողությունների զարգացում և տեխնիկական հագեցվածության ապահովում</t>
  </si>
  <si>
    <t>ՀՀ արդարադատության նախարարության պրոբացիայի ծառայության կարողությունների զարգացում և տեխնիկական հագեցվածության ապահովում</t>
  </si>
  <si>
    <t>ՀՀ արդարադատության նախարարության քրեակատարողական  ծառայության կարողությունների զարգացում և տեխնիկական հագեցվածության ապահովում</t>
  </si>
  <si>
    <t>Հակակոռուպցիոն կոմիտեի տեխնիկական հագեցվածության ապահովում</t>
  </si>
  <si>
    <t>Հակակոռուպցիոն դատարանի և վերաքննիչ հակակոռուպցիոն դատարանի տեխնիկական հագեցվածության ապահովում</t>
  </si>
  <si>
    <t>Հակակոռուպցիոն կոմիտեի տրանսպորտային սարքավորումներով հագեցվածության ապահովում</t>
  </si>
  <si>
    <t>Հակակոռուպցիոն դատարանի և վերաքննիչ հակակոռուպցիոն դատարանի տրանսպորտային սարքավորումներով հագեցվածության ապահովում</t>
  </si>
  <si>
    <t>Էլեկտրոնային ռեսուրսների ստեղծման կամ արդիականացման նախագծերի ապահովում</t>
  </si>
  <si>
    <t>ՀՀ  ԷԿՈՆՈՄԻԿԱՅԻՆԱԽԱՐԱՐՈՒԹՅՈՒՆ</t>
  </si>
  <si>
    <t>ՀՀ էկոնոմիկայի նախարարության շենքային պայմանների բարելավում</t>
  </si>
  <si>
    <t>Պատերազմական գործողությունների արդյունքում սահմանամերձ բնակավայր համարվող համայնքներին սահմանային անցումների կանխումն ապահովելու նպատակով անհրաժեշտ սարքավորումների և կառուցվածքների ձեռքբերում</t>
  </si>
  <si>
    <t>Արտերկրում ՀՀ դեսպանությունների շենքային պայմանների ապահովում</t>
  </si>
  <si>
    <t>Աջակցություն ՀՀ դեսպանությունների գործունեության իրականացմանը տրանսպորտային սարքավորումների գծով</t>
  </si>
  <si>
    <t>Աջակցություն ՀՀ դեսպանությունների գործունեության իրականացմանը վարչական սարքավորումների գծով</t>
  </si>
  <si>
    <t>«Շրջակա միջավայրի վրա ազդեցության փորձաքննական կենտրոն» ՊՈԱԿ-ի տեխնիկական հագեցվածության բարելավում</t>
  </si>
  <si>
    <t>ՀՀ շրջակա միջավայրի նախարարության տեխնիկական կարողությունների ընդլայնում</t>
  </si>
  <si>
    <t>Սևանա լճի ջրածածկ անտառտնկարկների մաքրման նպատակով տեխնիկական միջոցների ձեռքբերում</t>
  </si>
  <si>
    <t>18 տարեկանից բարձր տարիքի անձանց խնամքի համայնքային փոքր տների շենքային պայմանների բարելավում</t>
  </si>
  <si>
    <t>18 տարեկանից բարձր տարիքի անձանց համայնքային փոքր տներում խնամքի կազմակերպման համար անշարժ գույքի ձեռքբերում</t>
  </si>
  <si>
    <t>Սոցիալական ապահովության ծառայության կարողությունների զարգացում և տեխնիկական հագեցվածության ապահովում</t>
  </si>
  <si>
    <t>Էկզոսկելետոնի ձեռքբերում վերականգնողական կենտրոնին տրամադրելու նպատակով, օժանդակություն հաշմանդամություն ունեցող անձանց վերականգնման գործընթացին</t>
  </si>
  <si>
    <t>ՀՀ ԲԱՐՁՐ ՏԵԽՆՈԼՈԳԻԱԿԱՆ ԱՐԴՅՈՒՆԱԲԵՐՈՒԹՅԱՆ ՆԱԽԱՐԱՐՈՒԹՅՈՒՆ</t>
  </si>
  <si>
    <t>ՀՀ բարձր տեխնոլոգիական արդյունաբերության նախարարության կարողությունների զարգացում և տեխնիկական հագեցվածության ապահովում</t>
  </si>
  <si>
    <t>Ապրանքների ու արտադրանքի ձեռքբերում</t>
  </si>
  <si>
    <t>ՀՀ ֆինանսների նախարարության տեխնիկական հագեցվածության բարելավում</t>
  </si>
  <si>
    <t>ՀՀ  ՖԻՆԱՆՍՆԵՐԻ ՆԱԽԱՐԱՐՈՒԹՅՈՒՆ</t>
  </si>
  <si>
    <t>ՀՀ ԱՐՏԱԿԱՐԳ ԻՐԱՎԻՃԱԿՆԵՐԻ ՆԱԽԱՐԱՐՈՒԹՅՈՒՆ</t>
  </si>
  <si>
    <t>Փրկարարական ծառայության տեխնիկական հագեցվածության բարելավում</t>
  </si>
  <si>
    <t>ԱԻՆ փրկարար ծառայության շենքի ապահովվածության և պայմանների բարելավում</t>
  </si>
  <si>
    <t>Արտակարգ իրավիճակների նախարարության տեխնիկական հագեցվածության բարելավում</t>
  </si>
  <si>
    <t>ՀՀ վիճակագրական կոմիտեի տեխնիկական կարողությունների զարգացում</t>
  </si>
  <si>
    <t>ՀՀ վիճակագրական կոմիտեի շենքային պայմանների բարելավում</t>
  </si>
  <si>
    <t>ՀԵՌՈՒՍՏԱՏԵՍՈՒԹՅԱՆ ԵՎ ՌԱԴԻՈՅԻ ՀԱՆՁՆԱԺՈՂՈՎ</t>
  </si>
  <si>
    <t>Հեռուստատեսության և ռադիոյի  հանձնաժողովի տեխնիկական հագեցվածության  բարելավում</t>
  </si>
  <si>
    <t>ՊՊԾ տրանսպորտային միջոցներով ապահովվածության բարելավում</t>
  </si>
  <si>
    <t>ՊՊԾ տեխնիկական հագեցվածության բարելավում</t>
  </si>
  <si>
    <t>Ազգային անվտանգության համակարգի շենքային ապահովվածության բարելավում</t>
  </si>
  <si>
    <t>Ազգային անվտանգության համակարգի տրանսպորտային սարքավորումների հագեցվածության բարելավում</t>
  </si>
  <si>
    <t xml:space="preserve"> ՌԴ սահմանապահ զորքերի շենքային ապահովվածության բարելավում            </t>
  </si>
  <si>
    <t xml:space="preserve">ՀՀ ոստիկանության կարիքի բավարարում </t>
  </si>
  <si>
    <t>Ոստիկանության բաժանմունքների շենքային պայմանների բարելավում</t>
  </si>
  <si>
    <t>ՀՀ ՀԱՇՎԵՔՆՆԻՉ ՊԱԼԱՏ</t>
  </si>
  <si>
    <t>Հաշվեքննիչ պալատի պահուստային ֆոնդ</t>
  </si>
  <si>
    <t>Հաշվեքննիչ պալատի տեխնիկական հագեցվածության բարելավում</t>
  </si>
  <si>
    <t>ՀՀ ՔՆՆՉԱԿԱՆ ԿՈՄԻՏԵ</t>
  </si>
  <si>
    <t>ՀՀ քննչական կոմիտեի պահուստային ֆոնդ</t>
  </si>
  <si>
    <t xml:space="preserve">Քաղաքաշինության բնագավառում պետական ծրագրերի իրականացման ապահովում </t>
  </si>
  <si>
    <t>Ներդրումային ծրագրերի իրականացման նպատակով տեխնիկական հագեցվածության ապահովում</t>
  </si>
  <si>
    <t>ԿՈՌՈՒՊՑԻԱՅԻ ԿԱՆԽԱՐԳԵԼՄԱՆ ՀԱՆՁՆԱԺՈՂՈՎ</t>
  </si>
  <si>
    <t xml:space="preserve"> Կոռուպցիայի կանխարգելման հանձնաժողովի կարողությունների զարգացում և տեխնիկական հագեցվածության ապահովում</t>
  </si>
  <si>
    <t>ԿՈՏԱՅՔԻ ՄԱՐԶՊԵՏԱՐԱՆ</t>
  </si>
  <si>
    <t>ՀՀ Կոտայքի մարզպետարանի տեխնիկական հագեցվածության բարելավում</t>
  </si>
  <si>
    <t>Ապարանի Բաղրամյան 43 հասցեում գտնվող  վթարային շենքի փոխարեն նոր բնակելի շենքի կառուցում</t>
  </si>
  <si>
    <t>Սպիտակ քաղաքում նոր բնակելի շենքի կառուցման աշխատանքներ</t>
  </si>
  <si>
    <t>Այլ բնակարանային շինարարական աշխատանքներ</t>
  </si>
  <si>
    <t>ՀՀ Ազգային ժողովի շենք-շինությունների ջեռուցման համակարգի կապիտալ վերանորոգման աշխատանքներ</t>
  </si>
  <si>
    <t>ՀՀ Ազգային ժողովի տրանսպորտային միջոցներով  ապահովվածության բարելավում</t>
  </si>
  <si>
    <t>Ոռոգման համակարգերի հիմնանորոգում</t>
  </si>
  <si>
    <t>Երևան քաղաքի Եղվարդի խճուղու միջնամասից մինչև Հալաբյան փողոցի վերջնամասը 1954 մ երկարությամբ և 525 մմ տրամագծով ոռոգման ջրագծի կառուցում</t>
  </si>
  <si>
    <t>Գետերի և հեղեղատարների տեղամասերի ամրացման և մաքրման աշխատանքներ</t>
  </si>
  <si>
    <t xml:space="preserve"> Արաքս գետի  ափի ամրացում N11/1 և 11/3 սահմանային նշանի մոտ </t>
  </si>
  <si>
    <t>ՀՀ Արարատի մարզի Արաքս գետի ափապաշտպան արգելաթմբի կատարի  բարձրացում 5/2,5/3,5/4 սահմանային նշանների հատվածում</t>
  </si>
  <si>
    <t>ՀՀ Արմավիրի մարզի Արաքս գետի ամրացում 17/2 սահմանային նշանների մոտ</t>
  </si>
  <si>
    <t>ՀՀ Տավուշի մարզի Դեբետավան գյուղի տարածքում Դեբեդ գետի արգելաթմբի վերականգման աշխատանքներ՝ շուրջ 1500 մ, գետի տարբեր տեղամասերում սահմանային ճանապարհի վերականգնման  աշխատանքներ /նախագծում/</t>
  </si>
  <si>
    <t>Արփա-Սևան ջրային համակարգի վերազինում</t>
  </si>
  <si>
    <t xml:space="preserve">1. Միջպետական նշանակության ավտոճանապարհներ </t>
  </si>
  <si>
    <t>Մ-1, Երևան-Գյումրի-Վրաստանի սահման</t>
  </si>
  <si>
    <t>կմ152+600-կմ156+700 հատվածի հիմնանորոգում</t>
  </si>
  <si>
    <t xml:space="preserve">Մ-2, Երևան-Երասխ-Գորիս-Մեղրի-Իրանի սահման </t>
  </si>
  <si>
    <t>կմ72+000-կմ75+500 հատվածի հիմնանորոգում</t>
  </si>
  <si>
    <t xml:space="preserve">կմ139+000-կմ142+000 հատվածի հիմնանորոգում </t>
  </si>
  <si>
    <t>կմ53+150-կմ65+350 հատվածի հիմնանորոգում</t>
  </si>
  <si>
    <t>կմ98+000-կմ101+400 հատվածի հիմնանորոգում</t>
  </si>
  <si>
    <t>կմ108+400-կմ126+100 հատվածի հիմնանորոգում</t>
  </si>
  <si>
    <t>կմ150+700-կմ167+600 հատվածի հիմնանորոգում</t>
  </si>
  <si>
    <t>կմ196+000-կմ202+200 հատվածի հիմնանորոգում</t>
  </si>
  <si>
    <t>կմ265+000-կմ270+000 հատվածի հիմնանորոգում</t>
  </si>
  <si>
    <t>կմ284+400-կմ289+100 հատվածի հիմնանորոգում</t>
  </si>
  <si>
    <t>կմ374+000-կմ384+300 հատվածի հիմնանորոգում</t>
  </si>
  <si>
    <t xml:space="preserve">կմ254+000 - կմ265+000 հատվածի հիմնանորոգում  </t>
  </si>
  <si>
    <t xml:space="preserve">կմ374+000 - կմ384+300 հատվածի հիմնանորոգում   </t>
  </si>
  <si>
    <t>Մ- 3, Թուրքիայի սահման-Մարգարա-Վանաձոր-Տաշիր-Վրաստանի սահման</t>
  </si>
  <si>
    <t>կմ97+020 - կմ 104+700 հատվածի հիմնանորոգում</t>
  </si>
  <si>
    <t>կմ130+400-կմ135+200 հատվածի հիմնանորոգում</t>
  </si>
  <si>
    <t>կմ130+400-կմ135+354 հատվածի հիմնանորոգում</t>
  </si>
  <si>
    <t>կմ154+000-կմ176+900 հատվածի հիմնանորոգում</t>
  </si>
  <si>
    <t>Մ-4, Երևան-Սևան-Իջևան-Ադրբեջանի սահման</t>
  </si>
  <si>
    <t>կմ 67+500 փլուզված հատվածի վերականգնում (գաբիոնային շարվածք) (Սևանի տարածաշրջան)</t>
  </si>
  <si>
    <t>կմ83+200-կմ91+176 հատվածի հիմնանորոգում և ոլորանների պարամետրերի բարելավում</t>
  </si>
  <si>
    <t>կմ91+176-կմ96+176 հատվածի հիմնանորոգում և ոլորանների պարամետրերի բարելավում</t>
  </si>
  <si>
    <t>կմ105+000 և կմ106+300 - կմ106+700 հատվածներում բացակայող պարապետերի վերականգնում և կմ105+700 հատվածի փլուզված հողային պաստառի շեպի և կողնակի վերականգնում</t>
  </si>
  <si>
    <t xml:space="preserve"> Մ-7, Մ-3-Սպիտակ-Գյումրի--Թուրքիայի սահման</t>
  </si>
  <si>
    <t>կմ48+000 - կմ52+000 հատվածի հիմնանորոգում</t>
  </si>
  <si>
    <t>Մ-8, Վանաձոր (Մ-6 հատման կետ)-Դիլիջան</t>
  </si>
  <si>
    <t>կմ33+500-կմ40+000 հատվածի հիմնանորոգում</t>
  </si>
  <si>
    <t xml:space="preserve"> Մ-9, Մ-1-Թալին-Քարակերտ-Թուրքիայի սահման</t>
  </si>
  <si>
    <t>կմ1+300-կմ3+600 հատվածի հիմնանորոգում</t>
  </si>
  <si>
    <t>կմ53+800-կմ58+000 հատվածի հիմնանորոգում</t>
  </si>
  <si>
    <t xml:space="preserve"> Մ-10, Սևան-Մարտունի-Գետափ </t>
  </si>
  <si>
    <t xml:space="preserve">կմ5+750- կմ5+886 հատվածի հողային պաստառի վերականգնում և մետաղական արգելափակոցների տեղադրում  </t>
  </si>
  <si>
    <t xml:space="preserve">կմ6+850 - կմ7+034 հատվածի հողային պաստառի վերականգնում և մետաղական արգելափակոցների տեղադրում  </t>
  </si>
  <si>
    <t xml:space="preserve"> կմ50+000-կմ57+000 հատվածի հիմնանորոգում </t>
  </si>
  <si>
    <t xml:space="preserve"> կմ57+450-կմ59+450 հատվածի հիմնանորոգում </t>
  </si>
  <si>
    <t xml:space="preserve"> կմ122+000-կմ124+000 հատվածում հողային պաստառի փլուզված հատվածների, պաշտպանիչ հենապատերի և կառուցվածքների վերականգնում</t>
  </si>
  <si>
    <t xml:space="preserve"> կմ66+000-կմ80+000 հատվածի հիմնանորոգում </t>
  </si>
  <si>
    <t>Մ-11, Մարտունի - Վարդենիս - ԼՂՀ սահմ</t>
  </si>
  <si>
    <t>կմ0+000-կմ5+900 հատվածի հիմնանորոգում</t>
  </si>
  <si>
    <t xml:space="preserve"> Մ-13,/Մ-2/-Անգեղակոթ-Նախիջևանի սահման</t>
  </si>
  <si>
    <t>կմ0+000-կմ8+000 հատվածի հիմնանորոգում</t>
  </si>
  <si>
    <t xml:space="preserve"> Մ-14, Մ-4-Շորժա-Վարդենիս</t>
  </si>
  <si>
    <t xml:space="preserve">կմ32+888-կմ33+628 և կմ52+970-կմ53+350 փլուզված հատվածներում գաբիոնային հենապատերի կառուցում </t>
  </si>
  <si>
    <t>կմ39+400 - կմ60+300 հատվածի հիմնանորոգում</t>
  </si>
  <si>
    <t>կմ53+400-կմ53+800 հատվածի ասֆալտապատում</t>
  </si>
  <si>
    <t xml:space="preserve">կմ 19+450 - կմ 39+400 հատվածի հիմնանորոգում </t>
  </si>
  <si>
    <t>Մ-16, Մ-4-Ոսկեպար-Նոյեմբերյան-Մ-6</t>
  </si>
  <si>
    <t>կմ7+000-կմ8+400 հատվածի հիմնանորոգում</t>
  </si>
  <si>
    <t>կմ12+560-կմ13+900 հատվածի հիմնանորոգում</t>
  </si>
  <si>
    <t>կմ21+940-կմ24+700 հատվածի հիմնանորոգում</t>
  </si>
  <si>
    <t>Մ-17, /Մ-2/(Կապան)-Ծավ-/Մ-2/ ավտոճանապարհի Կապան-Ճակատեն շրջանցիկ ճանապարհահատվածի կառուցում</t>
  </si>
  <si>
    <t>2 Հանրապետական նշանակության ավտոճանապարհներ,</t>
  </si>
  <si>
    <t>Հ-2, /Հ-1/ Աբովյան- Արզնի-/Հ-6/ (Նոր Գեղի) հանրապետական նշանակության ավտոճանապարհի կմ0+000-կմ1+400 հատվածի հիմնանորոգում</t>
  </si>
  <si>
    <t>Հ-3, Երևան (Ջրաշխարհ, Մ-4-ի հետ հատման տեղ) - Գառնի -Գեղարդի վանք հանրապետական նշանակության ավտոճանապարհի կմ27+500-կմ33+500 հատվածի հիմնանորոգում</t>
  </si>
  <si>
    <t>Հ-4, Երևան - եղվարդ - Արագյուղ - Հարթավան - /Մ-3/ հանրապետական նշանակության ավտոճանապարհի կմ33+500 - կմ34+800 հատվածի (Երնջատափ գյուղը շրջանցող հատված) հիմնանորոգում</t>
  </si>
  <si>
    <t>Հ-5, /Հ-6/-Նոր Գեղի-Արգել-Արզական-Հրազդան հանրապետական նշանակության ավտոճանապարհի կմ 0+000 - կմ10+000  հատվածի հիմնանորոգում</t>
  </si>
  <si>
    <t>Հ-5,/Հ-6/-Նոր Գեղի-Արգել-Արզական-Հրազդան հանրապետական նշանակության  ավտոճանապարհի կմ25+200-կմ36+000 հատվածի հիմնանորոգում</t>
  </si>
  <si>
    <t xml:space="preserve">Հ-8, /Մ-2/-Այնթապ-Մխչյան-Արտաշատ-Այգեւան-/Մ-2/ հանրապետական նշանակության ավտոճանապարհի կմ21+200-կմ 26+400 եւ կմ30+000-կմ33+500 հատվածների հիմնանորոգում </t>
  </si>
  <si>
    <t xml:space="preserve">Հ8, Երևան-Արտաշատ-Այգեվան կմ 26+400 - կմ 30+000 հատվածի հիմնանորոգում </t>
  </si>
  <si>
    <t xml:space="preserve">Հ8, Երևան-Արտաշատ-Այգեվան կմ 33+500 - կմ 42+600 հատվածի հիմնանորոգում </t>
  </si>
  <si>
    <t>Հ-11, Մոտեցում Խոր Վիրապին հանրապետական նշանակության ավտոճանապարհի կմ0+000 - կմ1+700 հատվածի հիմնանորոգում</t>
  </si>
  <si>
    <t>Հ-12, Մասիսի տրանսպորտային հանգույց -Մասիս -Ռանչպար - Արաքս - Ջրառատ - /Մ-3/ հանրապետական նշանակության ավտոճանապարհի կմ0+000 - կմ9+500 հատվածի հիմնանորոգում</t>
  </si>
  <si>
    <t>Հ-13, /Մ-3/ (Վաղարշապատ) - Մասիս - /Մ-2/ հանրապետական նշանակության ավտոճանապարհի կմ10+300 - կմ15+300 հատվածի հիմնանորոգում</t>
  </si>
  <si>
    <t>Հ-17, Մ-5-Արմավիր-Մ-9, կմ 0+000 - կմ 2+070</t>
  </si>
  <si>
    <t>Հ-21, /Հ-75/ - Հոռոմ-Արթիկ-Ալագյազ հանրապետական նշանակության ավտոճանապարհի կմ19+000 - կմ23+900 հատվածի հիմնանորոգում</t>
  </si>
  <si>
    <t>Հ-25, Մ6-Հաղպատի հուշարձան կմ0+000-կմ5+000 հատվածի հիմնանորոգում</t>
  </si>
  <si>
    <t xml:space="preserve">Հ-30,Մոտեցում Գոշավանքին  հանրապետական նշանակության ավտոճանապարհի կմ 0+000-կմ 3+900 հատվածի հիմնանորոգում  </t>
  </si>
  <si>
    <t xml:space="preserve">Հ-30, /Մ-4/ - Ճամբարակ - /Մ-14/ հանրապետական նշանակության ավտոճանապարհի կմ 0+000-կմ 11+000 հատվածի հիմնանորոգում  </t>
  </si>
  <si>
    <t xml:space="preserve"> Հ-30, Մ4-Ճամբարակ-Դրախտիկ-Մ14 հարկադիր քարաթափման աշխատանքներ (Ձորավանք-Մարտունի համայնքների տարածք) </t>
  </si>
  <si>
    <t>Հ-32, /Մ-1/ (Գյումրի) - Կապս - Ամասիա - /Մ-1/ հանրապետական նշանակության ավտոճանապարհի կմ 20+900-կմ 22+700 և կմ 23+000-կմ 31+200 հատվածների հիմնանորոգում</t>
  </si>
  <si>
    <t xml:space="preserve">Հ-33, /Մ-3 /Ստեփանավան-Ագարակ-Յաղդան-/Հ-35/ հանրապետական նշանակության ավտոճանապարհի կմ0+000-կմ8+100 հատվածի </t>
  </si>
  <si>
    <t>Հ-36, /Մ-4/ (Իջևան) - Նավուր - Բերդ - Այգեպար հանրապետական նշանակության ավտոճանապարհի կմ 5+600-կմ 42+100 հատվածի հիմնանորոգում</t>
  </si>
  <si>
    <t>Հ-39, /Մ-10/ (Գյումրի) - Կապս - Ամասիա - /Մ-10/ հանրապետական նշանակության ավտոճանապարհի կմ 4+300-կմ 7+700  հատվածի հիմնանորոգում</t>
  </si>
  <si>
    <t>Հ-41, /Մ-2/ - Նորավանքի պատմական հուշարձան հանրապետական նշանակության ավտոճանապարհի կմ0+000-կմ8+100 հատվածի հիմնանորոգում</t>
  </si>
  <si>
    <t>Հ-45, /Մ-2/-Շաքի-Սիսան-Դաստակերտ-Ցողունի հանրապետական նշանակության ավտոճանապարհի կմ14+590-կմ25+900 հատվածի հիմնանորոգում</t>
  </si>
  <si>
    <t>Հ-46, Մ2-Տաթև-Աղվանի-Մ2 (Սյունիք) ավտոճանապարհի կմ 25+000-կմ37+500 հատվածի հիմնանորոգում</t>
  </si>
  <si>
    <t>Հ-46, Մ2-Տաթև-Աղվանի-Մ2 (Սյունիք) ավտոճանապարհի կմ 37+500-կմ55+000 հատվածի հիմնանորոգում</t>
  </si>
  <si>
    <t>Հ-46, Մ2-Տաթև-Աղվանի-Մ2 (Սյունիք) ավտոճանապարհի կմ 55+000-կմ68+000 հատվածի հիմնանորոգում</t>
  </si>
  <si>
    <t>Հ-49, /Մ-17/-Նռնաձոր-ԱՀ սահման հանրապետական նշանակության ավտոճանապարհի կմ0+000 - կմ8+600 հատվածի հիմնանորոգում</t>
  </si>
  <si>
    <t xml:space="preserve">Հ-55, Հրազդանի տրանսպորտային հանգույց-Ծաղկաձորի մարզահամալիր կմ0+000-կմ10+500 հատվածի  հիմնանորոգում </t>
  </si>
  <si>
    <t xml:space="preserve">Հ-63, /Մ-16/ -Կոթի -Բարեկամավան հանրապետական նշանակության ավտոճանապարհի կմ8+500 հատվածում փլուզված հողային պաստառի շեպի եւ կողնակի վերականգնում </t>
  </si>
  <si>
    <t>Հ-64, Բերդ - Արծվաբերդ - Չինարի հանրապետական նշանակության ավտոճանապարհի կմ2+700-9+700 և կմ14+160-16+400հատվածի հիմնանորոգում</t>
  </si>
  <si>
    <t>Հ-64, Բերդ - Արծվաբերդ - Չինարի հանրապետական նշանակության ավտոճանապարհի 18-րդ կիլոմետրում փլուզված հողային պաստառի վերականգնում</t>
  </si>
  <si>
    <t>Հ-69, /Հ-21/-Հառիճ ավտոճանապարհի հանրապետական նշանակության կմ1+100-ում երթևեկային մասի ջրահեռացման կարգավորում և 200 գծ.մ ասֆալտապատում</t>
  </si>
  <si>
    <t xml:space="preserve">Հ-70, Մ-6 - Մարց - Աթան հանրապետական նշանակության ավտոճանապարհի կմ0+000 - կմ27+500 հատվածի հիմնանորոգում </t>
  </si>
  <si>
    <t>Հ-75, Մ-9-Իսահակյան-Գյումրի-Մ-7 հանրապետական նշանակության ավտոճանապարհի կմ23+250 - կմ37+500 եւ կմ45+300 - կմ60+200 հատվածների հիմնանորոգում</t>
  </si>
  <si>
    <t>Հ-83, /Հ-21/ (Արթիկ)-Պեմզաշեն-/Մ-1/ Մոտեցում Մակարավանքի հուշարձան հանրապետական նշանակության ավտոճանապարհի կմ0+000-կմ8+900 հատվածների հիմնանորոգում</t>
  </si>
  <si>
    <t>Հ-93, /Հ-75/ - Երերույքի տաճար  հանրապետական նշանակության ավտոճանապարհի  կմ 0+000-կմ 2+700 հատվածի հիմնանորոգում</t>
  </si>
  <si>
    <t>3 Մարզային նշանակության ավտոճանապարհներ,</t>
  </si>
  <si>
    <t xml:space="preserve">Հ-13 - Նորաբաց - Հ-14 ավտոճանապարհի 5,2 կմ հատվածի հիմնանորոգում </t>
  </si>
  <si>
    <t>Հ-46(Քաշունի գյուղի խաչմերուկից) - Բարձրավան ավտոճանապարհի կառուցում</t>
  </si>
  <si>
    <t>Մ-5,Երևան-Արմավիր-Թուրքիայի սահման միջպետական նշանակության ավտոճանապարհից դեպի &lt;&lt;Արմենիա միջազգային  ՓԲԸ բեռնային Համալիր տանող 1.7կմ երկարությամբ ճանապարհի հիմնանորոգում</t>
  </si>
  <si>
    <t>Տ-1-24 /Մ-3/ Մելիքգյուղ կմ0+000-կմ6+000 հատվածի հիմնանորոգում</t>
  </si>
  <si>
    <t>Տ-1-39, /Մ-1/ - Կաթնաղբյուր - Շղարշիկ - Եղնիկ - (Տ-1-17) ավտոճանապարհի կմ 6+900 - կմ 10+800 հատվածի հիմնանորոգում</t>
  </si>
  <si>
    <t xml:space="preserve">Տ-1-45, Ապարան - Ձորագլուխ ավտոճանապարհի Չքնաղ - Ձորագլուխ /5,4կմ/ հատվածի հիմնանորոգում </t>
  </si>
  <si>
    <t>Տ-2-31, /Տ-2-30/ -Բերդիկ -/Հ-9/ (Այգեստան) ավտոճանապարհի կմ0+000-կմ2+100 հատվածի հիմնանորոգում</t>
  </si>
  <si>
    <t xml:space="preserve">Տ-2-62, /Հ-8/ (Այգավան) -/Հ-11/ (Եղեգնավան) ավտոճանապարհի կմ0+100 - կմ3+000 հատվածի հիմնանորոգում </t>
  </si>
  <si>
    <t>Տ-3-15,/Հ-15/, Ալաշկերտ (Տ-3-14) ավտոճանապարհի կմ0+000- կմ1+000 հատվածի հիմնանորոգում</t>
  </si>
  <si>
    <t>Տ-3-21,Մ5-Երվանդաշատ-Բագարան ավտոճանապարհի
կմ19+900-կմ22+400 հատվածի հիմնանորոգում</t>
  </si>
  <si>
    <t>Տ-3-76, Զարթոնք-Արտաշար (Տ-3-54) ավտոճանապարհի կմ0+000- կմ2+100 հատվածի հիմնանորոգում</t>
  </si>
  <si>
    <t>Տ-5-24,/Մ-3/ (Ստեփանավան) Արմանիս-Ուրասար-Կաթնաղբյուր տեղական  նշանակության ավտոճանապարհի կմ6+600-կմ15+200 հատվածի  և Կաթնաղբյուր  համայնքի 8-րդ և 9-րդ փողոցների հիմնանորոգում</t>
  </si>
  <si>
    <t>Տ-5-69, /Հ-70/ - Ահնիձոր ավտոճանապարհի կմ0+000 - կմ4+000 հատվածի հիմնանորոգում</t>
  </si>
  <si>
    <t>Տ-5-82, /Հ-70/ – Լորուտ ավտոճանապարհի կմ0+000 - կմ1+600 հատվածի հիմնանորոգում</t>
  </si>
  <si>
    <t xml:space="preserve">Տ-5-93, /Հ-70/ - Մարց ավտոճանապարհի կմ0+000 - կմ0+800 հատվածի հիմնանորոգում </t>
  </si>
  <si>
    <t>Տ-7-42, /Մ-7/ (Գյումրի) – Հացիկ – Կարմրաքար (Տ-7-45) ավտոճանապարհի կմ0+000-կմ 4+000 հատվածի հիմնանորոգում</t>
  </si>
  <si>
    <t xml:space="preserve">Տ-7-48, Գյումրի (Տ-7-58) - Արեւիկ – Այգեբաց - Վարդաքար - /Հ-21/ ավտոճանապարհի կմ10+900 - կմ16+200 հատվածի հիմնանորոգում </t>
  </si>
  <si>
    <t>Տ-7-52, /Հ-21/ (Արթիկ) – Անուշավան – Փանիկ (Տ-7-53) ավտոճանապարհի կմ0+000 - կմ3+000 հատվածի հիմնանորոգում</t>
  </si>
  <si>
    <t>Տ-8-22, /Մ-2/ - Վարդավանք – Խդրանց - Ագարակ ավտոճանապարհի կմ0+000 - կմ13+100 հատվածի հիմնանորոգում</t>
  </si>
  <si>
    <t>Տ-8-49, /Տ-8-48/ - Լծեն ավտոճանապարհի վերակառուցում</t>
  </si>
  <si>
    <t>Տ-8-86 Հ-49-Նռնաձոր կմ0+000-կմ2+200 հատվածի հիմնանորոգում</t>
  </si>
  <si>
    <t>Տ-8-93, Լծեն- Տաթև  ավտոճանապարհի վերանորոգում</t>
  </si>
  <si>
    <t xml:space="preserve">Տ-9-19, /Մ-2/ - Հերհեր -Կարմրաշեն ավտոճանապարհի կմ10+000 - կմ18+700 հատվածի հիմնանորոգում </t>
  </si>
  <si>
    <t xml:space="preserve">/Հ-70/ – Քարինջ ավտոճանապարհի կմ0+000 - կմ3+500 հատվածի հիմնանորոգում </t>
  </si>
  <si>
    <t>ՀՀ Լոռու մարզի Ստեփանավան քաղաքի Սուրբ Վարդան  փողոցի կմ0+000- կմ1+600  (Հ-34-I հետ հատման կետ) հատվածի հիմնանորոգում</t>
  </si>
  <si>
    <t>ՀՀ Տավուշի մարզի Վերին Կարմիր Աղբյուր համայնքի 1,65 կմ երկարությամբ հատվածի հիմնանորոգում</t>
  </si>
  <si>
    <t>ՀՀ Տավուշի մարզի Իջևան քաղաքի Մայիսի 28-ի փողոցի վերանորոգում</t>
  </si>
  <si>
    <t xml:space="preserve">ՀՀ Տավուշի մարզի Բերդի հոսպիտալ տանող ճանապարհի 300 գծմ հատվածի հիմնանորոգում </t>
  </si>
  <si>
    <t xml:space="preserve">Իջևան քաղաքի Սարիբեկ-Օհանյան փողոցի կմ0+000-կմ1+145  հատվածի հիմնանորոգում </t>
  </si>
  <si>
    <t>Մարտունի քաղաքի Սայաթ Նովա փողոցի (Մ-10-ի շրջանց) ավտոճանապարհի հիմնանորոգում</t>
  </si>
  <si>
    <t>Որոտան - Խոտ ավտոճանապարհի վերակառուցում</t>
  </si>
  <si>
    <t>Տանձավեր - Շուռնուխ ավտոճանապարհի կառուցում</t>
  </si>
  <si>
    <t>Արթիկ համայնքի Սպանդարյան փողոցի ասֆալտապատում</t>
  </si>
  <si>
    <t xml:space="preserve">Հրազդան քաղաքի հարավային թաղամաս 1069 գծմ (Նոյեմբերյան փողոց 627 գծմ, Մյասնիկյան փողոց 442 գծմ) հատվածների հիմնանորոգում </t>
  </si>
  <si>
    <t>Հրազդան քաղաքի Ջրառատ թաղամասեր 2572 գծմ (դեպի Հրազդանի Ջեկ 1264 գծմ, 3-րդ փողոց 670 գծմ, Պուրակյան փողոց 638 գծմ) հատվածների հիմնանորոգում</t>
  </si>
  <si>
    <t xml:space="preserve"> Հրազդան քաղաքի Վանատուր թաղամասի միջթաղամասային փողոցների 3384 գծմ (626 գծմ, 310 գծմ, 176 գծմ, 1235 գծմ, 950 գծմ եւ 87 գծմ) հատվածների հիմնանորոգում</t>
  </si>
  <si>
    <t>Հրազդան քաղաքի Տիգրան Մեծ փողոցի 290 գծմ  հատվածի հիմնանորոգում</t>
  </si>
  <si>
    <t>Մ-2, Երևան-Երասխ-Գորիս-Մեղրի-Իրանի սահման կմ 27+349 հատվածում վերգետնյա ուղեանցի կառուցում</t>
  </si>
  <si>
    <t>Մ-2, Երևան-Երասխ-Գորիս-Մեղրի-Իրանի սահման կմ 202+985-ում d=1.0մ ե/բ խողովակի վերանորոգում</t>
  </si>
  <si>
    <t xml:space="preserve">Մ-2, Երևան-Երասխ-Գորիս-Մեղրի-Իրանի սահման կմ178+000-կմ178+060 հատվածի ստորին հենապատի վերանորոգում </t>
  </si>
  <si>
    <t>Մ-3, Մարգարա-Վանաձոր-Տաշիր-Վրաստանի սահման կմ144+020 հատվածում կամրջի վերանորոգում</t>
  </si>
  <si>
    <t>/Մ-4/ (Վերին Պտղնի) - Մասիսի տրանսպորտային հանգույց (Երևանի շրջանց) կմ6+800 կամուրջի վերանորոգում</t>
  </si>
  <si>
    <t>Մ- 4,  Երևան  - Սևան - Իջևան - Ադրբեջանի սահման կմ 14+796 հատվածում գտնվող կամրջի վերանորոգում</t>
  </si>
  <si>
    <t>Մ- 4,  Երևան  - Սևան - Իջևան - Ադրբեջանի սահման կմ 104+300 հատվածում գտնվող կամրջի վերանորոգում</t>
  </si>
  <si>
    <t xml:space="preserve">Մ- 4,  Երևան  - Սևան - Իջևան - Ադրբեջանի սահման կմ 103+900 հատվածի վթարված կամրջի վերականգնում </t>
  </si>
  <si>
    <t>Մ- 4,  Երևան  - Սևան - Իջևան - Ադրբեջանի սահման  կմ105+600- կմ- 105+610, կմ 108+850 -կմ108+900 և կմ111+550- կմ-111+595-հատվածներում ստորին հենապատերի կառուցում</t>
  </si>
  <si>
    <t>Մ10, Սևան-Մարտունի-Գետափ Կմ 123+500 (Գետափ բնակավայրի դպրոցի մոտ) վերգետնյա հետիոտնային անցման կառուցում</t>
  </si>
  <si>
    <t>Մ-11, Մարտունի-Վարդենիս-Արցախի Հանրապետության սահման միջպետական նշանակության ավտոճանապարհի կմ22+700-կմ22+780 փլուզված հատվածում գաբիոնային հենապատերի կառուցում</t>
  </si>
  <si>
    <t>Հ-30, Մ-4 – Ճամբարակ-Դրախտիկ կմ 35+050-ում գտնվող կամուրջի հիմնանորոգում</t>
  </si>
  <si>
    <t>Հ-7, /Հ-5/ - Կարենիս - Չարենցավան - Ֆանտան հանրապետական նշանակության ավտոճանապարհի Չարենցավան - Ֆանտան հատվածի (Երևան -Սևան երկաթգծի և հրազդանի ջրանցքի վրայով անցնող) կամրջի հիմնանորոգում</t>
  </si>
  <si>
    <t>Հ-6, /Հ-2/ –Նոր Գեղի - Եղվարդի տրանսպորտային հանգույց - /Մ-1/ ավտոճանապարհի Հրազդան գետի վրայի կամրջի վերանորոգում    Տ-7-2,</t>
  </si>
  <si>
    <t>Հ-22, /Մ-6/-Դսեղ-/Հ-70/ հանրապետական նշանակության ավտոճանապարհի առաջին կիլոմետրում գտնվող կամրջի հիմնանորոգում</t>
  </si>
  <si>
    <t>Հ-53, /Մ-4/-Սմյոնովկա-/Մ-4/ հանրապետական նշանակության ավտոճանապարհի կմ 11+640- կմ- 11+665  հատվածում  հենապատի կառուցում</t>
  </si>
  <si>
    <t>Հ-60, Մ-3 - Մեծավան - Ձյունաշող հանրապետական նշանակության ավտոճանապարհի կմ5+000 հատվածի կամրջի հիմնանորոգում</t>
  </si>
  <si>
    <t>ՀՀ Շիրակի մարզի Ամասիա - Երիզակ ավտոճանապարհի կմ9+300 հատվածի հավաքովի ե/բետոնե ուղղանկյուն խողովակի հիմնանորոգում</t>
  </si>
  <si>
    <t xml:space="preserve"> ՀՀ Շիրակի մարզի Ողջի - Մեղրաշատ - Բյուրական ավտոճանապարհի կմ7+700 հատվածի կամրջի հիմնանորոգում</t>
  </si>
  <si>
    <t>Տ-2-13 Արգավանդ – Հայանիստ – Հովտաշատ - Արմավիրի մարզի սահման մարզային նշանակության ավտոճանապարհի կմ4+000 կամրջի հիմնանորոգում</t>
  </si>
  <si>
    <t>Տ-2-21 Հ-8 /Մրգավետ/-Արևշատ (Տ-2-25) մարզային նշանակության ավտոճանապարհի կմ 4+200 կամրջի հիմնանորոգում</t>
  </si>
  <si>
    <t>Ջրամատակարարման և ջրահեռացման համակարգի հիմնանորոգում</t>
  </si>
  <si>
    <t>ՀՀ Արագածոտնի մարզի Թալին համայնքի Սպանդարյան, Քոթանյան, Գայի փողոցների ջրամատակարարման և ջրահեռացման ցանցի վերակառուցում (Մ-9, Մ-1-Թալին-Քարակերտ-Թուրքիայի սահմանի կմ1+300-կմ3+600)</t>
  </si>
  <si>
    <t>ՀՀ Արարատի մարզի Նոր Կյանք համայնքի ջրամատակարարման համակարգի վերակառուցում (Հ8, Երևան-Արտաշատ-Այգավան կմ26+400 կմ30+000)</t>
  </si>
  <si>
    <t>ՀՀ Արարատի մարզի գ. Արարատ համայնքի ջրամատակարարման համակարգի վերակառուցում (Հ8, Երևան-Արտաշատ-Այգավան կմ33+500 կմ42+600)</t>
  </si>
  <si>
    <t>Ջրային կոմիտեի տեխնիկական հագեցվածության բարելավում</t>
  </si>
  <si>
    <t xml:space="preserve">Հրետակոծության հետևանքով հասցված վնասների վերականգնման աշխատանքներ </t>
  </si>
  <si>
    <t>&lt;&lt;ՄԱՅՐԻԿ&gt;&gt; մանկական պուրակ ՀՀ Տավուշի մարզի Կարմիրաղբյուր գյուղում</t>
  </si>
  <si>
    <t>ՀՀ Տավուշի մարզի Բերդ համայնքի Չինարի գյուղում բնակելի տան, օժանդակ շինությունների կառուցման և տարածքի բարեկարգման  աշխատանքներ</t>
  </si>
  <si>
    <t xml:space="preserve"> ՀՀ Արարատի մարզ</t>
  </si>
  <si>
    <t>«Արարատի պետական բժշկական քոլեջ» ՊՈԱԿ</t>
  </si>
  <si>
    <t xml:space="preserve"> ՀՀ Լոռու մարզ</t>
  </si>
  <si>
    <t>ք. Վանաձորի գյուղատնտեսական պետական քոլեջի վերակառուցում</t>
  </si>
  <si>
    <t xml:space="preserve">ք. Վանաձորի Միքայել Թավրիզյանի անվան արվեստի պետական քոլեջի վերակառուցում </t>
  </si>
  <si>
    <t>«Ալավերդու պետական քոլեջ» ՊՈԱԿ</t>
  </si>
  <si>
    <t xml:space="preserve"> ՀՀ Կոտայքի  մարզ</t>
  </si>
  <si>
    <t>«Նոր Գեղիի ակադեմիկոս Գ. Աղաջանյանի անվան պետական գյուղատնտեսական քոլեջ» ՊՈԱԿ</t>
  </si>
  <si>
    <t xml:space="preserve"> ՀՀ Սյունիքի մարզ</t>
  </si>
  <si>
    <t>«Կապանի արվեստի պետական քոլեջ» ՊՈԱԿ</t>
  </si>
  <si>
    <t xml:space="preserve"> ՀՀ Տավուշի մարզ</t>
  </si>
  <si>
    <t>«Նոյեմբերյանի պետական քոլեջ» ՊՈԱԿ</t>
  </si>
  <si>
    <t>ՀՀ Արագածոտնի մարզ</t>
  </si>
  <si>
    <t>Ագարակ հնավայրի վաղ բրոնզի դարի կացարանների, միջնադարյան համալիրի և Պարսպապատի ամրակայում</t>
  </si>
  <si>
    <t>Օհանավան համայնքի Հովհաննավանքի պարսպապատերի, կից կառույցների նորոգում, ամրակայում, վերականգնում և տարածքի բարեկարգում</t>
  </si>
  <si>
    <t>Փարպի համայնքի 5-րդ դարի Ծիրանավոր եկեղեցու ամրակայում, վերականգնում և տարածքի բարեկարգում</t>
  </si>
  <si>
    <t>ՀՀ Արմավիրի մարզ</t>
  </si>
  <si>
    <t>Այգեշատ համայնքի Թարգմանչաց եկեղեցու վերականգնում</t>
  </si>
  <si>
    <t>ՀՀ Լոռու մարզ</t>
  </si>
  <si>
    <t>Քոբայր երկաթգծի կայարանի Քոբայրավանքի սեղանատան վերականգնում</t>
  </si>
  <si>
    <t>Ալավերդի համայնքի  Սանահինի վանական համալիրի Սբ Ամենափրկիչ եկեղեցու տանիքների նորոգում</t>
  </si>
  <si>
    <t>Դսեղ համայնքի Բարձրաքաշի Սբ Գրիգոր վանական համալիրի վավերագրում և ուսումնասիրում</t>
  </si>
  <si>
    <t>ՀՀ Կոտայքի մարզ</t>
  </si>
  <si>
    <t>Չարենցավան համայնքի «Ճանապարհաշինարարներ» արձանի վերականգնում</t>
  </si>
  <si>
    <t>ՀՀ Շիրակի մարզ</t>
  </si>
  <si>
    <t>Վահրամաբերդ համայնքի Մարմաշեն վանական համալիրի ուսումնասիրում, ամրակայում և տարածքի բարեկարգում</t>
  </si>
  <si>
    <t>ՀՀ Սյունիքի մարզ</t>
  </si>
  <si>
    <t>Տեղի Սբ Գևորգ եկեղեցու վերականգնում</t>
  </si>
  <si>
    <t>Բնունիս, Սբ Աստվածածին եկեղեցու վերականգնում</t>
  </si>
  <si>
    <t>ՀՀ Վայոց Ձորի մարզ</t>
  </si>
  <si>
    <t>Շատիվանքի վանական համալիրի ամրակայում, մասնակի վերականգնում և տարածքի բարեկարգում</t>
  </si>
  <si>
    <t>Ջերմուկ խոշորացված համայնքի Սբ Աստվածածին եկեղեցու որմնանկարների ամրակայում և վերականգնում</t>
  </si>
  <si>
    <t>ՀՀ Տավուշի մարզ</t>
  </si>
  <si>
    <t>Գոշավանքի Սբ Աստվածածին եկեղեցու և գավթի տանիքների նորոգում</t>
  </si>
  <si>
    <t>Դիլիջան քաղաքի ժողովրդական արվեստների թանգարանի նորոգում, ամրակայում («Հովհաննես Շարամբեյանի անվան ժողովրդական ստեղծագործության կենտրոն» պետական ոչ առևտրային կազմակերպության «Դիլիջանի ժողովրդական արվեստի թանգարան» մասնաճյուղ ԱՍ)</t>
  </si>
  <si>
    <t>Արձանների պատրաստման, նորոգման, վերականգնման և տեղադրման աշխատանքներ</t>
  </si>
  <si>
    <t>Բյուրեղավանի համայնքի «Արձագանք» արձանի վերականգնում</t>
  </si>
  <si>
    <t>Ներդրումներ թանգարանների և պատկերասրահների հիմնանորոգման համար</t>
  </si>
  <si>
    <t>Երևան քաղաք</t>
  </si>
  <si>
    <t>«Հայաստանի պատմության թանգարան» ՊՈԱԿ</t>
  </si>
  <si>
    <t xml:space="preserve"> ՀՀ կրթության, գիտության, մշակույթի և սպորտի նախարարության կարողությունների զարգացում և տեխնիկական հագեցվածության ապահովում_x000D_</t>
  </si>
  <si>
    <t>«Մոդուլային» տիպի մանկապարտեզների շենքային ապահովում</t>
  </si>
  <si>
    <t xml:space="preserve"> «Մոդուլային» տիպի 144 տեղ հզորությամբ մսուր-մանկապարտեզի բազմակի օգտագործման օրինակելի նախագծանախահաշվային փաստաթղթերի մշակում և համապատասխան համայնքներում տեղակապում</t>
  </si>
  <si>
    <t xml:space="preserve">ՀՀ Արմավիրի մարզի Արևիկ համայնքում «Մոդուլային» տիպի մսուր-մանկապարտեզ </t>
  </si>
  <si>
    <t>Աջակցություն համայնքներին մարզական հաստատությունների շենքային պայմանների բարելավման համար</t>
  </si>
  <si>
    <t>«Արթուր Ալեքսանյանի անվան հունահռոմեական ըմբշամարտի մանկապատանեկան դպրոց» նոր սպորտային համալիր</t>
  </si>
  <si>
    <t>Մարզական օբյեկտների շինարարություն</t>
  </si>
  <si>
    <t>Օլիմպիական հերթափոխի պետական  մարզական քոլեջի հանրակացարանային նոր մասնաշենք</t>
  </si>
  <si>
    <t>Ջրառատ համայնքում ծանրամարտի մարզադահլիճ</t>
  </si>
  <si>
    <t>Ներդրումներ թատրոնների շենքերի կապիտալ վերանորոգման համար</t>
  </si>
  <si>
    <t>որից`</t>
  </si>
  <si>
    <t xml:space="preserve">Երևանի մնջախաղի պետական թատրոնի շենքի վերակառուցում </t>
  </si>
  <si>
    <t xml:space="preserve">«Երևանի Լեոյի անվան հ. 65 ավագ դպրոց» ՊՈԱԿ  </t>
  </si>
  <si>
    <t xml:space="preserve">թիվ 22 հիմնական դպրոց          </t>
  </si>
  <si>
    <t xml:space="preserve">Մ. Խորենացու անվան թիվ 143 հիմնական դպրոց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</si>
  <si>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Երևանի թիվ 191 դպրոց</t>
  </si>
  <si>
    <t>«Երևանի Հենրիկ Խաչատրյանի անվան N 199 հիմնական դպրոց» ՊՈԱԿ</t>
  </si>
  <si>
    <t>«Երևանի Մ. Սարյանի անվան N 86 հիմնական դպրոց» ՊՈԱԿ</t>
  </si>
  <si>
    <t>«Երևանի Ստեփան Շահումյանի անվան N 1 հիմնական դպրոց» ՊՈԱԿ</t>
  </si>
  <si>
    <t>«Երևանի N 136 հիմնական դպրոց» ՊՈԱԿ</t>
  </si>
  <si>
    <t>«Երևանի Սիլվա Կապուտիկյանի անվան N 145 հիմնական դպրոց» ՊՈԱԿ</t>
  </si>
  <si>
    <t>«Երևանի Հ. Օշականի անվան N 172 հիմնական դպրոց» ՊՈԱԿ</t>
  </si>
  <si>
    <t>«Երևանի Ղ. Աղայանի անվան N 63 հիմնական դպրոց» ՊՈԱԿ</t>
  </si>
  <si>
    <t>«Երևանի Ռուբեն Սևակի անվան N 151 հիմնական դպրոց» ՊՈԱԿ</t>
  </si>
  <si>
    <t>«Երևանի Վ.Վաղարշյանի անվան N 80 հիմնական դպրոց» ՊՈԱԿ</t>
  </si>
  <si>
    <t>«Երևանի N 163 հիմնական դպրոց» ՊՈԱԿ</t>
  </si>
  <si>
    <t>«Երևանի N 156 հիմնական դպրոց» ՊՈԱԿ</t>
  </si>
  <si>
    <t>ՀՀ Արարատի մարզ</t>
  </si>
  <si>
    <t>«Վեդիի ավագ դպրոց» ՊՈԱԿ</t>
  </si>
  <si>
    <t>«Բարձրաշենի միջնակարգ դպրոց»</t>
  </si>
  <si>
    <t>«Վաղարշապատի Մովսես Խորենացու անվան N10 ավագ դպրոց» ՊՈԱԿ</t>
  </si>
  <si>
    <t>«Վաղարշապատի Զորավար Անդրանիկի անվան N 12 հիմնական դպրոց» ՊՈԱԿ</t>
  </si>
  <si>
    <t>ՀՀ Գեղարքունիքի մարզ</t>
  </si>
  <si>
    <t xml:space="preserve">«Վարդենիսի Հ. Համբարձումյանի անվան ավագ  դպրոց» ՊՈԱԿ  </t>
  </si>
  <si>
    <t>«Սպիտակի Անանիա Շիրակացու անվան N 8 միջնակարգ դպրոց» ՊՈԱԿ</t>
  </si>
  <si>
    <t>«Քաջարանի թիվ 5 միջնակարգ դպրոց» ՊՈԱԿ</t>
  </si>
  <si>
    <t>«Սպանդարյանի միջնակարգ դպրոց» ՊՈԱԿ</t>
  </si>
  <si>
    <t>«Ա. Սարգսյանի անվան Տեղի N 1 միջնակարգ դպրոց» ՊՈԱԿ</t>
  </si>
  <si>
    <t>«Հրանտ Ոսկանյանի անվան Կապանի թիվ 12 հիմնական դպրոց» ՊՈԱԿ</t>
  </si>
  <si>
    <t>«Եղվարդի միջնակարգ դպրոց» ՊՈԱԿ</t>
  </si>
  <si>
    <t>«Սիսիանի N 5 հիմնական դպրոց» ՊՈԱԿ</t>
  </si>
  <si>
    <t>«Սիսիանի N 2 հիմնական դպրոց» ՊՈԱԿ</t>
  </si>
  <si>
    <t>«Սիսիանի N 1 հիմնական դպրոց» ՊՈԱԿ</t>
  </si>
  <si>
    <t>«Մասիսի թիվ 5 ավագ դպրոց» ՊՈԱԿ</t>
  </si>
  <si>
    <t>«Ն. Գետաշենի թիվ 1 միջնակարգ դպրոց»</t>
  </si>
  <si>
    <t>«Լուսակնի միջնակարգ դպրոց» ՀՈԱԿ</t>
  </si>
  <si>
    <t>«Գառնահովիտի  միջնակարգ դպրոց» ՊՈԱԿ</t>
  </si>
  <si>
    <t>«Դեղձուտի միջնակարգ դպրոց» ՊՈԱԿ</t>
  </si>
  <si>
    <t>ՀՀ Արմավիր մարզ</t>
  </si>
  <si>
    <t>«Արգինայի միջնակարգ դպրոց» ՊՈԱԿ</t>
  </si>
  <si>
    <t>«Լեռնահովիտ գյուղի Վ. Բարեղամյանի անվան հիմնական դպրոց» ՊՈԱԿ</t>
  </si>
  <si>
    <t>«Շատջրեք գյուղի միջնակարգ դպրոց» ՊՈԱԿ</t>
  </si>
  <si>
    <t>«Ջիլի միջնակարգ դպրոց» ՊՈԱԿ</t>
  </si>
  <si>
    <t>«Մեդովկայի միջնակարգ դպրոց» ՊՈԱԿ</t>
  </si>
  <si>
    <t>«Հագվու հիմնական դպրոց» ՊՈԱԿ</t>
  </si>
  <si>
    <t>«Ջրառատի միջնակարգ դպրոց» ՊՈԱԿ</t>
  </si>
  <si>
    <t>«Կաթնաղբյուրի հիմնական դպրոց» ՊՈԱԿ</t>
  </si>
  <si>
    <t>«Բերդաշենի միջնակարգ դպրոց» ՊՈԱԿ</t>
  </si>
  <si>
    <t>«Արեգնադեմի միջնակարգ դպրոց» ՊՈԱԿ</t>
  </si>
  <si>
    <t>«Կապսի միջնակարգ դպրոց» ՊՈԱԿ</t>
  </si>
  <si>
    <t>«Հարժիսի Համլետ Մինասյանի անվան միջնակարգ դպրոց» ՊՈԱԿ</t>
  </si>
  <si>
    <t>«Վաղատինի միջնակարգ դպրոց» ՊՈԱԿ</t>
  </si>
  <si>
    <t>«Դարբասի միջնակարգ դպրոց» ՊՈԱԿ</t>
  </si>
  <si>
    <t>«Եղեգիսի միջնակարգ դպրոց» ՊՈԱԿ</t>
  </si>
  <si>
    <t>«Գոմքի միջնակարգ դպրոց» ՊՈԱԿ</t>
  </si>
  <si>
    <t>«Չիվայի միջնակարգ դպրոց» ՊՈԱԿ</t>
  </si>
  <si>
    <t>«Կիրանցի հիմնական դպրոց» ՊՈԱԿ</t>
  </si>
  <si>
    <t>Ավագ մակարդակի կրթություն իրականացնող ուսումնական հաստատությունների շենքային պայմանների բարելավում</t>
  </si>
  <si>
    <t>«Վաղարշապատի Գրիգոր Նարեկացու անվան N2 ավագ դպրոց» ՊՈԱԿ</t>
  </si>
  <si>
    <t>«Տաշիրի Արտակ Խաչատրյանի անվան ավագ դպրոց» ՊՈԱԿ</t>
  </si>
  <si>
    <t>«Եղվարդի N1 ավագ դպրոց» ՊՈԱԿ</t>
  </si>
  <si>
    <t>«Շիրակի պետական համալսարանի համալսարան» հիմնադրամի ավագ դպրոց</t>
  </si>
  <si>
    <t>«Իջևանի Գառնիկ Անանյանի անվան ավագ դպրոց» ՊՈԱԿ</t>
  </si>
  <si>
    <t>Հանրակրթական դպրոցների գույքով և տեխնիկայով ապահովում</t>
  </si>
  <si>
    <t xml:space="preserve">Երաժշտական և արվեստի դպրոցների համար երաժշտական գործիքների ձեռքբերում </t>
  </si>
  <si>
    <t>Երևան քաղաքի Դեղատան 3 հասցեում գտնվող վարչական շենքի վերանորոգման
նախագծանախահաշվային փաստաթղթերի կազմման աշխատանքներ</t>
  </si>
  <si>
    <t xml:space="preserve"> ՀՀ պետական եկամուտների կոմիտեի  շենքային պայմաններով ապահովում</t>
  </si>
  <si>
    <t>Սյունիքի մարզ, Կարճևան համայնք, Մայրուղի 10 հասցեի շինություն</t>
  </si>
  <si>
    <t>Սյունիքի մարզ, Կարճևան համայնք, Մայրուղի 10 հասցեի հողամաս</t>
  </si>
  <si>
    <t>Սյունիքի մարզ, Կարճևան համայնք, Մայրուղի 2 շինություն</t>
  </si>
  <si>
    <t>Սյունիքի մարզ, Կարճևան համայնք, Մայրուղի 2 հողամաս</t>
  </si>
  <si>
    <t>Սյունիքի մարզ, Կարճևան համայնք, Մայրուղի 5 շինություն</t>
  </si>
  <si>
    <t>Սյունիքի մարզ, Կարճևան համայնք, Մայրուղի 5 հողամաս</t>
  </si>
  <si>
    <t>Սյունիքի մարզ, Կարճևան համայնք, Մայրուղի շինություն</t>
  </si>
  <si>
    <t>Սյունիքի մարզ, Կարճևան համայնք, Մայրուղի հողամաս</t>
  </si>
  <si>
    <t>Սյունիքի մարզ, Կարճևան համայնք հողամաս</t>
  </si>
  <si>
    <t>Սյունիքի մարզ, ք․ Ագարակ, Չարենցի փողոցի հարակից տարածք</t>
  </si>
  <si>
    <t>Շիրակի մարզ, ք. Գյումրի, Թբիլիսյան խճուղի 2/16 հասցեի հողամաս</t>
  </si>
  <si>
    <t>Շիրակի մարզ, ք. Գյումրի, Թբիլիսյան խճուղի 2/16 հասցեի շենք-շինություններ</t>
  </si>
  <si>
    <t>ՀՀ ԱԱԾ ՍԶ 1-ին սահմանապահ ուղեկալի կառուցում</t>
  </si>
  <si>
    <t>ՀՀ ԱԱԾ ՍԶ 2-րդ սահմանապահ ուղեկալի կառուցում</t>
  </si>
  <si>
    <t>ՀՀ ԱԱԾ ՍԶ 3-րդ սահմանապահ ուղեկալի կառուցում</t>
  </si>
  <si>
    <t>ՀՀ ԱԱԾ ՍԶ 4-րդ սահմանապահ ուղեկալի կառուցում</t>
  </si>
  <si>
    <t>ՀՀ ԱԱԾ ՍԶ 5-րդ սահմանապահ ուղեկալի կառուցում</t>
  </si>
  <si>
    <t>ՀՀ ԱԱԾ ՍԶ 6-րդ սահմանապահ ուղեկալի կառուցում</t>
  </si>
  <si>
    <t>ՀՀ ԱԱԾ ՍԶ 7-րդ սահմանապահ ուղեկալի կառուցում</t>
  </si>
  <si>
    <t>ՀՀ ԱԱԾ ՍԶ 8-րդ սահմանապահ ուղեկալի կառուցում</t>
  </si>
  <si>
    <t>8 նոր սահմանապահ ուղեկալների կառուցման համար անհրաժեշտ նախագծահետազոտական փաստաթղթերի պատրաստում</t>
  </si>
  <si>
    <t>4 նոր սահմանապահ ուղեկալների և պարետատան կառուցման համար անհրաժեշտ նախագծահետազոտական փաստաթղթերի պատրաստում</t>
  </si>
  <si>
    <t>Երևանի Բուսաբանական այգու տարածքում անտառպուրակի կառուցապատման նախագծային աշխատանքների իրականացում</t>
  </si>
  <si>
    <t>ՀՀ Գեղարքունիքի մարզի համայնքների (մասամբ) միկրոռեգիոնալ մակարդակի` համակցված տարածական պլանավորման փաստաթղթերի նախագծերի մշակում (տարածքային հատակագծման նախագծերի և փորձաքննությունների մասով)</t>
  </si>
  <si>
    <t>ՀՀ Լոռու մարզի համայնքների (մասամբ) միկրոռեգիոնալ մակարդակի` համակցված տարածական պլանավորման  փաստաթղթերի նախագծի մշակում (տարածքային հատակագծման նախագծի և փորձաքննությունների մասով)</t>
  </si>
  <si>
    <t>ՀՀ Կոտայքի մարզի համայնքների միկրոռեգիոնալ մակարդակի` համակցված տարածական պլանավորման  փաստաթղթերի նախագծի մշակում (տարածքային հատակագծման նախագծի և փորձաքննությունների մասով)</t>
  </si>
  <si>
    <t>ՀՀ Շիրակի մարզի համայնքների (մասամբ) միկրոռեգիոնալ մակարդակի` համակցված տարածական պլանավորման փաստաթղթերի նախագծի մշակում (տարածքային հատակագծման նախագծի և փորձաքննությունների մասով)</t>
  </si>
  <si>
    <t>ՀՀ Շիրակի մարզի Աշոցք համայնքի միկրոռեգիոնալ մակարդակի` համակցված տարածական պլանավորման փաստաթղթի նախագծի մշակում (տարածքային հատակագծման նախագծի և փորձաքննությունների մասով)</t>
  </si>
  <si>
    <t>ՀՀ Արագածոտնի մարզի միկրոռեգիոնալ մակարդակի` համակցված տարածական պլանավորման փաստաթղթի նախագծի մշակում (տարածքային հատակագծման նախագծի և փորձաքննությունների մասով)</t>
  </si>
  <si>
    <t>ՀՀ Արմավիրի մարզի համայնքների (մասնակի) միկրոռեգիոնալ մակարդակի` համակցված տարածական պլանավորման փաստաթղթերի նախագծերի մշակում (տարածքային հատակագծման նախագծերի և փորձաքննությունների մասով)</t>
  </si>
  <si>
    <t>ՀՀ Վայոց Ձորի մարզի համայնքների (մասնակի) միկրոռեգիոնալ մակարդակի` համակցված տարածական պլանավորման փաստաթղթերի նախագծերի մշակում (տարածքային հատակագծման նախագծերի և փորձաքննությունների մասով)</t>
  </si>
  <si>
    <t>ՀՀ ԱՌՈՂՋԱՊԱՀՈՒԹՅԱՆ ՆԱԽԱՐԱՐՈՒԹՅՈՒՆ</t>
  </si>
  <si>
    <t>Առողջապահական կազմակերպությունների կառուցում, վերակառուցում</t>
  </si>
  <si>
    <t>ՀՀ ԱՆ Հոգեկան առողջության պահպանման ազգային բժշկական կենտրոն» ՓԲԸ վերակառուցում</t>
  </si>
  <si>
    <t>«Ինֆեկցիոն հիվանդությունների ազգային կենտրոն» ՓԲԸ վերակառուցում</t>
  </si>
  <si>
    <t>ՀՀ Արագածոտնի մարզի Թալինի բժշկական կենտրոնի վերակառուցում</t>
  </si>
  <si>
    <t>ՀՀ Արագածոտնի մարզի Ծաղկահովտի առողջության կենտրոնի կառուցում</t>
  </si>
  <si>
    <t>ՀՀ Արարատի մարզի Մասիսի բժշկական կենտրոնի կառուցում</t>
  </si>
  <si>
    <t>ՀՀ Կոտայքի մարզի Եղվարդի (Նաիրի) բժշկական կենտրոնի կառուցում</t>
  </si>
  <si>
    <t>ՀՀ Կոտայքի մարզի Չարենցավանի բժշկական կենտրոնի մասնակի վերանորոգման աշխատանքներ</t>
  </si>
  <si>
    <t>Սյունիքի մարզի Սիսիանի բժշկական կենտրոնի վերակառուցում</t>
  </si>
  <si>
    <t>Աջափնյակ վարչական շրջանի «Սպանդարյան» կայարանի երկաթգծին հարակից 15 հեկտար մակերեսով հողատարածքում Հակակոռուպցիոն կոմիտեի գործունեության համար անհրաժեշտ շենքային պայմանների ապահովում</t>
  </si>
  <si>
    <t>Երևանի Աջափնյակ համայնքի Արա Սարգսյան 5/1 հասցեում տեղակայված շենքի վերակառուցման նախագծանախահաշվային փաստաթղթերի մշակման խորհրդատվական ծառայությունների մատուցում</t>
  </si>
  <si>
    <t>Աջափնյակ վարչական շրջանի «Սպանդարյան» կայարանի երկաթգծին հարակից 15 հեկտար մակերեսով հողատարածքում Հակակոռուպցիոն դատարանի գործունեության համար անհրաժեշտ շենքային պայմանների ապահովում</t>
  </si>
  <si>
    <t>ՀԱՇՎԵՏՎՈՒԹՅՈՒՆ</t>
  </si>
  <si>
    <t>ՀՀ ՊԵԿ-ի Հարավային մաքսատուն վարչության տարածքում վերանորոգման աշխատանքներ</t>
  </si>
  <si>
    <t>Արևմտյան մաքսատուն-վարչության Երևան թիվ 42 հասցեում գտնվող վարչական շենքի տարածքի վերանորոգման նախագծանախահաշվային փաստաթղթերի կազմման աշխատանքներ</t>
  </si>
  <si>
    <t>ՀՀ Սյունիքի մարզի ք. Սիսիան, Երևան մայրուղի 7-րդ կմ-ում գտնվող Հարավային մաքսատուն վարչության տարածքում վերանորոգման նախագծանախահաշվային փաստաթղթերի կազմման աշխատանքներ</t>
  </si>
  <si>
    <t>Երևան քաղաքի Դեղատան 3 հասցեում գտնվող վարչական շենքի վերանորոգման աշխատանքներ</t>
  </si>
  <si>
    <t>ք. Երևան, Արարատյան 90 հասցեում գտնվող շինության վերանորոգման աշխատանքներ</t>
  </si>
  <si>
    <t>Արևմտյան մաքսատուն-վարչության Երևան քաղաքի Երևան 42 հասցեում գտնվող վարչական շենքի տարածքի վերանորոգման աշխատանքներ</t>
  </si>
  <si>
    <t xml:space="preserve">Երևան քաղաքի Սասունցի Դավթի 87ա հասցեում գտնվող վարչական շենքի վերանորոգման նախագծանախահաշվային փաստաթղթերի կազմման աշխատանքներ </t>
  </si>
  <si>
    <t>Աբովյան քաղաքի Բարեկամության հրապարակ թիվ 1 հասցեում գտնվող վարչական շենքի վերանորոգման նախագծանախահաշվային փաստաթղթերի կազմման աշխատանքներ</t>
  </si>
  <si>
    <t>Արևելյան մաքսատուն-վարչության Բագրատաշենի մաքսային կետ-բաժնի տարածքում 100 տոննա կշռողականությամբ ավտոմոբիլային կշեռքի և ծածկարանի կառուցման նախագծանախահաշվային փաստաթղթերի կազմման աշխատանքներ</t>
  </si>
  <si>
    <t>Գյումրի քաղաքում արտաքին տնտեսական գործունեության կենտրոնի կառուցման նախագծանախահաշվային փաստաթղթերի կազմում</t>
  </si>
  <si>
    <t>Երևան քաղաքի Կոմիտաս 35 hասցեում գտնվող կիսանկուղային հարկում տարածքի ճաշարանի վերակառուցում նախագծանախահաշվային փաստաթղթերի կազմման աշխատանքներ</t>
  </si>
  <si>
    <t>Երևան քաղաքի Կոմիտասի պողոտա 35 հասցեում գտնվող վարչական շենքի կիսանկուղային հարկի տարածքում ճաշարանի վերակառուցման աշխատանքներ</t>
  </si>
  <si>
    <t>Հայաստանի Հանրապետության Սյունիքի մարզի սահմանամերձ Գորիս համայնքի Շուռնուխ բնակավայրում բնակելի թաղամասի կառուցում</t>
  </si>
  <si>
    <t>Տեսչական մարմիններին տրանսպորտային միջոցներով ապահովում</t>
  </si>
  <si>
    <t>կմ2+000 - կմ 10+500 հատվածի հիմնանորոգում</t>
  </si>
  <si>
    <t xml:space="preserve">Հ-43, /Մ-2/ -Գնդեվազ-Ջերմուկ-Արցախի Հանրապետության հանրապետական նշանակության ավտոճանապարհի կմ0+000-ում ջրահեռացման  ապահովման, կմ0+900-ում փլուզված հատվածի և կմ18+250- կմ 18+360 նստվածքային հատվածի վերականգնում </t>
  </si>
  <si>
    <t>Հ-75 /Մ-9/ Իսահակյան-Գյումրի-Մ-7 հանրապետական նշանակության ավտոճանապարհի կմ 68+300 - կմ70+800 հատվածի հիմնանորոգում</t>
  </si>
  <si>
    <t>Այլ նշանակության ճանապարհների հիմնանորոգում,</t>
  </si>
  <si>
    <t>ՀՀ Գեղարքունիքի մարզի Սևան քաղաքի կոյուղատարի կոլեկտորի Վարսեր-Գեղամավան վթարային հատվածի ժամանակավոր վերակառուցում</t>
  </si>
  <si>
    <t>Առողջապահության նախարարության տեխնիկական հագեցվածության բարելավում</t>
  </si>
  <si>
    <t>Արարողակարգային ծառայության տրանսպորտային միջոցներով ապահովվածության բարելավում</t>
  </si>
  <si>
    <t>Սևանա լճի և ջրհավաք ավազանի բնապահպանական ուսումնասիրության իրականացման դրամաշնորհային ծրագրի շրջանակներում սարքավորումների ձեռքբերում</t>
  </si>
  <si>
    <t>«Ուսուցչի օրվա» առթիվ  հանրակրթական ուսումնական հաստատությունների մանկավարժներին պարգևատրում</t>
  </si>
  <si>
    <t>Կրթական օբյեկտների շենքային ապահովվածության բարելավում</t>
  </si>
  <si>
    <t xml:space="preserve">ՀՀ աշխատանքի և սոցիալական հարցերի նախարարության ենթակայության կազմակերպություններում գույքի և սարքավորումների  ձեռքբերում   </t>
  </si>
  <si>
    <t>Արևելյան մաքսատուն-վարչության Գոգավան-Պրիվոլնոյեի մաքսային կետ-բաժնի տարածքում 100 տոննա կշռողականությամբ ավտոմոբիլային կշեռքի կառուցման նախագծանախահաշվային փաստաթղթերի կազմման աշխատանքներ</t>
  </si>
  <si>
    <t>Արևելյան մաքսատուն-վարչության ք.Վանաձոր, Մոսկովյան թիվ 44 հասցեում գտնվող վարչական շենքի ներտարածքային կենցաղային կոյուղագծի և ջրահեռացման ցանցի, զննման հարթակի տանիքի վերակառուցման նախագծանախահաշվային փաստաթղթերի կազմման աշխատանքներ</t>
  </si>
  <si>
    <t>Հազար դրամ</t>
  </si>
  <si>
    <t>Երևան քաղաքի վարչության ք. Երևան Դավիթ Անհաղթի 23/6 հասցեում գտնվող վարչական շենքի 425 քառ. մետր տարածքի ջեռուցման համակարգի անցկացման նախագծանախահաշվային փաստաթղթերի կազմման աշխատանքներ</t>
  </si>
  <si>
    <t>Երևան քաղաքի վարչության ք. Երևան Դավիթ Անհաղթի 23/6 հասցեում գտնվող վարչական շենքի գազաֆիկացման աշխատանքներ</t>
  </si>
  <si>
    <t>Երևան քաղաքի վարչության ք. Երևան Դավիթ Անհաղթի 23/6 հասցեում գտնվող վարչական շենքի ջեռուցման համակարգի անցկացման աշխատանքներ</t>
  </si>
  <si>
    <t xml:space="preserve">² Հաշվի են առնված հաշվետու ժամանակաշրջանում օրենսդրության համաձայն  կատարված փոփոխությունները:       </t>
  </si>
  <si>
    <t xml:space="preserve">¹ Հաստատված է «Հայաստանի Հանրապետության 2021 թվականի պետական բյուջեի մասին» Հայաստանի Հանրապետության օրենքով:                    </t>
  </si>
  <si>
    <t>Հայաստանի Հանրապետության 2021 թվականի պետական բյուջեով նախատեսված ոչ ֆինանսական ակտիվների գծով բյուջետային ծախսերի բաշխումն ըստ բյուջետային հատկացումների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իրականացվող ծրագրերի)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</si>
</sst>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_);\(#,##0.0\)"/>
    <numFmt numFmtId="165" formatCode="0.0%"/>
    <numFmt numFmtId="166" formatCode="#,##0.000_);\(#,##0.000\)"/>
  </numFmts>
  <fonts count="65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GHEA Grapalat"/>
      <family val="2"/>
    </font>
    <font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u/>
      <sz val="1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sz val="11"/>
      <color indexed="8"/>
      <name val="GHEA Grapalat"/>
      <family val="3"/>
    </font>
    <font>
      <b/>
      <u/>
      <sz val="11"/>
      <color theme="1"/>
      <name val="GHEA Grapalat"/>
      <family val="3"/>
    </font>
    <font>
      <b/>
      <sz val="10"/>
      <color indexed="8"/>
      <name val="GHEA Grapalat"/>
      <family val="3"/>
    </font>
    <font>
      <sz val="11"/>
      <color rgb="FFFF0000"/>
      <name val="GHEA Grapalat"/>
      <family val="3"/>
    </font>
    <font>
      <b/>
      <sz val="11"/>
      <color indexed="8"/>
      <name val="GHEA Grapalat"/>
      <family val="3"/>
    </font>
    <font>
      <b/>
      <i/>
      <sz val="11"/>
      <name val="GHEA Grapalat"/>
      <family val="3"/>
    </font>
    <font>
      <b/>
      <sz val="14"/>
      <name val="GHEA Grapalat"/>
      <family val="3"/>
    </font>
  </fonts>
  <fills count="5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8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0" fontId="6" fillId="0" borderId="0"/>
    <xf numFmtId="0" fontId="11" fillId="2" borderId="0" applyNumberFormat="0" applyBorder="0" applyAlignment="0" applyProtection="0"/>
    <xf numFmtId="0" fontId="9" fillId="0" borderId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3" applyNumberFormat="0" applyAlignment="0" applyProtection="0"/>
    <xf numFmtId="0" fontId="15" fillId="22" borderId="4" applyNumberFormat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3" applyNumberFormat="0" applyAlignment="0" applyProtection="0"/>
    <xf numFmtId="0" fontId="22" fillId="0" borderId="8" applyNumberFormat="0" applyFill="0" applyAlignment="0" applyProtection="0"/>
    <xf numFmtId="0" fontId="23" fillId="23" borderId="0" applyNumberFormat="0" applyBorder="0" applyAlignment="0" applyProtection="0"/>
    <xf numFmtId="1" fontId="29" fillId="0" borderId="0"/>
    <xf numFmtId="1" fontId="29" fillId="0" borderId="0"/>
    <xf numFmtId="1" fontId="29" fillId="0" borderId="0"/>
    <xf numFmtId="0" fontId="5" fillId="0" borderId="0"/>
    <xf numFmtId="0" fontId="7" fillId="0" borderId="0"/>
    <xf numFmtId="0" fontId="7" fillId="0" borderId="0"/>
    <xf numFmtId="0" fontId="6" fillId="24" borderId="9" applyNumberFormat="0" applyFont="0" applyAlignment="0" applyProtection="0"/>
    <xf numFmtId="0" fontId="24" fillId="21" borderId="10" applyNumberFormat="0" applyAlignment="0" applyProtection="0"/>
    <xf numFmtId="0" fontId="28" fillId="0" borderId="0"/>
    <xf numFmtId="0" fontId="28" fillId="0" borderId="0"/>
    <xf numFmtId="0" fontId="28" fillId="0" borderId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10" fillId="0" borderId="0"/>
    <xf numFmtId="1" fontId="29" fillId="0" borderId="0"/>
    <xf numFmtId="0" fontId="28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2" borderId="0" applyNumberFormat="0" applyBorder="0" applyAlignment="0" applyProtection="0"/>
    <xf numFmtId="0" fontId="36" fillId="28" borderId="15" applyNumberFormat="0" applyAlignment="0" applyProtection="0"/>
    <xf numFmtId="0" fontId="37" fillId="29" borderId="16" applyNumberFormat="0" applyAlignment="0" applyProtection="0"/>
    <xf numFmtId="0" fontId="38" fillId="29" borderId="15" applyNumberFormat="0" applyAlignment="0" applyProtection="0"/>
    <xf numFmtId="0" fontId="39" fillId="0" borderId="17" applyNumberFormat="0" applyFill="0" applyAlignment="0" applyProtection="0"/>
    <xf numFmtId="0" fontId="40" fillId="30" borderId="18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0" applyNumberFormat="0" applyFill="0" applyAlignment="0" applyProtection="0"/>
    <xf numFmtId="0" fontId="4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44" fillId="5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5" fillId="0" borderId="0" applyNumberFormat="0" applyFill="0" applyBorder="0" applyAlignment="0" applyProtection="0"/>
    <xf numFmtId="0" fontId="46" fillId="0" borderId="0">
      <alignment horizontal="left" vertical="top" wrapText="1"/>
    </xf>
    <xf numFmtId="0" fontId="3" fillId="31" borderId="19" applyNumberFormat="0" applyFont="0" applyAlignment="0" applyProtection="0"/>
    <xf numFmtId="9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31" borderId="1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31" borderId="19" applyNumberFormat="0" applyFont="0" applyAlignment="0" applyProtection="0"/>
  </cellStyleXfs>
  <cellXfs count="182">
    <xf numFmtId="0" fontId="0" fillId="0" borderId="0" xfId="0"/>
    <xf numFmtId="0" fontId="47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vertical="center" wrapText="1"/>
    </xf>
    <xf numFmtId="164" fontId="48" fillId="0" borderId="0" xfId="0" applyNumberFormat="1" applyFont="1" applyFill="1" applyAlignment="1">
      <alignment horizontal="centerContinuous" vertical="center" wrapText="1"/>
    </xf>
    <xf numFmtId="164" fontId="48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centerContinuous" vertical="center" wrapText="1"/>
    </xf>
    <xf numFmtId="0" fontId="48" fillId="0" borderId="0" xfId="0" applyNumberFormat="1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vertical="center" wrapText="1"/>
    </xf>
    <xf numFmtId="164" fontId="47" fillId="0" borderId="0" xfId="0" applyNumberFormat="1" applyFont="1" applyFill="1" applyAlignment="1">
      <alignment vertical="center" wrapText="1"/>
    </xf>
    <xf numFmtId="164" fontId="47" fillId="0" borderId="0" xfId="0" applyNumberFormat="1" applyFont="1" applyFill="1" applyAlignment="1">
      <alignment vertical="center"/>
    </xf>
    <xf numFmtId="164" fontId="48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horizontal="centerContinuous" vertical="center" wrapText="1"/>
    </xf>
    <xf numFmtId="0" fontId="48" fillId="25" borderId="0" xfId="0" applyFont="1" applyFill="1" applyAlignment="1">
      <alignment vertical="center" wrapText="1"/>
    </xf>
    <xf numFmtId="0" fontId="47" fillId="25" borderId="0" xfId="0" applyFont="1" applyFill="1" applyAlignment="1">
      <alignment vertical="center" wrapText="1"/>
    </xf>
    <xf numFmtId="0" fontId="50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vertical="center" wrapText="1"/>
    </xf>
    <xf numFmtId="164" fontId="52" fillId="0" borderId="0" xfId="0" applyNumberFormat="1" applyFont="1" applyFill="1" applyAlignment="1">
      <alignment vertical="center" wrapText="1"/>
    </xf>
    <xf numFmtId="0" fontId="52" fillId="0" borderId="0" xfId="0" applyFont="1" applyFill="1" applyAlignment="1">
      <alignment horizontal="centerContinuous" vertical="center" wrapText="1"/>
    </xf>
    <xf numFmtId="0" fontId="52" fillId="0" borderId="0" xfId="0" applyNumberFormat="1" applyFont="1" applyFill="1" applyAlignment="1">
      <alignment horizontal="centerContinuous" vertical="center" wrapText="1"/>
    </xf>
    <xf numFmtId="0" fontId="52" fillId="0" borderId="0" xfId="0" applyNumberFormat="1" applyFont="1" applyFill="1" applyAlignment="1">
      <alignment horizontal="center" vertical="center" wrapText="1"/>
    </xf>
    <xf numFmtId="49" fontId="60" fillId="25" borderId="25" xfId="0" applyNumberFormat="1" applyFont="1" applyFill="1" applyBorder="1" applyAlignment="1">
      <alignment horizontal="center" vertical="center" textRotation="90" wrapText="1"/>
    </xf>
    <xf numFmtId="49" fontId="60" fillId="25" borderId="1" xfId="0" applyNumberFormat="1" applyFont="1" applyFill="1" applyBorder="1" applyAlignment="1">
      <alignment horizontal="center" vertical="center" textRotation="90" wrapText="1"/>
    </xf>
    <xf numFmtId="0" fontId="51" fillId="0" borderId="0" xfId="0" applyFont="1" applyFill="1" applyAlignment="1">
      <alignment vertical="center" wrapText="1"/>
    </xf>
    <xf numFmtId="0" fontId="51" fillId="0" borderId="0" xfId="0" applyFont="1" applyFill="1" applyAlignment="1">
      <alignment horizontal="center" vertical="center" wrapText="1"/>
    </xf>
    <xf numFmtId="164" fontId="60" fillId="0" borderId="2" xfId="0" applyNumberFormat="1" applyFont="1" applyFill="1" applyBorder="1" applyAlignment="1">
      <alignment horizontal="center" vertical="center" wrapText="1"/>
    </xf>
    <xf numFmtId="164" fontId="60" fillId="0" borderId="26" xfId="0" applyNumberFormat="1" applyFont="1" applyFill="1" applyBorder="1" applyAlignment="1">
      <alignment horizontal="center" vertical="center" wrapText="1"/>
    </xf>
    <xf numFmtId="164" fontId="60" fillId="0" borderId="2" xfId="1" applyNumberFormat="1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center" vertical="top" wrapText="1"/>
    </xf>
    <xf numFmtId="0" fontId="47" fillId="0" borderId="0" xfId="0" applyFont="1" applyFill="1" applyAlignment="1">
      <alignment vertical="top" wrapText="1"/>
    </xf>
    <xf numFmtId="164" fontId="47" fillId="0" borderId="0" xfId="0" applyNumberFormat="1" applyFont="1" applyFill="1" applyAlignment="1">
      <alignment vertical="top" wrapText="1"/>
    </xf>
    <xf numFmtId="49" fontId="52" fillId="0" borderId="27" xfId="0" applyNumberFormat="1" applyFont="1" applyFill="1" applyBorder="1" applyAlignment="1">
      <alignment horizontal="center" vertical="top" textRotation="90" wrapText="1"/>
    </xf>
    <xf numFmtId="49" fontId="52" fillId="0" borderId="2" xfId="0" applyNumberFormat="1" applyFont="1" applyFill="1" applyBorder="1" applyAlignment="1">
      <alignment horizontal="center" vertical="top" textRotation="90" wrapText="1"/>
    </xf>
    <xf numFmtId="0" fontId="49" fillId="0" borderId="26" xfId="0" applyNumberFormat="1" applyFont="1" applyFill="1" applyBorder="1" applyAlignment="1">
      <alignment horizontal="center" vertical="top" wrapText="1"/>
    </xf>
    <xf numFmtId="165" fontId="49" fillId="25" borderId="27" xfId="131" applyNumberFormat="1" applyFont="1" applyFill="1" applyBorder="1" applyAlignment="1">
      <alignment horizontal="right" vertical="top" wrapText="1"/>
    </xf>
    <xf numFmtId="165" fontId="49" fillId="25" borderId="2" xfId="131" applyNumberFormat="1" applyFont="1" applyFill="1" applyBorder="1" applyAlignment="1">
      <alignment horizontal="right" vertical="top" wrapText="1"/>
    </xf>
    <xf numFmtId="165" fontId="49" fillId="25" borderId="26" xfId="131" applyNumberFormat="1" applyFont="1" applyFill="1" applyBorder="1" applyAlignment="1">
      <alignment horizontal="right" vertical="top" wrapText="1"/>
    </xf>
    <xf numFmtId="0" fontId="47" fillId="0" borderId="26" xfId="0" applyNumberFormat="1" applyFont="1" applyFill="1" applyBorder="1" applyAlignment="1">
      <alignment horizontal="center" vertical="top" wrapText="1"/>
    </xf>
    <xf numFmtId="166" fontId="48" fillId="25" borderId="27" xfId="131" applyNumberFormat="1" applyFont="1" applyFill="1" applyBorder="1" applyAlignment="1">
      <alignment horizontal="right" vertical="top" wrapText="1"/>
    </xf>
    <xf numFmtId="166" fontId="48" fillId="25" borderId="2" xfId="131" applyNumberFormat="1" applyFont="1" applyFill="1" applyBorder="1" applyAlignment="1">
      <alignment horizontal="right" vertical="top" wrapText="1"/>
    </xf>
    <xf numFmtId="166" fontId="48" fillId="25" borderId="26" xfId="131" applyNumberFormat="1" applyFont="1" applyFill="1" applyBorder="1" applyAlignment="1">
      <alignment horizontal="right" vertical="top" wrapText="1"/>
    </xf>
    <xf numFmtId="0" fontId="50" fillId="25" borderId="26" xfId="0" applyFont="1" applyFill="1" applyBorder="1" applyAlignment="1">
      <alignment horizontal="left" vertical="top" wrapText="1"/>
    </xf>
    <xf numFmtId="0" fontId="49" fillId="25" borderId="26" xfId="0" applyFont="1" applyFill="1" applyBorder="1" applyAlignment="1">
      <alignment horizontal="left" vertical="top" wrapText="1"/>
    </xf>
    <xf numFmtId="0" fontId="56" fillId="25" borderId="26" xfId="0" applyFont="1" applyFill="1" applyBorder="1" applyAlignment="1">
      <alignment horizontal="left" vertical="top" wrapText="1"/>
    </xf>
    <xf numFmtId="0" fontId="57" fillId="25" borderId="26" xfId="0" applyFont="1" applyFill="1" applyBorder="1" applyAlignment="1">
      <alignment horizontal="left" vertical="top" wrapText="1"/>
    </xf>
    <xf numFmtId="0" fontId="54" fillId="25" borderId="26" xfId="0" applyFont="1" applyFill="1" applyBorder="1" applyAlignment="1">
      <alignment horizontal="left" vertical="top" wrapText="1"/>
    </xf>
    <xf numFmtId="0" fontId="50" fillId="25" borderId="26" xfId="0" applyFont="1" applyFill="1" applyBorder="1" applyAlignment="1">
      <alignment vertical="top" wrapText="1"/>
    </xf>
    <xf numFmtId="0" fontId="50" fillId="25" borderId="26" xfId="0" applyFont="1" applyFill="1" applyBorder="1" applyAlignment="1">
      <alignment horizontal="center" vertical="top" wrapText="1"/>
    </xf>
    <xf numFmtId="164" fontId="49" fillId="0" borderId="27" xfId="0" applyNumberFormat="1" applyFont="1" applyFill="1" applyBorder="1" applyAlignment="1">
      <alignment horizontal="right" vertical="top" wrapText="1"/>
    </xf>
    <xf numFmtId="164" fontId="49" fillId="0" borderId="2" xfId="0" applyNumberFormat="1" applyFont="1" applyFill="1" applyBorder="1" applyAlignment="1">
      <alignment horizontal="right" vertical="top" wrapText="1"/>
    </xf>
    <xf numFmtId="164" fontId="49" fillId="0" borderId="26" xfId="0" applyNumberFormat="1" applyFont="1" applyFill="1" applyBorder="1" applyAlignment="1">
      <alignment horizontal="right" vertical="top" wrapText="1"/>
    </xf>
    <xf numFmtId="0" fontId="50" fillId="0" borderId="0" xfId="0" applyFont="1" applyFill="1" applyAlignment="1">
      <alignment horizontal="right" vertical="center" wrapText="1"/>
    </xf>
    <xf numFmtId="166" fontId="48" fillId="0" borderId="27" xfId="0" applyNumberFormat="1" applyFont="1" applyFill="1" applyBorder="1" applyAlignment="1">
      <alignment horizontal="right" vertical="top" wrapText="1"/>
    </xf>
    <xf numFmtId="166" fontId="48" fillId="0" borderId="2" xfId="0" applyNumberFormat="1" applyFont="1" applyFill="1" applyBorder="1" applyAlignment="1">
      <alignment horizontal="right" vertical="top" wrapText="1"/>
    </xf>
    <xf numFmtId="166" fontId="48" fillId="0" borderId="26" xfId="0" applyNumberFormat="1" applyFont="1" applyFill="1" applyBorder="1" applyAlignment="1">
      <alignment horizontal="right" vertical="top" wrapText="1"/>
    </xf>
    <xf numFmtId="0" fontId="47" fillId="0" borderId="0" xfId="0" applyFont="1" applyFill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48" fillId="0" borderId="0" xfId="0" applyFont="1" applyFill="1" applyAlignment="1">
      <alignment horizontal="right" vertical="center" wrapText="1"/>
    </xf>
    <xf numFmtId="0" fontId="48" fillId="25" borderId="0" xfId="0" applyFont="1" applyFill="1" applyAlignment="1">
      <alignment horizontal="right" vertical="center" wrapText="1"/>
    </xf>
    <xf numFmtId="0" fontId="47" fillId="25" borderId="0" xfId="0" applyFont="1" applyFill="1" applyAlignment="1">
      <alignment horizontal="right" vertical="center" wrapText="1"/>
    </xf>
    <xf numFmtId="164" fontId="47" fillId="0" borderId="0" xfId="0" applyNumberFormat="1" applyFont="1" applyFill="1" applyAlignment="1">
      <alignment horizontal="right" vertical="top" wrapText="1"/>
    </xf>
    <xf numFmtId="0" fontId="47" fillId="0" borderId="0" xfId="0" applyFont="1" applyFill="1" applyAlignment="1">
      <alignment horizontal="right" vertical="top" wrapText="1"/>
    </xf>
    <xf numFmtId="164" fontId="60" fillId="0" borderId="2" xfId="0" applyNumberFormat="1" applyFont="1" applyFill="1" applyBorder="1" applyAlignment="1">
      <alignment horizontal="center" vertical="center" wrapText="1"/>
    </xf>
    <xf numFmtId="164" fontId="60" fillId="0" borderId="26" xfId="0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distributed" wrapText="1"/>
    </xf>
    <xf numFmtId="0" fontId="51" fillId="0" borderId="0" xfId="0" applyFont="1" applyBorder="1" applyAlignment="1">
      <alignment horizontal="centerContinuous" vertical="top" wrapText="1"/>
    </xf>
    <xf numFmtId="164" fontId="49" fillId="0" borderId="35" xfId="0" applyNumberFormat="1" applyFont="1" applyFill="1" applyBorder="1" applyAlignment="1">
      <alignment horizontal="right" vertical="top" wrapText="1"/>
    </xf>
    <xf numFmtId="166" fontId="48" fillId="0" borderId="35" xfId="0" applyNumberFormat="1" applyFont="1" applyFill="1" applyBorder="1" applyAlignment="1">
      <alignment horizontal="right" vertical="top" wrapText="1"/>
    </xf>
    <xf numFmtId="0" fontId="49" fillId="0" borderId="27" xfId="0" applyFont="1" applyBorder="1" applyAlignment="1">
      <alignment horizontal="center" vertical="top" wrapText="1"/>
    </xf>
    <xf numFmtId="0" fontId="53" fillId="0" borderId="2" xfId="0" applyFont="1" applyBorder="1" applyAlignment="1">
      <alignment horizontal="center" vertical="top" wrapText="1"/>
    </xf>
    <xf numFmtId="164" fontId="49" fillId="25" borderId="27" xfId="0" applyNumberFormat="1" applyFont="1" applyFill="1" applyBorder="1" applyAlignment="1">
      <alignment horizontal="right" vertical="top" wrapText="1"/>
    </xf>
    <xf numFmtId="164" fontId="49" fillId="0" borderId="2" xfId="0" applyNumberFormat="1" applyFont="1" applyBorder="1" applyAlignment="1">
      <alignment horizontal="right" vertical="top" wrapText="1"/>
    </xf>
    <xf numFmtId="164" fontId="49" fillId="0" borderId="26" xfId="0" applyNumberFormat="1" applyFont="1" applyBorder="1" applyAlignment="1">
      <alignment horizontal="right" vertical="top" wrapText="1"/>
    </xf>
    <xf numFmtId="164" fontId="49" fillId="25" borderId="35" xfId="0" applyNumberFormat="1" applyFont="1" applyFill="1" applyBorder="1" applyAlignment="1">
      <alignment horizontal="right" vertical="top" wrapText="1"/>
    </xf>
    <xf numFmtId="0" fontId="49" fillId="0" borderId="2" xfId="0" applyFont="1" applyBorder="1" applyAlignment="1">
      <alignment horizontal="center" vertical="top" wrapText="1"/>
    </xf>
    <xf numFmtId="164" fontId="49" fillId="25" borderId="26" xfId="0" applyNumberFormat="1" applyFont="1" applyFill="1" applyBorder="1" applyAlignment="1">
      <alignment horizontal="right" vertical="top" wrapText="1"/>
    </xf>
    <xf numFmtId="0" fontId="49" fillId="0" borderId="27" xfId="0" applyFont="1" applyFill="1" applyBorder="1" applyAlignment="1">
      <alignment horizontal="center" vertical="top" wrapText="1"/>
    </xf>
    <xf numFmtId="0" fontId="53" fillId="0" borderId="2" xfId="0" applyFont="1" applyFill="1" applyBorder="1" applyAlignment="1">
      <alignment horizontal="center" vertical="top" wrapText="1"/>
    </xf>
    <xf numFmtId="0" fontId="49" fillId="0" borderId="2" xfId="0" applyFont="1" applyFill="1" applyBorder="1" applyAlignment="1">
      <alignment horizontal="center" vertical="top" wrapText="1"/>
    </xf>
    <xf numFmtId="0" fontId="49" fillId="25" borderId="27" xfId="0" applyFont="1" applyFill="1" applyBorder="1" applyAlignment="1">
      <alignment horizontal="center" vertical="top" wrapText="1"/>
    </xf>
    <xf numFmtId="0" fontId="49" fillId="25" borderId="2" xfId="0" applyFont="1" applyFill="1" applyBorder="1" applyAlignment="1">
      <alignment horizontal="center" vertical="top" wrapText="1"/>
    </xf>
    <xf numFmtId="164" fontId="49" fillId="25" borderId="2" xfId="0" applyNumberFormat="1" applyFont="1" applyFill="1" applyBorder="1" applyAlignment="1">
      <alignment horizontal="right" vertical="top" wrapText="1"/>
    </xf>
    <xf numFmtId="165" fontId="50" fillId="25" borderId="27" xfId="131" applyNumberFormat="1" applyFont="1" applyFill="1" applyBorder="1" applyAlignment="1">
      <alignment horizontal="right" vertical="top" wrapText="1"/>
    </xf>
    <xf numFmtId="165" fontId="50" fillId="25" borderId="2" xfId="131" applyNumberFormat="1" applyFont="1" applyFill="1" applyBorder="1" applyAlignment="1">
      <alignment horizontal="right" vertical="top" wrapText="1"/>
    </xf>
    <xf numFmtId="165" fontId="50" fillId="25" borderId="26" xfId="131" applyNumberFormat="1" applyFont="1" applyFill="1" applyBorder="1" applyAlignment="1">
      <alignment horizontal="right" vertical="top" wrapText="1"/>
    </xf>
    <xf numFmtId="164" fontId="50" fillId="0" borderId="27" xfId="0" applyNumberFormat="1" applyFont="1" applyFill="1" applyBorder="1" applyAlignment="1">
      <alignment horizontal="right" vertical="top" wrapText="1"/>
    </xf>
    <xf numFmtId="164" fontId="50" fillId="0" borderId="2" xfId="0" applyNumberFormat="1" applyFont="1" applyFill="1" applyBorder="1" applyAlignment="1">
      <alignment horizontal="right" vertical="top" wrapText="1"/>
    </xf>
    <xf numFmtId="164" fontId="50" fillId="25" borderId="2" xfId="0" applyNumberFormat="1" applyFont="1" applyFill="1" applyBorder="1" applyAlignment="1">
      <alignment horizontal="right" vertical="top" wrapText="1"/>
    </xf>
    <xf numFmtId="164" fontId="50" fillId="0" borderId="26" xfId="0" applyNumberFormat="1" applyFont="1" applyFill="1" applyBorder="1" applyAlignment="1">
      <alignment horizontal="right" vertical="top" wrapText="1"/>
    </xf>
    <xf numFmtId="164" fontId="50" fillId="0" borderId="35" xfId="0" applyNumberFormat="1" applyFont="1" applyFill="1" applyBorder="1" applyAlignment="1">
      <alignment horizontal="right" vertical="top" wrapText="1"/>
    </xf>
    <xf numFmtId="164" fontId="49" fillId="0" borderId="2" xfId="1" applyNumberFormat="1" applyFont="1" applyFill="1" applyBorder="1" applyAlignment="1">
      <alignment horizontal="right" vertical="top" wrapText="1"/>
    </xf>
    <xf numFmtId="164" fontId="50" fillId="25" borderId="27" xfId="0" applyNumberFormat="1" applyFont="1" applyFill="1" applyBorder="1" applyAlignment="1">
      <alignment horizontal="right" vertical="top" wrapText="1"/>
    </xf>
    <xf numFmtId="164" fontId="50" fillId="25" borderId="35" xfId="0" applyNumberFormat="1" applyFont="1" applyFill="1" applyBorder="1" applyAlignment="1">
      <alignment horizontal="right" vertical="top" wrapText="1"/>
    </xf>
    <xf numFmtId="164" fontId="50" fillId="0" borderId="2" xfId="0" applyNumberFormat="1" applyFont="1" applyBorder="1" applyAlignment="1">
      <alignment horizontal="right" vertical="top" wrapText="1"/>
    </xf>
    <xf numFmtId="164" fontId="50" fillId="0" borderId="26" xfId="0" applyNumberFormat="1" applyFont="1" applyBorder="1" applyAlignment="1">
      <alignment horizontal="right" vertical="top" wrapText="1"/>
    </xf>
    <xf numFmtId="164" fontId="61" fillId="0" borderId="26" xfId="0" applyNumberFormat="1" applyFont="1" applyBorder="1" applyAlignment="1">
      <alignment horizontal="right" vertical="top" wrapText="1"/>
    </xf>
    <xf numFmtId="164" fontId="49" fillId="25" borderId="2" xfId="140" applyNumberFormat="1" applyFont="1" applyFill="1" applyBorder="1" applyAlignment="1">
      <alignment horizontal="right" vertical="top" wrapText="1"/>
    </xf>
    <xf numFmtId="0" fontId="62" fillId="25" borderId="27" xfId="0" applyFont="1" applyFill="1" applyBorder="1" applyAlignment="1">
      <alignment horizontal="center" vertical="top"/>
    </xf>
    <xf numFmtId="0" fontId="62" fillId="25" borderId="2" xfId="0" applyFont="1" applyFill="1" applyBorder="1" applyAlignment="1">
      <alignment horizontal="center" vertical="top"/>
    </xf>
    <xf numFmtId="164" fontId="58" fillId="25" borderId="27" xfId="0" applyNumberFormat="1" applyFont="1" applyFill="1" applyBorder="1" applyAlignment="1">
      <alignment horizontal="right" vertical="top" wrapText="1"/>
    </xf>
    <xf numFmtId="164" fontId="50" fillId="25" borderId="2" xfId="140" applyNumberFormat="1" applyFont="1" applyFill="1" applyBorder="1" applyAlignment="1">
      <alignment horizontal="right" vertical="top" wrapText="1"/>
    </xf>
    <xf numFmtId="164" fontId="50" fillId="25" borderId="26" xfId="140" applyNumberFormat="1" applyFont="1" applyFill="1" applyBorder="1" applyAlignment="1">
      <alignment horizontal="right" vertical="top" wrapText="1"/>
    </xf>
    <xf numFmtId="164" fontId="58" fillId="25" borderId="2" xfId="0" applyNumberFormat="1" applyFont="1" applyFill="1" applyBorder="1" applyAlignment="1">
      <alignment horizontal="right" vertical="top" wrapText="1"/>
    </xf>
    <xf numFmtId="164" fontId="58" fillId="56" borderId="27" xfId="0" applyNumberFormat="1" applyFont="1" applyFill="1" applyBorder="1" applyAlignment="1">
      <alignment horizontal="right" vertical="top" wrapText="1"/>
    </xf>
    <xf numFmtId="164" fontId="58" fillId="56" borderId="2" xfId="0" applyNumberFormat="1" applyFont="1" applyFill="1" applyBorder="1" applyAlignment="1">
      <alignment horizontal="right" vertical="top" wrapText="1"/>
    </xf>
    <xf numFmtId="164" fontId="58" fillId="56" borderId="26" xfId="0" applyNumberFormat="1" applyFont="1" applyFill="1" applyBorder="1" applyAlignment="1">
      <alignment horizontal="right" vertical="top" wrapText="1"/>
    </xf>
    <xf numFmtId="164" fontId="50" fillId="56" borderId="35" xfId="0" applyNumberFormat="1" applyFont="1" applyFill="1" applyBorder="1" applyAlignment="1">
      <alignment horizontal="right" vertical="top" wrapText="1"/>
    </xf>
    <xf numFmtId="0" fontId="53" fillId="25" borderId="2" xfId="0" applyFont="1" applyFill="1" applyBorder="1" applyAlignment="1">
      <alignment horizontal="center" vertical="top" wrapText="1"/>
    </xf>
    <xf numFmtId="164" fontId="50" fillId="25" borderId="26" xfId="0" applyNumberFormat="1" applyFont="1" applyFill="1" applyBorder="1" applyAlignment="1">
      <alignment horizontal="right" vertical="top" wrapText="1"/>
    </xf>
    <xf numFmtId="164" fontId="49" fillId="25" borderId="27" xfId="1" applyNumberFormat="1" applyFont="1" applyFill="1" applyBorder="1" applyAlignment="1">
      <alignment horizontal="right" vertical="top" wrapText="1"/>
    </xf>
    <xf numFmtId="164" fontId="49" fillId="0" borderId="26" xfId="1" applyNumberFormat="1" applyFont="1" applyFill="1" applyBorder="1" applyAlignment="1">
      <alignment horizontal="right" vertical="top" wrapText="1"/>
    </xf>
    <xf numFmtId="164" fontId="49" fillId="25" borderId="35" xfId="1" applyNumberFormat="1" applyFont="1" applyFill="1" applyBorder="1" applyAlignment="1">
      <alignment horizontal="right" vertical="top" wrapText="1"/>
    </xf>
    <xf numFmtId="0" fontId="49" fillId="25" borderId="27" xfId="0" applyNumberFormat="1" applyFont="1" applyFill="1" applyBorder="1" applyAlignment="1">
      <alignment horizontal="center" vertical="top" wrapText="1"/>
    </xf>
    <xf numFmtId="0" fontId="49" fillId="25" borderId="2" xfId="0" applyNumberFormat="1" applyFont="1" applyFill="1" applyBorder="1" applyAlignment="1">
      <alignment horizontal="center" vertical="top" wrapText="1"/>
    </xf>
    <xf numFmtId="164" fontId="49" fillId="25" borderId="2" xfId="1" applyNumberFormat="1" applyFont="1" applyFill="1" applyBorder="1" applyAlignment="1">
      <alignment horizontal="right" vertical="top" wrapText="1"/>
    </xf>
    <xf numFmtId="164" fontId="49" fillId="25" borderId="26" xfId="1" applyNumberFormat="1" applyFont="1" applyFill="1" applyBorder="1" applyAlignment="1">
      <alignment horizontal="right" vertical="top" wrapText="1"/>
    </xf>
    <xf numFmtId="164" fontId="50" fillId="25" borderId="27" xfId="1" applyNumberFormat="1" applyFont="1" applyFill="1" applyBorder="1" applyAlignment="1">
      <alignment horizontal="right" vertical="top" wrapText="1"/>
    </xf>
    <xf numFmtId="164" fontId="50" fillId="0" borderId="2" xfId="1" applyNumberFormat="1" applyFont="1" applyFill="1" applyBorder="1" applyAlignment="1">
      <alignment horizontal="right" vertical="top" wrapText="1"/>
    </xf>
    <xf numFmtId="164" fontId="50" fillId="0" borderId="26" xfId="1" applyNumberFormat="1" applyFont="1" applyFill="1" applyBorder="1" applyAlignment="1">
      <alignment horizontal="right" vertical="top" wrapText="1"/>
    </xf>
    <xf numFmtId="164" fontId="50" fillId="25" borderId="35" xfId="1" applyNumberFormat="1" applyFont="1" applyFill="1" applyBorder="1" applyAlignment="1">
      <alignment horizontal="right" vertical="top" wrapText="1"/>
    </xf>
    <xf numFmtId="164" fontId="50" fillId="25" borderId="2" xfId="1" applyNumberFormat="1" applyFont="1" applyFill="1" applyBorder="1" applyAlignment="1">
      <alignment horizontal="right" vertical="top" wrapText="1"/>
    </xf>
    <xf numFmtId="164" fontId="49" fillId="0" borderId="27" xfId="0" applyNumberFormat="1" applyFont="1" applyBorder="1" applyAlignment="1">
      <alignment horizontal="right" vertical="top" wrapText="1"/>
    </xf>
    <xf numFmtId="164" fontId="49" fillId="0" borderId="35" xfId="0" applyNumberFormat="1" applyFont="1" applyBorder="1" applyAlignment="1">
      <alignment horizontal="right" vertical="top" wrapText="1"/>
    </xf>
    <xf numFmtId="164" fontId="50" fillId="0" borderId="27" xfId="0" applyNumberFormat="1" applyFont="1" applyBorder="1" applyAlignment="1">
      <alignment horizontal="right" vertical="top" wrapText="1"/>
    </xf>
    <xf numFmtId="164" fontId="50" fillId="0" borderId="35" xfId="0" applyNumberFormat="1" applyFont="1" applyBorder="1" applyAlignment="1">
      <alignment horizontal="right" vertical="top" wrapText="1"/>
    </xf>
    <xf numFmtId="0" fontId="63" fillId="25" borderId="27" xfId="0" applyNumberFormat="1" applyFont="1" applyFill="1" applyBorder="1" applyAlignment="1">
      <alignment horizontal="center" vertical="top" wrapText="1"/>
    </xf>
    <xf numFmtId="0" fontId="63" fillId="25" borderId="2" xfId="0" applyNumberFormat="1" applyFont="1" applyFill="1" applyBorder="1" applyAlignment="1">
      <alignment horizontal="center" vertical="top" wrapText="1"/>
    </xf>
    <xf numFmtId="164" fontId="49" fillId="0" borderId="2" xfId="2" applyNumberFormat="1" applyFont="1" applyFill="1" applyBorder="1" applyAlignment="1">
      <alignment horizontal="right" vertical="top" wrapText="1"/>
    </xf>
    <xf numFmtId="164" fontId="50" fillId="0" borderId="2" xfId="3" applyNumberFormat="1" applyFont="1" applyBorder="1" applyAlignment="1" applyProtection="1">
      <alignment horizontal="right" vertical="top" wrapText="1"/>
      <protection locked="0"/>
    </xf>
    <xf numFmtId="0" fontId="63" fillId="0" borderId="27" xfId="0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164" fontId="49" fillId="0" borderId="2" xfId="3" applyNumberFormat="1" applyFont="1" applyBorder="1" applyAlignment="1" applyProtection="1">
      <alignment horizontal="right" vertical="top" wrapText="1"/>
      <protection locked="0"/>
    </xf>
    <xf numFmtId="164" fontId="49" fillId="0" borderId="34" xfId="0" applyNumberFormat="1" applyFont="1" applyFill="1" applyBorder="1" applyAlignment="1">
      <alignment horizontal="right" vertical="top" wrapText="1"/>
    </xf>
    <xf numFmtId="0" fontId="50" fillId="0" borderId="27" xfId="0" applyFont="1" applyFill="1" applyBorder="1" applyAlignment="1">
      <alignment horizontal="center" vertical="top" wrapText="1"/>
    </xf>
    <xf numFmtId="0" fontId="50" fillId="0" borderId="2" xfId="0" applyFont="1" applyFill="1" applyBorder="1" applyAlignment="1">
      <alignment horizontal="center" vertical="top" wrapText="1"/>
    </xf>
    <xf numFmtId="164" fontId="54" fillId="0" borderId="27" xfId="0" applyNumberFormat="1" applyFont="1" applyBorder="1" applyAlignment="1">
      <alignment horizontal="right" vertical="top" wrapText="1"/>
    </xf>
    <xf numFmtId="164" fontId="54" fillId="0" borderId="2" xfId="0" applyNumberFormat="1" applyFont="1" applyBorder="1" applyAlignment="1">
      <alignment horizontal="right" vertical="top" wrapText="1"/>
    </xf>
    <xf numFmtId="164" fontId="54" fillId="0" borderId="26" xfId="0" applyNumberFormat="1" applyFont="1" applyBorder="1" applyAlignment="1">
      <alignment horizontal="right" vertical="top" wrapText="1"/>
    </xf>
    <xf numFmtId="164" fontId="54" fillId="0" borderId="35" xfId="0" applyNumberFormat="1" applyFont="1" applyBorder="1" applyAlignment="1">
      <alignment horizontal="right" vertical="top" wrapText="1"/>
    </xf>
    <xf numFmtId="164" fontId="50" fillId="0" borderId="2" xfId="2" applyNumberFormat="1" applyFont="1" applyFill="1" applyBorder="1" applyAlignment="1">
      <alignment horizontal="right" vertical="top" wrapText="1"/>
    </xf>
    <xf numFmtId="164" fontId="50" fillId="25" borderId="2" xfId="2" applyNumberFormat="1" applyFont="1" applyFill="1" applyBorder="1" applyAlignment="1">
      <alignment horizontal="right" vertical="top" wrapText="1"/>
    </xf>
    <xf numFmtId="0" fontId="59" fillId="0" borderId="2" xfId="0" applyFont="1" applyBorder="1" applyAlignment="1">
      <alignment horizontal="center" vertical="top" wrapText="1"/>
    </xf>
    <xf numFmtId="0" fontId="49" fillId="0" borderId="28" xfId="0" applyFont="1" applyBorder="1" applyAlignment="1">
      <alignment horizontal="center" vertical="top" wrapText="1"/>
    </xf>
    <xf numFmtId="0" fontId="49" fillId="0" borderId="29" xfId="0" applyFont="1" applyBorder="1" applyAlignment="1">
      <alignment horizontal="center" vertical="top" wrapText="1"/>
    </xf>
    <xf numFmtId="164" fontId="49" fillId="0" borderId="28" xfId="0" applyNumberFormat="1" applyFont="1" applyBorder="1" applyAlignment="1">
      <alignment horizontal="right" vertical="top" wrapText="1"/>
    </xf>
    <xf numFmtId="164" fontId="49" fillId="0" borderId="29" xfId="0" applyNumberFormat="1" applyFont="1" applyBorder="1" applyAlignment="1">
      <alignment horizontal="right" vertical="top" wrapText="1"/>
    </xf>
    <xf numFmtId="164" fontId="49" fillId="0" borderId="30" xfId="0" applyNumberFormat="1" applyFont="1" applyBorder="1" applyAlignment="1">
      <alignment horizontal="right" vertical="top" wrapText="1"/>
    </xf>
    <xf numFmtId="164" fontId="49" fillId="0" borderId="37" xfId="0" applyNumberFormat="1" applyFont="1" applyBorder="1" applyAlignment="1">
      <alignment horizontal="right" vertical="top" wrapText="1"/>
    </xf>
    <xf numFmtId="165" fontId="49" fillId="25" borderId="28" xfId="131" applyNumberFormat="1" applyFont="1" applyFill="1" applyBorder="1" applyAlignment="1">
      <alignment horizontal="right" vertical="top" wrapText="1"/>
    </xf>
    <xf numFmtId="165" fontId="49" fillId="25" borderId="29" xfId="131" applyNumberFormat="1" applyFont="1" applyFill="1" applyBorder="1" applyAlignment="1">
      <alignment horizontal="right" vertical="top" wrapText="1"/>
    </xf>
    <xf numFmtId="165" fontId="49" fillId="25" borderId="30" xfId="131" applyNumberFormat="1" applyFont="1" applyFill="1" applyBorder="1" applyAlignment="1">
      <alignment horizontal="right" vertical="top" wrapText="1"/>
    </xf>
    <xf numFmtId="0" fontId="53" fillId="25" borderId="26" xfId="0" applyFont="1" applyFill="1" applyBorder="1" applyAlignment="1">
      <alignment horizontal="center" vertical="top" wrapText="1"/>
    </xf>
    <xf numFmtId="0" fontId="54" fillId="25" borderId="26" xfId="0" applyFont="1" applyFill="1" applyBorder="1" applyAlignment="1">
      <alignment vertical="top" wrapText="1"/>
    </xf>
    <xf numFmtId="0" fontId="49" fillId="25" borderId="26" xfId="0" applyFont="1" applyFill="1" applyBorder="1" applyAlignment="1">
      <alignment vertical="top" wrapText="1"/>
    </xf>
    <xf numFmtId="0" fontId="55" fillId="25" borderId="26" xfId="0" applyFont="1" applyFill="1" applyBorder="1" applyAlignment="1">
      <alignment vertical="top" wrapText="1"/>
    </xf>
    <xf numFmtId="0" fontId="58" fillId="25" borderId="26" xfId="0" applyFont="1" applyFill="1" applyBorder="1" applyAlignment="1">
      <alignment horizontal="left" vertical="top" wrapText="1"/>
    </xf>
    <xf numFmtId="3" fontId="55" fillId="25" borderId="26" xfId="0" applyNumberFormat="1" applyFont="1" applyFill="1" applyBorder="1" applyAlignment="1">
      <alignment horizontal="left" vertical="top" wrapText="1"/>
    </xf>
    <xf numFmtId="0" fontId="59" fillId="25" borderId="26" xfId="0" applyFont="1" applyFill="1" applyBorder="1" applyAlignment="1">
      <alignment horizontal="center" vertical="top" wrapText="1"/>
    </xf>
    <xf numFmtId="0" fontId="49" fillId="25" borderId="30" xfId="0" applyFont="1" applyFill="1" applyBorder="1" applyAlignment="1">
      <alignment horizontal="left" vertical="top" wrapText="1"/>
    </xf>
    <xf numFmtId="0" fontId="64" fillId="0" borderId="0" xfId="0" applyNumberFormat="1" applyFont="1" applyFill="1" applyAlignment="1">
      <alignment horizontal="centerContinuous" vertical="center" wrapText="1"/>
    </xf>
    <xf numFmtId="0" fontId="64" fillId="0" borderId="0" xfId="0" applyFont="1" applyFill="1" applyAlignment="1">
      <alignment horizontal="centerContinuous" vertical="center" wrapText="1"/>
    </xf>
    <xf numFmtId="0" fontId="51" fillId="0" borderId="0" xfId="0" applyFont="1" applyBorder="1" applyAlignment="1">
      <alignment horizontal="left" vertical="center" wrapText="1"/>
    </xf>
    <xf numFmtId="164" fontId="60" fillId="0" borderId="27" xfId="0" applyNumberFormat="1" applyFont="1" applyFill="1" applyBorder="1" applyAlignment="1">
      <alignment horizontal="center" vertical="center" wrapText="1"/>
    </xf>
    <xf numFmtId="164" fontId="60" fillId="0" borderId="2" xfId="0" applyNumberFormat="1" applyFont="1" applyFill="1" applyBorder="1" applyAlignment="1">
      <alignment horizontal="center" vertical="center" wrapText="1"/>
    </xf>
    <xf numFmtId="164" fontId="60" fillId="0" borderId="26" xfId="0" applyNumberFormat="1" applyFont="1" applyFill="1" applyBorder="1" applyAlignment="1">
      <alignment horizontal="center" vertical="center" wrapText="1"/>
    </xf>
    <xf numFmtId="49" fontId="60" fillId="25" borderId="21" xfId="0" applyNumberFormat="1" applyFont="1" applyFill="1" applyBorder="1" applyAlignment="1">
      <alignment horizontal="center" vertical="center" wrapText="1"/>
    </xf>
    <xf numFmtId="49" fontId="60" fillId="25" borderId="22" xfId="0" applyNumberFormat="1" applyFont="1" applyFill="1" applyBorder="1" applyAlignment="1">
      <alignment horizontal="center" vertical="center" wrapText="1"/>
    </xf>
    <xf numFmtId="49" fontId="60" fillId="25" borderId="23" xfId="0" applyNumberFormat="1" applyFont="1" applyFill="1" applyBorder="1" applyAlignment="1">
      <alignment horizontal="center" vertical="center" wrapText="1"/>
    </xf>
    <xf numFmtId="49" fontId="60" fillId="25" borderId="24" xfId="0" applyNumberFormat="1" applyFont="1" applyFill="1" applyBorder="1" applyAlignment="1">
      <alignment horizontal="center" vertical="center" wrapText="1"/>
    </xf>
    <xf numFmtId="0" fontId="60" fillId="0" borderId="31" xfId="0" applyNumberFormat="1" applyFont="1" applyFill="1" applyBorder="1" applyAlignment="1">
      <alignment horizontal="center" vertical="center" wrapText="1"/>
    </xf>
    <xf numFmtId="0" fontId="60" fillId="0" borderId="26" xfId="0" applyNumberFormat="1" applyFont="1" applyFill="1" applyBorder="1" applyAlignment="1">
      <alignment horizontal="center" vertical="center" wrapText="1"/>
    </xf>
    <xf numFmtId="164" fontId="52" fillId="56" borderId="32" xfId="1" applyNumberFormat="1" applyFont="1" applyFill="1" applyBorder="1" applyAlignment="1">
      <alignment horizontal="center" vertical="center" wrapText="1"/>
    </xf>
    <xf numFmtId="164" fontId="52" fillId="56" borderId="33" xfId="1" applyNumberFormat="1" applyFont="1" applyFill="1" applyBorder="1" applyAlignment="1">
      <alignment horizontal="center" vertical="center" wrapText="1"/>
    </xf>
    <xf numFmtId="164" fontId="52" fillId="56" borderId="31" xfId="1" applyNumberFormat="1" applyFont="1" applyFill="1" applyBorder="1" applyAlignment="1">
      <alignment horizontal="center" vertical="center" wrapText="1"/>
    </xf>
    <xf numFmtId="164" fontId="52" fillId="56" borderId="36" xfId="1" applyNumberFormat="1" applyFont="1" applyFill="1" applyBorder="1" applyAlignment="1">
      <alignment horizontal="center" vertical="center" wrapText="1"/>
    </xf>
    <xf numFmtId="0" fontId="52" fillId="56" borderId="32" xfId="1" applyNumberFormat="1" applyFont="1" applyFill="1" applyBorder="1" applyAlignment="1">
      <alignment horizontal="center" vertical="center" wrapText="1"/>
    </xf>
    <xf numFmtId="0" fontId="52" fillId="56" borderId="33" xfId="1" applyNumberFormat="1" applyFont="1" applyFill="1" applyBorder="1" applyAlignment="1">
      <alignment horizontal="center" vertical="center" wrapText="1"/>
    </xf>
    <xf numFmtId="0" fontId="52" fillId="56" borderId="31" xfId="1" applyNumberFormat="1" applyFont="1" applyFill="1" applyBorder="1" applyAlignment="1">
      <alignment horizontal="center" vertical="center" wrapText="1"/>
    </xf>
    <xf numFmtId="164" fontId="60" fillId="0" borderId="35" xfId="0" applyNumberFormat="1" applyFont="1" applyFill="1" applyBorder="1" applyAlignment="1">
      <alignment horizontal="center" vertical="center" wrapText="1"/>
    </xf>
  </cellXfs>
  <cellStyles count="178">
    <cellStyle name="20% - Accent1" xfId="95" builtinId="30" customBuiltin="1"/>
    <cellStyle name="20% - Accent1 2" xfId="18"/>
    <cellStyle name="20% - Accent1 3" xfId="142"/>
    <cellStyle name="20% - Accent1 4" xfId="165"/>
    <cellStyle name="20% - Accent2" xfId="99" builtinId="34" customBuiltin="1"/>
    <cellStyle name="20% - Accent2 2" xfId="19"/>
    <cellStyle name="20% - Accent2 3" xfId="144"/>
    <cellStyle name="20% - Accent2 4" xfId="167"/>
    <cellStyle name="20% - Accent3" xfId="103" builtinId="38" customBuiltin="1"/>
    <cellStyle name="20% - Accent3 2" xfId="20"/>
    <cellStyle name="20% - Accent3 3" xfId="146"/>
    <cellStyle name="20% - Accent3 4" xfId="169"/>
    <cellStyle name="20% - Accent4" xfId="107" builtinId="42" customBuiltin="1"/>
    <cellStyle name="20% - Accent4 2" xfId="21"/>
    <cellStyle name="20% - Accent4 3" xfId="148"/>
    <cellStyle name="20% - Accent4 4" xfId="171"/>
    <cellStyle name="20% - Accent5" xfId="111" builtinId="46" customBuiltin="1"/>
    <cellStyle name="20% - Accent5 2" xfId="22"/>
    <cellStyle name="20% - Accent5 3" xfId="150"/>
    <cellStyle name="20% - Accent5 4" xfId="173"/>
    <cellStyle name="20% - Accent6" xfId="115" builtinId="50" customBuiltin="1"/>
    <cellStyle name="20% - Accent6 2" xfId="23"/>
    <cellStyle name="20% - Accent6 3" xfId="152"/>
    <cellStyle name="20% - Accent6 4" xfId="175"/>
    <cellStyle name="40% - Accent1" xfId="96" builtinId="31" customBuiltin="1"/>
    <cellStyle name="40% - Accent1 2" xfId="24"/>
    <cellStyle name="40% - Accent1 3" xfId="143"/>
    <cellStyle name="40% - Accent1 4" xfId="166"/>
    <cellStyle name="40% - Accent2" xfId="100" builtinId="35" customBuiltin="1"/>
    <cellStyle name="40% - Accent2 2" xfId="25"/>
    <cellStyle name="40% - Accent2 3" xfId="145"/>
    <cellStyle name="40% - Accent2 4" xfId="168"/>
    <cellStyle name="40% - Accent3" xfId="104" builtinId="39" customBuiltin="1"/>
    <cellStyle name="40% - Accent3 2" xfId="26"/>
    <cellStyle name="40% - Accent3 3" xfId="147"/>
    <cellStyle name="40% - Accent3 4" xfId="170"/>
    <cellStyle name="40% - Accent4" xfId="108" builtinId="43" customBuiltin="1"/>
    <cellStyle name="40% - Accent4 2" xfId="27"/>
    <cellStyle name="40% - Accent4 3" xfId="149"/>
    <cellStyle name="40% - Accent4 4" xfId="172"/>
    <cellStyle name="40% - Accent5" xfId="112" builtinId="47" customBuiltin="1"/>
    <cellStyle name="40% - Accent5 2" xfId="28"/>
    <cellStyle name="40% - Accent5 3" xfId="151"/>
    <cellStyle name="40% - Accent5 4" xfId="174"/>
    <cellStyle name="40% - Accent6" xfId="116" builtinId="51" customBuiltin="1"/>
    <cellStyle name="40% - Accent6 2" xfId="29"/>
    <cellStyle name="40% - Accent6 3" xfId="153"/>
    <cellStyle name="40% - Accent6 4" xfId="176"/>
    <cellStyle name="60% - Accent1" xfId="97" builtinId="32" customBuiltin="1"/>
    <cellStyle name="60% - Accent1 2" xfId="30"/>
    <cellStyle name="60% - Accent2" xfId="101" builtinId="36" customBuiltin="1"/>
    <cellStyle name="60% - Accent2 2" xfId="31"/>
    <cellStyle name="60% - Accent3" xfId="105" builtinId="40" customBuiltin="1"/>
    <cellStyle name="60% - Accent3 2" xfId="32"/>
    <cellStyle name="60% - Accent4" xfId="109" builtinId="44" customBuiltin="1"/>
    <cellStyle name="60% - Accent4 2" xfId="33"/>
    <cellStyle name="60% - Accent5" xfId="113" builtinId="48" customBuiltin="1"/>
    <cellStyle name="60% - Accent5 2" xfId="34"/>
    <cellStyle name="60% - Accent6" xfId="117" builtinId="52" customBuiltin="1"/>
    <cellStyle name="60% - Accent6 2" xfId="35"/>
    <cellStyle name="Accent1" xfId="94" builtinId="29" customBuiltin="1"/>
    <cellStyle name="Accent1 2" xfId="36"/>
    <cellStyle name="Accent2" xfId="98" builtinId="33" customBuiltin="1"/>
    <cellStyle name="Accent2 2" xfId="37"/>
    <cellStyle name="Accent3" xfId="102" builtinId="37" customBuiltin="1"/>
    <cellStyle name="Accent3 2" xfId="38"/>
    <cellStyle name="Accent4" xfId="106" builtinId="41" customBuiltin="1"/>
    <cellStyle name="Accent4 2" xfId="39"/>
    <cellStyle name="Accent5" xfId="110" builtinId="45" customBuiltin="1"/>
    <cellStyle name="Accent5 2" xfId="40"/>
    <cellStyle name="Accent6" xfId="114" builtinId="49" customBuiltin="1"/>
    <cellStyle name="Accent6 2" xfId="41"/>
    <cellStyle name="Bad" xfId="84" builtinId="27" customBuiltin="1"/>
    <cellStyle name="Bad 2" xfId="42"/>
    <cellStyle name="Calculation" xfId="88" builtinId="22" customBuiltin="1"/>
    <cellStyle name="Calculation 2" xfId="43"/>
    <cellStyle name="Check Cell" xfId="90" builtinId="23" customBuiltin="1"/>
    <cellStyle name="Check Cell 2" xfId="44"/>
    <cellStyle name="Comma" xfId="1" builtinId="3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3 2 2 2" xfId="126"/>
    <cellStyle name="Comma 3 2 2 3" xfId="140"/>
    <cellStyle name="Comma 3 2 2 4" xfId="163"/>
    <cellStyle name="Comma 3 2 3" xfId="120"/>
    <cellStyle name="Comma 3 2 4" xfId="134"/>
    <cellStyle name="Comma 3 2 5" xfId="157"/>
    <cellStyle name="Comma 4" xfId="12"/>
    <cellStyle name="Comma 5" xfId="5"/>
    <cellStyle name="Comma 5 2" xfId="119"/>
    <cellStyle name="Comma 5 3" xfId="133"/>
    <cellStyle name="Comma 5 4" xfId="156"/>
    <cellStyle name="Comma 6" xfId="76"/>
    <cellStyle name="Comma 6 2" xfId="125"/>
    <cellStyle name="Comma 6 3" xfId="139"/>
    <cellStyle name="Comma 6 4" xfId="162"/>
    <cellStyle name="Explanatory Text" xfId="92" builtinId="53" customBuiltin="1"/>
    <cellStyle name="Explanatory Text 2" xfId="47"/>
    <cellStyle name="Good" xfId="83" builtinId="26" customBuiltin="1"/>
    <cellStyle name="Good 2" xfId="48"/>
    <cellStyle name="Heading 1" xfId="79" builtinId="16" customBuiltin="1"/>
    <cellStyle name="Heading 1 2" xfId="49"/>
    <cellStyle name="Heading 2" xfId="80" builtinId="17" customBuiltin="1"/>
    <cellStyle name="Heading 2 2" xfId="50"/>
    <cellStyle name="Heading 3" xfId="81" builtinId="18" customBuiltin="1"/>
    <cellStyle name="Heading 3 2" xfId="51"/>
    <cellStyle name="Heading 4" xfId="82" builtinId="19" customBuiltin="1"/>
    <cellStyle name="Heading 4 2" xfId="52"/>
    <cellStyle name="Input" xfId="86" builtinId="20" customBuiltin="1"/>
    <cellStyle name="Input 2" xfId="53"/>
    <cellStyle name="Linked Cell" xfId="89" builtinId="24" customBuiltin="1"/>
    <cellStyle name="Linked Cell 2" xfId="54"/>
    <cellStyle name="Neutral" xfId="85" builtinId="28" customBuiltin="1"/>
    <cellStyle name="Neutral 2" xfId="15"/>
    <cellStyle name="Neutral 3" xfId="55"/>
    <cellStyle name="Normal" xfId="0" builtinId="0"/>
    <cellStyle name="Normal 10" xfId="74"/>
    <cellStyle name="Normal 10 2" xfId="123"/>
    <cellStyle name="Normal 10 3" xfId="137"/>
    <cellStyle name="Normal 10 4" xfId="160"/>
    <cellStyle name="Normal 11" xfId="75"/>
    <cellStyle name="Normal 11 2" xfId="124"/>
    <cellStyle name="Normal 11 3" xfId="138"/>
    <cellStyle name="Normal 11 4" xfId="161"/>
    <cellStyle name="Normal 12" xfId="129"/>
    <cellStyle name="Normal 2" xfId="2"/>
    <cellStyle name="Normal 2 2" xfId="56"/>
    <cellStyle name="Normal 2 3" xfId="57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5 2 2 2" xfId="127"/>
    <cellStyle name="Normal 5 2 2 3" xfId="141"/>
    <cellStyle name="Normal 5 2 2 4" xfId="164"/>
    <cellStyle name="Normal 5 2 3" xfId="121"/>
    <cellStyle name="Normal 5 2 4" xfId="135"/>
    <cellStyle name="Normal 5 2 5" xfId="158"/>
    <cellStyle name="Normal 6" xfId="60"/>
    <cellStyle name="Normal 7" xfId="61"/>
    <cellStyle name="Normal 8" xfId="4"/>
    <cellStyle name="Normal 8 2" xfId="118"/>
    <cellStyle name="Normal 8 3" xfId="132"/>
    <cellStyle name="Normal 8 4" xfId="155"/>
    <cellStyle name="Normal 9" xfId="73"/>
    <cellStyle name="Normal 9 2" xfId="122"/>
    <cellStyle name="Normal 9 3" xfId="136"/>
    <cellStyle name="Normal 9 4" xfId="159"/>
    <cellStyle name="Note 2" xfId="62"/>
    <cellStyle name="Note 3" xfId="130"/>
    <cellStyle name="Note 3 2" xfId="154"/>
    <cellStyle name="Note 3 3" xfId="177"/>
    <cellStyle name="Output" xfId="87" builtinId="21" customBuiltin="1"/>
    <cellStyle name="Output 2" xfId="63"/>
    <cellStyle name="Percent" xfId="131" builtinId="5"/>
    <cellStyle name="Percent 2" xfId="7"/>
    <cellStyle name="Style 1" xfId="64"/>
    <cellStyle name="Style 1 2" xfId="65"/>
    <cellStyle name="Style 1 2 2" xfId="72"/>
    <cellStyle name="Style 1_verchnakan_ax21-25_2018" xfId="66"/>
    <cellStyle name="Title 2" xfId="67"/>
    <cellStyle name="Title 3" xfId="128"/>
    <cellStyle name="Total" xfId="93" builtinId="25" customBuiltin="1"/>
    <cellStyle name="Total 2" xfId="68"/>
    <cellStyle name="Warning Text" xfId="91" builtinId="11" customBuiltin="1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colors>
    <mruColors>
      <color rgb="FFC39BE1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0"/>
  <sheetViews>
    <sheetView tabSelected="1" zoomScale="80" zoomScaleNormal="80" workbookViewId="0"/>
  </sheetViews>
  <sheetFormatPr defaultColWidth="9.140625" defaultRowHeight="14.25" x14ac:dyDescent="0.2"/>
  <cols>
    <col min="1" max="1" width="6.28515625" style="18" customWidth="1"/>
    <col min="2" max="2" width="8.42578125" style="18" customWidth="1"/>
    <col min="3" max="3" width="51.5703125" style="2" customWidth="1"/>
    <col min="4" max="4" width="15.5703125" style="11" customWidth="1"/>
    <col min="5" max="5" width="15.85546875" style="11" customWidth="1"/>
    <col min="6" max="6" width="17.7109375" style="11" customWidth="1"/>
    <col min="7" max="7" width="16.85546875" style="11" customWidth="1"/>
    <col min="8" max="8" width="15.5703125" style="11" customWidth="1"/>
    <col min="9" max="9" width="16.42578125" style="11" customWidth="1"/>
    <col min="10" max="10" width="16" style="11" customWidth="1"/>
    <col min="11" max="11" width="15.7109375" style="11" customWidth="1"/>
    <col min="12" max="12" width="14.5703125" style="11" customWidth="1"/>
    <col min="13" max="13" width="16.42578125" style="11" customWidth="1"/>
    <col min="14" max="14" width="16.7109375" style="11" customWidth="1"/>
    <col min="15" max="15" width="15.85546875" style="11" customWidth="1"/>
    <col min="16" max="16" width="16" style="11" customWidth="1"/>
    <col min="17" max="17" width="14.7109375" style="11" customWidth="1"/>
    <col min="18" max="18" width="15.7109375" style="11" customWidth="1"/>
    <col min="19" max="19" width="8.28515625" style="2" customWidth="1"/>
    <col min="20" max="21" width="8.5703125" style="2" customWidth="1"/>
    <col min="22" max="22" width="8.42578125" style="2" customWidth="1"/>
    <col min="23" max="23" width="8.85546875" style="2" customWidth="1"/>
    <col min="24" max="16384" width="9.140625" style="2"/>
  </cols>
  <sheetData>
    <row r="1" spans="1:25" x14ac:dyDescent="0.2">
      <c r="F1" s="12"/>
      <c r="H1" s="12"/>
      <c r="V1" s="3" t="s">
        <v>0</v>
      </c>
      <c r="W1" s="3"/>
    </row>
    <row r="2" spans="1:25" ht="17.25" customHeight="1" x14ac:dyDescent="0.2">
      <c r="A2" s="19"/>
      <c r="B2" s="20"/>
      <c r="C2" s="4"/>
      <c r="D2" s="4"/>
      <c r="E2" s="4"/>
      <c r="F2" s="4"/>
      <c r="G2" s="4"/>
      <c r="H2" s="4"/>
      <c r="V2" s="3" t="s">
        <v>34</v>
      </c>
      <c r="W2" s="3"/>
    </row>
    <row r="3" spans="1:25" ht="17.25" customHeight="1" x14ac:dyDescent="0.2">
      <c r="A3" s="19"/>
      <c r="B3" s="20"/>
      <c r="C3" s="4"/>
      <c r="D3" s="4"/>
      <c r="E3" s="4"/>
      <c r="F3" s="4"/>
      <c r="G3" s="4"/>
      <c r="H3" s="4"/>
    </row>
    <row r="4" spans="1:25" ht="17.25" customHeight="1" x14ac:dyDescent="0.2">
      <c r="A4" s="163" t="s">
        <v>483</v>
      </c>
      <c r="B4" s="21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5"/>
      <c r="T4" s="5"/>
      <c r="U4" s="5"/>
      <c r="V4" s="5"/>
      <c r="W4" s="5"/>
    </row>
    <row r="5" spans="1:25" ht="72.75" customHeight="1" x14ac:dyDescent="0.2">
      <c r="A5" s="162" t="s">
        <v>517</v>
      </c>
      <c r="B5" s="2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5" ht="15" customHeight="1" x14ac:dyDescent="0.2">
      <c r="A6" s="23"/>
      <c r="B6" s="23"/>
      <c r="C6" s="6"/>
      <c r="D6" s="13"/>
      <c r="E6" s="13"/>
      <c r="F6" s="13"/>
      <c r="G6" s="13"/>
      <c r="H6" s="13"/>
    </row>
    <row r="7" spans="1:25" ht="15" customHeight="1" x14ac:dyDescent="0.2">
      <c r="A7" s="23"/>
      <c r="B7" s="23"/>
      <c r="C7" s="6"/>
      <c r="D7" s="13"/>
      <c r="E7" s="13"/>
      <c r="F7" s="13"/>
      <c r="G7" s="13"/>
      <c r="H7" s="13"/>
    </row>
    <row r="8" spans="1:25" ht="15" customHeight="1" x14ac:dyDescent="0.2">
      <c r="A8" s="23"/>
      <c r="B8" s="23"/>
      <c r="C8" s="6"/>
      <c r="D8" s="13"/>
      <c r="E8" s="13"/>
      <c r="F8" s="13"/>
      <c r="G8" s="13"/>
      <c r="H8" s="13"/>
    </row>
    <row r="9" spans="1:25" ht="15" customHeight="1" x14ac:dyDescent="0.2">
      <c r="A9" s="23"/>
      <c r="B9" s="23"/>
      <c r="C9" s="6"/>
      <c r="D9" s="13"/>
      <c r="E9" s="13"/>
      <c r="F9" s="13"/>
      <c r="G9" s="13"/>
      <c r="H9" s="13"/>
    </row>
    <row r="10" spans="1:25" ht="15" customHeight="1" x14ac:dyDescent="0.2">
      <c r="A10" s="23"/>
      <c r="B10" s="23"/>
      <c r="C10" s="6"/>
      <c r="D10" s="13"/>
      <c r="E10" s="13"/>
      <c r="F10" s="13"/>
      <c r="G10" s="13"/>
      <c r="H10" s="13"/>
    </row>
    <row r="11" spans="1:25" ht="15" customHeight="1" thickBot="1" x14ac:dyDescent="0.25">
      <c r="A11" s="23"/>
      <c r="B11" s="23"/>
      <c r="C11" s="6"/>
      <c r="D11" s="13"/>
      <c r="E11" s="13"/>
      <c r="F11" s="13"/>
      <c r="G11" s="13"/>
      <c r="H11" s="13"/>
      <c r="R11" s="11" t="s">
        <v>511</v>
      </c>
    </row>
    <row r="12" spans="1:25" s="26" customFormat="1" ht="27" customHeight="1" x14ac:dyDescent="0.2">
      <c r="A12" s="168" t="s">
        <v>1</v>
      </c>
      <c r="B12" s="169"/>
      <c r="C12" s="172" t="s">
        <v>2</v>
      </c>
      <c r="D12" s="174" t="s">
        <v>78</v>
      </c>
      <c r="E12" s="175"/>
      <c r="F12" s="175"/>
      <c r="G12" s="175"/>
      <c r="H12" s="176"/>
      <c r="I12" s="174" t="s">
        <v>79</v>
      </c>
      <c r="J12" s="175"/>
      <c r="K12" s="175"/>
      <c r="L12" s="175"/>
      <c r="M12" s="176"/>
      <c r="N12" s="177" t="s">
        <v>80</v>
      </c>
      <c r="O12" s="175"/>
      <c r="P12" s="175"/>
      <c r="Q12" s="175"/>
      <c r="R12" s="176"/>
      <c r="S12" s="178" t="s">
        <v>81</v>
      </c>
      <c r="T12" s="179"/>
      <c r="U12" s="179"/>
      <c r="V12" s="179"/>
      <c r="W12" s="180"/>
    </row>
    <row r="13" spans="1:25" s="27" customFormat="1" ht="21" customHeight="1" x14ac:dyDescent="0.2">
      <c r="A13" s="170"/>
      <c r="B13" s="171"/>
      <c r="C13" s="173"/>
      <c r="D13" s="165" t="s">
        <v>82</v>
      </c>
      <c r="E13" s="166" t="s">
        <v>83</v>
      </c>
      <c r="F13" s="166"/>
      <c r="G13" s="166"/>
      <c r="H13" s="167"/>
      <c r="I13" s="165" t="s">
        <v>82</v>
      </c>
      <c r="J13" s="166" t="s">
        <v>83</v>
      </c>
      <c r="K13" s="166"/>
      <c r="L13" s="166"/>
      <c r="M13" s="167"/>
      <c r="N13" s="181" t="s">
        <v>82</v>
      </c>
      <c r="O13" s="166" t="s">
        <v>83</v>
      </c>
      <c r="P13" s="166"/>
      <c r="Q13" s="166"/>
      <c r="R13" s="167"/>
      <c r="S13" s="165" t="s">
        <v>82</v>
      </c>
      <c r="T13" s="166" t="s">
        <v>83</v>
      </c>
      <c r="U13" s="166"/>
      <c r="V13" s="166"/>
      <c r="W13" s="167"/>
    </row>
    <row r="14" spans="1:25" s="27" customFormat="1" ht="180" customHeight="1" x14ac:dyDescent="0.2">
      <c r="A14" s="24" t="s">
        <v>84</v>
      </c>
      <c r="B14" s="25" t="s">
        <v>3</v>
      </c>
      <c r="C14" s="173"/>
      <c r="D14" s="165"/>
      <c r="E14" s="28" t="s">
        <v>4</v>
      </c>
      <c r="F14" s="28" t="s">
        <v>5</v>
      </c>
      <c r="G14" s="28" t="s">
        <v>6</v>
      </c>
      <c r="H14" s="29" t="s">
        <v>7</v>
      </c>
      <c r="I14" s="165"/>
      <c r="J14" s="65" t="s">
        <v>4</v>
      </c>
      <c r="K14" s="65" t="s">
        <v>5</v>
      </c>
      <c r="L14" s="65" t="s">
        <v>6</v>
      </c>
      <c r="M14" s="66" t="s">
        <v>7</v>
      </c>
      <c r="N14" s="181"/>
      <c r="O14" s="28" t="s">
        <v>4</v>
      </c>
      <c r="P14" s="30" t="s">
        <v>5</v>
      </c>
      <c r="Q14" s="28" t="s">
        <v>6</v>
      </c>
      <c r="R14" s="29" t="s">
        <v>7</v>
      </c>
      <c r="S14" s="165"/>
      <c r="T14" s="28" t="s">
        <v>4</v>
      </c>
      <c r="U14" s="28" t="s">
        <v>5</v>
      </c>
      <c r="V14" s="28" t="s">
        <v>6</v>
      </c>
      <c r="W14" s="29" t="s">
        <v>7</v>
      </c>
    </row>
    <row r="15" spans="1:25" s="17" customFormat="1" ht="30.75" customHeight="1" x14ac:dyDescent="0.2">
      <c r="A15" s="34"/>
      <c r="B15" s="35"/>
      <c r="C15" s="36" t="s">
        <v>8</v>
      </c>
      <c r="D15" s="51">
        <f t="shared" ref="D15:R15" si="0">SUBTOTAL(9,D17,D20,D33,D43,D46,D51,D54,D234,D251,D266,D270,D276,D284,D444,D448,D466,D471,D479,D483,D488,D491,D530,D548,D555,D559,D562,D565,D581,D584,D587)+D459+D463</f>
        <v>133009116.69</v>
      </c>
      <c r="E15" s="52">
        <f t="shared" si="0"/>
        <v>88020653.230000004</v>
      </c>
      <c r="F15" s="52">
        <f t="shared" si="0"/>
        <v>35151985.579999998</v>
      </c>
      <c r="G15" s="52">
        <f t="shared" si="0"/>
        <v>1319682.6000000001</v>
      </c>
      <c r="H15" s="53">
        <f t="shared" si="0"/>
        <v>8516795.2799999993</v>
      </c>
      <c r="I15" s="51">
        <f t="shared" si="0"/>
        <v>144859158.37999997</v>
      </c>
      <c r="J15" s="52">
        <f t="shared" si="0"/>
        <v>95692200.640000015</v>
      </c>
      <c r="K15" s="52">
        <f t="shared" si="0"/>
        <v>29525567.939999998</v>
      </c>
      <c r="L15" s="52">
        <f t="shared" si="0"/>
        <v>2270587.7999999998</v>
      </c>
      <c r="M15" s="53">
        <f t="shared" si="0"/>
        <v>17370802</v>
      </c>
      <c r="N15" s="69">
        <f t="shared" si="0"/>
        <v>137825625.90779999</v>
      </c>
      <c r="O15" s="52">
        <f t="shared" si="0"/>
        <v>94608416.5</v>
      </c>
      <c r="P15" s="52">
        <f t="shared" si="0"/>
        <v>27564192.137799997</v>
      </c>
      <c r="Q15" s="52">
        <f t="shared" si="0"/>
        <v>1959708.3499999999</v>
      </c>
      <c r="R15" s="53">
        <f t="shared" si="0"/>
        <v>13693308.920000002</v>
      </c>
      <c r="S15" s="37">
        <f>IF(I15=0," ",N15/I15)</f>
        <v>0.95144571768290032</v>
      </c>
      <c r="T15" s="38">
        <f t="shared" ref="T15:W15" si="1">IF(J15=0," ",O15/J15)</f>
        <v>0.9886742688249246</v>
      </c>
      <c r="U15" s="38">
        <f t="shared" si="1"/>
        <v>0.93357025997989995</v>
      </c>
      <c r="V15" s="38">
        <f t="shared" si="1"/>
        <v>0.86308415380369785</v>
      </c>
      <c r="W15" s="39">
        <f t="shared" si="1"/>
        <v>0.78829457154597704</v>
      </c>
      <c r="X15" s="54"/>
      <c r="Y15" s="54"/>
    </row>
    <row r="16" spans="1:25" ht="13.5" x14ac:dyDescent="0.2">
      <c r="A16" s="34"/>
      <c r="B16" s="35"/>
      <c r="C16" s="40" t="s">
        <v>9</v>
      </c>
      <c r="D16" s="55"/>
      <c r="E16" s="56"/>
      <c r="F16" s="56"/>
      <c r="G16" s="56"/>
      <c r="H16" s="57"/>
      <c r="I16" s="55"/>
      <c r="J16" s="56"/>
      <c r="K16" s="56"/>
      <c r="L16" s="56"/>
      <c r="M16" s="57"/>
      <c r="N16" s="70"/>
      <c r="O16" s="56"/>
      <c r="P16" s="56"/>
      <c r="Q16" s="56"/>
      <c r="R16" s="57"/>
      <c r="S16" s="41"/>
      <c r="T16" s="42"/>
      <c r="U16" s="42"/>
      <c r="V16" s="42"/>
      <c r="W16" s="43"/>
      <c r="X16" s="58"/>
      <c r="Y16" s="58"/>
    </row>
    <row r="17" spans="1:25" s="7" customFormat="1" ht="37.5" customHeight="1" x14ac:dyDescent="0.2">
      <c r="A17" s="71"/>
      <c r="B17" s="72"/>
      <c r="C17" s="154" t="s">
        <v>65</v>
      </c>
      <c r="D17" s="73">
        <f>D19</f>
        <v>5000</v>
      </c>
      <c r="E17" s="74">
        <f t="shared" ref="E17:H17" si="2">E19</f>
        <v>0</v>
      </c>
      <c r="F17" s="74">
        <f t="shared" si="2"/>
        <v>0</v>
      </c>
      <c r="G17" s="74">
        <f t="shared" si="2"/>
        <v>0</v>
      </c>
      <c r="H17" s="75">
        <f t="shared" si="2"/>
        <v>5000</v>
      </c>
      <c r="I17" s="73">
        <f>I19</f>
        <v>25000</v>
      </c>
      <c r="J17" s="74">
        <f t="shared" ref="J17:M17" si="3">J19</f>
        <v>0</v>
      </c>
      <c r="K17" s="74">
        <f t="shared" si="3"/>
        <v>0</v>
      </c>
      <c r="L17" s="74">
        <f t="shared" si="3"/>
        <v>0</v>
      </c>
      <c r="M17" s="75">
        <f t="shared" si="3"/>
        <v>25000</v>
      </c>
      <c r="N17" s="76">
        <f>N19</f>
        <v>24789.81</v>
      </c>
      <c r="O17" s="74">
        <f t="shared" ref="O17:R17" si="4">O19</f>
        <v>0</v>
      </c>
      <c r="P17" s="74">
        <f t="shared" si="4"/>
        <v>0</v>
      </c>
      <c r="Q17" s="74">
        <f t="shared" si="4"/>
        <v>0</v>
      </c>
      <c r="R17" s="75">
        <f t="shared" si="4"/>
        <v>24789.81</v>
      </c>
      <c r="S17" s="37">
        <f t="shared" ref="S17:S76" si="5">IF(I17=0," ",N17/I17)</f>
        <v>0.99159240000000004</v>
      </c>
      <c r="T17" s="38" t="str">
        <f t="shared" ref="T17:T76" si="6">IF(J17=0," ",O17/J17)</f>
        <v xml:space="preserve"> </v>
      </c>
      <c r="U17" s="38" t="str">
        <f t="shared" ref="U17:U76" si="7">IF(K17=0," ",P17/K17)</f>
        <v xml:space="preserve"> </v>
      </c>
      <c r="V17" s="38" t="str">
        <f t="shared" ref="V17:V76" si="8">IF(L17=0," ",Q17/L17)</f>
        <v xml:space="preserve"> </v>
      </c>
      <c r="W17" s="39">
        <f t="shared" ref="W17:W76" si="9">IF(M17=0," ",R17/M17)</f>
        <v>0.99159240000000004</v>
      </c>
      <c r="X17" s="59"/>
      <c r="Y17" s="59"/>
    </row>
    <row r="18" spans="1:25" s="7" customFormat="1" ht="23.25" customHeight="1" x14ac:dyDescent="0.2">
      <c r="A18" s="71"/>
      <c r="B18" s="77"/>
      <c r="C18" s="50" t="s">
        <v>10</v>
      </c>
      <c r="D18" s="73"/>
      <c r="E18" s="74"/>
      <c r="F18" s="74"/>
      <c r="G18" s="74"/>
      <c r="H18" s="75"/>
      <c r="I18" s="73"/>
      <c r="J18" s="74"/>
      <c r="K18" s="74"/>
      <c r="L18" s="74"/>
      <c r="M18" s="75"/>
      <c r="N18" s="76"/>
      <c r="O18" s="74"/>
      <c r="P18" s="74"/>
      <c r="Q18" s="74"/>
      <c r="R18" s="75"/>
      <c r="S18" s="37" t="str">
        <f t="shared" si="5"/>
        <v xml:space="preserve"> </v>
      </c>
      <c r="T18" s="38" t="str">
        <f t="shared" si="6"/>
        <v xml:space="preserve"> </v>
      </c>
      <c r="U18" s="38" t="str">
        <f t="shared" si="7"/>
        <v xml:space="preserve"> </v>
      </c>
      <c r="V18" s="38" t="str">
        <f t="shared" si="8"/>
        <v xml:space="preserve"> </v>
      </c>
      <c r="W18" s="39" t="str">
        <f t="shared" si="9"/>
        <v xml:space="preserve"> </v>
      </c>
      <c r="X18" s="59"/>
      <c r="Y18" s="59"/>
    </row>
    <row r="19" spans="1:25" s="8" customFormat="1" ht="59.25" customHeight="1" x14ac:dyDescent="0.2">
      <c r="A19" s="71">
        <v>1154</v>
      </c>
      <c r="B19" s="77">
        <v>31001</v>
      </c>
      <c r="C19" s="45" t="s">
        <v>66</v>
      </c>
      <c r="D19" s="73">
        <f>SUM(E19:H19)</f>
        <v>5000</v>
      </c>
      <c r="E19" s="74"/>
      <c r="F19" s="74"/>
      <c r="G19" s="74"/>
      <c r="H19" s="78">
        <v>5000</v>
      </c>
      <c r="I19" s="73">
        <f>SUM(J19:M19)</f>
        <v>25000</v>
      </c>
      <c r="J19" s="74"/>
      <c r="K19" s="74"/>
      <c r="L19" s="74"/>
      <c r="M19" s="78">
        <v>25000</v>
      </c>
      <c r="N19" s="76">
        <f>SUM(O19:R19)</f>
        <v>24789.81</v>
      </c>
      <c r="O19" s="74"/>
      <c r="P19" s="74"/>
      <c r="Q19" s="74"/>
      <c r="R19" s="78">
        <v>24789.81</v>
      </c>
      <c r="S19" s="37">
        <f t="shared" si="5"/>
        <v>0.99159240000000004</v>
      </c>
      <c r="T19" s="38" t="str">
        <f t="shared" si="6"/>
        <v xml:space="preserve"> </v>
      </c>
      <c r="U19" s="38" t="str">
        <f t="shared" si="7"/>
        <v xml:space="preserve"> </v>
      </c>
      <c r="V19" s="38" t="str">
        <f t="shared" si="8"/>
        <v xml:space="preserve"> </v>
      </c>
      <c r="W19" s="39">
        <f t="shared" si="9"/>
        <v>0.99159240000000004</v>
      </c>
      <c r="X19" s="59"/>
      <c r="Y19" s="59"/>
    </row>
    <row r="20" spans="1:25" s="9" customFormat="1" ht="22.5" customHeight="1" x14ac:dyDescent="0.2">
      <c r="A20" s="79"/>
      <c r="B20" s="80"/>
      <c r="C20" s="154" t="s">
        <v>11</v>
      </c>
      <c r="D20" s="51">
        <f>SUM(E20:H20)</f>
        <v>242695.3</v>
      </c>
      <c r="E20" s="52">
        <f t="shared" ref="E20:R20" si="10">E22+E23+E29+E32</f>
        <v>0</v>
      </c>
      <c r="F20" s="52">
        <f t="shared" si="10"/>
        <v>47153.3</v>
      </c>
      <c r="G20" s="52">
        <f t="shared" si="10"/>
        <v>45542</v>
      </c>
      <c r="H20" s="53">
        <f t="shared" si="10"/>
        <v>150000</v>
      </c>
      <c r="I20" s="51">
        <f>SUM(J20:M20)</f>
        <v>246797.44</v>
      </c>
      <c r="J20" s="52">
        <f t="shared" si="10"/>
        <v>0</v>
      </c>
      <c r="K20" s="52">
        <f t="shared" si="10"/>
        <v>120578.44</v>
      </c>
      <c r="L20" s="52">
        <f t="shared" si="10"/>
        <v>0</v>
      </c>
      <c r="M20" s="53">
        <f t="shared" si="10"/>
        <v>126219</v>
      </c>
      <c r="N20" s="69">
        <f>SUM(O20:R20)</f>
        <v>246270.72</v>
      </c>
      <c r="O20" s="52">
        <f t="shared" si="10"/>
        <v>0</v>
      </c>
      <c r="P20" s="52">
        <f t="shared" si="10"/>
        <v>120578.25</v>
      </c>
      <c r="Q20" s="52">
        <f t="shared" si="10"/>
        <v>0</v>
      </c>
      <c r="R20" s="53">
        <f t="shared" si="10"/>
        <v>125692.47</v>
      </c>
      <c r="S20" s="37">
        <f t="shared" si="5"/>
        <v>0.99786578013126881</v>
      </c>
      <c r="T20" s="38" t="str">
        <f t="shared" si="6"/>
        <v xml:space="preserve"> </v>
      </c>
      <c r="U20" s="38">
        <f t="shared" si="7"/>
        <v>0.99999842426224783</v>
      </c>
      <c r="V20" s="38" t="str">
        <f t="shared" si="8"/>
        <v xml:space="preserve"> </v>
      </c>
      <c r="W20" s="39">
        <f t="shared" si="9"/>
        <v>0.99582844104294921</v>
      </c>
      <c r="X20" s="60"/>
      <c r="Y20" s="60"/>
    </row>
    <row r="21" spans="1:25" s="9" customFormat="1" ht="24.75" customHeight="1" x14ac:dyDescent="0.2">
      <c r="A21" s="79"/>
      <c r="B21" s="81"/>
      <c r="C21" s="50" t="s">
        <v>10</v>
      </c>
      <c r="D21" s="51"/>
      <c r="E21" s="52"/>
      <c r="F21" s="52"/>
      <c r="G21" s="52"/>
      <c r="H21" s="53"/>
      <c r="I21" s="51"/>
      <c r="J21" s="52"/>
      <c r="K21" s="52"/>
      <c r="L21" s="52"/>
      <c r="M21" s="53"/>
      <c r="N21" s="69"/>
      <c r="O21" s="52"/>
      <c r="P21" s="52"/>
      <c r="Q21" s="52"/>
      <c r="R21" s="53"/>
      <c r="S21" s="37" t="str">
        <f t="shared" si="5"/>
        <v xml:space="preserve"> </v>
      </c>
      <c r="T21" s="38" t="str">
        <f t="shared" si="6"/>
        <v xml:space="preserve"> </v>
      </c>
      <c r="U21" s="38" t="str">
        <f t="shared" si="7"/>
        <v xml:space="preserve"> </v>
      </c>
      <c r="V21" s="38" t="str">
        <f t="shared" si="8"/>
        <v xml:space="preserve"> </v>
      </c>
      <c r="W21" s="39" t="str">
        <f t="shared" si="9"/>
        <v xml:space="preserve"> </v>
      </c>
      <c r="X21" s="60"/>
      <c r="Y21" s="60"/>
    </row>
    <row r="22" spans="1:25" s="10" customFormat="1" ht="42" customHeight="1" x14ac:dyDescent="0.2">
      <c r="A22" s="79">
        <v>1024</v>
      </c>
      <c r="B22" s="81">
        <v>31001</v>
      </c>
      <c r="C22" s="45" t="s">
        <v>48</v>
      </c>
      <c r="D22" s="51">
        <f>SUM(E22:H22)</f>
        <v>150000</v>
      </c>
      <c r="E22" s="52"/>
      <c r="F22" s="52"/>
      <c r="G22" s="52"/>
      <c r="H22" s="53">
        <v>150000</v>
      </c>
      <c r="I22" s="51">
        <f>SUM(J22:M22)</f>
        <v>36219</v>
      </c>
      <c r="J22" s="52"/>
      <c r="K22" s="52"/>
      <c r="L22" s="52"/>
      <c r="M22" s="53">
        <v>36219</v>
      </c>
      <c r="N22" s="69">
        <f>SUM(O22:R22)</f>
        <v>35692.47</v>
      </c>
      <c r="O22" s="52"/>
      <c r="P22" s="52"/>
      <c r="Q22" s="52"/>
      <c r="R22" s="53">
        <v>35692.47</v>
      </c>
      <c r="S22" s="37">
        <f t="shared" si="5"/>
        <v>0.98546260250144957</v>
      </c>
      <c r="T22" s="38" t="str">
        <f t="shared" si="6"/>
        <v xml:space="preserve"> </v>
      </c>
      <c r="U22" s="38" t="str">
        <f t="shared" si="7"/>
        <v xml:space="preserve"> </v>
      </c>
      <c r="V22" s="38" t="str">
        <f t="shared" si="8"/>
        <v xml:space="preserve"> </v>
      </c>
      <c r="W22" s="39">
        <f t="shared" si="9"/>
        <v>0.98546260250144957</v>
      </c>
      <c r="X22" s="60"/>
      <c r="Y22" s="60"/>
    </row>
    <row r="23" spans="1:25" s="10" customFormat="1" ht="42" customHeight="1" x14ac:dyDescent="0.2">
      <c r="A23" s="79">
        <v>1024</v>
      </c>
      <c r="B23" s="81">
        <v>31003</v>
      </c>
      <c r="C23" s="45" t="s">
        <v>47</v>
      </c>
      <c r="D23" s="51">
        <f>SUM(E23:H23)</f>
        <v>53795.3</v>
      </c>
      <c r="E23" s="52"/>
      <c r="F23" s="52">
        <f>SUM(F25:F28)</f>
        <v>47153.3</v>
      </c>
      <c r="G23" s="52">
        <f t="shared" ref="G23" si="11">SUM(G26:G28)</f>
        <v>6642</v>
      </c>
      <c r="H23" s="53"/>
      <c r="I23" s="51">
        <f>SUM(J23:M23)</f>
        <v>120578.44</v>
      </c>
      <c r="J23" s="52"/>
      <c r="K23" s="52">
        <f>SUM(K25:K28)</f>
        <v>120578.44</v>
      </c>
      <c r="L23" s="52">
        <f>SUM(L25:L28)</f>
        <v>0</v>
      </c>
      <c r="M23" s="53"/>
      <c r="N23" s="69">
        <f>SUM(O23:R23)</f>
        <v>120578.25</v>
      </c>
      <c r="O23" s="52"/>
      <c r="P23" s="52">
        <f>SUM(P25:P28)</f>
        <v>120578.25</v>
      </c>
      <c r="Q23" s="52">
        <f>SUM(Q25:Q28)</f>
        <v>0</v>
      </c>
      <c r="R23" s="53"/>
      <c r="S23" s="37">
        <f t="shared" si="5"/>
        <v>0.99999842426224783</v>
      </c>
      <c r="T23" s="38" t="str">
        <f t="shared" si="6"/>
        <v xml:space="preserve"> </v>
      </c>
      <c r="U23" s="38">
        <f t="shared" si="7"/>
        <v>0.99999842426224783</v>
      </c>
      <c r="V23" s="38" t="str">
        <f t="shared" si="8"/>
        <v xml:space="preserve"> </v>
      </c>
      <c r="W23" s="39" t="str">
        <f t="shared" si="9"/>
        <v xml:space="preserve"> </v>
      </c>
      <c r="X23" s="60"/>
      <c r="Y23" s="60"/>
    </row>
    <row r="24" spans="1:25" s="10" customFormat="1" ht="16.5" x14ac:dyDescent="0.2">
      <c r="A24" s="82"/>
      <c r="B24" s="83"/>
      <c r="C24" s="44" t="s">
        <v>10</v>
      </c>
      <c r="D24" s="73"/>
      <c r="E24" s="84"/>
      <c r="F24" s="84"/>
      <c r="G24" s="84"/>
      <c r="H24" s="78"/>
      <c r="I24" s="73"/>
      <c r="J24" s="84"/>
      <c r="K24" s="84"/>
      <c r="L24" s="84"/>
      <c r="M24" s="78"/>
      <c r="N24" s="76"/>
      <c r="O24" s="84"/>
      <c r="P24" s="84"/>
      <c r="Q24" s="84"/>
      <c r="R24" s="78"/>
      <c r="S24" s="85" t="str">
        <f t="shared" si="5"/>
        <v xml:space="preserve"> </v>
      </c>
      <c r="T24" s="86" t="str">
        <f t="shared" si="6"/>
        <v xml:space="preserve"> </v>
      </c>
      <c r="U24" s="86" t="str">
        <f t="shared" si="7"/>
        <v xml:space="preserve"> </v>
      </c>
      <c r="V24" s="86" t="str">
        <f t="shared" si="8"/>
        <v xml:space="preserve"> </v>
      </c>
      <c r="W24" s="87" t="str">
        <f t="shared" si="9"/>
        <v xml:space="preserve"> </v>
      </c>
      <c r="X24" s="60"/>
      <c r="Y24" s="60"/>
    </row>
    <row r="25" spans="1:25" ht="57.75" customHeight="1" x14ac:dyDescent="0.2">
      <c r="A25" s="79"/>
      <c r="B25" s="81"/>
      <c r="C25" s="44" t="s">
        <v>154</v>
      </c>
      <c r="D25" s="88">
        <f>SUM(E25:H25)</f>
        <v>0</v>
      </c>
      <c r="E25" s="89"/>
      <c r="F25" s="89"/>
      <c r="G25" s="90"/>
      <c r="H25" s="91"/>
      <c r="I25" s="88">
        <f>SUM(J25:M25)</f>
        <v>120578.44</v>
      </c>
      <c r="J25" s="89"/>
      <c r="K25" s="89">
        <v>120578.44</v>
      </c>
      <c r="L25" s="90"/>
      <c r="M25" s="91"/>
      <c r="N25" s="92">
        <f>SUM(O25:R25)</f>
        <v>120578.25</v>
      </c>
      <c r="O25" s="89"/>
      <c r="P25" s="89">
        <v>120578.25</v>
      </c>
      <c r="Q25" s="90"/>
      <c r="R25" s="91"/>
      <c r="S25" s="85">
        <f t="shared" si="5"/>
        <v>0.99999842426224783</v>
      </c>
      <c r="T25" s="86" t="str">
        <f t="shared" si="6"/>
        <v xml:space="preserve"> </v>
      </c>
      <c r="U25" s="86">
        <f t="shared" si="7"/>
        <v>0.99999842426224783</v>
      </c>
      <c r="V25" s="86" t="str">
        <f t="shared" si="8"/>
        <v xml:space="preserve"> </v>
      </c>
      <c r="W25" s="87" t="str">
        <f t="shared" si="9"/>
        <v xml:space="preserve"> </v>
      </c>
      <c r="X25" s="58"/>
      <c r="Y25" s="58"/>
    </row>
    <row r="26" spans="1:25" ht="42" customHeight="1" x14ac:dyDescent="0.2">
      <c r="A26" s="79"/>
      <c r="B26" s="81"/>
      <c r="C26" s="44" t="s">
        <v>74</v>
      </c>
      <c r="D26" s="88">
        <f>SUM(E26:H26)</f>
        <v>48630.3</v>
      </c>
      <c r="E26" s="89"/>
      <c r="F26" s="89">
        <v>47153.3</v>
      </c>
      <c r="G26" s="90">
        <v>1477</v>
      </c>
      <c r="H26" s="91"/>
      <c r="I26" s="88">
        <f>SUM(J26:M26)</f>
        <v>0</v>
      </c>
      <c r="J26" s="89"/>
      <c r="K26" s="89"/>
      <c r="L26" s="90"/>
      <c r="M26" s="91"/>
      <c r="N26" s="92">
        <f>SUM(O26:R26)</f>
        <v>0</v>
      </c>
      <c r="O26" s="89"/>
      <c r="P26" s="89"/>
      <c r="Q26" s="90"/>
      <c r="R26" s="91"/>
      <c r="S26" s="85" t="str">
        <f t="shared" si="5"/>
        <v xml:space="preserve"> </v>
      </c>
      <c r="T26" s="86" t="str">
        <f t="shared" si="6"/>
        <v xml:space="preserve"> </v>
      </c>
      <c r="U26" s="86" t="str">
        <f t="shared" si="7"/>
        <v xml:space="preserve"> </v>
      </c>
      <c r="V26" s="86" t="str">
        <f t="shared" si="8"/>
        <v xml:space="preserve"> </v>
      </c>
      <c r="W26" s="87" t="str">
        <f t="shared" si="9"/>
        <v xml:space="preserve"> </v>
      </c>
      <c r="X26" s="58"/>
      <c r="Y26" s="58"/>
    </row>
    <row r="27" spans="1:25" ht="60.75" customHeight="1" x14ac:dyDescent="0.2">
      <c r="A27" s="79"/>
      <c r="B27" s="81"/>
      <c r="C27" s="44" t="s">
        <v>72</v>
      </c>
      <c r="D27" s="88">
        <f t="shared" ref="D27:D28" si="12">SUM(E27:H27)</f>
        <v>2638.3</v>
      </c>
      <c r="E27" s="89"/>
      <c r="F27" s="89"/>
      <c r="G27" s="90">
        <v>2638.3</v>
      </c>
      <c r="H27" s="91"/>
      <c r="I27" s="88">
        <f t="shared" ref="I27:I28" si="13">SUM(J27:M27)</f>
        <v>0</v>
      </c>
      <c r="J27" s="89"/>
      <c r="K27" s="89"/>
      <c r="L27" s="90"/>
      <c r="M27" s="91"/>
      <c r="N27" s="92">
        <f t="shared" ref="N27:N28" si="14">SUM(O27:R27)</f>
        <v>0</v>
      </c>
      <c r="O27" s="89"/>
      <c r="P27" s="89"/>
      <c r="Q27" s="90"/>
      <c r="R27" s="91"/>
      <c r="S27" s="85" t="str">
        <f t="shared" si="5"/>
        <v xml:space="preserve"> </v>
      </c>
      <c r="T27" s="86" t="str">
        <f t="shared" si="6"/>
        <v xml:space="preserve"> </v>
      </c>
      <c r="U27" s="86" t="str">
        <f t="shared" si="7"/>
        <v xml:space="preserve"> </v>
      </c>
      <c r="V27" s="86" t="str">
        <f t="shared" si="8"/>
        <v xml:space="preserve"> </v>
      </c>
      <c r="W27" s="87" t="str">
        <f t="shared" si="9"/>
        <v xml:space="preserve"> </v>
      </c>
      <c r="X27" s="58"/>
      <c r="Y27" s="58"/>
    </row>
    <row r="28" spans="1:25" ht="56.25" customHeight="1" x14ac:dyDescent="0.2">
      <c r="A28" s="79"/>
      <c r="B28" s="81"/>
      <c r="C28" s="44" t="s">
        <v>73</v>
      </c>
      <c r="D28" s="88">
        <f t="shared" si="12"/>
        <v>2526.6999999999998</v>
      </c>
      <c r="E28" s="89"/>
      <c r="F28" s="89"/>
      <c r="G28" s="90">
        <v>2526.6999999999998</v>
      </c>
      <c r="H28" s="91"/>
      <c r="I28" s="88">
        <f t="shared" si="13"/>
        <v>0</v>
      </c>
      <c r="J28" s="89"/>
      <c r="K28" s="89"/>
      <c r="L28" s="90"/>
      <c r="M28" s="91"/>
      <c r="N28" s="92">
        <f t="shared" si="14"/>
        <v>0</v>
      </c>
      <c r="O28" s="89"/>
      <c r="P28" s="89"/>
      <c r="Q28" s="90"/>
      <c r="R28" s="91"/>
      <c r="S28" s="85" t="str">
        <f t="shared" si="5"/>
        <v xml:space="preserve"> </v>
      </c>
      <c r="T28" s="86" t="str">
        <f t="shared" si="6"/>
        <v xml:space="preserve"> </v>
      </c>
      <c r="U28" s="86" t="str">
        <f t="shared" si="7"/>
        <v xml:space="preserve"> </v>
      </c>
      <c r="V28" s="86" t="str">
        <f t="shared" si="8"/>
        <v xml:space="preserve"> </v>
      </c>
      <c r="W28" s="87" t="str">
        <f t="shared" si="9"/>
        <v xml:space="preserve"> </v>
      </c>
      <c r="X28" s="58"/>
      <c r="Y28" s="58"/>
    </row>
    <row r="29" spans="1:25" s="10" customFormat="1" ht="42" customHeight="1" x14ac:dyDescent="0.2">
      <c r="A29" s="79">
        <v>1024</v>
      </c>
      <c r="B29" s="81">
        <v>31004</v>
      </c>
      <c r="C29" s="45" t="s">
        <v>49</v>
      </c>
      <c r="D29" s="51">
        <f>SUM(E29:H29)</f>
        <v>38900</v>
      </c>
      <c r="E29" s="52">
        <f t="shared" ref="E29:F29" si="15">SUM(E31)</f>
        <v>0</v>
      </c>
      <c r="F29" s="52">
        <f t="shared" si="15"/>
        <v>0</v>
      </c>
      <c r="G29" s="52">
        <f>SUM(G31)</f>
        <v>38900</v>
      </c>
      <c r="H29" s="53">
        <f>SUM(H31)</f>
        <v>0</v>
      </c>
      <c r="I29" s="51">
        <f>SUM(J29:M29)</f>
        <v>0</v>
      </c>
      <c r="J29" s="52">
        <f t="shared" ref="J29:K29" si="16">SUM(J31)</f>
        <v>0</v>
      </c>
      <c r="K29" s="52">
        <f t="shared" si="16"/>
        <v>0</v>
      </c>
      <c r="L29" s="52">
        <f>SUM(L31)</f>
        <v>0</v>
      </c>
      <c r="M29" s="53">
        <f>SUM(M31)</f>
        <v>0</v>
      </c>
      <c r="N29" s="69">
        <f>SUM(O29:R29)</f>
        <v>0</v>
      </c>
      <c r="O29" s="52">
        <f t="shared" ref="O29:P29" si="17">SUM(O31)</f>
        <v>0</v>
      </c>
      <c r="P29" s="52">
        <f t="shared" si="17"/>
        <v>0</v>
      </c>
      <c r="Q29" s="52">
        <f>SUM(Q31)</f>
        <v>0</v>
      </c>
      <c r="R29" s="53">
        <f>SUM(R31)</f>
        <v>0</v>
      </c>
      <c r="S29" s="37" t="str">
        <f t="shared" si="5"/>
        <v xml:space="preserve"> </v>
      </c>
      <c r="T29" s="38" t="str">
        <f t="shared" si="6"/>
        <v xml:space="preserve"> </v>
      </c>
      <c r="U29" s="38" t="str">
        <f t="shared" si="7"/>
        <v xml:space="preserve"> </v>
      </c>
      <c r="V29" s="38" t="str">
        <f t="shared" si="8"/>
        <v xml:space="preserve"> </v>
      </c>
      <c r="W29" s="39" t="str">
        <f t="shared" si="9"/>
        <v xml:space="preserve"> </v>
      </c>
      <c r="X29" s="60"/>
      <c r="Y29" s="60"/>
    </row>
    <row r="30" spans="1:25" s="10" customFormat="1" ht="16.5" x14ac:dyDescent="0.2">
      <c r="A30" s="79"/>
      <c r="B30" s="81"/>
      <c r="C30" s="50" t="s">
        <v>10</v>
      </c>
      <c r="D30" s="51"/>
      <c r="E30" s="52"/>
      <c r="F30" s="52"/>
      <c r="G30" s="52"/>
      <c r="H30" s="53"/>
      <c r="I30" s="51"/>
      <c r="J30" s="52"/>
      <c r="K30" s="52"/>
      <c r="L30" s="52"/>
      <c r="M30" s="53"/>
      <c r="N30" s="69"/>
      <c r="O30" s="52"/>
      <c r="P30" s="52"/>
      <c r="Q30" s="52"/>
      <c r="R30" s="53"/>
      <c r="S30" s="85" t="str">
        <f t="shared" si="5"/>
        <v xml:space="preserve"> </v>
      </c>
      <c r="T30" s="86" t="str">
        <f t="shared" si="6"/>
        <v xml:space="preserve"> </v>
      </c>
      <c r="U30" s="86" t="str">
        <f t="shared" si="7"/>
        <v xml:space="preserve"> </v>
      </c>
      <c r="V30" s="86" t="str">
        <f t="shared" si="8"/>
        <v xml:space="preserve"> </v>
      </c>
      <c r="W30" s="87" t="str">
        <f t="shared" si="9"/>
        <v xml:space="preserve"> </v>
      </c>
      <c r="X30" s="60"/>
      <c r="Y30" s="60"/>
    </row>
    <row r="31" spans="1:25" ht="56.25" customHeight="1" x14ac:dyDescent="0.2">
      <c r="A31" s="79"/>
      <c r="B31" s="81"/>
      <c r="C31" s="44" t="s">
        <v>75</v>
      </c>
      <c r="D31" s="88">
        <f>SUM(E31:H31)</f>
        <v>38900</v>
      </c>
      <c r="E31" s="89"/>
      <c r="F31" s="89"/>
      <c r="G31" s="89">
        <v>38900</v>
      </c>
      <c r="H31" s="91"/>
      <c r="I31" s="88">
        <f>SUM(J31:M31)</f>
        <v>0</v>
      </c>
      <c r="J31" s="89"/>
      <c r="K31" s="89"/>
      <c r="L31" s="89"/>
      <c r="M31" s="91"/>
      <c r="N31" s="92">
        <f>SUM(O31:R31)</f>
        <v>0</v>
      </c>
      <c r="O31" s="89"/>
      <c r="P31" s="89"/>
      <c r="Q31" s="89"/>
      <c r="R31" s="91"/>
      <c r="S31" s="85" t="str">
        <f t="shared" si="5"/>
        <v xml:space="preserve"> </v>
      </c>
      <c r="T31" s="86" t="str">
        <f t="shared" si="6"/>
        <v xml:space="preserve"> </v>
      </c>
      <c r="U31" s="86" t="str">
        <f t="shared" si="7"/>
        <v xml:space="preserve"> </v>
      </c>
      <c r="V31" s="86" t="str">
        <f t="shared" si="8"/>
        <v xml:space="preserve"> </v>
      </c>
      <c r="W31" s="87" t="str">
        <f t="shared" si="9"/>
        <v xml:space="preserve"> </v>
      </c>
      <c r="X31" s="58"/>
      <c r="Y31" s="58"/>
    </row>
    <row r="32" spans="1:25" s="10" customFormat="1" ht="67.5" customHeight="1" x14ac:dyDescent="0.2">
      <c r="A32" s="79">
        <v>1024</v>
      </c>
      <c r="B32" s="81">
        <v>31005</v>
      </c>
      <c r="C32" s="45" t="s">
        <v>155</v>
      </c>
      <c r="D32" s="51">
        <f>SUM(E32:H32)</f>
        <v>0</v>
      </c>
      <c r="E32" s="52"/>
      <c r="F32" s="52"/>
      <c r="G32" s="52"/>
      <c r="H32" s="53"/>
      <c r="I32" s="51">
        <f>SUM(J32:M32)</f>
        <v>90000</v>
      </c>
      <c r="J32" s="52"/>
      <c r="K32" s="52"/>
      <c r="L32" s="52"/>
      <c r="M32" s="53">
        <v>90000</v>
      </c>
      <c r="N32" s="69">
        <f>SUM(O32:R32)</f>
        <v>90000</v>
      </c>
      <c r="O32" s="52"/>
      <c r="P32" s="52"/>
      <c r="Q32" s="52"/>
      <c r="R32" s="53">
        <v>90000</v>
      </c>
      <c r="S32" s="37">
        <f t="shared" si="5"/>
        <v>1</v>
      </c>
      <c r="T32" s="38" t="str">
        <f t="shared" si="6"/>
        <v xml:space="preserve"> </v>
      </c>
      <c r="U32" s="38" t="str">
        <f t="shared" si="7"/>
        <v xml:space="preserve"> </v>
      </c>
      <c r="V32" s="38" t="str">
        <f t="shared" si="8"/>
        <v xml:space="preserve"> </v>
      </c>
      <c r="W32" s="39">
        <f t="shared" si="9"/>
        <v>1</v>
      </c>
      <c r="X32" s="60"/>
      <c r="Y32" s="60"/>
    </row>
    <row r="33" spans="1:25" s="9" customFormat="1" ht="32.25" customHeight="1" x14ac:dyDescent="0.2">
      <c r="A33" s="79"/>
      <c r="B33" s="80"/>
      <c r="C33" s="154" t="s">
        <v>12</v>
      </c>
      <c r="D33" s="51">
        <f>SUM(E33:H33)</f>
        <v>50000</v>
      </c>
      <c r="E33" s="52">
        <f>SUM(E35:E35)</f>
        <v>0</v>
      </c>
      <c r="F33" s="52">
        <f>SUM(F35:F35)</f>
        <v>0</v>
      </c>
      <c r="G33" s="52">
        <f>SUM(G35:G35)</f>
        <v>0</v>
      </c>
      <c r="H33" s="53">
        <f>SUM(H35:H42)</f>
        <v>50000</v>
      </c>
      <c r="I33" s="51">
        <f>SUM(J33:M33)</f>
        <v>323270.21999999997</v>
      </c>
      <c r="J33" s="52">
        <f>SUM(J35:J35)</f>
        <v>0</v>
      </c>
      <c r="K33" s="52">
        <f>SUM(K35:K35)</f>
        <v>0</v>
      </c>
      <c r="L33" s="52">
        <f>SUM(L35:L35)</f>
        <v>0</v>
      </c>
      <c r="M33" s="53">
        <f>SUM(M35:M42)</f>
        <v>323270.21999999997</v>
      </c>
      <c r="N33" s="69">
        <f>SUM(O33:R33)</f>
        <v>297500.05999999994</v>
      </c>
      <c r="O33" s="52">
        <f>SUM(O35:O35)</f>
        <v>0</v>
      </c>
      <c r="P33" s="52">
        <f>SUM(P35:P35)</f>
        <v>0</v>
      </c>
      <c r="Q33" s="52">
        <f>SUM(Q35:Q35)</f>
        <v>0</v>
      </c>
      <c r="R33" s="53">
        <f>SUM(R35:R42)</f>
        <v>297500.05999999994</v>
      </c>
      <c r="S33" s="37">
        <f t="shared" si="5"/>
        <v>0.92028291378030413</v>
      </c>
      <c r="T33" s="38" t="str">
        <f t="shared" si="6"/>
        <v xml:space="preserve"> </v>
      </c>
      <c r="U33" s="38" t="str">
        <f t="shared" si="7"/>
        <v xml:space="preserve"> </v>
      </c>
      <c r="V33" s="38" t="str">
        <f t="shared" si="8"/>
        <v xml:space="preserve"> </v>
      </c>
      <c r="W33" s="39">
        <f t="shared" si="9"/>
        <v>0.92028291378030413</v>
      </c>
      <c r="X33" s="60"/>
      <c r="Y33" s="60"/>
    </row>
    <row r="34" spans="1:25" s="9" customFormat="1" ht="16.5" x14ac:dyDescent="0.2">
      <c r="A34" s="79"/>
      <c r="B34" s="81"/>
      <c r="C34" s="50" t="s">
        <v>10</v>
      </c>
      <c r="D34" s="51"/>
      <c r="E34" s="52"/>
      <c r="F34" s="52"/>
      <c r="G34" s="52"/>
      <c r="H34" s="53"/>
      <c r="I34" s="51"/>
      <c r="J34" s="52"/>
      <c r="K34" s="52"/>
      <c r="L34" s="52"/>
      <c r="M34" s="53"/>
      <c r="N34" s="69"/>
      <c r="O34" s="52"/>
      <c r="P34" s="52"/>
      <c r="Q34" s="52"/>
      <c r="R34" s="53"/>
      <c r="S34" s="37" t="str">
        <f t="shared" si="5"/>
        <v xml:space="preserve"> </v>
      </c>
      <c r="T34" s="38" t="str">
        <f t="shared" si="6"/>
        <v xml:space="preserve"> </v>
      </c>
      <c r="U34" s="38" t="str">
        <f t="shared" si="7"/>
        <v xml:space="preserve"> </v>
      </c>
      <c r="V34" s="38" t="str">
        <f t="shared" si="8"/>
        <v xml:space="preserve"> </v>
      </c>
      <c r="W34" s="39" t="str">
        <f t="shared" si="9"/>
        <v xml:space="preserve"> </v>
      </c>
      <c r="X34" s="60"/>
      <c r="Y34" s="60"/>
    </row>
    <row r="35" spans="1:25" s="9" customFormat="1" ht="64.5" customHeight="1" x14ac:dyDescent="0.2">
      <c r="A35" s="79">
        <v>1136</v>
      </c>
      <c r="B35" s="81">
        <v>31002</v>
      </c>
      <c r="C35" s="45" t="s">
        <v>44</v>
      </c>
      <c r="D35" s="51">
        <f t="shared" ref="D35" si="18">SUM(E35:H35)</f>
        <v>50000</v>
      </c>
      <c r="E35" s="52"/>
      <c r="F35" s="52"/>
      <c r="G35" s="52"/>
      <c r="H35" s="53">
        <v>50000</v>
      </c>
      <c r="I35" s="51">
        <f t="shared" ref="I35" si="19">SUM(J35:M35)</f>
        <v>89320.6</v>
      </c>
      <c r="J35" s="52"/>
      <c r="K35" s="52"/>
      <c r="L35" s="52"/>
      <c r="M35" s="53">
        <v>89320.6</v>
      </c>
      <c r="N35" s="69">
        <f>SUM(O35:R35)</f>
        <v>82913.98</v>
      </c>
      <c r="O35" s="52"/>
      <c r="P35" s="52"/>
      <c r="Q35" s="52"/>
      <c r="R35" s="53">
        <v>82913.98</v>
      </c>
      <c r="S35" s="37">
        <f t="shared" si="5"/>
        <v>0.92827388082928231</v>
      </c>
      <c r="T35" s="38" t="str">
        <f t="shared" si="6"/>
        <v xml:space="preserve"> </v>
      </c>
      <c r="U35" s="38" t="str">
        <f t="shared" si="7"/>
        <v xml:space="preserve"> </v>
      </c>
      <c r="V35" s="38" t="str">
        <f t="shared" si="8"/>
        <v xml:space="preserve"> </v>
      </c>
      <c r="W35" s="39">
        <f t="shared" si="9"/>
        <v>0.92827388082928231</v>
      </c>
      <c r="X35" s="60"/>
      <c r="Y35" s="60"/>
    </row>
    <row r="36" spans="1:25" s="9" customFormat="1" ht="79.5" customHeight="1" x14ac:dyDescent="0.2">
      <c r="A36" s="79">
        <v>1213</v>
      </c>
      <c r="B36" s="81">
        <v>31001</v>
      </c>
      <c r="C36" s="45" t="s">
        <v>85</v>
      </c>
      <c r="D36" s="51">
        <f t="shared" ref="D36:D37" si="20">SUM(E36:H36)</f>
        <v>0</v>
      </c>
      <c r="E36" s="52"/>
      <c r="F36" s="52"/>
      <c r="G36" s="52"/>
      <c r="H36" s="53"/>
      <c r="I36" s="51">
        <f t="shared" ref="I36:I37" si="21">SUM(J36:M36)</f>
        <v>8430</v>
      </c>
      <c r="J36" s="52"/>
      <c r="K36" s="52"/>
      <c r="L36" s="52"/>
      <c r="M36" s="53">
        <v>8430</v>
      </c>
      <c r="N36" s="69">
        <f t="shared" ref="N36:N37" si="22">SUM(O36:R36)</f>
        <v>5636</v>
      </c>
      <c r="O36" s="52"/>
      <c r="P36" s="52"/>
      <c r="Q36" s="52"/>
      <c r="R36" s="53">
        <v>5636</v>
      </c>
      <c r="S36" s="37">
        <f t="shared" si="5"/>
        <v>0.66856465005931198</v>
      </c>
      <c r="T36" s="38" t="str">
        <f t="shared" si="6"/>
        <v xml:space="preserve"> </v>
      </c>
      <c r="U36" s="38" t="str">
        <f t="shared" si="7"/>
        <v xml:space="preserve"> </v>
      </c>
      <c r="V36" s="38" t="str">
        <f t="shared" si="8"/>
        <v xml:space="preserve"> </v>
      </c>
      <c r="W36" s="39">
        <f t="shared" si="9"/>
        <v>0.66856465005931198</v>
      </c>
      <c r="X36" s="60"/>
      <c r="Y36" s="60"/>
    </row>
    <row r="37" spans="1:25" s="9" customFormat="1" ht="81.75" customHeight="1" x14ac:dyDescent="0.2">
      <c r="A37" s="79">
        <v>1213</v>
      </c>
      <c r="B37" s="81">
        <v>31002</v>
      </c>
      <c r="C37" s="45" t="s">
        <v>86</v>
      </c>
      <c r="D37" s="51">
        <f t="shared" si="20"/>
        <v>0</v>
      </c>
      <c r="E37" s="52"/>
      <c r="F37" s="52"/>
      <c r="G37" s="52"/>
      <c r="H37" s="53"/>
      <c r="I37" s="51">
        <f t="shared" si="21"/>
        <v>6340</v>
      </c>
      <c r="J37" s="52"/>
      <c r="K37" s="52"/>
      <c r="L37" s="52"/>
      <c r="M37" s="53">
        <v>6340</v>
      </c>
      <c r="N37" s="69">
        <f t="shared" si="22"/>
        <v>6240.98</v>
      </c>
      <c r="O37" s="52"/>
      <c r="P37" s="52"/>
      <c r="Q37" s="52"/>
      <c r="R37" s="53">
        <v>6240.98</v>
      </c>
      <c r="S37" s="37">
        <f t="shared" si="5"/>
        <v>0.98438170347003151</v>
      </c>
      <c r="T37" s="38" t="str">
        <f t="shared" si="6"/>
        <v xml:space="preserve"> </v>
      </c>
      <c r="U37" s="38" t="str">
        <f t="shared" si="7"/>
        <v xml:space="preserve"> </v>
      </c>
      <c r="V37" s="38" t="str">
        <f t="shared" si="8"/>
        <v xml:space="preserve"> </v>
      </c>
      <c r="W37" s="39">
        <f t="shared" si="9"/>
        <v>0.98438170347003151</v>
      </c>
      <c r="X37" s="60"/>
      <c r="Y37" s="60"/>
    </row>
    <row r="38" spans="1:25" s="9" customFormat="1" ht="75.75" customHeight="1" x14ac:dyDescent="0.2">
      <c r="A38" s="79">
        <v>1213</v>
      </c>
      <c r="B38" s="81">
        <v>31003</v>
      </c>
      <c r="C38" s="45" t="s">
        <v>87</v>
      </c>
      <c r="D38" s="51">
        <f t="shared" ref="D38:D42" si="23">SUM(E38:H38)</f>
        <v>0</v>
      </c>
      <c r="E38" s="52"/>
      <c r="F38" s="52"/>
      <c r="G38" s="52"/>
      <c r="H38" s="53"/>
      <c r="I38" s="51">
        <f t="shared" ref="I38:I42" si="24">SUM(J38:M38)</f>
        <v>21763.62</v>
      </c>
      <c r="J38" s="52"/>
      <c r="K38" s="52"/>
      <c r="L38" s="52"/>
      <c r="M38" s="53">
        <v>21763.62</v>
      </c>
      <c r="N38" s="69">
        <f t="shared" ref="N38:N42" si="25">SUM(O38:R38)</f>
        <v>16789.62</v>
      </c>
      <c r="O38" s="52"/>
      <c r="P38" s="52"/>
      <c r="Q38" s="52"/>
      <c r="R38" s="53">
        <v>16789.62</v>
      </c>
      <c r="S38" s="37">
        <f t="shared" si="5"/>
        <v>0.77145346224571099</v>
      </c>
      <c r="T38" s="38" t="str">
        <f t="shared" si="6"/>
        <v xml:space="preserve"> </v>
      </c>
      <c r="U38" s="38" t="str">
        <f t="shared" si="7"/>
        <v xml:space="preserve"> </v>
      </c>
      <c r="V38" s="38" t="str">
        <f t="shared" si="8"/>
        <v xml:space="preserve"> </v>
      </c>
      <c r="W38" s="39">
        <f t="shared" si="9"/>
        <v>0.77145346224571099</v>
      </c>
      <c r="X38" s="60"/>
      <c r="Y38" s="60"/>
    </row>
    <row r="39" spans="1:25" s="9" customFormat="1" ht="90" customHeight="1" x14ac:dyDescent="0.2">
      <c r="A39" s="79">
        <v>1213</v>
      </c>
      <c r="B39" s="81">
        <v>31004</v>
      </c>
      <c r="C39" s="45" t="s">
        <v>88</v>
      </c>
      <c r="D39" s="51">
        <f t="shared" si="23"/>
        <v>0</v>
      </c>
      <c r="E39" s="52"/>
      <c r="F39" s="52"/>
      <c r="G39" s="52"/>
      <c r="H39" s="53"/>
      <c r="I39" s="51">
        <f t="shared" si="24"/>
        <v>29337</v>
      </c>
      <c r="J39" s="52"/>
      <c r="K39" s="52"/>
      <c r="L39" s="52"/>
      <c r="M39" s="53">
        <v>29337</v>
      </c>
      <c r="N39" s="69">
        <f t="shared" si="25"/>
        <v>28712.75</v>
      </c>
      <c r="O39" s="52"/>
      <c r="P39" s="52"/>
      <c r="Q39" s="52"/>
      <c r="R39" s="53">
        <v>28712.75</v>
      </c>
      <c r="S39" s="37">
        <f t="shared" si="5"/>
        <v>0.97872140982377198</v>
      </c>
      <c r="T39" s="38" t="str">
        <f t="shared" si="6"/>
        <v xml:space="preserve"> </v>
      </c>
      <c r="U39" s="38" t="str">
        <f t="shared" si="7"/>
        <v xml:space="preserve"> </v>
      </c>
      <c r="V39" s="38" t="str">
        <f t="shared" si="8"/>
        <v xml:space="preserve"> </v>
      </c>
      <c r="W39" s="39">
        <f t="shared" si="9"/>
        <v>0.97872140982377198</v>
      </c>
      <c r="X39" s="60"/>
      <c r="Y39" s="60"/>
    </row>
    <row r="40" spans="1:25" s="9" customFormat="1" ht="84" customHeight="1" x14ac:dyDescent="0.2">
      <c r="A40" s="79">
        <v>1213</v>
      </c>
      <c r="B40" s="81">
        <v>31005</v>
      </c>
      <c r="C40" s="45" t="s">
        <v>89</v>
      </c>
      <c r="D40" s="51">
        <f t="shared" si="23"/>
        <v>0</v>
      </c>
      <c r="E40" s="52"/>
      <c r="F40" s="52"/>
      <c r="G40" s="52"/>
      <c r="H40" s="53"/>
      <c r="I40" s="51">
        <f t="shared" si="24"/>
        <v>73570</v>
      </c>
      <c r="J40" s="52"/>
      <c r="K40" s="52"/>
      <c r="L40" s="52"/>
      <c r="M40" s="53">
        <v>73570</v>
      </c>
      <c r="N40" s="69">
        <f t="shared" si="25"/>
        <v>65109.14</v>
      </c>
      <c r="O40" s="52"/>
      <c r="P40" s="52"/>
      <c r="Q40" s="52"/>
      <c r="R40" s="53">
        <v>65109.14</v>
      </c>
      <c r="S40" s="37">
        <f t="shared" si="5"/>
        <v>0.88499578632594811</v>
      </c>
      <c r="T40" s="38" t="str">
        <f t="shared" si="6"/>
        <v xml:space="preserve"> </v>
      </c>
      <c r="U40" s="38" t="str">
        <f t="shared" si="7"/>
        <v xml:space="preserve"> </v>
      </c>
      <c r="V40" s="38" t="str">
        <f t="shared" si="8"/>
        <v xml:space="preserve"> </v>
      </c>
      <c r="W40" s="39">
        <f t="shared" si="9"/>
        <v>0.88499578632594811</v>
      </c>
      <c r="X40" s="60"/>
      <c r="Y40" s="60"/>
    </row>
    <row r="41" spans="1:25" s="9" customFormat="1" ht="63" customHeight="1" x14ac:dyDescent="0.2">
      <c r="A41" s="79">
        <v>1213</v>
      </c>
      <c r="B41" s="81">
        <v>31006</v>
      </c>
      <c r="C41" s="45" t="s">
        <v>90</v>
      </c>
      <c r="D41" s="51">
        <f t="shared" si="23"/>
        <v>0</v>
      </c>
      <c r="E41" s="52"/>
      <c r="F41" s="52"/>
      <c r="G41" s="52"/>
      <c r="H41" s="53"/>
      <c r="I41" s="51">
        <f t="shared" si="24"/>
        <v>24909</v>
      </c>
      <c r="J41" s="52"/>
      <c r="K41" s="52"/>
      <c r="L41" s="52"/>
      <c r="M41" s="53">
        <v>24909</v>
      </c>
      <c r="N41" s="69">
        <f t="shared" si="25"/>
        <v>22497.59</v>
      </c>
      <c r="O41" s="52"/>
      <c r="P41" s="52"/>
      <c r="Q41" s="52"/>
      <c r="R41" s="53">
        <v>22497.59</v>
      </c>
      <c r="S41" s="37">
        <f t="shared" si="5"/>
        <v>0.9031912160263359</v>
      </c>
      <c r="T41" s="38" t="str">
        <f t="shared" si="6"/>
        <v xml:space="preserve"> </v>
      </c>
      <c r="U41" s="38" t="str">
        <f t="shared" si="7"/>
        <v xml:space="preserve"> </v>
      </c>
      <c r="V41" s="38" t="str">
        <f t="shared" si="8"/>
        <v xml:space="preserve"> </v>
      </c>
      <c r="W41" s="39">
        <f t="shared" si="9"/>
        <v>0.9031912160263359</v>
      </c>
      <c r="X41" s="60"/>
      <c r="Y41" s="60"/>
    </row>
    <row r="42" spans="1:25" s="9" customFormat="1" ht="48.75" customHeight="1" x14ac:dyDescent="0.2">
      <c r="A42" s="79">
        <v>1213</v>
      </c>
      <c r="B42" s="81">
        <v>31007</v>
      </c>
      <c r="C42" s="45" t="s">
        <v>497</v>
      </c>
      <c r="D42" s="51">
        <f t="shared" si="23"/>
        <v>0</v>
      </c>
      <c r="E42" s="52"/>
      <c r="F42" s="52"/>
      <c r="G42" s="52"/>
      <c r="H42" s="53"/>
      <c r="I42" s="51">
        <f t="shared" si="24"/>
        <v>69600</v>
      </c>
      <c r="J42" s="52"/>
      <c r="K42" s="52"/>
      <c r="L42" s="52"/>
      <c r="M42" s="53">
        <v>69600</v>
      </c>
      <c r="N42" s="69">
        <f t="shared" si="25"/>
        <v>69600</v>
      </c>
      <c r="O42" s="52"/>
      <c r="P42" s="52"/>
      <c r="Q42" s="52"/>
      <c r="R42" s="53">
        <v>69600</v>
      </c>
      <c r="S42" s="37">
        <f t="shared" si="5"/>
        <v>1</v>
      </c>
      <c r="T42" s="38" t="str">
        <f t="shared" si="6"/>
        <v xml:space="preserve"> </v>
      </c>
      <c r="U42" s="38" t="str">
        <f t="shared" si="7"/>
        <v xml:space="preserve"> </v>
      </c>
      <c r="V42" s="38" t="str">
        <f t="shared" si="8"/>
        <v xml:space="preserve"> </v>
      </c>
      <c r="W42" s="39">
        <f t="shared" si="9"/>
        <v>1</v>
      </c>
      <c r="X42" s="60"/>
      <c r="Y42" s="60"/>
    </row>
    <row r="43" spans="1:25" s="10" customFormat="1" ht="48" customHeight="1" x14ac:dyDescent="0.2">
      <c r="A43" s="79"/>
      <c r="B43" s="81"/>
      <c r="C43" s="154" t="s">
        <v>92</v>
      </c>
      <c r="D43" s="51">
        <f>D45</f>
        <v>0</v>
      </c>
      <c r="E43" s="52">
        <f t="shared" ref="E43:H43" si="26">E45</f>
        <v>0</v>
      </c>
      <c r="F43" s="52">
        <f t="shared" si="26"/>
        <v>0</v>
      </c>
      <c r="G43" s="52">
        <f t="shared" si="26"/>
        <v>0</v>
      </c>
      <c r="H43" s="53">
        <f t="shared" si="26"/>
        <v>0</v>
      </c>
      <c r="I43" s="51">
        <f>I45</f>
        <v>1650</v>
      </c>
      <c r="J43" s="52">
        <f t="shared" ref="J43:M43" si="27">J45</f>
        <v>0</v>
      </c>
      <c r="K43" s="52">
        <f t="shared" si="27"/>
        <v>0</v>
      </c>
      <c r="L43" s="52">
        <f t="shared" si="27"/>
        <v>0</v>
      </c>
      <c r="M43" s="53">
        <f t="shared" si="27"/>
        <v>1650</v>
      </c>
      <c r="N43" s="69">
        <f>N45</f>
        <v>1585.38</v>
      </c>
      <c r="O43" s="52">
        <f t="shared" ref="O43:R43" si="28">O45</f>
        <v>0</v>
      </c>
      <c r="P43" s="52">
        <f t="shared" si="28"/>
        <v>0</v>
      </c>
      <c r="Q43" s="52">
        <f t="shared" si="28"/>
        <v>0</v>
      </c>
      <c r="R43" s="53">
        <f t="shared" si="28"/>
        <v>1585.38</v>
      </c>
      <c r="S43" s="37">
        <f t="shared" si="5"/>
        <v>0.96083636363636371</v>
      </c>
      <c r="T43" s="38" t="str">
        <f t="shared" si="6"/>
        <v xml:space="preserve"> </v>
      </c>
      <c r="U43" s="38" t="str">
        <f t="shared" si="7"/>
        <v xml:space="preserve"> </v>
      </c>
      <c r="V43" s="38" t="str">
        <f t="shared" si="8"/>
        <v xml:space="preserve"> </v>
      </c>
      <c r="W43" s="39">
        <f t="shared" si="9"/>
        <v>0.96083636363636371</v>
      </c>
      <c r="X43" s="60"/>
      <c r="Y43" s="60"/>
    </row>
    <row r="44" spans="1:25" s="10" customFormat="1" ht="18.75" customHeight="1" x14ac:dyDescent="0.2">
      <c r="A44" s="79"/>
      <c r="B44" s="81"/>
      <c r="C44" s="50" t="s">
        <v>10</v>
      </c>
      <c r="D44" s="51"/>
      <c r="E44" s="52"/>
      <c r="F44" s="52"/>
      <c r="G44" s="52"/>
      <c r="H44" s="53"/>
      <c r="I44" s="51"/>
      <c r="J44" s="52"/>
      <c r="K44" s="52"/>
      <c r="L44" s="52"/>
      <c r="M44" s="53"/>
      <c r="N44" s="69"/>
      <c r="O44" s="52"/>
      <c r="P44" s="52"/>
      <c r="Q44" s="52"/>
      <c r="R44" s="53"/>
      <c r="S44" s="37" t="str">
        <f t="shared" si="5"/>
        <v xml:space="preserve"> </v>
      </c>
      <c r="T44" s="38" t="str">
        <f t="shared" si="6"/>
        <v xml:space="preserve"> </v>
      </c>
      <c r="U44" s="38" t="str">
        <f t="shared" si="7"/>
        <v xml:space="preserve"> </v>
      </c>
      <c r="V44" s="38" t="str">
        <f t="shared" si="8"/>
        <v xml:space="preserve"> </v>
      </c>
      <c r="W44" s="39" t="str">
        <f t="shared" si="9"/>
        <v xml:space="preserve"> </v>
      </c>
      <c r="X44" s="60"/>
      <c r="Y44" s="60"/>
    </row>
    <row r="45" spans="1:25" s="10" customFormat="1" ht="50.25" customHeight="1" x14ac:dyDescent="0.2">
      <c r="A45" s="79">
        <v>1092</v>
      </c>
      <c r="B45" s="81">
        <v>11002</v>
      </c>
      <c r="C45" s="45" t="s">
        <v>91</v>
      </c>
      <c r="D45" s="51">
        <f>SUM(E45:H45)</f>
        <v>0</v>
      </c>
      <c r="E45" s="52"/>
      <c r="F45" s="52"/>
      <c r="G45" s="52"/>
      <c r="H45" s="53"/>
      <c r="I45" s="51">
        <f>SUM(J45:M45)</f>
        <v>1650</v>
      </c>
      <c r="J45" s="52"/>
      <c r="K45" s="52"/>
      <c r="L45" s="52"/>
      <c r="M45" s="53">
        <v>1650</v>
      </c>
      <c r="N45" s="69">
        <f>SUM(O45:R45)</f>
        <v>1585.38</v>
      </c>
      <c r="O45" s="52"/>
      <c r="P45" s="52"/>
      <c r="Q45" s="52"/>
      <c r="R45" s="53">
        <v>1585.38</v>
      </c>
      <c r="S45" s="37">
        <f t="shared" si="5"/>
        <v>0.96083636363636371</v>
      </c>
      <c r="T45" s="38" t="str">
        <f t="shared" si="6"/>
        <v xml:space="preserve"> </v>
      </c>
      <c r="U45" s="38" t="str">
        <f t="shared" si="7"/>
        <v xml:space="preserve"> </v>
      </c>
      <c r="V45" s="38" t="str">
        <f t="shared" si="8"/>
        <v xml:space="preserve"> </v>
      </c>
      <c r="W45" s="39">
        <f t="shared" si="9"/>
        <v>0.96083636363636371</v>
      </c>
      <c r="X45" s="60"/>
      <c r="Y45" s="60"/>
    </row>
    <row r="46" spans="1:25" s="10" customFormat="1" ht="44.25" customHeight="1" x14ac:dyDescent="0.2">
      <c r="A46" s="79"/>
      <c r="B46" s="81"/>
      <c r="C46" s="154" t="s">
        <v>93</v>
      </c>
      <c r="D46" s="51">
        <f>SUM(E46:H46)</f>
        <v>0</v>
      </c>
      <c r="E46" s="52">
        <f>SUM(E48:E50)</f>
        <v>0</v>
      </c>
      <c r="F46" s="52">
        <f t="shared" ref="F46:H46" si="29">SUM(F48:F50)</f>
        <v>0</v>
      </c>
      <c r="G46" s="52">
        <f t="shared" si="29"/>
        <v>0</v>
      </c>
      <c r="H46" s="53">
        <f t="shared" si="29"/>
        <v>0</v>
      </c>
      <c r="I46" s="51">
        <f>SUM(J46:M46)</f>
        <v>304860.79999999999</v>
      </c>
      <c r="J46" s="52">
        <f>SUM(J48:J50)</f>
        <v>0</v>
      </c>
      <c r="K46" s="52">
        <f t="shared" ref="K46:M46" si="30">SUM(K48:K50)</f>
        <v>0</v>
      </c>
      <c r="L46" s="52">
        <f t="shared" si="30"/>
        <v>2700</v>
      </c>
      <c r="M46" s="53">
        <f t="shared" si="30"/>
        <v>302160.8</v>
      </c>
      <c r="N46" s="69">
        <f>SUM(O46:R46)</f>
        <v>140367.03999999998</v>
      </c>
      <c r="O46" s="52">
        <f>SUM(O48:O50)</f>
        <v>0</v>
      </c>
      <c r="P46" s="52">
        <f t="shared" ref="P46:R46" si="31">SUM(P48:P50)</f>
        <v>0</v>
      </c>
      <c r="Q46" s="52">
        <f t="shared" si="31"/>
        <v>2700</v>
      </c>
      <c r="R46" s="53">
        <f t="shared" si="31"/>
        <v>137667.03999999998</v>
      </c>
      <c r="S46" s="37">
        <f t="shared" si="5"/>
        <v>0.46042994048431279</v>
      </c>
      <c r="T46" s="38" t="str">
        <f t="shared" si="6"/>
        <v xml:space="preserve"> </v>
      </c>
      <c r="U46" s="38" t="str">
        <f t="shared" si="7"/>
        <v xml:space="preserve"> </v>
      </c>
      <c r="V46" s="38">
        <f t="shared" si="8"/>
        <v>1</v>
      </c>
      <c r="W46" s="39">
        <f t="shared" si="9"/>
        <v>0.45560853691147224</v>
      </c>
      <c r="X46" s="60"/>
      <c r="Y46" s="60"/>
    </row>
    <row r="47" spans="1:25" s="10" customFormat="1" ht="18.75" customHeight="1" x14ac:dyDescent="0.2">
      <c r="A47" s="79"/>
      <c r="B47" s="81"/>
      <c r="C47" s="50" t="s">
        <v>10</v>
      </c>
      <c r="D47" s="51"/>
      <c r="E47" s="52"/>
      <c r="F47" s="52"/>
      <c r="G47" s="52"/>
      <c r="H47" s="53"/>
      <c r="I47" s="51"/>
      <c r="J47" s="52"/>
      <c r="K47" s="52"/>
      <c r="L47" s="52"/>
      <c r="M47" s="53"/>
      <c r="N47" s="69"/>
      <c r="O47" s="52"/>
      <c r="P47" s="52"/>
      <c r="Q47" s="52"/>
      <c r="R47" s="53"/>
      <c r="S47" s="37" t="str">
        <f t="shared" si="5"/>
        <v xml:space="preserve"> </v>
      </c>
      <c r="T47" s="38" t="str">
        <f t="shared" si="6"/>
        <v xml:space="preserve"> </v>
      </c>
      <c r="U47" s="38" t="str">
        <f t="shared" si="7"/>
        <v xml:space="preserve"> </v>
      </c>
      <c r="V47" s="38" t="str">
        <f t="shared" si="8"/>
        <v xml:space="preserve"> </v>
      </c>
      <c r="W47" s="39" t="str">
        <f t="shared" si="9"/>
        <v xml:space="preserve"> </v>
      </c>
      <c r="X47" s="60"/>
      <c r="Y47" s="60"/>
    </row>
    <row r="48" spans="1:25" s="10" customFormat="1" ht="59.25" customHeight="1" x14ac:dyDescent="0.2">
      <c r="A48" s="79">
        <v>1080</v>
      </c>
      <c r="B48" s="81">
        <v>11018</v>
      </c>
      <c r="C48" s="48" t="s">
        <v>94</v>
      </c>
      <c r="D48" s="51">
        <f>SUM(E48:H48)</f>
        <v>0</v>
      </c>
      <c r="E48" s="52"/>
      <c r="F48" s="52"/>
      <c r="G48" s="52"/>
      <c r="H48" s="53"/>
      <c r="I48" s="51">
        <f>SUM(J48:M48)</f>
        <v>7233</v>
      </c>
      <c r="J48" s="52"/>
      <c r="K48" s="52"/>
      <c r="L48" s="52">
        <v>1000</v>
      </c>
      <c r="M48" s="53">
        <v>6233</v>
      </c>
      <c r="N48" s="69">
        <f>SUM(O48:R48)</f>
        <v>6534.99</v>
      </c>
      <c r="O48" s="52"/>
      <c r="P48" s="52"/>
      <c r="Q48" s="52">
        <v>1000</v>
      </c>
      <c r="R48" s="53">
        <v>5534.99</v>
      </c>
      <c r="S48" s="37">
        <f t="shared" si="5"/>
        <v>0.90349647449191206</v>
      </c>
      <c r="T48" s="38" t="str">
        <f t="shared" si="6"/>
        <v xml:space="preserve"> </v>
      </c>
      <c r="U48" s="38" t="str">
        <f t="shared" si="7"/>
        <v xml:space="preserve"> </v>
      </c>
      <c r="V48" s="38">
        <f t="shared" si="8"/>
        <v>1</v>
      </c>
      <c r="W48" s="39">
        <f t="shared" si="9"/>
        <v>0.88801379752927956</v>
      </c>
      <c r="X48" s="60"/>
      <c r="Y48" s="60"/>
    </row>
    <row r="49" spans="1:25" s="10" customFormat="1" ht="60" customHeight="1" x14ac:dyDescent="0.2">
      <c r="A49" s="79">
        <v>1080</v>
      </c>
      <c r="B49" s="81">
        <v>31001</v>
      </c>
      <c r="C49" s="48" t="s">
        <v>95</v>
      </c>
      <c r="D49" s="51">
        <f t="shared" ref="D49:D50" si="32">SUM(E49:H49)</f>
        <v>0</v>
      </c>
      <c r="E49" s="52"/>
      <c r="F49" s="52"/>
      <c r="G49" s="52"/>
      <c r="H49" s="53"/>
      <c r="I49" s="51">
        <f t="shared" ref="I49:I50" si="33">SUM(J49:M49)</f>
        <v>295927.8</v>
      </c>
      <c r="J49" s="52"/>
      <c r="K49" s="52"/>
      <c r="L49" s="52"/>
      <c r="M49" s="53">
        <v>295927.8</v>
      </c>
      <c r="N49" s="69">
        <f t="shared" ref="N49:N50" si="34">SUM(O49:R49)</f>
        <v>132132.04999999999</v>
      </c>
      <c r="O49" s="52"/>
      <c r="P49" s="52"/>
      <c r="Q49" s="52"/>
      <c r="R49" s="53">
        <v>132132.04999999999</v>
      </c>
      <c r="S49" s="37">
        <f t="shared" si="5"/>
        <v>0.44650097084491552</v>
      </c>
      <c r="T49" s="38" t="str">
        <f t="shared" si="6"/>
        <v xml:space="preserve"> </v>
      </c>
      <c r="U49" s="38" t="str">
        <f t="shared" si="7"/>
        <v xml:space="preserve"> </v>
      </c>
      <c r="V49" s="38" t="str">
        <f t="shared" si="8"/>
        <v xml:space="preserve"> </v>
      </c>
      <c r="W49" s="39">
        <f t="shared" si="9"/>
        <v>0.44650097084491552</v>
      </c>
      <c r="X49" s="60"/>
      <c r="Y49" s="60"/>
    </row>
    <row r="50" spans="1:25" s="10" customFormat="1" ht="61.5" customHeight="1" x14ac:dyDescent="0.2">
      <c r="A50" s="79">
        <v>1080</v>
      </c>
      <c r="B50" s="81">
        <v>31002</v>
      </c>
      <c r="C50" s="48" t="s">
        <v>96</v>
      </c>
      <c r="D50" s="51">
        <f t="shared" si="32"/>
        <v>0</v>
      </c>
      <c r="E50" s="52"/>
      <c r="F50" s="52"/>
      <c r="G50" s="52"/>
      <c r="H50" s="53"/>
      <c r="I50" s="51">
        <f t="shared" si="33"/>
        <v>1700</v>
      </c>
      <c r="J50" s="52"/>
      <c r="K50" s="52"/>
      <c r="L50" s="52">
        <v>1700</v>
      </c>
      <c r="M50" s="53"/>
      <c r="N50" s="69">
        <f t="shared" si="34"/>
        <v>1700</v>
      </c>
      <c r="O50" s="52"/>
      <c r="P50" s="52"/>
      <c r="Q50" s="52">
        <v>1700</v>
      </c>
      <c r="R50" s="53"/>
      <c r="S50" s="37">
        <f t="shared" si="5"/>
        <v>1</v>
      </c>
      <c r="T50" s="38" t="str">
        <f t="shared" si="6"/>
        <v xml:space="preserve"> </v>
      </c>
      <c r="U50" s="38" t="str">
        <f t="shared" si="7"/>
        <v xml:space="preserve"> </v>
      </c>
      <c r="V50" s="38">
        <f t="shared" si="8"/>
        <v>1</v>
      </c>
      <c r="W50" s="39" t="str">
        <f t="shared" si="9"/>
        <v xml:space="preserve"> </v>
      </c>
      <c r="X50" s="60"/>
      <c r="Y50" s="60"/>
    </row>
    <row r="51" spans="1:25" s="10" customFormat="1" ht="29.25" customHeight="1" x14ac:dyDescent="0.2">
      <c r="A51" s="79"/>
      <c r="B51" s="81"/>
      <c r="C51" s="154" t="s">
        <v>97</v>
      </c>
      <c r="D51" s="51">
        <f>D53</f>
        <v>0</v>
      </c>
      <c r="E51" s="52">
        <f>E53</f>
        <v>0</v>
      </c>
      <c r="F51" s="52">
        <f t="shared" ref="F51:H51" si="35">F53</f>
        <v>0</v>
      </c>
      <c r="G51" s="52">
        <f t="shared" si="35"/>
        <v>0</v>
      </c>
      <c r="H51" s="53">
        <f t="shared" si="35"/>
        <v>0</v>
      </c>
      <c r="I51" s="51">
        <f>I53</f>
        <v>20563.8</v>
      </c>
      <c r="J51" s="52">
        <f t="shared" ref="J51:M51" si="36">J53</f>
        <v>0</v>
      </c>
      <c r="K51" s="52">
        <f t="shared" si="36"/>
        <v>200</v>
      </c>
      <c r="L51" s="52">
        <f t="shared" si="36"/>
        <v>0</v>
      </c>
      <c r="M51" s="53">
        <f t="shared" si="36"/>
        <v>20363.8</v>
      </c>
      <c r="N51" s="69">
        <f>N53</f>
        <v>17954.8</v>
      </c>
      <c r="O51" s="52">
        <f t="shared" ref="O51:R51" si="37">O53</f>
        <v>0</v>
      </c>
      <c r="P51" s="52">
        <f t="shared" si="37"/>
        <v>200</v>
      </c>
      <c r="Q51" s="52">
        <f t="shared" si="37"/>
        <v>0</v>
      </c>
      <c r="R51" s="53">
        <f t="shared" si="37"/>
        <v>17754.8</v>
      </c>
      <c r="S51" s="37">
        <f t="shared" si="5"/>
        <v>0.8731265622112645</v>
      </c>
      <c r="T51" s="38" t="str">
        <f t="shared" si="6"/>
        <v xml:space="preserve"> </v>
      </c>
      <c r="U51" s="38">
        <f t="shared" si="7"/>
        <v>1</v>
      </c>
      <c r="V51" s="38" t="str">
        <f t="shared" si="8"/>
        <v xml:space="preserve"> </v>
      </c>
      <c r="W51" s="39">
        <f t="shared" si="9"/>
        <v>0.87188049381746036</v>
      </c>
      <c r="X51" s="60"/>
      <c r="Y51" s="60"/>
    </row>
    <row r="52" spans="1:25" s="10" customFormat="1" ht="18.75" customHeight="1" x14ac:dyDescent="0.2">
      <c r="A52" s="79"/>
      <c r="B52" s="81"/>
      <c r="C52" s="50" t="s">
        <v>10</v>
      </c>
      <c r="D52" s="51"/>
      <c r="E52" s="52"/>
      <c r="F52" s="52"/>
      <c r="G52" s="52"/>
      <c r="H52" s="53"/>
      <c r="I52" s="51"/>
      <c r="J52" s="52"/>
      <c r="K52" s="52"/>
      <c r="L52" s="52"/>
      <c r="M52" s="53"/>
      <c r="N52" s="69"/>
      <c r="O52" s="52"/>
      <c r="P52" s="52"/>
      <c r="Q52" s="52"/>
      <c r="R52" s="53"/>
      <c r="S52" s="37" t="str">
        <f t="shared" si="5"/>
        <v xml:space="preserve"> </v>
      </c>
      <c r="T52" s="38" t="str">
        <f t="shared" si="6"/>
        <v xml:space="preserve"> </v>
      </c>
      <c r="U52" s="38" t="str">
        <f t="shared" si="7"/>
        <v xml:space="preserve"> </v>
      </c>
      <c r="V52" s="38" t="str">
        <f t="shared" si="8"/>
        <v xml:space="preserve"> </v>
      </c>
      <c r="W52" s="39" t="str">
        <f t="shared" si="9"/>
        <v xml:space="preserve"> </v>
      </c>
      <c r="X52" s="60"/>
      <c r="Y52" s="60"/>
    </row>
    <row r="53" spans="1:25" s="10" customFormat="1" ht="34.5" customHeight="1" x14ac:dyDescent="0.2">
      <c r="A53" s="79">
        <v>1087</v>
      </c>
      <c r="B53" s="81">
        <v>11002</v>
      </c>
      <c r="C53" s="45" t="s">
        <v>98</v>
      </c>
      <c r="D53" s="51">
        <f>SUM(E53:H53)</f>
        <v>0</v>
      </c>
      <c r="E53" s="52"/>
      <c r="F53" s="52"/>
      <c r="G53" s="52"/>
      <c r="H53" s="53"/>
      <c r="I53" s="51">
        <f>SUM(J53:M53)</f>
        <v>20563.8</v>
      </c>
      <c r="J53" s="52"/>
      <c r="K53" s="52">
        <v>200</v>
      </c>
      <c r="L53" s="52"/>
      <c r="M53" s="53">
        <v>20363.8</v>
      </c>
      <c r="N53" s="69">
        <f>SUM(O53:R53)</f>
        <v>17954.8</v>
      </c>
      <c r="O53" s="52"/>
      <c r="P53" s="52">
        <v>200</v>
      </c>
      <c r="Q53" s="52"/>
      <c r="R53" s="53">
        <v>17754.8</v>
      </c>
      <c r="S53" s="37">
        <f t="shared" si="5"/>
        <v>0.8731265622112645</v>
      </c>
      <c r="T53" s="38" t="str">
        <f t="shared" si="6"/>
        <v xml:space="preserve"> </v>
      </c>
      <c r="U53" s="38">
        <f t="shared" si="7"/>
        <v>1</v>
      </c>
      <c r="V53" s="38" t="str">
        <f t="shared" si="8"/>
        <v xml:space="preserve"> </v>
      </c>
      <c r="W53" s="39">
        <f t="shared" si="9"/>
        <v>0.87188049381746036</v>
      </c>
      <c r="X53" s="60"/>
      <c r="Y53" s="60"/>
    </row>
    <row r="54" spans="1:25" s="10" customFormat="1" ht="63" customHeight="1" x14ac:dyDescent="0.2">
      <c r="A54" s="79"/>
      <c r="B54" s="81"/>
      <c r="C54" s="154" t="s">
        <v>37</v>
      </c>
      <c r="D54" s="51">
        <f t="shared" ref="D54:R54" si="38">SUM(D56,D58,D59,D60,D65,D66,D200,D223,D224,D229,D230,D231)</f>
        <v>35827160.5</v>
      </c>
      <c r="E54" s="52">
        <f t="shared" si="38"/>
        <v>1687000</v>
      </c>
      <c r="F54" s="52">
        <f t="shared" si="38"/>
        <v>34140160.5</v>
      </c>
      <c r="G54" s="52">
        <f t="shared" si="38"/>
        <v>0</v>
      </c>
      <c r="H54" s="53">
        <f t="shared" si="38"/>
        <v>0</v>
      </c>
      <c r="I54" s="51">
        <f t="shared" si="38"/>
        <v>29161864.599999998</v>
      </c>
      <c r="J54" s="52">
        <f t="shared" si="38"/>
        <v>1216976.2000000002</v>
      </c>
      <c r="K54" s="52">
        <f t="shared" si="38"/>
        <v>26971536.099999998</v>
      </c>
      <c r="L54" s="52">
        <f t="shared" si="38"/>
        <v>957353.59999999986</v>
      </c>
      <c r="M54" s="53">
        <f t="shared" si="38"/>
        <v>15998.7</v>
      </c>
      <c r="N54" s="69">
        <f t="shared" si="38"/>
        <v>27430100.965799998</v>
      </c>
      <c r="O54" s="52">
        <f t="shared" si="38"/>
        <v>1107082.43</v>
      </c>
      <c r="P54" s="52">
        <f t="shared" si="38"/>
        <v>25401565.8358</v>
      </c>
      <c r="Q54" s="52">
        <f t="shared" si="38"/>
        <v>905453.99999999988</v>
      </c>
      <c r="R54" s="53">
        <f t="shared" si="38"/>
        <v>15998.7</v>
      </c>
      <c r="S54" s="37">
        <f t="shared" si="5"/>
        <v>0.94061546962261122</v>
      </c>
      <c r="T54" s="38">
        <f t="shared" si="6"/>
        <v>0.90969932690548905</v>
      </c>
      <c r="U54" s="38">
        <f t="shared" si="7"/>
        <v>0.9417915887927496</v>
      </c>
      <c r="V54" s="38">
        <f t="shared" si="8"/>
        <v>0.94578847355877704</v>
      </c>
      <c r="W54" s="39">
        <f t="shared" si="9"/>
        <v>1</v>
      </c>
      <c r="X54" s="60"/>
      <c r="Y54" s="60"/>
    </row>
    <row r="55" spans="1:25" s="10" customFormat="1" ht="18.75" customHeight="1" x14ac:dyDescent="0.2">
      <c r="A55" s="79"/>
      <c r="B55" s="81"/>
      <c r="C55" s="50" t="s">
        <v>10</v>
      </c>
      <c r="D55" s="51"/>
      <c r="E55" s="52"/>
      <c r="F55" s="52"/>
      <c r="G55" s="52"/>
      <c r="H55" s="53"/>
      <c r="I55" s="51"/>
      <c r="J55" s="52"/>
      <c r="K55" s="52"/>
      <c r="L55" s="52"/>
      <c r="M55" s="53"/>
      <c r="N55" s="69"/>
      <c r="O55" s="52"/>
      <c r="P55" s="52"/>
      <c r="Q55" s="52"/>
      <c r="R55" s="53"/>
      <c r="S55" s="37"/>
      <c r="T55" s="38"/>
      <c r="U55" s="38"/>
      <c r="V55" s="38"/>
      <c r="W55" s="39"/>
      <c r="X55" s="60"/>
      <c r="Y55" s="60"/>
    </row>
    <row r="56" spans="1:25" s="10" customFormat="1" ht="34.5" customHeight="1" x14ac:dyDescent="0.2">
      <c r="A56" s="79">
        <v>1004</v>
      </c>
      <c r="B56" s="81">
        <v>31002</v>
      </c>
      <c r="C56" s="155" t="s">
        <v>156</v>
      </c>
      <c r="D56" s="51">
        <f>SUM(E56:H56)</f>
        <v>0</v>
      </c>
      <c r="E56" s="52">
        <f>SUM(E57:E57)</f>
        <v>0</v>
      </c>
      <c r="F56" s="52">
        <f>SUM(F57:F57)</f>
        <v>0</v>
      </c>
      <c r="G56" s="52">
        <f>SUM(G57:G57)</f>
        <v>0</v>
      </c>
      <c r="H56" s="53">
        <f>SUM(H57:H57)</f>
        <v>0</v>
      </c>
      <c r="I56" s="51">
        <f>SUM(J56:M56)</f>
        <v>108605.8</v>
      </c>
      <c r="J56" s="52">
        <f>SUM(J57:J57)</f>
        <v>108605.8</v>
      </c>
      <c r="K56" s="52">
        <f>SUM(K57:K57)</f>
        <v>0</v>
      </c>
      <c r="L56" s="52">
        <f>SUM(L57:L57)</f>
        <v>0</v>
      </c>
      <c r="M56" s="53">
        <f>SUM(M57:M57)</f>
        <v>0</v>
      </c>
      <c r="N56" s="69">
        <f>SUM(O56:R56)</f>
        <v>108605.75999999999</v>
      </c>
      <c r="O56" s="52">
        <f>SUM(O57:O57)</f>
        <v>108605.75999999999</v>
      </c>
      <c r="P56" s="52">
        <f>SUM(P57:P57)</f>
        <v>0</v>
      </c>
      <c r="Q56" s="52">
        <f>SUM(Q57:Q57)</f>
        <v>0</v>
      </c>
      <c r="R56" s="53">
        <f>SUM(R57:R57)</f>
        <v>0</v>
      </c>
      <c r="S56" s="37">
        <f t="shared" si="5"/>
        <v>0.99999963169554473</v>
      </c>
      <c r="T56" s="38">
        <f t="shared" si="6"/>
        <v>0.99999963169554473</v>
      </c>
      <c r="U56" s="38" t="str">
        <f t="shared" si="7"/>
        <v xml:space="preserve"> </v>
      </c>
      <c r="V56" s="38" t="str">
        <f t="shared" si="8"/>
        <v xml:space="preserve"> </v>
      </c>
      <c r="W56" s="39" t="str">
        <f t="shared" si="9"/>
        <v xml:space="preserve"> </v>
      </c>
      <c r="X56" s="60"/>
      <c r="Y56" s="60"/>
    </row>
    <row r="57" spans="1:25" ht="81" customHeight="1" x14ac:dyDescent="0.2">
      <c r="A57" s="79"/>
      <c r="B57" s="81"/>
      <c r="C57" s="49" t="s">
        <v>157</v>
      </c>
      <c r="D57" s="88">
        <f>SUM(E57:H57)</f>
        <v>0</v>
      </c>
      <c r="E57" s="89">
        <v>0</v>
      </c>
      <c r="F57" s="89"/>
      <c r="G57" s="89"/>
      <c r="H57" s="91"/>
      <c r="I57" s="88">
        <f>SUM(J57:M57)</f>
        <v>108605.8</v>
      </c>
      <c r="J57" s="89">
        <v>108605.8</v>
      </c>
      <c r="K57" s="89"/>
      <c r="L57" s="89"/>
      <c r="M57" s="91"/>
      <c r="N57" s="92">
        <f t="shared" ref="N57" si="39">SUM(O57:R57)</f>
        <v>108605.75999999999</v>
      </c>
      <c r="O57" s="89">
        <v>108605.75999999999</v>
      </c>
      <c r="P57" s="89"/>
      <c r="Q57" s="89"/>
      <c r="R57" s="91"/>
      <c r="S57" s="85">
        <f t="shared" si="5"/>
        <v>0.99999963169554473</v>
      </c>
      <c r="T57" s="86">
        <f t="shared" si="6"/>
        <v>0.99999963169554473</v>
      </c>
      <c r="U57" s="86" t="str">
        <f t="shared" si="7"/>
        <v xml:space="preserve"> </v>
      </c>
      <c r="V57" s="86" t="str">
        <f t="shared" si="8"/>
        <v xml:space="preserve"> </v>
      </c>
      <c r="W57" s="87" t="str">
        <f t="shared" si="9"/>
        <v xml:space="preserve"> </v>
      </c>
      <c r="X57" s="58"/>
      <c r="Y57" s="58"/>
    </row>
    <row r="58" spans="1:25" s="10" customFormat="1" ht="66.75" customHeight="1" x14ac:dyDescent="0.2">
      <c r="A58" s="79">
        <v>1004</v>
      </c>
      <c r="B58" s="81">
        <v>31007</v>
      </c>
      <c r="C58" s="155" t="s">
        <v>50</v>
      </c>
      <c r="D58" s="51">
        <f>SUM(E58:H58)</f>
        <v>787000</v>
      </c>
      <c r="E58" s="52">
        <v>787000</v>
      </c>
      <c r="F58" s="52"/>
      <c r="G58" s="52"/>
      <c r="H58" s="53">
        <v>0</v>
      </c>
      <c r="I58" s="51">
        <f>SUM(J58:M58)</f>
        <v>604214.4</v>
      </c>
      <c r="J58" s="52">
        <v>604214.4</v>
      </c>
      <c r="K58" s="52"/>
      <c r="L58" s="52"/>
      <c r="M58" s="53">
        <v>0</v>
      </c>
      <c r="N58" s="69">
        <f>SUM(O58:R58)</f>
        <v>583384.97</v>
      </c>
      <c r="O58" s="52">
        <v>583384.97</v>
      </c>
      <c r="P58" s="52"/>
      <c r="Q58" s="52"/>
      <c r="R58" s="53">
        <v>0</v>
      </c>
      <c r="S58" s="37">
        <f t="shared" si="5"/>
        <v>0.96552642571908243</v>
      </c>
      <c r="T58" s="38">
        <f t="shared" si="6"/>
        <v>0.96552642571908243</v>
      </c>
      <c r="U58" s="38" t="str">
        <f t="shared" si="7"/>
        <v xml:space="preserve"> </v>
      </c>
      <c r="V58" s="38" t="str">
        <f t="shared" si="8"/>
        <v xml:space="preserve"> </v>
      </c>
      <c r="W58" s="39" t="str">
        <f t="shared" si="9"/>
        <v xml:space="preserve"> </v>
      </c>
      <c r="X58" s="60"/>
      <c r="Y58" s="60"/>
    </row>
    <row r="59" spans="1:25" s="10" customFormat="1" ht="49.5" customHeight="1" x14ac:dyDescent="0.2">
      <c r="A59" s="79">
        <v>1004</v>
      </c>
      <c r="B59" s="81">
        <v>31010</v>
      </c>
      <c r="C59" s="155" t="s">
        <v>51</v>
      </c>
      <c r="D59" s="51">
        <f t="shared" ref="D59:D64" si="40">SUM(E59:H59)</f>
        <v>900000</v>
      </c>
      <c r="E59" s="52">
        <v>900000</v>
      </c>
      <c r="F59" s="52"/>
      <c r="G59" s="52"/>
      <c r="H59" s="53"/>
      <c r="I59" s="51">
        <f t="shared" ref="I59" si="41">SUM(J59:M59)</f>
        <v>0</v>
      </c>
      <c r="J59" s="52"/>
      <c r="K59" s="52"/>
      <c r="L59" s="52"/>
      <c r="M59" s="53"/>
      <c r="N59" s="69">
        <f t="shared" ref="N59" si="42">SUM(O59:R59)</f>
        <v>0</v>
      </c>
      <c r="O59" s="52"/>
      <c r="P59" s="52"/>
      <c r="Q59" s="52"/>
      <c r="R59" s="53"/>
      <c r="S59" s="37" t="str">
        <f t="shared" si="5"/>
        <v xml:space="preserve"> </v>
      </c>
      <c r="T59" s="38" t="str">
        <f t="shared" si="6"/>
        <v xml:space="preserve"> </v>
      </c>
      <c r="U59" s="38" t="str">
        <f t="shared" si="7"/>
        <v xml:space="preserve"> </v>
      </c>
      <c r="V59" s="38" t="str">
        <f t="shared" si="8"/>
        <v xml:space="preserve"> </v>
      </c>
      <c r="W59" s="39" t="str">
        <f t="shared" si="9"/>
        <v xml:space="preserve"> </v>
      </c>
      <c r="X59" s="60"/>
      <c r="Y59" s="60"/>
    </row>
    <row r="60" spans="1:25" s="10" customFormat="1" ht="57" customHeight="1" x14ac:dyDescent="0.2">
      <c r="A60" s="79">
        <v>1004</v>
      </c>
      <c r="B60" s="81">
        <v>31012</v>
      </c>
      <c r="C60" s="156" t="s">
        <v>158</v>
      </c>
      <c r="D60" s="51">
        <f>SUM(E60:H60)</f>
        <v>0</v>
      </c>
      <c r="E60" s="52">
        <f>SUM(E61:E64)</f>
        <v>0</v>
      </c>
      <c r="F60" s="52">
        <f t="shared" ref="F60" si="43">SUM(F61:F64)</f>
        <v>0</v>
      </c>
      <c r="G60" s="52">
        <f t="shared" ref="G60" si="44">SUM(G61:G64)</f>
        <v>0</v>
      </c>
      <c r="H60" s="53">
        <f t="shared" ref="H60" si="45">SUM(H61:H64)</f>
        <v>0</v>
      </c>
      <c r="I60" s="51">
        <f>SUM(J60:M60)</f>
        <v>157351.4</v>
      </c>
      <c r="J60" s="52">
        <f>SUM(J61:J64)</f>
        <v>0</v>
      </c>
      <c r="K60" s="52">
        <f t="shared" ref="K60:M60" si="46">SUM(K61:K64)</f>
        <v>105187.4</v>
      </c>
      <c r="L60" s="52">
        <f t="shared" si="46"/>
        <v>52164</v>
      </c>
      <c r="M60" s="53">
        <f t="shared" si="46"/>
        <v>0</v>
      </c>
      <c r="N60" s="69">
        <f>SUM(O60:R60)</f>
        <v>155426.1</v>
      </c>
      <c r="O60" s="52">
        <f>SUM(O61:O64)</f>
        <v>0</v>
      </c>
      <c r="P60" s="52">
        <f t="shared" ref="P60" si="47">SUM(P61:P64)</f>
        <v>104426.1</v>
      </c>
      <c r="Q60" s="52">
        <f t="shared" ref="Q60" si="48">SUM(Q61:Q64)</f>
        <v>51000</v>
      </c>
      <c r="R60" s="53">
        <f t="shared" ref="R60" si="49">SUM(R61:R64)</f>
        <v>0</v>
      </c>
      <c r="S60" s="37">
        <f t="shared" si="5"/>
        <v>0.98776432875716402</v>
      </c>
      <c r="T60" s="38" t="str">
        <f t="shared" si="6"/>
        <v xml:space="preserve"> </v>
      </c>
      <c r="U60" s="38">
        <f t="shared" si="7"/>
        <v>0.99276244112888057</v>
      </c>
      <c r="V60" s="38">
        <f t="shared" si="8"/>
        <v>0.97768576029445597</v>
      </c>
      <c r="W60" s="39" t="str">
        <f t="shared" si="9"/>
        <v xml:space="preserve"> </v>
      </c>
      <c r="X60" s="60"/>
      <c r="Y60" s="60"/>
    </row>
    <row r="61" spans="1:25" ht="41.25" customHeight="1" x14ac:dyDescent="0.2">
      <c r="A61" s="79"/>
      <c r="B61" s="81"/>
      <c r="C61" s="49" t="s">
        <v>159</v>
      </c>
      <c r="D61" s="88">
        <f t="shared" si="40"/>
        <v>0</v>
      </c>
      <c r="E61" s="89"/>
      <c r="F61" s="89"/>
      <c r="G61" s="89"/>
      <c r="H61" s="91"/>
      <c r="I61" s="88">
        <f>SUM(J61:M61)</f>
        <v>15621.3</v>
      </c>
      <c r="J61" s="89"/>
      <c r="K61" s="89">
        <v>15621.3</v>
      </c>
      <c r="L61" s="89"/>
      <c r="M61" s="91"/>
      <c r="N61" s="92">
        <f t="shared" ref="N61:N64" si="50">SUM(O61:R61)</f>
        <v>14890</v>
      </c>
      <c r="O61" s="89"/>
      <c r="P61" s="89">
        <f>290+14600</f>
        <v>14890</v>
      </c>
      <c r="Q61" s="89"/>
      <c r="R61" s="91"/>
      <c r="S61" s="85">
        <f t="shared" si="5"/>
        <v>0.95318571437716459</v>
      </c>
      <c r="T61" s="86" t="str">
        <f t="shared" si="6"/>
        <v xml:space="preserve"> </v>
      </c>
      <c r="U61" s="86">
        <f t="shared" si="7"/>
        <v>0.95318571437716459</v>
      </c>
      <c r="V61" s="86" t="str">
        <f t="shared" si="8"/>
        <v xml:space="preserve"> </v>
      </c>
      <c r="W61" s="87" t="str">
        <f t="shared" si="9"/>
        <v xml:space="preserve"> </v>
      </c>
      <c r="X61" s="58"/>
      <c r="Y61" s="58"/>
    </row>
    <row r="62" spans="1:25" ht="81" customHeight="1" x14ac:dyDescent="0.2">
      <c r="A62" s="79"/>
      <c r="B62" s="81"/>
      <c r="C62" s="49" t="s">
        <v>160</v>
      </c>
      <c r="D62" s="88">
        <f t="shared" si="40"/>
        <v>0</v>
      </c>
      <c r="E62" s="89"/>
      <c r="F62" s="89"/>
      <c r="G62" s="89"/>
      <c r="H62" s="91"/>
      <c r="I62" s="88">
        <f t="shared" ref="I62:I64" si="51">SUM(J62:M62)</f>
        <v>60670.5</v>
      </c>
      <c r="J62" s="89"/>
      <c r="K62" s="89">
        <v>60670.5</v>
      </c>
      <c r="L62" s="89"/>
      <c r="M62" s="91"/>
      <c r="N62" s="92">
        <f t="shared" si="50"/>
        <v>60645.1</v>
      </c>
      <c r="O62" s="89"/>
      <c r="P62" s="89">
        <v>60645.1</v>
      </c>
      <c r="Q62" s="89"/>
      <c r="R62" s="91"/>
      <c r="S62" s="85">
        <f t="shared" si="5"/>
        <v>0.99958134513478547</v>
      </c>
      <c r="T62" s="86" t="str">
        <f t="shared" si="6"/>
        <v xml:space="preserve"> </v>
      </c>
      <c r="U62" s="86">
        <f t="shared" si="7"/>
        <v>0.99958134513478547</v>
      </c>
      <c r="V62" s="86" t="str">
        <f t="shared" si="8"/>
        <v xml:space="preserve"> </v>
      </c>
      <c r="W62" s="87" t="str">
        <f t="shared" si="9"/>
        <v xml:space="preserve"> </v>
      </c>
      <c r="X62" s="58"/>
      <c r="Y62" s="58"/>
    </row>
    <row r="63" spans="1:25" ht="48.75" customHeight="1" x14ac:dyDescent="0.2">
      <c r="A63" s="79"/>
      <c r="B63" s="81"/>
      <c r="C63" s="49" t="s">
        <v>161</v>
      </c>
      <c r="D63" s="88">
        <f t="shared" si="40"/>
        <v>0</v>
      </c>
      <c r="E63" s="89"/>
      <c r="F63" s="89"/>
      <c r="G63" s="89"/>
      <c r="H63" s="91"/>
      <c r="I63" s="88">
        <f t="shared" si="51"/>
        <v>28895.599999999999</v>
      </c>
      <c r="J63" s="89"/>
      <c r="K63" s="89">
        <v>28895.599999999999</v>
      </c>
      <c r="L63" s="89"/>
      <c r="M63" s="91"/>
      <c r="N63" s="92">
        <f t="shared" si="50"/>
        <v>28891</v>
      </c>
      <c r="O63" s="89"/>
      <c r="P63" s="89">
        <v>28891</v>
      </c>
      <c r="Q63" s="89"/>
      <c r="R63" s="91"/>
      <c r="S63" s="85">
        <f t="shared" si="5"/>
        <v>0.99984080621271065</v>
      </c>
      <c r="T63" s="86" t="str">
        <f t="shared" si="6"/>
        <v xml:space="preserve"> </v>
      </c>
      <c r="U63" s="86">
        <f t="shared" si="7"/>
        <v>0.99984080621271065</v>
      </c>
      <c r="V63" s="86" t="str">
        <f t="shared" si="8"/>
        <v xml:space="preserve"> </v>
      </c>
      <c r="W63" s="87" t="str">
        <f t="shared" si="9"/>
        <v xml:space="preserve"> </v>
      </c>
      <c r="X63" s="58"/>
      <c r="Y63" s="58"/>
    </row>
    <row r="64" spans="1:25" ht="116.25" customHeight="1" x14ac:dyDescent="0.2">
      <c r="A64" s="79"/>
      <c r="B64" s="81"/>
      <c r="C64" s="49" t="s">
        <v>162</v>
      </c>
      <c r="D64" s="88">
        <f t="shared" si="40"/>
        <v>0</v>
      </c>
      <c r="E64" s="89"/>
      <c r="F64" s="89"/>
      <c r="G64" s="89"/>
      <c r="H64" s="91"/>
      <c r="I64" s="88">
        <f t="shared" si="51"/>
        <v>52164</v>
      </c>
      <c r="J64" s="89"/>
      <c r="K64" s="89"/>
      <c r="L64" s="89">
        <v>52164</v>
      </c>
      <c r="M64" s="91"/>
      <c r="N64" s="92">
        <f t="shared" si="50"/>
        <v>51000</v>
      </c>
      <c r="O64" s="89"/>
      <c r="P64" s="89"/>
      <c r="Q64" s="89">
        <v>51000</v>
      </c>
      <c r="R64" s="91"/>
      <c r="S64" s="85">
        <f t="shared" si="5"/>
        <v>0.97768576029445597</v>
      </c>
      <c r="T64" s="86" t="str">
        <f t="shared" si="6"/>
        <v xml:space="preserve"> </v>
      </c>
      <c r="U64" s="86" t="str">
        <f t="shared" si="7"/>
        <v xml:space="preserve"> </v>
      </c>
      <c r="V64" s="86">
        <f t="shared" si="8"/>
        <v>0.97768576029445597</v>
      </c>
      <c r="W64" s="87" t="str">
        <f t="shared" si="9"/>
        <v xml:space="preserve"> </v>
      </c>
      <c r="X64" s="58"/>
      <c r="Y64" s="58"/>
    </row>
    <row r="65" spans="1:25" s="10" customFormat="1" ht="48.75" customHeight="1" x14ac:dyDescent="0.2">
      <c r="A65" s="79">
        <v>1017</v>
      </c>
      <c r="B65" s="81">
        <v>21002</v>
      </c>
      <c r="C65" s="155" t="s">
        <v>163</v>
      </c>
      <c r="D65" s="51">
        <f>SUM(E65:H65)</f>
        <v>0</v>
      </c>
      <c r="E65" s="52"/>
      <c r="F65" s="52"/>
      <c r="G65" s="52"/>
      <c r="H65" s="53"/>
      <c r="I65" s="51">
        <f>SUM(J65:M65)</f>
        <v>99332.9</v>
      </c>
      <c r="J65" s="52"/>
      <c r="K65" s="52">
        <v>99332.9</v>
      </c>
      <c r="L65" s="52"/>
      <c r="M65" s="53"/>
      <c r="N65" s="69">
        <f>SUM(O65:R65)</f>
        <v>19399.8</v>
      </c>
      <c r="O65" s="52"/>
      <c r="P65" s="52">
        <v>19399.8</v>
      </c>
      <c r="Q65" s="52"/>
      <c r="R65" s="53"/>
      <c r="S65" s="37">
        <f t="shared" si="5"/>
        <v>0.19530085198358249</v>
      </c>
      <c r="T65" s="38" t="str">
        <f t="shared" si="6"/>
        <v xml:space="preserve"> </v>
      </c>
      <c r="U65" s="38">
        <f t="shared" si="7"/>
        <v>0.19530085198358249</v>
      </c>
      <c r="V65" s="38" t="str">
        <f t="shared" si="8"/>
        <v xml:space="preserve"> </v>
      </c>
      <c r="W65" s="39" t="str">
        <f t="shared" si="9"/>
        <v xml:space="preserve"> </v>
      </c>
      <c r="X65" s="60"/>
      <c r="Y65" s="60"/>
    </row>
    <row r="66" spans="1:25" s="10" customFormat="1" ht="46.5" customHeight="1" x14ac:dyDescent="0.2">
      <c r="A66" s="79">
        <v>1049</v>
      </c>
      <c r="B66" s="81">
        <v>21001</v>
      </c>
      <c r="C66" s="156" t="s">
        <v>20</v>
      </c>
      <c r="D66" s="51">
        <f>SUM(E66:H66)</f>
        <v>33039160.5</v>
      </c>
      <c r="E66" s="52">
        <f>SUM(E67,E68,E123,E162)</f>
        <v>0</v>
      </c>
      <c r="F66" s="52">
        <f>SUM(F67,F68,F123,F162)</f>
        <v>33039160.5</v>
      </c>
      <c r="G66" s="52">
        <f>SUM(G67,G68,G123,G162)</f>
        <v>0</v>
      </c>
      <c r="H66" s="53">
        <f>SUM(H67,H68,H123,H162)</f>
        <v>0</v>
      </c>
      <c r="I66" s="51">
        <f>SUM(J66:M66)</f>
        <v>27246801.699999999</v>
      </c>
      <c r="J66" s="52">
        <f>SUM(J67,J68,J123,J162)</f>
        <v>0</v>
      </c>
      <c r="K66" s="52">
        <f>SUM(K67,K68,K123,K162)</f>
        <v>26420541.599999998</v>
      </c>
      <c r="L66" s="52">
        <f>SUM(L67,L68,L123,L162)</f>
        <v>826260.09999999986</v>
      </c>
      <c r="M66" s="53">
        <f>SUM(M67,M68,M123,M162)</f>
        <v>0</v>
      </c>
      <c r="N66" s="69">
        <f>SUM(O66:R66)</f>
        <v>25803174.919800002</v>
      </c>
      <c r="O66" s="52">
        <f>SUM(O67,O68,O123,O162)</f>
        <v>0</v>
      </c>
      <c r="P66" s="93">
        <f>SUM(P67,P68,P123,P162)</f>
        <v>25024235.419800002</v>
      </c>
      <c r="Q66" s="93">
        <f>SUM(Q67,Q68,Q123,Q162)</f>
        <v>778939.49999999988</v>
      </c>
      <c r="R66" s="53">
        <f>SUM(R67,R68,R123,R162)</f>
        <v>0</v>
      </c>
      <c r="S66" s="37">
        <f t="shared" si="5"/>
        <v>0.94701665185899608</v>
      </c>
      <c r="T66" s="38" t="str">
        <f t="shared" si="6"/>
        <v xml:space="preserve"> </v>
      </c>
      <c r="U66" s="38">
        <f t="shared" si="7"/>
        <v>0.9471507359182979</v>
      </c>
      <c r="V66" s="38">
        <f t="shared" si="8"/>
        <v>0.94272917208515816</v>
      </c>
      <c r="W66" s="39" t="str">
        <f t="shared" si="9"/>
        <v xml:space="preserve"> </v>
      </c>
      <c r="X66" s="60"/>
      <c r="Y66" s="60"/>
    </row>
    <row r="67" spans="1:25" s="10" customFormat="1" ht="45.75" customHeight="1" x14ac:dyDescent="0.2">
      <c r="A67" s="79"/>
      <c r="B67" s="81"/>
      <c r="C67" s="156" t="s">
        <v>20</v>
      </c>
      <c r="D67" s="51">
        <f>SUM(E67:H67)</f>
        <v>33039160.5</v>
      </c>
      <c r="E67" s="52"/>
      <c r="F67" s="52">
        <v>33039160.5</v>
      </c>
      <c r="G67" s="52"/>
      <c r="H67" s="53"/>
      <c r="I67" s="51">
        <f>SUM(J67:M67)</f>
        <v>81210.399999999994</v>
      </c>
      <c r="J67" s="52"/>
      <c r="K67" s="52">
        <v>81210.399999999994</v>
      </c>
      <c r="L67" s="52"/>
      <c r="M67" s="53"/>
      <c r="N67" s="69">
        <f>SUM(O67:R67)</f>
        <v>0</v>
      </c>
      <c r="O67" s="52"/>
      <c r="P67" s="52"/>
      <c r="Q67" s="52"/>
      <c r="R67" s="53"/>
      <c r="S67" s="37">
        <f t="shared" si="5"/>
        <v>0</v>
      </c>
      <c r="T67" s="38" t="str">
        <f t="shared" si="6"/>
        <v xml:space="preserve"> </v>
      </c>
      <c r="U67" s="38">
        <f t="shared" si="7"/>
        <v>0</v>
      </c>
      <c r="V67" s="38" t="str">
        <f t="shared" si="8"/>
        <v xml:space="preserve"> </v>
      </c>
      <c r="W67" s="39" t="str">
        <f t="shared" si="9"/>
        <v xml:space="preserve"> </v>
      </c>
      <c r="X67" s="60"/>
      <c r="Y67" s="60"/>
    </row>
    <row r="68" spans="1:25" s="10" customFormat="1" ht="45" customHeight="1" x14ac:dyDescent="0.2">
      <c r="A68" s="79"/>
      <c r="B68" s="81"/>
      <c r="C68" s="156" t="s">
        <v>164</v>
      </c>
      <c r="D68" s="51">
        <f>SUM(E68:H68)</f>
        <v>0</v>
      </c>
      <c r="E68" s="52">
        <f>SUM(E69,E71,E84,E90,E95,E97,E99,E102,E109,E111,E113,E118,E122)</f>
        <v>0</v>
      </c>
      <c r="F68" s="52">
        <f t="shared" ref="F68:H68" si="52">SUM(F69,F71,F84,F90,F95,F97,F99,F102,F109,F111,F113,F118,F122)</f>
        <v>0</v>
      </c>
      <c r="G68" s="52">
        <f t="shared" si="52"/>
        <v>0</v>
      </c>
      <c r="H68" s="53">
        <f t="shared" si="52"/>
        <v>0</v>
      </c>
      <c r="I68" s="51">
        <f>SUM(J68:M68)</f>
        <v>13646974.600000001</v>
      </c>
      <c r="J68" s="52">
        <f>SUM(J69,J71,J84,J90,J95,J97,J99,J102,J109,J111,J113,J118,J122)</f>
        <v>0</v>
      </c>
      <c r="K68" s="52">
        <f t="shared" ref="K68" si="53">SUM(K69,K71,K84,K90,K95,K97,K99,K102,K109,K111,K113,K118,K122)</f>
        <v>13418181.200000001</v>
      </c>
      <c r="L68" s="52">
        <f t="shared" ref="L68" si="54">SUM(L69,L71,L84,L90,L95,L97,L99,L102,L109,L111,L113,L118,L122)</f>
        <v>228793.4</v>
      </c>
      <c r="M68" s="53">
        <f t="shared" ref="M68" si="55">SUM(M69,M71,M84,M90,M95,M97,M99,M102,M109,M111,M113,M118,M122)</f>
        <v>0</v>
      </c>
      <c r="N68" s="69">
        <f>SUM(O68:R68)</f>
        <v>13127757.086100001</v>
      </c>
      <c r="O68" s="52">
        <f>SUM(O69,O71,O84,O90,O95,O97,O99,O102,O109,O111,O113,O118,O122)</f>
        <v>0</v>
      </c>
      <c r="P68" s="52">
        <f t="shared" ref="P68" si="56">SUM(P69,P71,P84,P90,P95,P97,P99,P102,P109,P111,P113,P118,P122)</f>
        <v>12904901.7861</v>
      </c>
      <c r="Q68" s="52">
        <f t="shared" ref="Q68" si="57">SUM(Q69,Q71,Q84,Q90,Q95,Q97,Q99,Q102,Q109,Q111,Q113,Q118,Q122)</f>
        <v>222855.3</v>
      </c>
      <c r="R68" s="53">
        <f t="shared" ref="R68" si="58">SUM(R69,R71,R84,R90,R95,R97,R99,R102,R109,R111,R113,R118,R122)</f>
        <v>0</v>
      </c>
      <c r="S68" s="37">
        <f t="shared" si="5"/>
        <v>0.96195365426268176</v>
      </c>
      <c r="T68" s="38" t="str">
        <f t="shared" si="6"/>
        <v xml:space="preserve"> </v>
      </c>
      <c r="U68" s="38">
        <f t="shared" si="7"/>
        <v>0.9617474673914822</v>
      </c>
      <c r="V68" s="38">
        <f t="shared" si="8"/>
        <v>0.97404601706168092</v>
      </c>
      <c r="W68" s="39" t="str">
        <f t="shared" si="9"/>
        <v xml:space="preserve"> </v>
      </c>
      <c r="X68" s="60"/>
      <c r="Y68" s="60"/>
    </row>
    <row r="69" spans="1:25" s="10" customFormat="1" ht="30" customHeight="1" x14ac:dyDescent="0.2">
      <c r="A69" s="79"/>
      <c r="B69" s="81"/>
      <c r="C69" s="155" t="s">
        <v>165</v>
      </c>
      <c r="D69" s="51">
        <f>SUM(D70:D70)</f>
        <v>0</v>
      </c>
      <c r="E69" s="52">
        <f>SUM(E70:E70)</f>
        <v>0</v>
      </c>
      <c r="F69" s="52">
        <f t="shared" ref="F69:R69" si="59">SUM(F70:F70)</f>
        <v>0</v>
      </c>
      <c r="G69" s="52">
        <f t="shared" si="59"/>
        <v>0</v>
      </c>
      <c r="H69" s="53">
        <f t="shared" si="59"/>
        <v>0</v>
      </c>
      <c r="I69" s="51">
        <f>SUM(I70:I70)</f>
        <v>551189.1</v>
      </c>
      <c r="J69" s="52">
        <f>SUM(J70:J70)</f>
        <v>0</v>
      </c>
      <c r="K69" s="52">
        <f>K70</f>
        <v>545260.19999999995</v>
      </c>
      <c r="L69" s="52">
        <f t="shared" ref="L69:Q69" si="60">L70</f>
        <v>5928.9</v>
      </c>
      <c r="M69" s="53">
        <f t="shared" si="60"/>
        <v>0</v>
      </c>
      <c r="N69" s="69">
        <f>N70</f>
        <v>523739.01800000004</v>
      </c>
      <c r="O69" s="52">
        <f t="shared" si="60"/>
        <v>0</v>
      </c>
      <c r="P69" s="52">
        <f>P70</f>
        <v>518810.11800000002</v>
      </c>
      <c r="Q69" s="52">
        <f t="shared" si="60"/>
        <v>4928.8999999999996</v>
      </c>
      <c r="R69" s="53">
        <f t="shared" si="59"/>
        <v>0</v>
      </c>
      <c r="S69" s="37">
        <f t="shared" si="5"/>
        <v>0.95019843099219503</v>
      </c>
      <c r="T69" s="38" t="str">
        <f t="shared" si="6"/>
        <v xml:space="preserve"> </v>
      </c>
      <c r="U69" s="38">
        <f t="shared" si="7"/>
        <v>0.95149089920738772</v>
      </c>
      <c r="V69" s="38">
        <f t="shared" si="8"/>
        <v>0.83133464892307174</v>
      </c>
      <c r="W69" s="39" t="str">
        <f t="shared" si="9"/>
        <v xml:space="preserve"> </v>
      </c>
      <c r="X69" s="60"/>
      <c r="Y69" s="60"/>
    </row>
    <row r="70" spans="1:25" ht="38.25" customHeight="1" x14ac:dyDescent="0.2">
      <c r="A70" s="79"/>
      <c r="B70" s="81"/>
      <c r="C70" s="49" t="s">
        <v>166</v>
      </c>
      <c r="D70" s="88">
        <f t="shared" ref="D70" si="61">SUM(E70:H70)</f>
        <v>0</v>
      </c>
      <c r="E70" s="89"/>
      <c r="F70" s="89"/>
      <c r="G70" s="89"/>
      <c r="H70" s="91"/>
      <c r="I70" s="88">
        <f>SUM(J70:M70)</f>
        <v>551189.1</v>
      </c>
      <c r="J70" s="89"/>
      <c r="K70" s="89">
        <v>545260.19999999995</v>
      </c>
      <c r="L70" s="89">
        <v>5928.9</v>
      </c>
      <c r="M70" s="91"/>
      <c r="N70" s="92">
        <f t="shared" ref="N70" si="62">SUM(O70:R70)</f>
        <v>523739.01800000004</v>
      </c>
      <c r="O70" s="89"/>
      <c r="P70" s="89">
        <v>518810.11800000002</v>
      </c>
      <c r="Q70" s="89">
        <v>4928.8999999999996</v>
      </c>
      <c r="R70" s="91"/>
      <c r="S70" s="85">
        <f t="shared" si="5"/>
        <v>0.95019843099219503</v>
      </c>
      <c r="T70" s="86" t="str">
        <f t="shared" si="6"/>
        <v xml:space="preserve"> </v>
      </c>
      <c r="U70" s="86">
        <f t="shared" si="7"/>
        <v>0.95149089920738772</v>
      </c>
      <c r="V70" s="86">
        <f t="shared" si="8"/>
        <v>0.83133464892307174</v>
      </c>
      <c r="W70" s="87" t="str">
        <f t="shared" si="9"/>
        <v xml:space="preserve"> </v>
      </c>
      <c r="X70" s="58"/>
      <c r="Y70" s="58"/>
    </row>
    <row r="71" spans="1:25" s="10" customFormat="1" ht="40.5" customHeight="1" x14ac:dyDescent="0.2">
      <c r="A71" s="79"/>
      <c r="B71" s="81"/>
      <c r="C71" s="156" t="s">
        <v>167</v>
      </c>
      <c r="D71" s="51">
        <f>SUM(D72:D83)</f>
        <v>0</v>
      </c>
      <c r="E71" s="52">
        <f>SUM(E72:E83)</f>
        <v>0</v>
      </c>
      <c r="F71" s="52">
        <f t="shared" ref="F71:R71" si="63">SUM(F72:F83)</f>
        <v>0</v>
      </c>
      <c r="G71" s="52">
        <f t="shared" si="63"/>
        <v>0</v>
      </c>
      <c r="H71" s="53">
        <f t="shared" si="63"/>
        <v>0</v>
      </c>
      <c r="I71" s="51">
        <f t="shared" si="63"/>
        <v>5932684.8000000007</v>
      </c>
      <c r="J71" s="52">
        <f t="shared" si="63"/>
        <v>0</v>
      </c>
      <c r="K71" s="52">
        <f t="shared" si="63"/>
        <v>5855256.4000000004</v>
      </c>
      <c r="L71" s="52">
        <f t="shared" si="63"/>
        <v>77428.399999999994</v>
      </c>
      <c r="M71" s="53">
        <f t="shared" si="63"/>
        <v>0</v>
      </c>
      <c r="N71" s="69">
        <f t="shared" si="63"/>
        <v>5762041.4690000005</v>
      </c>
      <c r="O71" s="52">
        <f t="shared" si="63"/>
        <v>0</v>
      </c>
      <c r="P71" s="52">
        <f t="shared" si="63"/>
        <v>5710066.0690000001</v>
      </c>
      <c r="Q71" s="52">
        <f t="shared" si="63"/>
        <v>77428.399999999994</v>
      </c>
      <c r="R71" s="53">
        <f t="shared" si="63"/>
        <v>0</v>
      </c>
      <c r="S71" s="37">
        <f t="shared" si="5"/>
        <v>0.97123674411288452</v>
      </c>
      <c r="T71" s="38" t="str">
        <f t="shared" si="6"/>
        <v xml:space="preserve"> </v>
      </c>
      <c r="U71" s="38">
        <f t="shared" si="7"/>
        <v>0.97520342046848707</v>
      </c>
      <c r="V71" s="38">
        <f t="shared" si="8"/>
        <v>1</v>
      </c>
      <c r="W71" s="39" t="str">
        <f t="shared" si="9"/>
        <v xml:space="preserve"> </v>
      </c>
      <c r="X71" s="60"/>
      <c r="Y71" s="60"/>
    </row>
    <row r="72" spans="1:25" ht="50.1" customHeight="1" x14ac:dyDescent="0.2">
      <c r="A72" s="79"/>
      <c r="B72" s="81"/>
      <c r="C72" s="157" t="s">
        <v>168</v>
      </c>
      <c r="D72" s="88">
        <f t="shared" ref="D72:D83" si="64">SUM(E72:H72)</f>
        <v>0</v>
      </c>
      <c r="E72" s="89"/>
      <c r="F72" s="89"/>
      <c r="G72" s="89"/>
      <c r="H72" s="91"/>
      <c r="I72" s="88">
        <f>SUM(J72:M72)</f>
        <v>27812.400000000001</v>
      </c>
      <c r="J72" s="89"/>
      <c r="K72" s="89">
        <v>27812.400000000001</v>
      </c>
      <c r="L72" s="89"/>
      <c r="M72" s="91"/>
      <c r="N72" s="92">
        <f t="shared" ref="N72:N81" si="65">SUM(O72:R72)</f>
        <v>0</v>
      </c>
      <c r="O72" s="89"/>
      <c r="P72" s="89">
        <v>0</v>
      </c>
      <c r="Q72" s="89"/>
      <c r="R72" s="91"/>
      <c r="S72" s="85">
        <f t="shared" si="5"/>
        <v>0</v>
      </c>
      <c r="T72" s="86" t="str">
        <f t="shared" si="6"/>
        <v xml:space="preserve"> </v>
      </c>
      <c r="U72" s="86">
        <f t="shared" si="7"/>
        <v>0</v>
      </c>
      <c r="V72" s="86" t="str">
        <f t="shared" si="8"/>
        <v xml:space="preserve"> </v>
      </c>
      <c r="W72" s="87" t="str">
        <f t="shared" si="9"/>
        <v xml:space="preserve"> </v>
      </c>
      <c r="X72" s="58"/>
      <c r="Y72" s="58"/>
    </row>
    <row r="73" spans="1:25" ht="50.1" customHeight="1" x14ac:dyDescent="0.2">
      <c r="A73" s="79"/>
      <c r="B73" s="81"/>
      <c r="C73" s="49" t="s">
        <v>169</v>
      </c>
      <c r="D73" s="88">
        <f>SUM(E73:H73)</f>
        <v>0</v>
      </c>
      <c r="E73" s="89"/>
      <c r="F73" s="89"/>
      <c r="G73" s="89"/>
      <c r="H73" s="91"/>
      <c r="I73" s="88">
        <f t="shared" ref="I73:I81" si="66">SUM(J73:M73)</f>
        <v>14960.6</v>
      </c>
      <c r="J73" s="89"/>
      <c r="K73" s="89">
        <v>14960.6</v>
      </c>
      <c r="L73" s="89"/>
      <c r="M73" s="91"/>
      <c r="N73" s="92">
        <f t="shared" si="65"/>
        <v>14850.571</v>
      </c>
      <c r="O73" s="89"/>
      <c r="P73" s="89">
        <v>14850.571</v>
      </c>
      <c r="Q73" s="89"/>
      <c r="R73" s="91"/>
      <c r="S73" s="85">
        <f t="shared" si="5"/>
        <v>0.9926454152908305</v>
      </c>
      <c r="T73" s="86" t="str">
        <f t="shared" si="6"/>
        <v xml:space="preserve"> </v>
      </c>
      <c r="U73" s="86">
        <f t="shared" si="7"/>
        <v>0.9926454152908305</v>
      </c>
      <c r="V73" s="86" t="str">
        <f t="shared" si="8"/>
        <v xml:space="preserve"> </v>
      </c>
      <c r="W73" s="87" t="str">
        <f t="shared" si="9"/>
        <v xml:space="preserve"> </v>
      </c>
      <c r="X73" s="58"/>
      <c r="Y73" s="58"/>
    </row>
    <row r="74" spans="1:25" ht="50.1" customHeight="1" x14ac:dyDescent="0.2">
      <c r="A74" s="79"/>
      <c r="B74" s="81"/>
      <c r="C74" s="49" t="s">
        <v>170</v>
      </c>
      <c r="D74" s="88">
        <f t="shared" si="64"/>
        <v>0</v>
      </c>
      <c r="E74" s="89"/>
      <c r="F74" s="89"/>
      <c r="G74" s="89"/>
      <c r="H74" s="91"/>
      <c r="I74" s="88">
        <f t="shared" si="66"/>
        <v>10892.7</v>
      </c>
      <c r="J74" s="89"/>
      <c r="K74" s="89">
        <v>3655.8</v>
      </c>
      <c r="L74" s="89">
        <v>7236.9</v>
      </c>
      <c r="M74" s="91"/>
      <c r="N74" s="92">
        <f t="shared" si="65"/>
        <v>7236.9</v>
      </c>
      <c r="O74" s="89"/>
      <c r="P74" s="89">
        <v>0</v>
      </c>
      <c r="Q74" s="89">
        <v>7236.9</v>
      </c>
      <c r="R74" s="91"/>
      <c r="S74" s="85">
        <f t="shared" si="5"/>
        <v>0.66438073204990489</v>
      </c>
      <c r="T74" s="86" t="str">
        <f t="shared" si="6"/>
        <v xml:space="preserve"> </v>
      </c>
      <c r="U74" s="86">
        <f t="shared" si="7"/>
        <v>0</v>
      </c>
      <c r="V74" s="86">
        <f t="shared" si="8"/>
        <v>1</v>
      </c>
      <c r="W74" s="87" t="str">
        <f t="shared" si="9"/>
        <v xml:space="preserve"> </v>
      </c>
      <c r="X74" s="58"/>
      <c r="Y74" s="58"/>
    </row>
    <row r="75" spans="1:25" ht="50.1" customHeight="1" x14ac:dyDescent="0.2">
      <c r="A75" s="79"/>
      <c r="B75" s="81"/>
      <c r="C75" s="157" t="s">
        <v>171</v>
      </c>
      <c r="D75" s="88">
        <f t="shared" si="64"/>
        <v>0</v>
      </c>
      <c r="E75" s="89"/>
      <c r="F75" s="89"/>
      <c r="G75" s="89"/>
      <c r="H75" s="91"/>
      <c r="I75" s="88">
        <f t="shared" si="66"/>
        <v>12406.100000000024</v>
      </c>
      <c r="J75" s="89"/>
      <c r="K75" s="89">
        <v>10220.900000000023</v>
      </c>
      <c r="L75" s="89">
        <v>2185.1999999999998</v>
      </c>
      <c r="M75" s="91"/>
      <c r="N75" s="92">
        <f t="shared" si="65"/>
        <v>2185.1999999999998</v>
      </c>
      <c r="O75" s="89"/>
      <c r="P75" s="89">
        <v>0</v>
      </c>
      <c r="Q75" s="89">
        <v>2185.1999999999998</v>
      </c>
      <c r="R75" s="91"/>
      <c r="S75" s="85">
        <f t="shared" si="5"/>
        <v>0.17613915735001295</v>
      </c>
      <c r="T75" s="86" t="str">
        <f t="shared" si="6"/>
        <v xml:space="preserve"> </v>
      </c>
      <c r="U75" s="86">
        <f t="shared" si="7"/>
        <v>0</v>
      </c>
      <c r="V75" s="86">
        <f t="shared" si="8"/>
        <v>1</v>
      </c>
      <c r="W75" s="87" t="str">
        <f t="shared" si="9"/>
        <v xml:space="preserve"> </v>
      </c>
      <c r="X75" s="58"/>
      <c r="Y75" s="58"/>
    </row>
    <row r="76" spans="1:25" ht="50.1" customHeight="1" x14ac:dyDescent="0.2">
      <c r="A76" s="79"/>
      <c r="B76" s="81"/>
      <c r="C76" s="49" t="s">
        <v>172</v>
      </c>
      <c r="D76" s="88">
        <f t="shared" si="64"/>
        <v>0</v>
      </c>
      <c r="E76" s="89"/>
      <c r="F76" s="89"/>
      <c r="G76" s="89"/>
      <c r="H76" s="91"/>
      <c r="I76" s="88">
        <f t="shared" si="66"/>
        <v>2384143.6999999997</v>
      </c>
      <c r="J76" s="89"/>
      <c r="K76" s="89">
        <v>2374162.2999999998</v>
      </c>
      <c r="L76" s="89">
        <v>9981.4</v>
      </c>
      <c r="M76" s="91"/>
      <c r="N76" s="92">
        <f t="shared" si="65"/>
        <v>2348962.9109999998</v>
      </c>
      <c r="O76" s="89"/>
      <c r="P76" s="89">
        <v>2338981.5109999999</v>
      </c>
      <c r="Q76" s="89">
        <v>9981.4</v>
      </c>
      <c r="R76" s="91"/>
      <c r="S76" s="85">
        <f t="shared" si="5"/>
        <v>0.98524384708857948</v>
      </c>
      <c r="T76" s="86" t="str">
        <f t="shared" si="6"/>
        <v xml:space="preserve"> </v>
      </c>
      <c r="U76" s="86">
        <f t="shared" si="7"/>
        <v>0.98518180960080115</v>
      </c>
      <c r="V76" s="86">
        <f t="shared" si="8"/>
        <v>1</v>
      </c>
      <c r="W76" s="87" t="str">
        <f t="shared" si="9"/>
        <v xml:space="preserve"> </v>
      </c>
      <c r="X76" s="58"/>
      <c r="Y76" s="58"/>
    </row>
    <row r="77" spans="1:25" ht="50.1" customHeight="1" x14ac:dyDescent="0.2">
      <c r="A77" s="79"/>
      <c r="B77" s="81"/>
      <c r="C77" s="49" t="s">
        <v>173</v>
      </c>
      <c r="D77" s="88">
        <f t="shared" si="64"/>
        <v>0</v>
      </c>
      <c r="E77" s="89"/>
      <c r="F77" s="89"/>
      <c r="G77" s="89"/>
      <c r="H77" s="91"/>
      <c r="I77" s="88">
        <f t="shared" si="66"/>
        <v>2051215.9000000004</v>
      </c>
      <c r="J77" s="89"/>
      <c r="K77" s="89">
        <v>2022526.3000000003</v>
      </c>
      <c r="L77" s="89">
        <v>28689.599999999999</v>
      </c>
      <c r="M77" s="91"/>
      <c r="N77" s="92">
        <f t="shared" si="65"/>
        <v>2010636.84</v>
      </c>
      <c r="O77" s="89"/>
      <c r="P77" s="89">
        <v>1981947.24</v>
      </c>
      <c r="Q77" s="89">
        <v>28689.599999999999</v>
      </c>
      <c r="R77" s="91"/>
      <c r="S77" s="85">
        <f t="shared" ref="S77:S139" si="67">IF(I77=0," ",N77/I77)</f>
        <v>0.98021707027524485</v>
      </c>
      <c r="T77" s="86" t="str">
        <f t="shared" ref="T77:T139" si="68">IF(J77=0," ",O77/J77)</f>
        <v xml:space="preserve"> </v>
      </c>
      <c r="U77" s="86">
        <f t="shared" ref="U77:U139" si="69">IF(K77=0," ",P77/K77)</f>
        <v>0.97993644878684627</v>
      </c>
      <c r="V77" s="86">
        <f t="shared" ref="V77:V139" si="70">IF(L77=0," ",Q77/L77)</f>
        <v>1</v>
      </c>
      <c r="W77" s="87" t="str">
        <f t="shared" ref="W77:W139" si="71">IF(M77=0," ",R77/M77)</f>
        <v xml:space="preserve"> </v>
      </c>
      <c r="X77" s="58"/>
      <c r="Y77" s="58"/>
    </row>
    <row r="78" spans="1:25" ht="50.1" customHeight="1" x14ac:dyDescent="0.2">
      <c r="A78" s="79"/>
      <c r="B78" s="81"/>
      <c r="C78" s="157" t="s">
        <v>174</v>
      </c>
      <c r="D78" s="88">
        <f t="shared" si="64"/>
        <v>0</v>
      </c>
      <c r="E78" s="89"/>
      <c r="F78" s="89"/>
      <c r="G78" s="89"/>
      <c r="H78" s="91"/>
      <c r="I78" s="88">
        <f t="shared" si="66"/>
        <v>16951.600000000046</v>
      </c>
      <c r="J78" s="89"/>
      <c r="K78" s="89">
        <v>13069.300000000047</v>
      </c>
      <c r="L78" s="89">
        <v>3882.3</v>
      </c>
      <c r="M78" s="91"/>
      <c r="N78" s="92">
        <f t="shared" si="65"/>
        <v>3882.3</v>
      </c>
      <c r="O78" s="89"/>
      <c r="P78" s="89">
        <v>0</v>
      </c>
      <c r="Q78" s="89">
        <v>3882.3</v>
      </c>
      <c r="R78" s="91"/>
      <c r="S78" s="85">
        <f t="shared" si="67"/>
        <v>0.22902262913235269</v>
      </c>
      <c r="T78" s="86" t="str">
        <f t="shared" si="68"/>
        <v xml:space="preserve"> </v>
      </c>
      <c r="U78" s="86">
        <f t="shared" si="69"/>
        <v>0</v>
      </c>
      <c r="V78" s="86">
        <f t="shared" si="70"/>
        <v>1</v>
      </c>
      <c r="W78" s="87" t="str">
        <f t="shared" si="71"/>
        <v xml:space="preserve"> </v>
      </c>
      <c r="X78" s="58"/>
      <c r="Y78" s="58"/>
    </row>
    <row r="79" spans="1:25" ht="50.1" customHeight="1" x14ac:dyDescent="0.2">
      <c r="A79" s="79"/>
      <c r="B79" s="81"/>
      <c r="C79" s="49" t="s">
        <v>175</v>
      </c>
      <c r="D79" s="88">
        <f t="shared" si="64"/>
        <v>0</v>
      </c>
      <c r="E79" s="89"/>
      <c r="F79" s="89"/>
      <c r="G79" s="89"/>
      <c r="H79" s="91"/>
      <c r="I79" s="88">
        <f t="shared" si="66"/>
        <v>97591.9</v>
      </c>
      <c r="J79" s="89"/>
      <c r="K79" s="89">
        <v>97591.9</v>
      </c>
      <c r="L79" s="89"/>
      <c r="M79" s="91"/>
      <c r="N79" s="92">
        <f t="shared" si="65"/>
        <v>96170.042000000001</v>
      </c>
      <c r="O79" s="89"/>
      <c r="P79" s="89">
        <v>96170.042000000001</v>
      </c>
      <c r="Q79" s="89"/>
      <c r="R79" s="91"/>
      <c r="S79" s="85">
        <f t="shared" si="67"/>
        <v>0.98543057364391928</v>
      </c>
      <c r="T79" s="86" t="str">
        <f t="shared" si="68"/>
        <v xml:space="preserve"> </v>
      </c>
      <c r="U79" s="86">
        <f t="shared" si="69"/>
        <v>0.98543057364391928</v>
      </c>
      <c r="V79" s="86" t="str">
        <f t="shared" si="70"/>
        <v xml:space="preserve"> </v>
      </c>
      <c r="W79" s="87" t="str">
        <f t="shared" si="71"/>
        <v xml:space="preserve"> </v>
      </c>
      <c r="X79" s="58"/>
      <c r="Y79" s="58"/>
    </row>
    <row r="80" spans="1:25" ht="50.1" customHeight="1" x14ac:dyDescent="0.2">
      <c r="A80" s="79"/>
      <c r="B80" s="81"/>
      <c r="C80" s="49" t="s">
        <v>176</v>
      </c>
      <c r="D80" s="88">
        <f t="shared" si="64"/>
        <v>0</v>
      </c>
      <c r="E80" s="89"/>
      <c r="F80" s="89"/>
      <c r="G80" s="89"/>
      <c r="H80" s="91"/>
      <c r="I80" s="88">
        <f t="shared" si="66"/>
        <v>219672.8</v>
      </c>
      <c r="J80" s="89"/>
      <c r="K80" s="89">
        <v>219672.8</v>
      </c>
      <c r="L80" s="89"/>
      <c r="M80" s="91"/>
      <c r="N80" s="92">
        <f t="shared" si="65"/>
        <v>206532.75999999998</v>
      </c>
      <c r="O80" s="89"/>
      <c r="P80" s="89">
        <v>206532.75999999998</v>
      </c>
      <c r="Q80" s="89"/>
      <c r="R80" s="91"/>
      <c r="S80" s="85">
        <f t="shared" si="67"/>
        <v>0.94018358212760067</v>
      </c>
      <c r="T80" s="86" t="str">
        <f t="shared" si="68"/>
        <v xml:space="preserve"> </v>
      </c>
      <c r="U80" s="86">
        <f t="shared" si="69"/>
        <v>0.94018358212760067</v>
      </c>
      <c r="V80" s="86" t="str">
        <f t="shared" si="70"/>
        <v xml:space="preserve"> </v>
      </c>
      <c r="W80" s="87" t="str">
        <f t="shared" si="71"/>
        <v xml:space="preserve"> </v>
      </c>
      <c r="X80" s="58"/>
      <c r="Y80" s="58"/>
    </row>
    <row r="81" spans="1:25" ht="50.1" customHeight="1" x14ac:dyDescent="0.2">
      <c r="A81" s="79"/>
      <c r="B81" s="81"/>
      <c r="C81" s="157" t="s">
        <v>177</v>
      </c>
      <c r="D81" s="88">
        <f t="shared" si="64"/>
        <v>0</v>
      </c>
      <c r="E81" s="89"/>
      <c r="F81" s="89"/>
      <c r="G81" s="89"/>
      <c r="H81" s="91"/>
      <c r="I81" s="88">
        <f t="shared" si="66"/>
        <v>1071584.1000000001</v>
      </c>
      <c r="J81" s="89"/>
      <c r="K81" s="89">
        <v>1071584.1000000001</v>
      </c>
      <c r="L81" s="89"/>
      <c r="M81" s="91"/>
      <c r="N81" s="92">
        <f t="shared" si="65"/>
        <v>1071583.9450000001</v>
      </c>
      <c r="O81" s="89"/>
      <c r="P81" s="89">
        <v>1071583.9450000001</v>
      </c>
      <c r="Q81" s="89"/>
      <c r="R81" s="91"/>
      <c r="S81" s="85">
        <f t="shared" si="67"/>
        <v>0.99999985535433011</v>
      </c>
      <c r="T81" s="86" t="str">
        <f t="shared" si="68"/>
        <v xml:space="preserve"> </v>
      </c>
      <c r="U81" s="86">
        <f t="shared" si="69"/>
        <v>0.99999985535433011</v>
      </c>
      <c r="V81" s="86" t="str">
        <f t="shared" si="70"/>
        <v xml:space="preserve"> </v>
      </c>
      <c r="W81" s="87" t="str">
        <f t="shared" si="71"/>
        <v xml:space="preserve"> </v>
      </c>
      <c r="X81" s="58"/>
      <c r="Y81" s="58"/>
    </row>
    <row r="82" spans="1:25" ht="50.1" customHeight="1" x14ac:dyDescent="0.2">
      <c r="A82" s="79"/>
      <c r="B82" s="81"/>
      <c r="C82" s="49" t="s">
        <v>178</v>
      </c>
      <c r="D82" s="88">
        <f t="shared" si="64"/>
        <v>0</v>
      </c>
      <c r="E82" s="89"/>
      <c r="F82" s="89"/>
      <c r="G82" s="89"/>
      <c r="H82" s="91"/>
      <c r="I82" s="88">
        <f>SUM(J82:M82)</f>
        <v>19173.5</v>
      </c>
      <c r="J82" s="89"/>
      <c r="K82" s="89"/>
      <c r="L82" s="89">
        <v>19173.5</v>
      </c>
      <c r="M82" s="91"/>
      <c r="N82" s="92"/>
      <c r="O82" s="89"/>
      <c r="P82" s="89"/>
      <c r="Q82" s="89">
        <v>19173.5</v>
      </c>
      <c r="R82" s="91"/>
      <c r="S82" s="85">
        <f t="shared" si="67"/>
        <v>0</v>
      </c>
      <c r="T82" s="86" t="str">
        <f t="shared" si="68"/>
        <v xml:space="preserve"> </v>
      </c>
      <c r="U82" s="86" t="str">
        <f t="shared" si="69"/>
        <v xml:space="preserve"> </v>
      </c>
      <c r="V82" s="86">
        <f t="shared" si="70"/>
        <v>1</v>
      </c>
      <c r="W82" s="87" t="str">
        <f t="shared" si="71"/>
        <v xml:space="preserve"> </v>
      </c>
      <c r="X82" s="58"/>
      <c r="Y82" s="58"/>
    </row>
    <row r="83" spans="1:25" ht="50.1" customHeight="1" x14ac:dyDescent="0.2">
      <c r="A83" s="79"/>
      <c r="B83" s="81"/>
      <c r="C83" s="49" t="s">
        <v>179</v>
      </c>
      <c r="D83" s="88">
        <f t="shared" si="64"/>
        <v>0</v>
      </c>
      <c r="E83" s="89"/>
      <c r="F83" s="89"/>
      <c r="G83" s="89"/>
      <c r="H83" s="91"/>
      <c r="I83" s="88">
        <f t="shared" ref="I83" si="72">SUM(J83:M83)</f>
        <v>6279.5</v>
      </c>
      <c r="J83" s="89"/>
      <c r="K83" s="89"/>
      <c r="L83" s="89">
        <v>6279.5</v>
      </c>
      <c r="M83" s="91"/>
      <c r="N83" s="92"/>
      <c r="O83" s="89"/>
      <c r="P83" s="89"/>
      <c r="Q83" s="89">
        <v>6279.5</v>
      </c>
      <c r="R83" s="91"/>
      <c r="S83" s="85">
        <f t="shared" si="67"/>
        <v>0</v>
      </c>
      <c r="T83" s="86" t="str">
        <f t="shared" si="68"/>
        <v xml:space="preserve"> </v>
      </c>
      <c r="U83" s="86" t="str">
        <f t="shared" si="69"/>
        <v xml:space="preserve"> </v>
      </c>
      <c r="V83" s="86">
        <f t="shared" si="70"/>
        <v>1</v>
      </c>
      <c r="W83" s="87" t="str">
        <f t="shared" si="71"/>
        <v xml:space="preserve"> </v>
      </c>
      <c r="X83" s="58"/>
      <c r="Y83" s="58"/>
    </row>
    <row r="84" spans="1:25" s="10" customFormat="1" ht="45.75" customHeight="1" x14ac:dyDescent="0.2">
      <c r="A84" s="79"/>
      <c r="B84" s="81"/>
      <c r="C84" s="155" t="s">
        <v>180</v>
      </c>
      <c r="D84" s="51">
        <f>SUM(D85:D89)</f>
        <v>0</v>
      </c>
      <c r="E84" s="52">
        <f t="shared" ref="E84:H84" si="73">SUM(E85:E89)</f>
        <v>0</v>
      </c>
      <c r="F84" s="52">
        <f t="shared" si="73"/>
        <v>0</v>
      </c>
      <c r="G84" s="52">
        <f t="shared" si="73"/>
        <v>0</v>
      </c>
      <c r="H84" s="53">
        <f t="shared" si="73"/>
        <v>0</v>
      </c>
      <c r="I84" s="51">
        <f t="shared" ref="I84" si="74">SUM(I85:I89)</f>
        <v>1773288.7999999998</v>
      </c>
      <c r="J84" s="52">
        <f t="shared" ref="J84" si="75">SUM(J85:J89)</f>
        <v>0</v>
      </c>
      <c r="K84" s="52">
        <f t="shared" ref="K84" si="76">SUM(K85:K89)</f>
        <v>1725044.1999999997</v>
      </c>
      <c r="L84" s="52">
        <f t="shared" ref="L84" si="77">SUM(L85:L89)</f>
        <v>48244.600000000006</v>
      </c>
      <c r="M84" s="53">
        <f t="shared" ref="M84" si="78">SUM(M85:M89)</f>
        <v>0</v>
      </c>
      <c r="N84" s="69">
        <f t="shared" ref="N84" si="79">SUM(N85:N89)</f>
        <v>1682662.4000000001</v>
      </c>
      <c r="O84" s="52">
        <f t="shared" ref="O84" si="80">SUM(O85:O89)</f>
        <v>0</v>
      </c>
      <c r="P84" s="52">
        <f t="shared" ref="P84" si="81">SUM(P85:P89)</f>
        <v>1634417.8</v>
      </c>
      <c r="Q84" s="52">
        <f t="shared" ref="Q84" si="82">SUM(Q85:Q89)</f>
        <v>48244.600000000006</v>
      </c>
      <c r="R84" s="53">
        <f t="shared" ref="R84" si="83">SUM(R85:R89)</f>
        <v>0</v>
      </c>
      <c r="S84" s="37">
        <f t="shared" si="67"/>
        <v>0.94889360379426091</v>
      </c>
      <c r="T84" s="38" t="str">
        <f t="shared" si="68"/>
        <v xml:space="preserve"> </v>
      </c>
      <c r="U84" s="38">
        <f t="shared" si="69"/>
        <v>0.94746430265381043</v>
      </c>
      <c r="V84" s="38">
        <f t="shared" si="70"/>
        <v>1</v>
      </c>
      <c r="W84" s="39" t="str">
        <f t="shared" si="71"/>
        <v xml:space="preserve"> </v>
      </c>
      <c r="X84" s="60"/>
      <c r="Y84" s="60"/>
    </row>
    <row r="85" spans="1:25" ht="50.1" customHeight="1" x14ac:dyDescent="0.2">
      <c r="A85" s="79"/>
      <c r="B85" s="81"/>
      <c r="C85" s="49" t="s">
        <v>498</v>
      </c>
      <c r="D85" s="88">
        <f>SUM(E85:H85)</f>
        <v>0</v>
      </c>
      <c r="E85" s="89"/>
      <c r="F85" s="89"/>
      <c r="G85" s="89"/>
      <c r="H85" s="91"/>
      <c r="I85" s="88">
        <f>SUM(J85:M85)</f>
        <v>14710.2</v>
      </c>
      <c r="J85" s="89"/>
      <c r="K85" s="89"/>
      <c r="L85" s="89">
        <v>14710.2</v>
      </c>
      <c r="M85" s="91"/>
      <c r="N85" s="92">
        <f>SUM(O85:R85)</f>
        <v>14710.2</v>
      </c>
      <c r="O85" s="89"/>
      <c r="P85" s="89"/>
      <c r="Q85" s="89">
        <v>14710.2</v>
      </c>
      <c r="R85" s="91"/>
      <c r="S85" s="85">
        <f t="shared" si="67"/>
        <v>1</v>
      </c>
      <c r="T85" s="86" t="str">
        <f t="shared" si="68"/>
        <v xml:space="preserve"> </v>
      </c>
      <c r="U85" s="86" t="str">
        <f t="shared" si="69"/>
        <v xml:space="preserve"> </v>
      </c>
      <c r="V85" s="86">
        <f t="shared" si="70"/>
        <v>1</v>
      </c>
      <c r="W85" s="87" t="str">
        <f t="shared" si="71"/>
        <v xml:space="preserve"> </v>
      </c>
      <c r="X85" s="58"/>
      <c r="Y85" s="58"/>
    </row>
    <row r="86" spans="1:25" ht="50.1" customHeight="1" x14ac:dyDescent="0.2">
      <c r="A86" s="79"/>
      <c r="B86" s="81"/>
      <c r="C86" s="49" t="s">
        <v>181</v>
      </c>
      <c r="D86" s="88">
        <f t="shared" ref="D86:D89" si="84">SUM(E86:H86)</f>
        <v>0</v>
      </c>
      <c r="E86" s="89"/>
      <c r="F86" s="89"/>
      <c r="G86" s="89"/>
      <c r="H86" s="91"/>
      <c r="I86" s="88">
        <f t="shared" ref="I86:I89" si="85">SUM(J86:M86)</f>
        <v>18060.800000000003</v>
      </c>
      <c r="J86" s="89"/>
      <c r="K86" s="89">
        <v>11289.7</v>
      </c>
      <c r="L86" s="89">
        <v>6771.1</v>
      </c>
      <c r="M86" s="91"/>
      <c r="N86" s="92">
        <f t="shared" ref="N86:N89" si="86">SUM(O86:R86)</f>
        <v>6771.1</v>
      </c>
      <c r="O86" s="89"/>
      <c r="P86" s="89">
        <v>0</v>
      </c>
      <c r="Q86" s="89">
        <v>6771.1</v>
      </c>
      <c r="R86" s="91"/>
      <c r="S86" s="85">
        <f t="shared" si="67"/>
        <v>0.37490587349397586</v>
      </c>
      <c r="T86" s="86" t="str">
        <f t="shared" si="68"/>
        <v xml:space="preserve"> </v>
      </c>
      <c r="U86" s="86">
        <f t="shared" si="69"/>
        <v>0</v>
      </c>
      <c r="V86" s="86">
        <f t="shared" si="70"/>
        <v>1</v>
      </c>
      <c r="W86" s="87" t="str">
        <f t="shared" si="71"/>
        <v xml:space="preserve"> </v>
      </c>
      <c r="X86" s="58"/>
      <c r="Y86" s="58"/>
    </row>
    <row r="87" spans="1:25" ht="50.1" customHeight="1" x14ac:dyDescent="0.2">
      <c r="A87" s="79"/>
      <c r="B87" s="81"/>
      <c r="C87" s="157" t="s">
        <v>182</v>
      </c>
      <c r="D87" s="88">
        <f t="shared" si="84"/>
        <v>0</v>
      </c>
      <c r="E87" s="89"/>
      <c r="F87" s="89"/>
      <c r="G87" s="89"/>
      <c r="H87" s="91"/>
      <c r="I87" s="88">
        <f t="shared" si="85"/>
        <v>572330</v>
      </c>
      <c r="J87" s="89"/>
      <c r="K87" s="89">
        <v>564741</v>
      </c>
      <c r="L87" s="89">
        <v>7589</v>
      </c>
      <c r="M87" s="91"/>
      <c r="N87" s="92">
        <f t="shared" si="86"/>
        <v>552119.69899999991</v>
      </c>
      <c r="O87" s="89"/>
      <c r="P87" s="89">
        <v>544530.69899999991</v>
      </c>
      <c r="Q87" s="89">
        <v>7589</v>
      </c>
      <c r="R87" s="91"/>
      <c r="S87" s="85">
        <f t="shared" si="67"/>
        <v>0.96468767843726499</v>
      </c>
      <c r="T87" s="86" t="str">
        <f t="shared" si="68"/>
        <v xml:space="preserve"> </v>
      </c>
      <c r="U87" s="86">
        <f t="shared" si="69"/>
        <v>0.96421315080718406</v>
      </c>
      <c r="V87" s="86">
        <f t="shared" si="70"/>
        <v>1</v>
      </c>
      <c r="W87" s="87" t="str">
        <f t="shared" si="71"/>
        <v xml:space="preserve"> </v>
      </c>
      <c r="X87" s="58"/>
      <c r="Y87" s="58"/>
    </row>
    <row r="88" spans="1:25" ht="50.1" customHeight="1" x14ac:dyDescent="0.2">
      <c r="A88" s="79"/>
      <c r="B88" s="81"/>
      <c r="C88" s="49" t="s">
        <v>183</v>
      </c>
      <c r="D88" s="88">
        <f t="shared" si="84"/>
        <v>0</v>
      </c>
      <c r="E88" s="89"/>
      <c r="F88" s="89"/>
      <c r="G88" s="89"/>
      <c r="H88" s="91"/>
      <c r="I88" s="88">
        <f t="shared" si="85"/>
        <v>15829.2</v>
      </c>
      <c r="J88" s="89"/>
      <c r="K88" s="89">
        <v>15829.2</v>
      </c>
      <c r="L88" s="89"/>
      <c r="M88" s="91"/>
      <c r="N88" s="92">
        <f t="shared" si="86"/>
        <v>4283.42</v>
      </c>
      <c r="O88" s="89"/>
      <c r="P88" s="89">
        <v>4283.42</v>
      </c>
      <c r="Q88" s="89"/>
      <c r="R88" s="91"/>
      <c r="S88" s="85">
        <f t="shared" si="67"/>
        <v>0.27060243095039549</v>
      </c>
      <c r="T88" s="86" t="str">
        <f t="shared" si="68"/>
        <v xml:space="preserve"> </v>
      </c>
      <c r="U88" s="86">
        <f t="shared" si="69"/>
        <v>0.27060243095039549</v>
      </c>
      <c r="V88" s="86" t="str">
        <f t="shared" si="70"/>
        <v xml:space="preserve"> </v>
      </c>
      <c r="W88" s="87" t="str">
        <f t="shared" si="71"/>
        <v xml:space="preserve"> </v>
      </c>
      <c r="X88" s="58"/>
      <c r="Y88" s="58"/>
    </row>
    <row r="89" spans="1:25" ht="50.1" customHeight="1" x14ac:dyDescent="0.2">
      <c r="A89" s="79"/>
      <c r="B89" s="81"/>
      <c r="C89" s="49" t="s">
        <v>184</v>
      </c>
      <c r="D89" s="88">
        <f t="shared" si="84"/>
        <v>0</v>
      </c>
      <c r="E89" s="89"/>
      <c r="F89" s="89"/>
      <c r="G89" s="89"/>
      <c r="H89" s="91"/>
      <c r="I89" s="88">
        <f t="shared" si="85"/>
        <v>1152358.5999999999</v>
      </c>
      <c r="J89" s="89"/>
      <c r="K89" s="89">
        <v>1133184.2999999998</v>
      </c>
      <c r="L89" s="89">
        <v>19174.3</v>
      </c>
      <c r="M89" s="91"/>
      <c r="N89" s="92">
        <f t="shared" si="86"/>
        <v>1104777.9810000001</v>
      </c>
      <c r="O89" s="89"/>
      <c r="P89" s="89">
        <v>1085603.6810000001</v>
      </c>
      <c r="Q89" s="89">
        <v>19174.3</v>
      </c>
      <c r="R89" s="91"/>
      <c r="S89" s="85">
        <f t="shared" si="67"/>
        <v>0.95871023221417384</v>
      </c>
      <c r="T89" s="86" t="str">
        <f t="shared" si="68"/>
        <v xml:space="preserve"> </v>
      </c>
      <c r="U89" s="86">
        <f t="shared" si="69"/>
        <v>0.958011579405045</v>
      </c>
      <c r="V89" s="86">
        <f t="shared" si="70"/>
        <v>1</v>
      </c>
      <c r="W89" s="87" t="str">
        <f t="shared" si="71"/>
        <v xml:space="preserve"> </v>
      </c>
      <c r="X89" s="58"/>
      <c r="Y89" s="58"/>
    </row>
    <row r="90" spans="1:25" s="10" customFormat="1" ht="50.1" customHeight="1" x14ac:dyDescent="0.2">
      <c r="A90" s="79"/>
      <c r="B90" s="81"/>
      <c r="C90" s="155" t="s">
        <v>185</v>
      </c>
      <c r="D90" s="51">
        <f>SUM(D91:D94)</f>
        <v>0</v>
      </c>
      <c r="E90" s="52">
        <f t="shared" ref="E90:F90" si="87">SUM(E91:E94)</f>
        <v>0</v>
      </c>
      <c r="F90" s="52">
        <f t="shared" si="87"/>
        <v>0</v>
      </c>
      <c r="G90" s="52">
        <f>SUM(G91:G94)</f>
        <v>0</v>
      </c>
      <c r="H90" s="53">
        <f t="shared" ref="H90:R90" si="88">SUM(H91:H94)</f>
        <v>0</v>
      </c>
      <c r="I90" s="51">
        <f t="shared" si="88"/>
        <v>914194.9</v>
      </c>
      <c r="J90" s="52">
        <f t="shared" si="88"/>
        <v>0</v>
      </c>
      <c r="K90" s="52">
        <f t="shared" si="88"/>
        <v>902697</v>
      </c>
      <c r="L90" s="52">
        <f t="shared" si="88"/>
        <v>11497.9</v>
      </c>
      <c r="M90" s="53">
        <f t="shared" si="88"/>
        <v>0</v>
      </c>
      <c r="N90" s="69">
        <f t="shared" si="88"/>
        <v>908242.9</v>
      </c>
      <c r="O90" s="52">
        <f t="shared" si="88"/>
        <v>0</v>
      </c>
      <c r="P90" s="52">
        <f t="shared" si="88"/>
        <v>899474</v>
      </c>
      <c r="Q90" s="52">
        <f t="shared" si="88"/>
        <v>8768.9</v>
      </c>
      <c r="R90" s="53">
        <f t="shared" si="88"/>
        <v>0</v>
      </c>
      <c r="S90" s="37">
        <f t="shared" si="67"/>
        <v>0.9934893533096717</v>
      </c>
      <c r="T90" s="38" t="str">
        <f t="shared" si="68"/>
        <v xml:space="preserve"> </v>
      </c>
      <c r="U90" s="38">
        <f t="shared" si="69"/>
        <v>0.99642958822284777</v>
      </c>
      <c r="V90" s="38">
        <f t="shared" si="70"/>
        <v>0.76265231042190307</v>
      </c>
      <c r="W90" s="39" t="str">
        <f t="shared" si="71"/>
        <v xml:space="preserve"> </v>
      </c>
      <c r="X90" s="60"/>
      <c r="Y90" s="60"/>
    </row>
    <row r="91" spans="1:25" ht="59.25" customHeight="1" x14ac:dyDescent="0.2">
      <c r="A91" s="79"/>
      <c r="B91" s="81"/>
      <c r="C91" s="49" t="s">
        <v>186</v>
      </c>
      <c r="D91" s="88">
        <f>SUM(E91:H91)</f>
        <v>0</v>
      </c>
      <c r="E91" s="89"/>
      <c r="F91" s="89"/>
      <c r="G91" s="89"/>
      <c r="H91" s="91"/>
      <c r="I91" s="88">
        <f>SUM(J91:M91)</f>
        <v>27094.400000000001</v>
      </c>
      <c r="J91" s="89"/>
      <c r="K91" s="89">
        <v>26015.5</v>
      </c>
      <c r="L91" s="89">
        <v>1078.9000000000001</v>
      </c>
      <c r="M91" s="91"/>
      <c r="N91" s="92">
        <f t="shared" ref="N91:N94" si="89">SUM(O91:R91)</f>
        <v>25076.800000000003</v>
      </c>
      <c r="O91" s="89"/>
      <c r="P91" s="89">
        <v>23997.9</v>
      </c>
      <c r="Q91" s="89">
        <v>1078.9000000000001</v>
      </c>
      <c r="R91" s="91"/>
      <c r="S91" s="85">
        <f t="shared" si="67"/>
        <v>0.92553442777843398</v>
      </c>
      <c r="T91" s="86" t="str">
        <f t="shared" si="68"/>
        <v xml:space="preserve"> </v>
      </c>
      <c r="U91" s="86">
        <f t="shared" si="69"/>
        <v>0.92244623397589909</v>
      </c>
      <c r="V91" s="86">
        <f t="shared" si="70"/>
        <v>1</v>
      </c>
      <c r="W91" s="87" t="str">
        <f t="shared" si="71"/>
        <v xml:space="preserve"> </v>
      </c>
      <c r="X91" s="58"/>
      <c r="Y91" s="58"/>
    </row>
    <row r="92" spans="1:25" ht="63" customHeight="1" x14ac:dyDescent="0.2">
      <c r="A92" s="79"/>
      <c r="B92" s="81"/>
      <c r="C92" s="49" t="s">
        <v>187</v>
      </c>
      <c r="D92" s="88">
        <f t="shared" ref="D92:D94" si="90">SUM(E92:H92)</f>
        <v>0</v>
      </c>
      <c r="E92" s="89"/>
      <c r="F92" s="89"/>
      <c r="G92" s="89"/>
      <c r="H92" s="91"/>
      <c r="I92" s="88">
        <f t="shared" ref="I92:I94" si="91">SUM(J92:M92)</f>
        <v>881202.5</v>
      </c>
      <c r="J92" s="89"/>
      <c r="K92" s="89">
        <v>876681.5</v>
      </c>
      <c r="L92" s="89">
        <v>4521</v>
      </c>
      <c r="M92" s="91"/>
      <c r="N92" s="92">
        <f t="shared" si="89"/>
        <v>879976.1</v>
      </c>
      <c r="O92" s="89"/>
      <c r="P92" s="89">
        <v>875476.1</v>
      </c>
      <c r="Q92" s="89">
        <f>3480+1020</f>
        <v>4500</v>
      </c>
      <c r="R92" s="91"/>
      <c r="S92" s="85">
        <f t="shared" si="67"/>
        <v>0.99860826541005043</v>
      </c>
      <c r="T92" s="86" t="str">
        <f t="shared" si="68"/>
        <v xml:space="preserve"> </v>
      </c>
      <c r="U92" s="86">
        <f t="shared" si="69"/>
        <v>0.99862504227590065</v>
      </c>
      <c r="V92" s="86">
        <f t="shared" si="70"/>
        <v>0.99535500995355009</v>
      </c>
      <c r="W92" s="87" t="str">
        <f t="shared" si="71"/>
        <v xml:space="preserve"> </v>
      </c>
      <c r="X92" s="58"/>
      <c r="Y92" s="58"/>
    </row>
    <row r="93" spans="1:25" ht="67.5" customHeight="1" x14ac:dyDescent="0.2">
      <c r="A93" s="79"/>
      <c r="B93" s="81"/>
      <c r="C93" s="157" t="s">
        <v>188</v>
      </c>
      <c r="D93" s="88">
        <f t="shared" si="90"/>
        <v>0</v>
      </c>
      <c r="E93" s="89"/>
      <c r="F93" s="89"/>
      <c r="G93" s="89"/>
      <c r="H93" s="91"/>
      <c r="I93" s="88">
        <f t="shared" si="91"/>
        <v>3768</v>
      </c>
      <c r="J93" s="89"/>
      <c r="K93" s="89"/>
      <c r="L93" s="89">
        <v>3768</v>
      </c>
      <c r="M93" s="91"/>
      <c r="N93" s="92">
        <f t="shared" si="89"/>
        <v>1060</v>
      </c>
      <c r="O93" s="89"/>
      <c r="P93" s="89"/>
      <c r="Q93" s="89">
        <v>1060</v>
      </c>
      <c r="R93" s="91"/>
      <c r="S93" s="85">
        <f t="shared" si="67"/>
        <v>0.28131634819532908</v>
      </c>
      <c r="T93" s="86" t="str">
        <f t="shared" si="68"/>
        <v xml:space="preserve"> </v>
      </c>
      <c r="U93" s="86" t="str">
        <f t="shared" si="69"/>
        <v xml:space="preserve"> </v>
      </c>
      <c r="V93" s="86">
        <f t="shared" si="70"/>
        <v>0.28131634819532908</v>
      </c>
      <c r="W93" s="87" t="str">
        <f t="shared" si="71"/>
        <v xml:space="preserve"> </v>
      </c>
      <c r="X93" s="58"/>
      <c r="Y93" s="58"/>
    </row>
    <row r="94" spans="1:25" ht="101.25" customHeight="1" x14ac:dyDescent="0.2">
      <c r="A94" s="79"/>
      <c r="B94" s="81"/>
      <c r="C94" s="49" t="s">
        <v>189</v>
      </c>
      <c r="D94" s="88">
        <f t="shared" si="90"/>
        <v>0</v>
      </c>
      <c r="E94" s="89"/>
      <c r="F94" s="89"/>
      <c r="G94" s="89"/>
      <c r="H94" s="91"/>
      <c r="I94" s="88">
        <f t="shared" si="91"/>
        <v>2130</v>
      </c>
      <c r="J94" s="89"/>
      <c r="K94" s="89"/>
      <c r="L94" s="89">
        <v>2130</v>
      </c>
      <c r="M94" s="91"/>
      <c r="N94" s="92">
        <f t="shared" si="89"/>
        <v>2130</v>
      </c>
      <c r="O94" s="89"/>
      <c r="P94" s="89"/>
      <c r="Q94" s="89">
        <v>2130</v>
      </c>
      <c r="R94" s="91"/>
      <c r="S94" s="85">
        <f t="shared" si="67"/>
        <v>1</v>
      </c>
      <c r="T94" s="86" t="str">
        <f t="shared" si="68"/>
        <v xml:space="preserve"> </v>
      </c>
      <c r="U94" s="86" t="str">
        <f t="shared" si="69"/>
        <v xml:space="preserve"> </v>
      </c>
      <c r="V94" s="86">
        <f t="shared" si="70"/>
        <v>1</v>
      </c>
      <c r="W94" s="87" t="str">
        <f t="shared" si="71"/>
        <v xml:space="preserve"> </v>
      </c>
      <c r="X94" s="58"/>
      <c r="Y94" s="58"/>
    </row>
    <row r="95" spans="1:25" s="10" customFormat="1" ht="48.75" customHeight="1" x14ac:dyDescent="0.2">
      <c r="A95" s="79"/>
      <c r="B95" s="81"/>
      <c r="C95" s="156" t="s">
        <v>190</v>
      </c>
      <c r="D95" s="51">
        <f>SUM(D96)</f>
        <v>0</v>
      </c>
      <c r="E95" s="52">
        <f t="shared" ref="E95:Q95" si="92">SUM(E96)</f>
        <v>0</v>
      </c>
      <c r="F95" s="52">
        <f t="shared" si="92"/>
        <v>0</v>
      </c>
      <c r="G95" s="52">
        <f t="shared" si="92"/>
        <v>0</v>
      </c>
      <c r="H95" s="53">
        <f t="shared" si="92"/>
        <v>0</v>
      </c>
      <c r="I95" s="51">
        <f t="shared" si="92"/>
        <v>486656.9</v>
      </c>
      <c r="J95" s="52">
        <f t="shared" si="92"/>
        <v>0</v>
      </c>
      <c r="K95" s="52">
        <f t="shared" si="92"/>
        <v>480872.9</v>
      </c>
      <c r="L95" s="52">
        <f t="shared" si="92"/>
        <v>5784</v>
      </c>
      <c r="M95" s="53">
        <f t="shared" si="92"/>
        <v>0</v>
      </c>
      <c r="N95" s="69">
        <f t="shared" si="92"/>
        <v>463399.87800000003</v>
      </c>
      <c r="O95" s="52">
        <f t="shared" si="92"/>
        <v>0</v>
      </c>
      <c r="P95" s="52">
        <f t="shared" si="92"/>
        <v>458615.87800000003</v>
      </c>
      <c r="Q95" s="52">
        <f t="shared" si="92"/>
        <v>4784</v>
      </c>
      <c r="R95" s="53">
        <f t="shared" ref="R95" si="93">SUM(R96)</f>
        <v>0</v>
      </c>
      <c r="S95" s="37">
        <f t="shared" si="67"/>
        <v>0.95221063956968455</v>
      </c>
      <c r="T95" s="38" t="str">
        <f t="shared" si="68"/>
        <v xml:space="preserve"> </v>
      </c>
      <c r="U95" s="38">
        <f t="shared" si="69"/>
        <v>0.95371537468632561</v>
      </c>
      <c r="V95" s="38">
        <f t="shared" si="70"/>
        <v>0.82710926694329179</v>
      </c>
      <c r="W95" s="39" t="str">
        <f t="shared" si="71"/>
        <v xml:space="preserve"> </v>
      </c>
      <c r="X95" s="60"/>
      <c r="Y95" s="60"/>
    </row>
    <row r="96" spans="1:25" ht="44.25" customHeight="1" x14ac:dyDescent="0.2">
      <c r="A96" s="79"/>
      <c r="B96" s="81"/>
      <c r="C96" s="157" t="s">
        <v>191</v>
      </c>
      <c r="D96" s="88">
        <f t="shared" ref="D96" si="94">SUM(E96:H96)</f>
        <v>0</v>
      </c>
      <c r="E96" s="89"/>
      <c r="F96" s="89"/>
      <c r="G96" s="89"/>
      <c r="H96" s="91"/>
      <c r="I96" s="88">
        <f t="shared" ref="I96" si="95">SUM(J96:M96)</f>
        <v>486656.9</v>
      </c>
      <c r="J96" s="89"/>
      <c r="K96" s="89">
        <v>480872.9</v>
      </c>
      <c r="L96" s="89">
        <v>5784</v>
      </c>
      <c r="M96" s="91"/>
      <c r="N96" s="92">
        <f t="shared" ref="N96" si="96">SUM(O96:R96)</f>
        <v>463399.87800000003</v>
      </c>
      <c r="O96" s="89"/>
      <c r="P96" s="89">
        <v>458615.87800000003</v>
      </c>
      <c r="Q96" s="89">
        <v>4784</v>
      </c>
      <c r="R96" s="91"/>
      <c r="S96" s="85">
        <f t="shared" si="67"/>
        <v>0.95221063956968455</v>
      </c>
      <c r="T96" s="86" t="str">
        <f t="shared" si="68"/>
        <v xml:space="preserve"> </v>
      </c>
      <c r="U96" s="86">
        <f t="shared" si="69"/>
        <v>0.95371537468632561</v>
      </c>
      <c r="V96" s="86">
        <f t="shared" si="70"/>
        <v>0.82710926694329179</v>
      </c>
      <c r="W96" s="87" t="str">
        <f t="shared" si="71"/>
        <v xml:space="preserve"> </v>
      </c>
      <c r="X96" s="58"/>
      <c r="Y96" s="58"/>
    </row>
    <row r="97" spans="1:25" s="10" customFormat="1" ht="33" customHeight="1" x14ac:dyDescent="0.2">
      <c r="A97" s="79"/>
      <c r="B97" s="81"/>
      <c r="C97" s="156" t="s">
        <v>192</v>
      </c>
      <c r="D97" s="51">
        <f>SUM(D98:D98)</f>
        <v>0</v>
      </c>
      <c r="E97" s="52">
        <f t="shared" ref="E97:R97" si="97">SUM(E98:E98)</f>
        <v>0</v>
      </c>
      <c r="F97" s="52">
        <f t="shared" si="97"/>
        <v>0</v>
      </c>
      <c r="G97" s="52">
        <f t="shared" si="97"/>
        <v>0</v>
      </c>
      <c r="H97" s="53">
        <f t="shared" si="97"/>
        <v>0</v>
      </c>
      <c r="I97" s="51">
        <f t="shared" si="97"/>
        <v>150739.70000000001</v>
      </c>
      <c r="J97" s="52">
        <f t="shared" si="97"/>
        <v>0</v>
      </c>
      <c r="K97" s="52">
        <f t="shared" si="97"/>
        <v>150739.70000000001</v>
      </c>
      <c r="L97" s="52">
        <f t="shared" si="97"/>
        <v>0</v>
      </c>
      <c r="M97" s="53">
        <f t="shared" si="97"/>
        <v>0</v>
      </c>
      <c r="N97" s="69">
        <f t="shared" si="97"/>
        <v>147338.01299999998</v>
      </c>
      <c r="O97" s="52">
        <f t="shared" si="97"/>
        <v>0</v>
      </c>
      <c r="P97" s="52">
        <f t="shared" si="97"/>
        <v>147338.01299999998</v>
      </c>
      <c r="Q97" s="52">
        <f t="shared" si="97"/>
        <v>0</v>
      </c>
      <c r="R97" s="53">
        <f t="shared" si="97"/>
        <v>0</v>
      </c>
      <c r="S97" s="37">
        <f t="shared" si="67"/>
        <v>0.97743337024022181</v>
      </c>
      <c r="T97" s="38" t="str">
        <f t="shared" si="68"/>
        <v xml:space="preserve"> </v>
      </c>
      <c r="U97" s="38">
        <f t="shared" si="69"/>
        <v>0.97743337024022181</v>
      </c>
      <c r="V97" s="38" t="str">
        <f t="shared" si="70"/>
        <v xml:space="preserve"> </v>
      </c>
      <c r="W97" s="39" t="str">
        <f t="shared" si="71"/>
        <v xml:space="preserve"> </v>
      </c>
      <c r="X97" s="60"/>
      <c r="Y97" s="60"/>
    </row>
    <row r="98" spans="1:25" ht="48.75" customHeight="1" x14ac:dyDescent="0.2">
      <c r="A98" s="79"/>
      <c r="B98" s="81"/>
      <c r="C98" s="49" t="s">
        <v>193</v>
      </c>
      <c r="D98" s="88">
        <f t="shared" ref="D98" si="98">SUM(E98:H98)</f>
        <v>0</v>
      </c>
      <c r="E98" s="89"/>
      <c r="F98" s="89"/>
      <c r="G98" s="89"/>
      <c r="H98" s="91"/>
      <c r="I98" s="88">
        <f t="shared" ref="I98" si="99">SUM(J98:M98)</f>
        <v>150739.70000000001</v>
      </c>
      <c r="J98" s="89"/>
      <c r="K98" s="89">
        <v>150739.70000000001</v>
      </c>
      <c r="L98" s="89"/>
      <c r="M98" s="91"/>
      <c r="N98" s="92">
        <f t="shared" ref="N98" si="100">SUM(O98:R98)</f>
        <v>147338.01299999998</v>
      </c>
      <c r="O98" s="89"/>
      <c r="P98" s="89">
        <v>147338.01299999998</v>
      </c>
      <c r="Q98" s="89"/>
      <c r="R98" s="91"/>
      <c r="S98" s="85">
        <f t="shared" si="67"/>
        <v>0.97743337024022181</v>
      </c>
      <c r="T98" s="86" t="str">
        <f t="shared" si="68"/>
        <v xml:space="preserve"> </v>
      </c>
      <c r="U98" s="86">
        <f t="shared" si="69"/>
        <v>0.97743337024022181</v>
      </c>
      <c r="V98" s="86" t="str">
        <f t="shared" si="70"/>
        <v xml:space="preserve"> </v>
      </c>
      <c r="W98" s="87" t="str">
        <f t="shared" si="71"/>
        <v xml:space="preserve"> </v>
      </c>
      <c r="X98" s="58"/>
      <c r="Y98" s="58"/>
    </row>
    <row r="99" spans="1:25" s="10" customFormat="1" ht="47.25" customHeight="1" x14ac:dyDescent="0.2">
      <c r="A99" s="79"/>
      <c r="B99" s="81"/>
      <c r="C99" s="155" t="s">
        <v>194</v>
      </c>
      <c r="D99" s="51">
        <f>SUM(D100:D101)</f>
        <v>0</v>
      </c>
      <c r="E99" s="52">
        <f t="shared" ref="E99:R99" si="101">SUM(E100:E101)</f>
        <v>0</v>
      </c>
      <c r="F99" s="52">
        <f t="shared" si="101"/>
        <v>0</v>
      </c>
      <c r="G99" s="52">
        <f>SUM(G100:G101)</f>
        <v>0</v>
      </c>
      <c r="H99" s="53">
        <f t="shared" si="101"/>
        <v>0</v>
      </c>
      <c r="I99" s="51">
        <f>SUM(I100:I101)</f>
        <v>552458.9</v>
      </c>
      <c r="J99" s="52">
        <f t="shared" si="101"/>
        <v>0</v>
      </c>
      <c r="K99" s="52">
        <f t="shared" si="101"/>
        <v>552458.9</v>
      </c>
      <c r="L99" s="52">
        <f t="shared" si="101"/>
        <v>0</v>
      </c>
      <c r="M99" s="53">
        <f t="shared" si="101"/>
        <v>0</v>
      </c>
      <c r="N99" s="69">
        <f t="shared" si="101"/>
        <v>521960.27</v>
      </c>
      <c r="O99" s="52">
        <f t="shared" si="101"/>
        <v>0</v>
      </c>
      <c r="P99" s="52">
        <f t="shared" si="101"/>
        <v>521960.27</v>
      </c>
      <c r="Q99" s="52">
        <f t="shared" si="101"/>
        <v>0</v>
      </c>
      <c r="R99" s="53">
        <f t="shared" si="101"/>
        <v>0</v>
      </c>
      <c r="S99" s="37">
        <f t="shared" si="67"/>
        <v>0.94479475305764826</v>
      </c>
      <c r="T99" s="38" t="str">
        <f t="shared" si="68"/>
        <v xml:space="preserve"> </v>
      </c>
      <c r="U99" s="38">
        <f t="shared" si="69"/>
        <v>0.94479475305764826</v>
      </c>
      <c r="V99" s="38" t="str">
        <f t="shared" si="70"/>
        <v xml:space="preserve"> </v>
      </c>
      <c r="W99" s="39" t="str">
        <f t="shared" si="71"/>
        <v xml:space="preserve"> </v>
      </c>
      <c r="X99" s="60"/>
      <c r="Y99" s="60"/>
    </row>
    <row r="100" spans="1:25" ht="39.75" customHeight="1" x14ac:dyDescent="0.2">
      <c r="A100" s="79"/>
      <c r="B100" s="81"/>
      <c r="C100" s="49" t="s">
        <v>195</v>
      </c>
      <c r="D100" s="88">
        <f t="shared" ref="D100:D101" si="102">SUM(E100:H100)</f>
        <v>0</v>
      </c>
      <c r="E100" s="89"/>
      <c r="F100" s="89"/>
      <c r="G100" s="89"/>
      <c r="H100" s="91"/>
      <c r="I100" s="88">
        <f t="shared" ref="I100:I101" si="103">SUM(J100:M100)</f>
        <v>365137.4</v>
      </c>
      <c r="J100" s="89"/>
      <c r="K100" s="89">
        <v>365137.4</v>
      </c>
      <c r="L100" s="89"/>
      <c r="M100" s="91"/>
      <c r="N100" s="92">
        <f t="shared" ref="N100:N101" si="104">SUM(O100:R100)</f>
        <v>335911.38700000005</v>
      </c>
      <c r="O100" s="89"/>
      <c r="P100" s="89">
        <v>335911.38700000005</v>
      </c>
      <c r="Q100" s="89"/>
      <c r="R100" s="91"/>
      <c r="S100" s="85">
        <f t="shared" si="67"/>
        <v>0.91995886206124056</v>
      </c>
      <c r="T100" s="86" t="str">
        <f t="shared" si="68"/>
        <v xml:space="preserve"> </v>
      </c>
      <c r="U100" s="86">
        <f t="shared" si="69"/>
        <v>0.91995886206124056</v>
      </c>
      <c r="V100" s="86" t="str">
        <f t="shared" si="70"/>
        <v xml:space="preserve"> </v>
      </c>
      <c r="W100" s="87" t="str">
        <f t="shared" si="71"/>
        <v xml:space="preserve"> </v>
      </c>
      <c r="X100" s="58"/>
      <c r="Y100" s="58"/>
    </row>
    <row r="101" spans="1:25" ht="44.25" customHeight="1" x14ac:dyDescent="0.2">
      <c r="A101" s="79"/>
      <c r="B101" s="81"/>
      <c r="C101" s="49" t="s">
        <v>196</v>
      </c>
      <c r="D101" s="88">
        <f t="shared" si="102"/>
        <v>0</v>
      </c>
      <c r="E101" s="89"/>
      <c r="F101" s="89"/>
      <c r="G101" s="89"/>
      <c r="H101" s="91"/>
      <c r="I101" s="88">
        <f t="shared" si="103"/>
        <v>187321.5</v>
      </c>
      <c r="J101" s="89"/>
      <c r="K101" s="89">
        <v>187321.5</v>
      </c>
      <c r="L101" s="89"/>
      <c r="M101" s="91"/>
      <c r="N101" s="92">
        <f t="shared" si="104"/>
        <v>186048.883</v>
      </c>
      <c r="O101" s="89"/>
      <c r="P101" s="89">
        <v>186048.883</v>
      </c>
      <c r="Q101" s="89"/>
      <c r="R101" s="91"/>
      <c r="S101" s="85">
        <f t="shared" si="67"/>
        <v>0.99320624167540839</v>
      </c>
      <c r="T101" s="86" t="str">
        <f t="shared" si="68"/>
        <v xml:space="preserve"> </v>
      </c>
      <c r="U101" s="86">
        <f t="shared" si="69"/>
        <v>0.99320624167540839</v>
      </c>
      <c r="V101" s="86" t="str">
        <f t="shared" si="70"/>
        <v xml:space="preserve"> </v>
      </c>
      <c r="W101" s="87" t="str">
        <f t="shared" si="71"/>
        <v xml:space="preserve"> </v>
      </c>
      <c r="X101" s="58"/>
      <c r="Y101" s="58"/>
    </row>
    <row r="102" spans="1:25" s="10" customFormat="1" ht="30" customHeight="1" x14ac:dyDescent="0.2">
      <c r="A102" s="79"/>
      <c r="B102" s="81"/>
      <c r="C102" s="155" t="s">
        <v>197</v>
      </c>
      <c r="D102" s="51">
        <f>SUM(D103:D108)</f>
        <v>0</v>
      </c>
      <c r="E102" s="52">
        <f t="shared" ref="E102:R102" si="105">SUM(E103:E108)</f>
        <v>0</v>
      </c>
      <c r="F102" s="52">
        <f t="shared" si="105"/>
        <v>0</v>
      </c>
      <c r="G102" s="52">
        <f t="shared" si="105"/>
        <v>0</v>
      </c>
      <c r="H102" s="53">
        <f t="shared" si="105"/>
        <v>0</v>
      </c>
      <c r="I102" s="51">
        <f>SUM(I103:I108)</f>
        <v>382732.30000000005</v>
      </c>
      <c r="J102" s="52">
        <f t="shared" si="105"/>
        <v>0</v>
      </c>
      <c r="K102" s="52">
        <f t="shared" si="105"/>
        <v>379961</v>
      </c>
      <c r="L102" s="52">
        <f t="shared" si="105"/>
        <v>2771.3</v>
      </c>
      <c r="M102" s="53">
        <f t="shared" si="105"/>
        <v>0</v>
      </c>
      <c r="N102" s="69">
        <f t="shared" si="105"/>
        <v>315200.02299999999</v>
      </c>
      <c r="O102" s="52">
        <f t="shared" si="105"/>
        <v>0</v>
      </c>
      <c r="P102" s="52">
        <f t="shared" si="105"/>
        <v>313588.12300000002</v>
      </c>
      <c r="Q102" s="52">
        <f t="shared" si="105"/>
        <v>1611.9</v>
      </c>
      <c r="R102" s="53">
        <f t="shared" si="105"/>
        <v>0</v>
      </c>
      <c r="S102" s="37">
        <f t="shared" si="67"/>
        <v>0.82355218778242634</v>
      </c>
      <c r="T102" s="38" t="str">
        <f t="shared" si="68"/>
        <v xml:space="preserve"> </v>
      </c>
      <c r="U102" s="38">
        <f t="shared" si="69"/>
        <v>0.82531660617800251</v>
      </c>
      <c r="V102" s="38">
        <f t="shared" si="70"/>
        <v>0.58164038537870311</v>
      </c>
      <c r="W102" s="39" t="str">
        <f t="shared" si="71"/>
        <v xml:space="preserve"> </v>
      </c>
      <c r="X102" s="60"/>
      <c r="Y102" s="60"/>
    </row>
    <row r="103" spans="1:25" ht="63.75" customHeight="1" x14ac:dyDescent="0.2">
      <c r="A103" s="79"/>
      <c r="B103" s="81"/>
      <c r="C103" s="49" t="s">
        <v>198</v>
      </c>
      <c r="D103" s="88">
        <f>SUM(E103:H103)</f>
        <v>0</v>
      </c>
      <c r="E103" s="89"/>
      <c r="F103" s="89"/>
      <c r="G103" s="89"/>
      <c r="H103" s="91"/>
      <c r="I103" s="88">
        <f>SUM(J103:M103)</f>
        <v>106151.40000000001</v>
      </c>
      <c r="J103" s="89"/>
      <c r="K103" s="89">
        <v>106151.40000000001</v>
      </c>
      <c r="L103" s="89"/>
      <c r="M103" s="91"/>
      <c r="N103" s="92">
        <f>SUM(O103:R103)</f>
        <v>105151.336</v>
      </c>
      <c r="O103" s="89"/>
      <c r="P103" s="89">
        <v>105151.336</v>
      </c>
      <c r="Q103" s="89"/>
      <c r="R103" s="91"/>
      <c r="S103" s="85">
        <f t="shared" si="67"/>
        <v>0.99057889015123668</v>
      </c>
      <c r="T103" s="86" t="str">
        <f t="shared" si="68"/>
        <v xml:space="preserve"> </v>
      </c>
      <c r="U103" s="86">
        <f t="shared" si="69"/>
        <v>0.99057889015123668</v>
      </c>
      <c r="V103" s="86" t="str">
        <f t="shared" si="70"/>
        <v xml:space="preserve"> </v>
      </c>
      <c r="W103" s="87" t="str">
        <f t="shared" si="71"/>
        <v xml:space="preserve"> </v>
      </c>
      <c r="X103" s="58"/>
      <c r="Y103" s="58"/>
    </row>
    <row r="104" spans="1:25" ht="63.75" customHeight="1" x14ac:dyDescent="0.2">
      <c r="A104" s="79"/>
      <c r="B104" s="81"/>
      <c r="C104" s="49" t="s">
        <v>199</v>
      </c>
      <c r="D104" s="88">
        <f t="shared" ref="D104:D108" si="106">SUM(E104:H104)</f>
        <v>0</v>
      </c>
      <c r="E104" s="89"/>
      <c r="F104" s="89"/>
      <c r="G104" s="89"/>
      <c r="H104" s="91"/>
      <c r="I104" s="88">
        <f t="shared" ref="I104:I108" si="107">SUM(J104:M104)</f>
        <v>112713.5</v>
      </c>
      <c r="J104" s="89"/>
      <c r="K104" s="89">
        <v>112713.5</v>
      </c>
      <c r="L104" s="89"/>
      <c r="M104" s="91"/>
      <c r="N104" s="92">
        <f t="shared" ref="N104:N108" si="108">SUM(O104:R104)</f>
        <v>111613.48300000001</v>
      </c>
      <c r="O104" s="89"/>
      <c r="P104" s="89">
        <v>111613.48300000001</v>
      </c>
      <c r="Q104" s="89"/>
      <c r="R104" s="91"/>
      <c r="S104" s="85">
        <f t="shared" si="67"/>
        <v>0.99024059229817196</v>
      </c>
      <c r="T104" s="86" t="str">
        <f t="shared" si="68"/>
        <v xml:space="preserve"> </v>
      </c>
      <c r="U104" s="86">
        <f t="shared" si="69"/>
        <v>0.99024059229817196</v>
      </c>
      <c r="V104" s="86" t="str">
        <f t="shared" si="70"/>
        <v xml:space="preserve"> </v>
      </c>
      <c r="W104" s="87" t="str">
        <f t="shared" si="71"/>
        <v xml:space="preserve"> </v>
      </c>
      <c r="X104" s="58"/>
      <c r="Y104" s="58"/>
    </row>
    <row r="105" spans="1:25" ht="42.75" customHeight="1" x14ac:dyDescent="0.2">
      <c r="A105" s="79"/>
      <c r="B105" s="81"/>
      <c r="C105" s="157" t="s">
        <v>200</v>
      </c>
      <c r="D105" s="88">
        <f t="shared" si="106"/>
        <v>0</v>
      </c>
      <c r="E105" s="89"/>
      <c r="F105" s="89"/>
      <c r="G105" s="89"/>
      <c r="H105" s="91"/>
      <c r="I105" s="88">
        <f t="shared" si="107"/>
        <v>31875</v>
      </c>
      <c r="J105" s="89"/>
      <c r="K105" s="89">
        <v>31875</v>
      </c>
      <c r="L105" s="89"/>
      <c r="M105" s="91"/>
      <c r="N105" s="92">
        <f t="shared" si="108"/>
        <v>31874.98</v>
      </c>
      <c r="O105" s="89"/>
      <c r="P105" s="89">
        <v>31874.98</v>
      </c>
      <c r="Q105" s="89"/>
      <c r="R105" s="91"/>
      <c r="S105" s="85">
        <f t="shared" si="67"/>
        <v>0.99999937254901961</v>
      </c>
      <c r="T105" s="86" t="str">
        <f t="shared" si="68"/>
        <v xml:space="preserve"> </v>
      </c>
      <c r="U105" s="86">
        <f t="shared" si="69"/>
        <v>0.99999937254901961</v>
      </c>
      <c r="V105" s="86" t="str">
        <f t="shared" si="70"/>
        <v xml:space="preserve"> </v>
      </c>
      <c r="W105" s="87" t="str">
        <f t="shared" si="71"/>
        <v xml:space="preserve"> </v>
      </c>
      <c r="X105" s="58"/>
      <c r="Y105" s="58"/>
    </row>
    <row r="106" spans="1:25" ht="50.25" customHeight="1" x14ac:dyDescent="0.2">
      <c r="A106" s="79"/>
      <c r="B106" s="81"/>
      <c r="C106" s="49" t="s">
        <v>201</v>
      </c>
      <c r="D106" s="88">
        <f t="shared" si="106"/>
        <v>0</v>
      </c>
      <c r="E106" s="89"/>
      <c r="F106" s="89"/>
      <c r="G106" s="89"/>
      <c r="H106" s="91"/>
      <c r="I106" s="88">
        <f t="shared" si="107"/>
        <v>68738.700000000012</v>
      </c>
      <c r="J106" s="89"/>
      <c r="K106" s="89">
        <v>68305.600000000006</v>
      </c>
      <c r="L106" s="89">
        <v>433.1</v>
      </c>
      <c r="M106" s="91"/>
      <c r="N106" s="92">
        <f t="shared" si="108"/>
        <v>65381.423999999999</v>
      </c>
      <c r="O106" s="89"/>
      <c r="P106" s="89">
        <v>64948.324000000001</v>
      </c>
      <c r="Q106" s="89">
        <v>433.1</v>
      </c>
      <c r="R106" s="91"/>
      <c r="S106" s="85">
        <f t="shared" si="67"/>
        <v>0.95115886683920392</v>
      </c>
      <c r="T106" s="86" t="str">
        <f t="shared" si="68"/>
        <v xml:space="preserve"> </v>
      </c>
      <c r="U106" s="86">
        <f t="shared" si="69"/>
        <v>0.95084918366868887</v>
      </c>
      <c r="V106" s="86">
        <f t="shared" si="70"/>
        <v>1</v>
      </c>
      <c r="W106" s="87" t="str">
        <f t="shared" si="71"/>
        <v xml:space="preserve"> </v>
      </c>
      <c r="X106" s="58"/>
      <c r="Y106" s="58"/>
    </row>
    <row r="107" spans="1:25" ht="83.25" customHeight="1" x14ac:dyDescent="0.2">
      <c r="A107" s="79"/>
      <c r="B107" s="81"/>
      <c r="C107" s="49" t="s">
        <v>202</v>
      </c>
      <c r="D107" s="88">
        <f t="shared" si="106"/>
        <v>0</v>
      </c>
      <c r="E107" s="89"/>
      <c r="F107" s="89"/>
      <c r="G107" s="89"/>
      <c r="H107" s="91"/>
      <c r="I107" s="88">
        <f t="shared" si="107"/>
        <v>61994.3</v>
      </c>
      <c r="J107" s="89"/>
      <c r="K107" s="89">
        <v>60915.5</v>
      </c>
      <c r="L107" s="89">
        <v>1078.8</v>
      </c>
      <c r="M107" s="91"/>
      <c r="N107" s="92">
        <f t="shared" si="108"/>
        <v>1078.8</v>
      </c>
      <c r="O107" s="89"/>
      <c r="P107" s="89"/>
      <c r="Q107" s="89">
        <v>1078.8</v>
      </c>
      <c r="R107" s="91"/>
      <c r="S107" s="85">
        <f t="shared" si="67"/>
        <v>1.7401599824499993E-2</v>
      </c>
      <c r="T107" s="86" t="str">
        <f t="shared" si="68"/>
        <v xml:space="preserve"> </v>
      </c>
      <c r="U107" s="86">
        <f t="shared" si="69"/>
        <v>0</v>
      </c>
      <c r="V107" s="86">
        <f t="shared" si="70"/>
        <v>1</v>
      </c>
      <c r="W107" s="87" t="str">
        <f t="shared" si="71"/>
        <v xml:space="preserve"> </v>
      </c>
      <c r="X107" s="58"/>
      <c r="Y107" s="58"/>
    </row>
    <row r="108" spans="1:25" ht="41.25" customHeight="1" x14ac:dyDescent="0.2">
      <c r="A108" s="79"/>
      <c r="B108" s="81"/>
      <c r="C108" s="157" t="s">
        <v>203</v>
      </c>
      <c r="D108" s="88">
        <f t="shared" si="106"/>
        <v>0</v>
      </c>
      <c r="E108" s="89"/>
      <c r="F108" s="89"/>
      <c r="G108" s="89"/>
      <c r="H108" s="91"/>
      <c r="I108" s="88">
        <f t="shared" si="107"/>
        <v>1259.4000000000001</v>
      </c>
      <c r="J108" s="89"/>
      <c r="K108" s="89"/>
      <c r="L108" s="89">
        <v>1259.4000000000001</v>
      </c>
      <c r="M108" s="91"/>
      <c r="N108" s="92">
        <f t="shared" si="108"/>
        <v>100</v>
      </c>
      <c r="O108" s="89"/>
      <c r="P108" s="89"/>
      <c r="Q108" s="89">
        <v>100</v>
      </c>
      <c r="R108" s="91"/>
      <c r="S108" s="85">
        <f t="shared" si="67"/>
        <v>7.9402890265205653E-2</v>
      </c>
      <c r="T108" s="86" t="str">
        <f t="shared" si="68"/>
        <v xml:space="preserve"> </v>
      </c>
      <c r="U108" s="86" t="str">
        <f t="shared" si="69"/>
        <v xml:space="preserve"> </v>
      </c>
      <c r="V108" s="86">
        <f t="shared" si="70"/>
        <v>7.9402890265205653E-2</v>
      </c>
      <c r="W108" s="87" t="str">
        <f t="shared" si="71"/>
        <v xml:space="preserve"> </v>
      </c>
      <c r="X108" s="58"/>
      <c r="Y108" s="58"/>
    </row>
    <row r="109" spans="1:25" s="10" customFormat="1" ht="35.1" customHeight="1" x14ac:dyDescent="0.2">
      <c r="A109" s="79"/>
      <c r="B109" s="81"/>
      <c r="C109" s="156" t="s">
        <v>204</v>
      </c>
      <c r="D109" s="51">
        <f>SUM(D110)</f>
        <v>0</v>
      </c>
      <c r="E109" s="52">
        <f t="shared" ref="E109:R109" si="109">SUM(E110)</f>
        <v>0</v>
      </c>
      <c r="F109" s="52">
        <f t="shared" si="109"/>
        <v>0</v>
      </c>
      <c r="G109" s="52">
        <f t="shared" si="109"/>
        <v>0</v>
      </c>
      <c r="H109" s="53">
        <f t="shared" si="109"/>
        <v>0</v>
      </c>
      <c r="I109" s="51">
        <f t="shared" si="109"/>
        <v>210594.6</v>
      </c>
      <c r="J109" s="52">
        <f t="shared" si="109"/>
        <v>0</v>
      </c>
      <c r="K109" s="52">
        <f t="shared" si="109"/>
        <v>200120.5</v>
      </c>
      <c r="L109" s="52">
        <f t="shared" si="109"/>
        <v>10474.1</v>
      </c>
      <c r="M109" s="53">
        <f t="shared" si="109"/>
        <v>0</v>
      </c>
      <c r="N109" s="69">
        <f t="shared" si="109"/>
        <v>210594.54200000002</v>
      </c>
      <c r="O109" s="52">
        <f t="shared" si="109"/>
        <v>0</v>
      </c>
      <c r="P109" s="52">
        <f t="shared" si="109"/>
        <v>200120.44200000001</v>
      </c>
      <c r="Q109" s="52">
        <f t="shared" si="109"/>
        <v>10474.1</v>
      </c>
      <c r="R109" s="53">
        <f t="shared" si="109"/>
        <v>0</v>
      </c>
      <c r="S109" s="37">
        <f t="shared" si="67"/>
        <v>0.99999972458932951</v>
      </c>
      <c r="T109" s="38" t="str">
        <f t="shared" si="68"/>
        <v xml:space="preserve"> </v>
      </c>
      <c r="U109" s="38">
        <f t="shared" si="69"/>
        <v>0.99999971017461986</v>
      </c>
      <c r="V109" s="38">
        <f t="shared" si="70"/>
        <v>1</v>
      </c>
      <c r="W109" s="39" t="str">
        <f t="shared" si="71"/>
        <v xml:space="preserve"> </v>
      </c>
      <c r="X109" s="60"/>
      <c r="Y109" s="60"/>
    </row>
    <row r="110" spans="1:25" ht="39" customHeight="1" x14ac:dyDescent="0.2">
      <c r="A110" s="79"/>
      <c r="B110" s="81"/>
      <c r="C110" s="49" t="s">
        <v>205</v>
      </c>
      <c r="D110" s="88">
        <f t="shared" ref="D110:D112" si="110">SUM(E110:H110)</f>
        <v>0</v>
      </c>
      <c r="E110" s="89"/>
      <c r="F110" s="89"/>
      <c r="G110" s="89"/>
      <c r="H110" s="91"/>
      <c r="I110" s="88">
        <f>SUM(J110:M110)</f>
        <v>210594.6</v>
      </c>
      <c r="J110" s="89"/>
      <c r="K110" s="89">
        <v>200120.5</v>
      </c>
      <c r="L110" s="89">
        <v>10474.1</v>
      </c>
      <c r="M110" s="91"/>
      <c r="N110" s="92">
        <f t="shared" ref="N110:N112" si="111">SUM(O110:R110)</f>
        <v>210594.54200000002</v>
      </c>
      <c r="O110" s="89"/>
      <c r="P110" s="89">
        <v>200120.44200000001</v>
      </c>
      <c r="Q110" s="89">
        <v>10474.1</v>
      </c>
      <c r="R110" s="91"/>
      <c r="S110" s="85">
        <f t="shared" si="67"/>
        <v>0.99999972458932951</v>
      </c>
      <c r="T110" s="86" t="str">
        <f t="shared" si="68"/>
        <v xml:space="preserve"> </v>
      </c>
      <c r="U110" s="86">
        <f t="shared" si="69"/>
        <v>0.99999971017461986</v>
      </c>
      <c r="V110" s="86">
        <f t="shared" si="70"/>
        <v>1</v>
      </c>
      <c r="W110" s="87" t="str">
        <f t="shared" si="71"/>
        <v xml:space="preserve"> </v>
      </c>
      <c r="X110" s="58"/>
      <c r="Y110" s="58"/>
    </row>
    <row r="111" spans="1:25" s="10" customFormat="1" ht="35.1" customHeight="1" x14ac:dyDescent="0.2">
      <c r="A111" s="79"/>
      <c r="B111" s="81"/>
      <c r="C111" s="155" t="s">
        <v>206</v>
      </c>
      <c r="D111" s="51">
        <f>SUM(D112)</f>
        <v>0</v>
      </c>
      <c r="E111" s="52">
        <f t="shared" ref="E111:R111" si="112">SUM(E112)</f>
        <v>0</v>
      </c>
      <c r="F111" s="52">
        <f t="shared" si="112"/>
        <v>0</v>
      </c>
      <c r="G111" s="52">
        <f t="shared" si="112"/>
        <v>0</v>
      </c>
      <c r="H111" s="53">
        <f t="shared" si="112"/>
        <v>0</v>
      </c>
      <c r="I111" s="51">
        <f t="shared" si="112"/>
        <v>106727.5</v>
      </c>
      <c r="J111" s="52">
        <f t="shared" si="112"/>
        <v>0</v>
      </c>
      <c r="K111" s="52">
        <f t="shared" si="112"/>
        <v>103317.8</v>
      </c>
      <c r="L111" s="52">
        <f t="shared" si="112"/>
        <v>3409.7</v>
      </c>
      <c r="M111" s="53">
        <f t="shared" si="112"/>
        <v>0</v>
      </c>
      <c r="N111" s="69">
        <f t="shared" si="112"/>
        <v>99668.915000000008</v>
      </c>
      <c r="O111" s="52">
        <f t="shared" si="112"/>
        <v>0</v>
      </c>
      <c r="P111" s="52">
        <f t="shared" si="112"/>
        <v>96259.915000000008</v>
      </c>
      <c r="Q111" s="52">
        <f t="shared" si="112"/>
        <v>3409</v>
      </c>
      <c r="R111" s="53">
        <f t="shared" si="112"/>
        <v>0</v>
      </c>
      <c r="S111" s="37">
        <f t="shared" si="67"/>
        <v>0.93386348410672049</v>
      </c>
      <c r="T111" s="38" t="str">
        <f t="shared" si="68"/>
        <v xml:space="preserve"> </v>
      </c>
      <c r="U111" s="38">
        <f t="shared" si="69"/>
        <v>0.93168761820325252</v>
      </c>
      <c r="V111" s="38">
        <f t="shared" si="70"/>
        <v>0.99979470334633547</v>
      </c>
      <c r="W111" s="39" t="str">
        <f t="shared" si="71"/>
        <v xml:space="preserve"> </v>
      </c>
      <c r="X111" s="60"/>
      <c r="Y111" s="60"/>
    </row>
    <row r="112" spans="1:25" ht="42.75" customHeight="1" x14ac:dyDescent="0.2">
      <c r="A112" s="79"/>
      <c r="B112" s="81"/>
      <c r="C112" s="49" t="s">
        <v>207</v>
      </c>
      <c r="D112" s="88">
        <f t="shared" si="110"/>
        <v>0</v>
      </c>
      <c r="E112" s="89"/>
      <c r="F112" s="89"/>
      <c r="G112" s="89"/>
      <c r="H112" s="91"/>
      <c r="I112" s="88">
        <f t="shared" ref="I112" si="113">SUM(J112:M112)</f>
        <v>106727.5</v>
      </c>
      <c r="J112" s="89"/>
      <c r="K112" s="89">
        <v>103317.8</v>
      </c>
      <c r="L112" s="89">
        <v>3409.7</v>
      </c>
      <c r="M112" s="91"/>
      <c r="N112" s="92">
        <f t="shared" si="111"/>
        <v>99668.915000000008</v>
      </c>
      <c r="O112" s="89"/>
      <c r="P112" s="89">
        <v>96259.915000000008</v>
      </c>
      <c r="Q112" s="89">
        <v>3409</v>
      </c>
      <c r="R112" s="91"/>
      <c r="S112" s="85">
        <f t="shared" si="67"/>
        <v>0.93386348410672049</v>
      </c>
      <c r="T112" s="86" t="str">
        <f t="shared" si="68"/>
        <v xml:space="preserve"> </v>
      </c>
      <c r="U112" s="86">
        <f t="shared" si="69"/>
        <v>0.93168761820325252</v>
      </c>
      <c r="V112" s="86">
        <f t="shared" si="70"/>
        <v>0.99979470334633547</v>
      </c>
      <c r="W112" s="87" t="str">
        <f t="shared" si="71"/>
        <v xml:space="preserve"> </v>
      </c>
      <c r="X112" s="58"/>
      <c r="Y112" s="58"/>
    </row>
    <row r="113" spans="1:25" s="10" customFormat="1" ht="35.1" customHeight="1" x14ac:dyDescent="0.2">
      <c r="A113" s="79"/>
      <c r="B113" s="81"/>
      <c r="C113" s="156" t="s">
        <v>208</v>
      </c>
      <c r="D113" s="51">
        <f>SUM(D114:D117)</f>
        <v>0</v>
      </c>
      <c r="E113" s="52">
        <f>SUM(E114:E117)</f>
        <v>0</v>
      </c>
      <c r="F113" s="52">
        <f t="shared" ref="F113:R113" si="114">SUM(F114:F117)</f>
        <v>0</v>
      </c>
      <c r="G113" s="52">
        <f t="shared" si="114"/>
        <v>0</v>
      </c>
      <c r="H113" s="53">
        <f t="shared" si="114"/>
        <v>0</v>
      </c>
      <c r="I113" s="51">
        <f>SUM(I114:I117)</f>
        <v>2525589.1</v>
      </c>
      <c r="J113" s="52">
        <f t="shared" si="114"/>
        <v>0</v>
      </c>
      <c r="K113" s="52">
        <f t="shared" si="114"/>
        <v>2489683.6</v>
      </c>
      <c r="L113" s="52">
        <f t="shared" si="114"/>
        <v>35905.5</v>
      </c>
      <c r="M113" s="53">
        <f t="shared" si="114"/>
        <v>0</v>
      </c>
      <c r="N113" s="69">
        <f t="shared" si="114"/>
        <v>2420431.7440999998</v>
      </c>
      <c r="O113" s="52">
        <f t="shared" si="114"/>
        <v>0</v>
      </c>
      <c r="P113" s="52">
        <f t="shared" si="114"/>
        <v>2384526.2440999998</v>
      </c>
      <c r="Q113" s="52">
        <f t="shared" si="114"/>
        <v>35905.5</v>
      </c>
      <c r="R113" s="53">
        <f t="shared" si="114"/>
        <v>0</v>
      </c>
      <c r="S113" s="37">
        <f t="shared" si="67"/>
        <v>0.95836323656132338</v>
      </c>
      <c r="T113" s="38" t="str">
        <f t="shared" si="68"/>
        <v xml:space="preserve"> </v>
      </c>
      <c r="U113" s="38">
        <f t="shared" si="69"/>
        <v>0.95776276314789544</v>
      </c>
      <c r="V113" s="38">
        <f t="shared" si="70"/>
        <v>1</v>
      </c>
      <c r="W113" s="39" t="str">
        <f t="shared" si="71"/>
        <v xml:space="preserve"> </v>
      </c>
      <c r="X113" s="60"/>
      <c r="Y113" s="60"/>
    </row>
    <row r="114" spans="1:25" ht="66" customHeight="1" x14ac:dyDescent="0.2">
      <c r="A114" s="79"/>
      <c r="B114" s="81"/>
      <c r="C114" s="157" t="s">
        <v>209</v>
      </c>
      <c r="D114" s="88">
        <f>SUM(E114:H114)</f>
        <v>0</v>
      </c>
      <c r="E114" s="89"/>
      <c r="F114" s="89"/>
      <c r="G114" s="89"/>
      <c r="H114" s="91"/>
      <c r="I114" s="88">
        <f>SUM(J114:M114)</f>
        <v>82857.600000000006</v>
      </c>
      <c r="J114" s="89"/>
      <c r="K114" s="89">
        <v>82857.600000000006</v>
      </c>
      <c r="L114" s="89"/>
      <c r="M114" s="91"/>
      <c r="N114" s="92">
        <f>SUM(O114:R114)</f>
        <v>76161.625999999989</v>
      </c>
      <c r="O114" s="89"/>
      <c r="P114" s="89">
        <v>76161.625999999989</v>
      </c>
      <c r="Q114" s="89"/>
      <c r="R114" s="91"/>
      <c r="S114" s="85">
        <f t="shared" si="67"/>
        <v>0.91918696655466714</v>
      </c>
      <c r="T114" s="86" t="str">
        <f t="shared" si="68"/>
        <v xml:space="preserve"> </v>
      </c>
      <c r="U114" s="86">
        <f t="shared" si="69"/>
        <v>0.91918696655466714</v>
      </c>
      <c r="V114" s="86" t="str">
        <f t="shared" si="70"/>
        <v xml:space="preserve"> </v>
      </c>
      <c r="W114" s="87" t="str">
        <f t="shared" si="71"/>
        <v xml:space="preserve"> </v>
      </c>
      <c r="X114" s="58"/>
      <c r="Y114" s="58"/>
    </row>
    <row r="115" spans="1:25" ht="48.75" customHeight="1" x14ac:dyDescent="0.2">
      <c r="A115" s="79"/>
      <c r="B115" s="81"/>
      <c r="C115" s="49" t="s">
        <v>210</v>
      </c>
      <c r="D115" s="88">
        <f t="shared" ref="D115:D117" si="115">SUM(E115:H115)</f>
        <v>0</v>
      </c>
      <c r="E115" s="89"/>
      <c r="F115" s="89"/>
      <c r="G115" s="89"/>
      <c r="H115" s="91"/>
      <c r="I115" s="88">
        <f t="shared" ref="I115:I117" si="116">SUM(J115:M115)</f>
        <v>2096633.5</v>
      </c>
      <c r="J115" s="89"/>
      <c r="K115" s="89">
        <v>2060728</v>
      </c>
      <c r="L115" s="89">
        <v>35905.5</v>
      </c>
      <c r="M115" s="91"/>
      <c r="N115" s="92">
        <f t="shared" ref="N115:N117" si="117">SUM(O115:R115)</f>
        <v>1996581.3628</v>
      </c>
      <c r="O115" s="89"/>
      <c r="P115" s="89">
        <v>1960675.8628</v>
      </c>
      <c r="Q115" s="89">
        <v>35905.5</v>
      </c>
      <c r="R115" s="91"/>
      <c r="S115" s="85">
        <f t="shared" si="67"/>
        <v>0.95227962483667272</v>
      </c>
      <c r="T115" s="86" t="str">
        <f t="shared" si="68"/>
        <v xml:space="preserve"> </v>
      </c>
      <c r="U115" s="86">
        <f t="shared" si="69"/>
        <v>0.95144815948538575</v>
      </c>
      <c r="V115" s="86">
        <f t="shared" si="70"/>
        <v>1</v>
      </c>
      <c r="W115" s="87" t="str">
        <f t="shared" si="71"/>
        <v xml:space="preserve"> </v>
      </c>
      <c r="X115" s="58"/>
      <c r="Y115" s="58"/>
    </row>
    <row r="116" spans="1:25" ht="39.75" customHeight="1" x14ac:dyDescent="0.2">
      <c r="A116" s="79"/>
      <c r="B116" s="81"/>
      <c r="C116" s="49" t="s">
        <v>211</v>
      </c>
      <c r="D116" s="88">
        <f t="shared" si="115"/>
        <v>0</v>
      </c>
      <c r="E116" s="89"/>
      <c r="F116" s="89"/>
      <c r="G116" s="89"/>
      <c r="H116" s="91"/>
      <c r="I116" s="88">
        <f t="shared" si="116"/>
        <v>346057.9</v>
      </c>
      <c r="J116" s="89"/>
      <c r="K116" s="89">
        <v>346057.9</v>
      </c>
      <c r="L116" s="89"/>
      <c r="M116" s="91"/>
      <c r="N116" s="92">
        <f t="shared" si="117"/>
        <v>347648.755</v>
      </c>
      <c r="O116" s="89"/>
      <c r="P116" s="89">
        <v>347648.755</v>
      </c>
      <c r="Q116" s="89"/>
      <c r="R116" s="91"/>
      <c r="S116" s="85">
        <f t="shared" si="67"/>
        <v>1.0045970775410704</v>
      </c>
      <c r="T116" s="86" t="str">
        <f t="shared" si="68"/>
        <v xml:space="preserve"> </v>
      </c>
      <c r="U116" s="86">
        <f t="shared" si="69"/>
        <v>1.0045970775410704</v>
      </c>
      <c r="V116" s="86" t="str">
        <f t="shared" si="70"/>
        <v xml:space="preserve"> </v>
      </c>
      <c r="W116" s="87" t="str">
        <f t="shared" si="71"/>
        <v xml:space="preserve"> </v>
      </c>
      <c r="X116" s="58"/>
      <c r="Y116" s="58"/>
    </row>
    <row r="117" spans="1:25" ht="51.75" customHeight="1" x14ac:dyDescent="0.2">
      <c r="A117" s="79"/>
      <c r="B117" s="81"/>
      <c r="C117" s="157" t="s">
        <v>212</v>
      </c>
      <c r="D117" s="88">
        <f t="shared" si="115"/>
        <v>0</v>
      </c>
      <c r="E117" s="89"/>
      <c r="F117" s="89"/>
      <c r="G117" s="89"/>
      <c r="H117" s="91"/>
      <c r="I117" s="88">
        <f t="shared" si="116"/>
        <v>40.1</v>
      </c>
      <c r="J117" s="89"/>
      <c r="K117" s="89">
        <v>40.1</v>
      </c>
      <c r="L117" s="89"/>
      <c r="M117" s="91"/>
      <c r="N117" s="92">
        <f t="shared" si="117"/>
        <v>40.000300000000003</v>
      </c>
      <c r="O117" s="89"/>
      <c r="P117" s="89">
        <v>40.000300000000003</v>
      </c>
      <c r="Q117" s="89"/>
      <c r="R117" s="91"/>
      <c r="S117" s="85">
        <f t="shared" si="67"/>
        <v>0.99751371571072323</v>
      </c>
      <c r="T117" s="86" t="str">
        <f t="shared" si="68"/>
        <v xml:space="preserve"> </v>
      </c>
      <c r="U117" s="86">
        <f t="shared" si="69"/>
        <v>0.99751371571072323</v>
      </c>
      <c r="V117" s="86" t="str">
        <f t="shared" si="70"/>
        <v xml:space="preserve"> </v>
      </c>
      <c r="W117" s="87" t="str">
        <f t="shared" si="71"/>
        <v xml:space="preserve"> </v>
      </c>
      <c r="X117" s="58"/>
      <c r="Y117" s="58"/>
    </row>
    <row r="118" spans="1:25" s="10" customFormat="1" ht="35.1" customHeight="1" x14ac:dyDescent="0.2">
      <c r="A118" s="79"/>
      <c r="B118" s="81"/>
      <c r="C118" s="156" t="s">
        <v>213</v>
      </c>
      <c r="D118" s="51">
        <f>SUM(E118:H118)</f>
        <v>0</v>
      </c>
      <c r="E118" s="52">
        <f t="shared" ref="E118:R118" si="118">SUM(E119:E121)</f>
        <v>0</v>
      </c>
      <c r="F118" s="52">
        <f t="shared" si="118"/>
        <v>0</v>
      </c>
      <c r="G118" s="52">
        <f t="shared" si="118"/>
        <v>0</v>
      </c>
      <c r="H118" s="53">
        <f t="shared" si="118"/>
        <v>0</v>
      </c>
      <c r="I118" s="51">
        <f>SUM(J118:M118)</f>
        <v>32769</v>
      </c>
      <c r="J118" s="52">
        <f t="shared" si="118"/>
        <v>0</v>
      </c>
      <c r="K118" s="52">
        <f t="shared" si="118"/>
        <v>32769</v>
      </c>
      <c r="L118" s="52">
        <f t="shared" si="118"/>
        <v>0</v>
      </c>
      <c r="M118" s="53">
        <f t="shared" si="118"/>
        <v>0</v>
      </c>
      <c r="N118" s="69">
        <f>SUM(O118:R118)</f>
        <v>19724.913999999997</v>
      </c>
      <c r="O118" s="52">
        <f t="shared" si="118"/>
        <v>0</v>
      </c>
      <c r="P118" s="52">
        <f t="shared" si="118"/>
        <v>19724.913999999997</v>
      </c>
      <c r="Q118" s="52">
        <f t="shared" si="118"/>
        <v>0</v>
      </c>
      <c r="R118" s="53">
        <f t="shared" si="118"/>
        <v>0</v>
      </c>
      <c r="S118" s="37">
        <f t="shared" si="67"/>
        <v>0.60193823430681426</v>
      </c>
      <c r="T118" s="38" t="str">
        <f t="shared" si="68"/>
        <v xml:space="preserve"> </v>
      </c>
      <c r="U118" s="38">
        <f t="shared" si="69"/>
        <v>0.60193823430681426</v>
      </c>
      <c r="V118" s="38" t="str">
        <f t="shared" si="70"/>
        <v xml:space="preserve"> </v>
      </c>
      <c r="W118" s="39" t="str">
        <f t="shared" si="71"/>
        <v xml:space="preserve"> </v>
      </c>
      <c r="X118" s="60"/>
      <c r="Y118" s="60"/>
    </row>
    <row r="119" spans="1:25" ht="35.1" customHeight="1" x14ac:dyDescent="0.2">
      <c r="A119" s="79"/>
      <c r="B119" s="81"/>
      <c r="C119" s="49" t="s">
        <v>214</v>
      </c>
      <c r="D119" s="88">
        <f t="shared" ref="D119:D121" si="119">SUM(E119:H119)</f>
        <v>0</v>
      </c>
      <c r="E119" s="89"/>
      <c r="F119" s="89"/>
      <c r="G119" s="89"/>
      <c r="H119" s="91"/>
      <c r="I119" s="88">
        <f t="shared" ref="I119:I122" si="120">SUM(J119:M119)</f>
        <v>11718.5</v>
      </c>
      <c r="J119" s="89"/>
      <c r="K119" s="89">
        <v>11718.5</v>
      </c>
      <c r="L119" s="89"/>
      <c r="M119" s="91"/>
      <c r="N119" s="92">
        <f t="shared" ref="N119:N122" si="121">SUM(O119:R119)</f>
        <v>11209.763999999999</v>
      </c>
      <c r="O119" s="89"/>
      <c r="P119" s="89">
        <v>11209.763999999999</v>
      </c>
      <c r="Q119" s="89"/>
      <c r="R119" s="91"/>
      <c r="S119" s="85">
        <f t="shared" si="67"/>
        <v>0.95658693518795057</v>
      </c>
      <c r="T119" s="86" t="str">
        <f t="shared" si="68"/>
        <v xml:space="preserve"> </v>
      </c>
      <c r="U119" s="86">
        <f t="shared" si="69"/>
        <v>0.95658693518795057</v>
      </c>
      <c r="V119" s="86" t="str">
        <f t="shared" si="70"/>
        <v xml:space="preserve"> </v>
      </c>
      <c r="W119" s="87" t="str">
        <f t="shared" si="71"/>
        <v xml:space="preserve"> </v>
      </c>
      <c r="X119" s="58"/>
      <c r="Y119" s="58"/>
    </row>
    <row r="120" spans="1:25" ht="50.25" customHeight="1" x14ac:dyDescent="0.2">
      <c r="A120" s="79"/>
      <c r="B120" s="81"/>
      <c r="C120" s="157" t="s">
        <v>215</v>
      </c>
      <c r="D120" s="88">
        <f t="shared" si="119"/>
        <v>0</v>
      </c>
      <c r="E120" s="89"/>
      <c r="F120" s="89"/>
      <c r="G120" s="89"/>
      <c r="H120" s="91"/>
      <c r="I120" s="88">
        <f t="shared" si="120"/>
        <v>8877.2999999999993</v>
      </c>
      <c r="J120" s="89"/>
      <c r="K120" s="89">
        <v>8877.2999999999993</v>
      </c>
      <c r="L120" s="89"/>
      <c r="M120" s="91"/>
      <c r="N120" s="92">
        <f t="shared" si="121"/>
        <v>8515.15</v>
      </c>
      <c r="O120" s="89"/>
      <c r="P120" s="89">
        <v>8515.15</v>
      </c>
      <c r="Q120" s="89"/>
      <c r="R120" s="91"/>
      <c r="S120" s="85">
        <f t="shared" si="67"/>
        <v>0.9592049384384892</v>
      </c>
      <c r="T120" s="86" t="str">
        <f t="shared" si="68"/>
        <v xml:space="preserve"> </v>
      </c>
      <c r="U120" s="86">
        <f t="shared" si="69"/>
        <v>0.9592049384384892</v>
      </c>
      <c r="V120" s="86" t="str">
        <f t="shared" si="70"/>
        <v xml:space="preserve"> </v>
      </c>
      <c r="W120" s="87" t="str">
        <f t="shared" si="71"/>
        <v xml:space="preserve"> </v>
      </c>
      <c r="X120" s="58"/>
      <c r="Y120" s="58"/>
    </row>
    <row r="121" spans="1:25" ht="48" customHeight="1" x14ac:dyDescent="0.2">
      <c r="A121" s="79"/>
      <c r="B121" s="81"/>
      <c r="C121" s="49" t="s">
        <v>216</v>
      </c>
      <c r="D121" s="88">
        <f t="shared" si="119"/>
        <v>0</v>
      </c>
      <c r="E121" s="89"/>
      <c r="F121" s="89"/>
      <c r="G121" s="89"/>
      <c r="H121" s="91"/>
      <c r="I121" s="88">
        <f t="shared" si="120"/>
        <v>12173.2</v>
      </c>
      <c r="J121" s="89"/>
      <c r="K121" s="89">
        <v>12173.2</v>
      </c>
      <c r="L121" s="89"/>
      <c r="M121" s="91"/>
      <c r="N121" s="92">
        <f>SUM(O121:R121)</f>
        <v>0</v>
      </c>
      <c r="O121" s="89"/>
      <c r="P121" s="89">
        <v>0</v>
      </c>
      <c r="Q121" s="89"/>
      <c r="R121" s="91"/>
      <c r="S121" s="85">
        <f t="shared" si="67"/>
        <v>0</v>
      </c>
      <c r="T121" s="86" t="str">
        <f t="shared" si="68"/>
        <v xml:space="preserve"> </v>
      </c>
      <c r="U121" s="86">
        <f t="shared" si="69"/>
        <v>0</v>
      </c>
      <c r="V121" s="86" t="str">
        <f t="shared" si="70"/>
        <v xml:space="preserve"> </v>
      </c>
      <c r="W121" s="87" t="str">
        <f t="shared" si="71"/>
        <v xml:space="preserve"> </v>
      </c>
      <c r="X121" s="58"/>
      <c r="Y121" s="58"/>
    </row>
    <row r="122" spans="1:25" s="10" customFormat="1" ht="80.25" customHeight="1" x14ac:dyDescent="0.2">
      <c r="A122" s="79"/>
      <c r="B122" s="81"/>
      <c r="C122" s="156" t="s">
        <v>217</v>
      </c>
      <c r="D122" s="51">
        <f>SUM(E122:H122)</f>
        <v>0</v>
      </c>
      <c r="E122" s="52"/>
      <c r="F122" s="52"/>
      <c r="G122" s="52"/>
      <c r="H122" s="53"/>
      <c r="I122" s="51">
        <f t="shared" si="120"/>
        <v>27349</v>
      </c>
      <c r="J122" s="52"/>
      <c r="K122" s="52"/>
      <c r="L122" s="52">
        <v>27349</v>
      </c>
      <c r="M122" s="53"/>
      <c r="N122" s="69">
        <f t="shared" si="121"/>
        <v>27300</v>
      </c>
      <c r="O122" s="52"/>
      <c r="P122" s="52"/>
      <c r="Q122" s="52">
        <f>25800+1500</f>
        <v>27300</v>
      </c>
      <c r="R122" s="53"/>
      <c r="S122" s="37">
        <f t="shared" si="67"/>
        <v>0.99820834399795244</v>
      </c>
      <c r="T122" s="38" t="str">
        <f t="shared" si="68"/>
        <v xml:space="preserve"> </v>
      </c>
      <c r="U122" s="38" t="str">
        <f t="shared" si="69"/>
        <v xml:space="preserve"> </v>
      </c>
      <c r="V122" s="38">
        <f t="shared" si="70"/>
        <v>0.99820834399795244</v>
      </c>
      <c r="W122" s="39" t="str">
        <f t="shared" si="71"/>
        <v xml:space="preserve"> </v>
      </c>
      <c r="X122" s="60"/>
      <c r="Y122" s="60"/>
    </row>
    <row r="123" spans="1:25" s="10" customFormat="1" ht="45.75" customHeight="1" x14ac:dyDescent="0.2">
      <c r="A123" s="79"/>
      <c r="B123" s="81"/>
      <c r="C123" s="155" t="s">
        <v>218</v>
      </c>
      <c r="D123" s="51">
        <f>SUM(E123:H123)</f>
        <v>0</v>
      </c>
      <c r="E123" s="52">
        <f>SUM(E124:E161)</f>
        <v>0</v>
      </c>
      <c r="F123" s="52">
        <f>SUM(F124:F161)</f>
        <v>0</v>
      </c>
      <c r="G123" s="52">
        <f>SUM(G124:G161)</f>
        <v>0</v>
      </c>
      <c r="H123" s="53">
        <f>SUM(H124:H161)</f>
        <v>0</v>
      </c>
      <c r="I123" s="51">
        <f>SUM(J123:M123)</f>
        <v>8939787.9999999981</v>
      </c>
      <c r="J123" s="52">
        <f>SUM(J124:J161)</f>
        <v>0</v>
      </c>
      <c r="K123" s="52">
        <f>SUM(K124:K161)</f>
        <v>8599739.5999999978</v>
      </c>
      <c r="L123" s="52">
        <f>SUM(L124:L161)</f>
        <v>340048.39999999997</v>
      </c>
      <c r="M123" s="53">
        <f>SUM(M124:M161)</f>
        <v>0</v>
      </c>
      <c r="N123" s="69">
        <f>SUM(O123:R123)</f>
        <v>8259175.9147000005</v>
      </c>
      <c r="O123" s="52">
        <f>SUM(O124:O161)</f>
        <v>0</v>
      </c>
      <c r="P123" s="52">
        <f>SUM(P124:P161)</f>
        <v>7939440.9147000005</v>
      </c>
      <c r="Q123" s="52">
        <f>SUM(Q124:Q161)</f>
        <v>319734.99999999994</v>
      </c>
      <c r="R123" s="53">
        <f>SUM(R124:R161)</f>
        <v>0</v>
      </c>
      <c r="S123" s="37">
        <f t="shared" si="67"/>
        <v>0.92386708887280122</v>
      </c>
      <c r="T123" s="38" t="str">
        <f t="shared" si="68"/>
        <v xml:space="preserve"> </v>
      </c>
      <c r="U123" s="38">
        <f t="shared" si="69"/>
        <v>0.92321875824007538</v>
      </c>
      <c r="V123" s="38">
        <f t="shared" si="70"/>
        <v>0.94026320959016418</v>
      </c>
      <c r="W123" s="39" t="str">
        <f t="shared" si="71"/>
        <v xml:space="preserve"> </v>
      </c>
      <c r="X123" s="60"/>
      <c r="Y123" s="60"/>
    </row>
    <row r="124" spans="1:25" ht="75" customHeight="1" x14ac:dyDescent="0.2">
      <c r="A124" s="79"/>
      <c r="B124" s="81"/>
      <c r="C124" s="49" t="s">
        <v>219</v>
      </c>
      <c r="D124" s="88">
        <f>SUM(E124:H124)</f>
        <v>0</v>
      </c>
      <c r="E124" s="89"/>
      <c r="F124" s="89"/>
      <c r="G124" s="89"/>
      <c r="H124" s="91"/>
      <c r="I124" s="88">
        <f>SUM(J124:M124)</f>
        <v>1312.3</v>
      </c>
      <c r="J124" s="89"/>
      <c r="K124" s="89"/>
      <c r="L124" s="89">
        <v>1312.3</v>
      </c>
      <c r="M124" s="91"/>
      <c r="N124" s="92">
        <f t="shared" ref="N124:N187" si="122">SUM(O124:R124)</f>
        <v>1312.3</v>
      </c>
      <c r="O124" s="89"/>
      <c r="P124" s="89"/>
      <c r="Q124" s="89">
        <v>1312.3</v>
      </c>
      <c r="R124" s="91"/>
      <c r="S124" s="85">
        <f t="shared" si="67"/>
        <v>1</v>
      </c>
      <c r="T124" s="86" t="str">
        <f t="shared" si="68"/>
        <v xml:space="preserve"> </v>
      </c>
      <c r="U124" s="86" t="str">
        <f t="shared" si="69"/>
        <v xml:space="preserve"> </v>
      </c>
      <c r="V124" s="86">
        <f t="shared" si="70"/>
        <v>1</v>
      </c>
      <c r="W124" s="87" t="str">
        <f t="shared" si="71"/>
        <v xml:space="preserve"> </v>
      </c>
      <c r="X124" s="58"/>
      <c r="Y124" s="58"/>
    </row>
    <row r="125" spans="1:25" ht="104.25" customHeight="1" x14ac:dyDescent="0.2">
      <c r="A125" s="79"/>
      <c r="B125" s="81"/>
      <c r="C125" s="49" t="s">
        <v>220</v>
      </c>
      <c r="D125" s="88">
        <f t="shared" ref="D125:D161" si="123">SUM(E125:H125)</f>
        <v>0</v>
      </c>
      <c r="E125" s="89"/>
      <c r="F125" s="89"/>
      <c r="G125" s="89"/>
      <c r="H125" s="91"/>
      <c r="I125" s="88">
        <f t="shared" ref="I125:I188" si="124">SUM(J125:M125)</f>
        <v>965688.39999999991</v>
      </c>
      <c r="J125" s="89"/>
      <c r="K125" s="89">
        <v>955036.7</v>
      </c>
      <c r="L125" s="89">
        <v>10651.7</v>
      </c>
      <c r="M125" s="91"/>
      <c r="N125" s="92">
        <f t="shared" si="122"/>
        <v>959901.49100000004</v>
      </c>
      <c r="O125" s="89"/>
      <c r="P125" s="89">
        <v>949249.79100000008</v>
      </c>
      <c r="Q125" s="89">
        <v>10651.7</v>
      </c>
      <c r="R125" s="91"/>
      <c r="S125" s="85">
        <f t="shared" si="67"/>
        <v>0.99400747798151057</v>
      </c>
      <c r="T125" s="86" t="str">
        <f t="shared" si="68"/>
        <v xml:space="preserve"> </v>
      </c>
      <c r="U125" s="86">
        <f t="shared" si="69"/>
        <v>0.99394064228107692</v>
      </c>
      <c r="V125" s="86">
        <f t="shared" si="70"/>
        <v>1</v>
      </c>
      <c r="W125" s="87" t="str">
        <f t="shared" si="71"/>
        <v xml:space="preserve"> </v>
      </c>
      <c r="X125" s="58"/>
      <c r="Y125" s="58"/>
    </row>
    <row r="126" spans="1:25" ht="112.5" customHeight="1" x14ac:dyDescent="0.2">
      <c r="A126" s="79"/>
      <c r="B126" s="81"/>
      <c r="C126" s="157" t="s">
        <v>221</v>
      </c>
      <c r="D126" s="88">
        <f t="shared" si="123"/>
        <v>0</v>
      </c>
      <c r="E126" s="89"/>
      <c r="F126" s="89"/>
      <c r="G126" s="89"/>
      <c r="H126" s="91"/>
      <c r="I126" s="88">
        <f t="shared" si="124"/>
        <v>1218.5</v>
      </c>
      <c r="J126" s="89"/>
      <c r="K126" s="89"/>
      <c r="L126" s="89">
        <v>1218.5</v>
      </c>
      <c r="M126" s="91"/>
      <c r="N126" s="92">
        <f t="shared" si="122"/>
        <v>1218.5</v>
      </c>
      <c r="O126" s="89"/>
      <c r="P126" s="89"/>
      <c r="Q126" s="89">
        <v>1218.5</v>
      </c>
      <c r="R126" s="91"/>
      <c r="S126" s="85">
        <f t="shared" si="67"/>
        <v>1</v>
      </c>
      <c r="T126" s="86" t="str">
        <f t="shared" si="68"/>
        <v xml:space="preserve"> </v>
      </c>
      <c r="U126" s="86" t="str">
        <f t="shared" si="69"/>
        <v xml:space="preserve"> </v>
      </c>
      <c r="V126" s="86">
        <f t="shared" si="70"/>
        <v>1</v>
      </c>
      <c r="W126" s="87" t="str">
        <f t="shared" si="71"/>
        <v xml:space="preserve"> </v>
      </c>
      <c r="X126" s="58"/>
      <c r="Y126" s="58"/>
    </row>
    <row r="127" spans="1:25" ht="84" customHeight="1" x14ac:dyDescent="0.2">
      <c r="A127" s="79"/>
      <c r="B127" s="81"/>
      <c r="C127" s="49" t="s">
        <v>222</v>
      </c>
      <c r="D127" s="88">
        <f t="shared" si="123"/>
        <v>0</v>
      </c>
      <c r="E127" s="89"/>
      <c r="F127" s="89"/>
      <c r="G127" s="89"/>
      <c r="H127" s="91"/>
      <c r="I127" s="88">
        <f t="shared" si="124"/>
        <v>17141.099999999999</v>
      </c>
      <c r="J127" s="89"/>
      <c r="K127" s="89"/>
      <c r="L127" s="89">
        <v>17141.099999999999</v>
      </c>
      <c r="M127" s="91"/>
      <c r="N127" s="92">
        <f t="shared" si="122"/>
        <v>17141.099999999999</v>
      </c>
      <c r="O127" s="89"/>
      <c r="P127" s="89"/>
      <c r="Q127" s="89">
        <v>17141.099999999999</v>
      </c>
      <c r="R127" s="91"/>
      <c r="S127" s="85">
        <f t="shared" si="67"/>
        <v>1</v>
      </c>
      <c r="T127" s="86" t="str">
        <f t="shared" si="68"/>
        <v xml:space="preserve"> </v>
      </c>
      <c r="U127" s="86" t="str">
        <f t="shared" si="69"/>
        <v xml:space="preserve"> </v>
      </c>
      <c r="V127" s="86">
        <f t="shared" si="70"/>
        <v>1</v>
      </c>
      <c r="W127" s="87" t="str">
        <f t="shared" si="71"/>
        <v xml:space="preserve"> </v>
      </c>
      <c r="X127" s="58"/>
      <c r="Y127" s="58"/>
    </row>
    <row r="128" spans="1:25" ht="84.75" customHeight="1" x14ac:dyDescent="0.2">
      <c r="A128" s="79"/>
      <c r="B128" s="81"/>
      <c r="C128" s="49" t="s">
        <v>223</v>
      </c>
      <c r="D128" s="88">
        <f t="shared" si="123"/>
        <v>0</v>
      </c>
      <c r="E128" s="89"/>
      <c r="F128" s="89"/>
      <c r="G128" s="89"/>
      <c r="H128" s="91"/>
      <c r="I128" s="88">
        <f t="shared" si="124"/>
        <v>6787.3</v>
      </c>
      <c r="J128" s="89"/>
      <c r="K128" s="89">
        <v>1249</v>
      </c>
      <c r="L128" s="89">
        <v>5538.3</v>
      </c>
      <c r="M128" s="91"/>
      <c r="N128" s="92">
        <f t="shared" si="122"/>
        <v>3040</v>
      </c>
      <c r="O128" s="89"/>
      <c r="P128" s="89"/>
      <c r="Q128" s="89">
        <v>3040</v>
      </c>
      <c r="R128" s="91"/>
      <c r="S128" s="85">
        <f t="shared" si="67"/>
        <v>0.44789533393249154</v>
      </c>
      <c r="T128" s="86" t="str">
        <f t="shared" si="68"/>
        <v xml:space="preserve"> </v>
      </c>
      <c r="U128" s="86">
        <f t="shared" si="69"/>
        <v>0</v>
      </c>
      <c r="V128" s="86">
        <f t="shared" si="70"/>
        <v>0.5489048986150985</v>
      </c>
      <c r="W128" s="87" t="str">
        <f t="shared" si="71"/>
        <v xml:space="preserve"> </v>
      </c>
      <c r="X128" s="58"/>
      <c r="Y128" s="58"/>
    </row>
    <row r="129" spans="1:25" ht="90.75" customHeight="1" x14ac:dyDescent="0.2">
      <c r="A129" s="79"/>
      <c r="B129" s="81"/>
      <c r="C129" s="157" t="s">
        <v>224</v>
      </c>
      <c r="D129" s="88">
        <f t="shared" si="123"/>
        <v>0</v>
      </c>
      <c r="E129" s="89"/>
      <c r="F129" s="89"/>
      <c r="G129" s="89"/>
      <c r="H129" s="91"/>
      <c r="I129" s="88">
        <f t="shared" si="124"/>
        <v>28092.3</v>
      </c>
      <c r="J129" s="89"/>
      <c r="K129" s="89">
        <v>12758.3</v>
      </c>
      <c r="L129" s="89">
        <v>15334</v>
      </c>
      <c r="M129" s="91"/>
      <c r="N129" s="92">
        <f t="shared" si="122"/>
        <v>15334</v>
      </c>
      <c r="O129" s="89"/>
      <c r="P129" s="89"/>
      <c r="Q129" s="89">
        <v>15334</v>
      </c>
      <c r="R129" s="91"/>
      <c r="S129" s="85">
        <f t="shared" si="67"/>
        <v>0.54584352295824834</v>
      </c>
      <c r="T129" s="86" t="str">
        <f t="shared" si="68"/>
        <v xml:space="preserve"> </v>
      </c>
      <c r="U129" s="86">
        <f t="shared" si="69"/>
        <v>0</v>
      </c>
      <c r="V129" s="86">
        <f t="shared" si="70"/>
        <v>1</v>
      </c>
      <c r="W129" s="87" t="str">
        <f t="shared" si="71"/>
        <v xml:space="preserve"> </v>
      </c>
      <c r="X129" s="58"/>
      <c r="Y129" s="58"/>
    </row>
    <row r="130" spans="1:25" ht="47.25" customHeight="1" x14ac:dyDescent="0.2">
      <c r="A130" s="79"/>
      <c r="B130" s="81"/>
      <c r="C130" s="49" t="s">
        <v>225</v>
      </c>
      <c r="D130" s="88">
        <f t="shared" si="123"/>
        <v>0</v>
      </c>
      <c r="E130" s="89"/>
      <c r="F130" s="89"/>
      <c r="G130" s="89"/>
      <c r="H130" s="91"/>
      <c r="I130" s="88">
        <f t="shared" si="124"/>
        <v>184854.8</v>
      </c>
      <c r="J130" s="89"/>
      <c r="K130" s="89">
        <v>184854.8</v>
      </c>
      <c r="L130" s="89"/>
      <c r="M130" s="91"/>
      <c r="N130" s="92">
        <f t="shared" si="122"/>
        <v>184854.76699999999</v>
      </c>
      <c r="O130" s="89"/>
      <c r="P130" s="89">
        <v>184854.76699999999</v>
      </c>
      <c r="Q130" s="89"/>
      <c r="R130" s="91"/>
      <c r="S130" s="85">
        <f t="shared" si="67"/>
        <v>0.99999982148150879</v>
      </c>
      <c r="T130" s="86" t="str">
        <f t="shared" si="68"/>
        <v xml:space="preserve"> </v>
      </c>
      <c r="U130" s="86">
        <f t="shared" si="69"/>
        <v>0.99999982148150879</v>
      </c>
      <c r="V130" s="86" t="str">
        <f t="shared" si="70"/>
        <v xml:space="preserve"> </v>
      </c>
      <c r="W130" s="87" t="str">
        <f t="shared" si="71"/>
        <v xml:space="preserve"> </v>
      </c>
      <c r="X130" s="58"/>
      <c r="Y130" s="58"/>
    </row>
    <row r="131" spans="1:25" ht="45.75" customHeight="1" x14ac:dyDescent="0.2">
      <c r="A131" s="79"/>
      <c r="B131" s="81"/>
      <c r="C131" s="49" t="s">
        <v>226</v>
      </c>
      <c r="D131" s="88">
        <f t="shared" si="123"/>
        <v>0</v>
      </c>
      <c r="E131" s="89"/>
      <c r="F131" s="89"/>
      <c r="G131" s="89"/>
      <c r="H131" s="91"/>
      <c r="I131" s="88">
        <f t="shared" si="124"/>
        <v>437755.1</v>
      </c>
      <c r="J131" s="89"/>
      <c r="K131" s="89">
        <v>437755.1</v>
      </c>
      <c r="L131" s="89"/>
      <c r="M131" s="91"/>
      <c r="N131" s="92">
        <f t="shared" si="122"/>
        <v>367836.89900000003</v>
      </c>
      <c r="O131" s="89"/>
      <c r="P131" s="89">
        <v>367836.89900000003</v>
      </c>
      <c r="Q131" s="89"/>
      <c r="R131" s="91"/>
      <c r="S131" s="85">
        <f t="shared" si="67"/>
        <v>0.84028009953510552</v>
      </c>
      <c r="T131" s="86" t="str">
        <f t="shared" si="68"/>
        <v xml:space="preserve"> </v>
      </c>
      <c r="U131" s="86">
        <f t="shared" si="69"/>
        <v>0.84028009953510552</v>
      </c>
      <c r="V131" s="86" t="str">
        <f t="shared" si="70"/>
        <v xml:space="preserve"> </v>
      </c>
      <c r="W131" s="87" t="str">
        <f t="shared" si="71"/>
        <v xml:space="preserve"> </v>
      </c>
      <c r="X131" s="58"/>
      <c r="Y131" s="58"/>
    </row>
    <row r="132" spans="1:25" ht="75" customHeight="1" x14ac:dyDescent="0.2">
      <c r="A132" s="79"/>
      <c r="B132" s="81"/>
      <c r="C132" s="157" t="s">
        <v>227</v>
      </c>
      <c r="D132" s="88">
        <f t="shared" si="123"/>
        <v>0</v>
      </c>
      <c r="E132" s="89"/>
      <c r="F132" s="89"/>
      <c r="G132" s="89"/>
      <c r="H132" s="91"/>
      <c r="I132" s="88">
        <f t="shared" si="124"/>
        <v>81252.3</v>
      </c>
      <c r="J132" s="89"/>
      <c r="K132" s="89">
        <v>78254.7</v>
      </c>
      <c r="L132" s="89">
        <v>2997.6</v>
      </c>
      <c r="M132" s="91"/>
      <c r="N132" s="92">
        <f t="shared" si="122"/>
        <v>77991.210999999996</v>
      </c>
      <c r="O132" s="89"/>
      <c r="P132" s="89">
        <v>74993.61099999999</v>
      </c>
      <c r="Q132" s="89">
        <v>2997.6</v>
      </c>
      <c r="R132" s="91"/>
      <c r="S132" s="85">
        <f t="shared" si="67"/>
        <v>0.95986465613896454</v>
      </c>
      <c r="T132" s="86" t="str">
        <f t="shared" si="68"/>
        <v xml:space="preserve"> </v>
      </c>
      <c r="U132" s="86">
        <f t="shared" si="69"/>
        <v>0.95832724424219873</v>
      </c>
      <c r="V132" s="86">
        <f t="shared" si="70"/>
        <v>1</v>
      </c>
      <c r="W132" s="87" t="str">
        <f t="shared" si="71"/>
        <v xml:space="preserve"> </v>
      </c>
      <c r="X132" s="58"/>
      <c r="Y132" s="58"/>
    </row>
    <row r="133" spans="1:25" ht="101.25" customHeight="1" x14ac:dyDescent="0.2">
      <c r="A133" s="79"/>
      <c r="B133" s="81"/>
      <c r="C133" s="49" t="s">
        <v>228</v>
      </c>
      <c r="D133" s="88">
        <f t="shared" si="123"/>
        <v>0</v>
      </c>
      <c r="E133" s="89"/>
      <c r="F133" s="89"/>
      <c r="G133" s="89"/>
      <c r="H133" s="91"/>
      <c r="I133" s="88">
        <f t="shared" si="124"/>
        <v>16283.8</v>
      </c>
      <c r="J133" s="89"/>
      <c r="K133" s="89"/>
      <c r="L133" s="89">
        <v>16283.8</v>
      </c>
      <c r="M133" s="91"/>
      <c r="N133" s="92">
        <f t="shared" si="122"/>
        <v>16283.8</v>
      </c>
      <c r="O133" s="89"/>
      <c r="P133" s="89"/>
      <c r="Q133" s="89">
        <v>16283.8</v>
      </c>
      <c r="R133" s="91"/>
      <c r="S133" s="85">
        <f t="shared" si="67"/>
        <v>1</v>
      </c>
      <c r="T133" s="86" t="str">
        <f t="shared" si="68"/>
        <v xml:space="preserve"> </v>
      </c>
      <c r="U133" s="86" t="str">
        <f t="shared" si="69"/>
        <v xml:space="preserve"> </v>
      </c>
      <c r="V133" s="86">
        <f t="shared" si="70"/>
        <v>1</v>
      </c>
      <c r="W133" s="87" t="str">
        <f t="shared" si="71"/>
        <v xml:space="preserve"> </v>
      </c>
      <c r="X133" s="58"/>
      <c r="Y133" s="58"/>
    </row>
    <row r="134" spans="1:25" ht="75" customHeight="1" x14ac:dyDescent="0.2">
      <c r="A134" s="79"/>
      <c r="B134" s="81"/>
      <c r="C134" s="49" t="s">
        <v>229</v>
      </c>
      <c r="D134" s="88">
        <f t="shared" si="123"/>
        <v>0</v>
      </c>
      <c r="E134" s="89"/>
      <c r="F134" s="89"/>
      <c r="G134" s="89"/>
      <c r="H134" s="91"/>
      <c r="I134" s="88">
        <f t="shared" si="124"/>
        <v>8955.7999999999993</v>
      </c>
      <c r="J134" s="89"/>
      <c r="K134" s="89"/>
      <c r="L134" s="89">
        <v>8955.7999999999993</v>
      </c>
      <c r="M134" s="91"/>
      <c r="N134" s="92">
        <f t="shared" si="122"/>
        <v>8955.7999999999993</v>
      </c>
      <c r="O134" s="89"/>
      <c r="P134" s="89"/>
      <c r="Q134" s="89">
        <v>8955.7999999999993</v>
      </c>
      <c r="R134" s="91"/>
      <c r="S134" s="85">
        <f t="shared" si="67"/>
        <v>1</v>
      </c>
      <c r="T134" s="86" t="str">
        <f t="shared" si="68"/>
        <v xml:space="preserve"> </v>
      </c>
      <c r="U134" s="86" t="str">
        <f t="shared" si="69"/>
        <v xml:space="preserve"> </v>
      </c>
      <c r="V134" s="86">
        <f t="shared" si="70"/>
        <v>1</v>
      </c>
      <c r="W134" s="87" t="str">
        <f t="shared" si="71"/>
        <v xml:space="preserve"> </v>
      </c>
      <c r="X134" s="58"/>
      <c r="Y134" s="58"/>
    </row>
    <row r="135" spans="1:25" ht="34.5" customHeight="1" x14ac:dyDescent="0.2">
      <c r="A135" s="79"/>
      <c r="B135" s="81"/>
      <c r="C135" s="157" t="s">
        <v>230</v>
      </c>
      <c r="D135" s="88">
        <f t="shared" si="123"/>
        <v>0</v>
      </c>
      <c r="E135" s="89"/>
      <c r="F135" s="89"/>
      <c r="G135" s="89"/>
      <c r="H135" s="91"/>
      <c r="I135" s="88">
        <f t="shared" si="124"/>
        <v>37710.1</v>
      </c>
      <c r="J135" s="89"/>
      <c r="K135" s="89">
        <v>37710.1</v>
      </c>
      <c r="L135" s="89"/>
      <c r="M135" s="91"/>
      <c r="N135" s="92">
        <f t="shared" si="122"/>
        <v>37710.097999999998</v>
      </c>
      <c r="O135" s="89"/>
      <c r="P135" s="89">
        <v>37710.097999999998</v>
      </c>
      <c r="Q135" s="89"/>
      <c r="R135" s="91"/>
      <c r="S135" s="85">
        <f t="shared" si="67"/>
        <v>0.99999994696381078</v>
      </c>
      <c r="T135" s="86" t="str">
        <f t="shared" si="68"/>
        <v xml:space="preserve"> </v>
      </c>
      <c r="U135" s="86">
        <f t="shared" si="69"/>
        <v>0.99999994696381078</v>
      </c>
      <c r="V135" s="86" t="str">
        <f t="shared" si="70"/>
        <v xml:space="preserve"> </v>
      </c>
      <c r="W135" s="87" t="str">
        <f t="shared" si="71"/>
        <v xml:space="preserve"> </v>
      </c>
      <c r="X135" s="58"/>
      <c r="Y135" s="58"/>
    </row>
    <row r="136" spans="1:25" ht="75" customHeight="1" x14ac:dyDescent="0.2">
      <c r="A136" s="79"/>
      <c r="B136" s="81"/>
      <c r="C136" s="49" t="s">
        <v>231</v>
      </c>
      <c r="D136" s="88">
        <f t="shared" si="123"/>
        <v>0</v>
      </c>
      <c r="E136" s="89"/>
      <c r="F136" s="89"/>
      <c r="G136" s="89"/>
      <c r="H136" s="91"/>
      <c r="I136" s="88">
        <f t="shared" si="124"/>
        <v>9047.7000000000007</v>
      </c>
      <c r="J136" s="89"/>
      <c r="K136" s="89">
        <v>1961.9</v>
      </c>
      <c r="L136" s="89">
        <v>7085.8</v>
      </c>
      <c r="M136" s="91"/>
      <c r="N136" s="92">
        <f t="shared" si="122"/>
        <v>6085.8</v>
      </c>
      <c r="O136" s="89"/>
      <c r="P136" s="89">
        <v>0</v>
      </c>
      <c r="Q136" s="89">
        <v>6085.8</v>
      </c>
      <c r="R136" s="91"/>
      <c r="S136" s="85">
        <f t="shared" si="67"/>
        <v>0.672635034318114</v>
      </c>
      <c r="T136" s="86" t="str">
        <f t="shared" si="68"/>
        <v xml:space="preserve"> </v>
      </c>
      <c r="U136" s="86">
        <f t="shared" si="69"/>
        <v>0</v>
      </c>
      <c r="V136" s="86">
        <f t="shared" si="70"/>
        <v>0.85887267492731945</v>
      </c>
      <c r="W136" s="87" t="str">
        <f t="shared" si="71"/>
        <v xml:space="preserve"> </v>
      </c>
      <c r="X136" s="58"/>
      <c r="Y136" s="58"/>
    </row>
    <row r="137" spans="1:25" ht="48" customHeight="1" x14ac:dyDescent="0.2">
      <c r="A137" s="79"/>
      <c r="B137" s="81"/>
      <c r="C137" s="49" t="s">
        <v>232</v>
      </c>
      <c r="D137" s="88">
        <f t="shared" si="123"/>
        <v>0</v>
      </c>
      <c r="E137" s="89"/>
      <c r="F137" s="89"/>
      <c r="G137" s="89"/>
      <c r="H137" s="91"/>
      <c r="I137" s="88">
        <f t="shared" si="124"/>
        <v>250902.8</v>
      </c>
      <c r="J137" s="89"/>
      <c r="K137" s="89">
        <v>250902.8</v>
      </c>
      <c r="L137" s="89"/>
      <c r="M137" s="91"/>
      <c r="N137" s="92">
        <f t="shared" si="122"/>
        <v>250452.11300000001</v>
      </c>
      <c r="O137" s="89"/>
      <c r="P137" s="89">
        <v>250452.11300000001</v>
      </c>
      <c r="Q137" s="89"/>
      <c r="R137" s="91"/>
      <c r="S137" s="85">
        <f t="shared" si="67"/>
        <v>0.99820373865895484</v>
      </c>
      <c r="T137" s="86" t="str">
        <f t="shared" si="68"/>
        <v xml:space="preserve"> </v>
      </c>
      <c r="U137" s="86">
        <f t="shared" si="69"/>
        <v>0.99820373865895484</v>
      </c>
      <c r="V137" s="86" t="str">
        <f t="shared" si="70"/>
        <v xml:space="preserve"> </v>
      </c>
      <c r="W137" s="87" t="str">
        <f t="shared" si="71"/>
        <v xml:space="preserve"> </v>
      </c>
      <c r="X137" s="58"/>
      <c r="Y137" s="58"/>
    </row>
    <row r="138" spans="1:25" ht="75" customHeight="1" x14ac:dyDescent="0.2">
      <c r="A138" s="79"/>
      <c r="B138" s="81"/>
      <c r="C138" s="157" t="s">
        <v>233</v>
      </c>
      <c r="D138" s="88">
        <f t="shared" si="123"/>
        <v>0</v>
      </c>
      <c r="E138" s="89"/>
      <c r="F138" s="89"/>
      <c r="G138" s="89"/>
      <c r="H138" s="91"/>
      <c r="I138" s="88">
        <f t="shared" si="124"/>
        <v>7894.6</v>
      </c>
      <c r="J138" s="89"/>
      <c r="K138" s="89">
        <v>1081</v>
      </c>
      <c r="L138" s="89">
        <v>6813.6</v>
      </c>
      <c r="M138" s="91"/>
      <c r="N138" s="92">
        <f t="shared" si="122"/>
        <v>6813.6</v>
      </c>
      <c r="O138" s="89"/>
      <c r="P138" s="89">
        <v>0</v>
      </c>
      <c r="Q138" s="89">
        <v>6813.6</v>
      </c>
      <c r="R138" s="91"/>
      <c r="S138" s="85">
        <f t="shared" si="67"/>
        <v>0.86307095989663818</v>
      </c>
      <c r="T138" s="86" t="str">
        <f t="shared" si="68"/>
        <v xml:space="preserve"> </v>
      </c>
      <c r="U138" s="86">
        <f t="shared" si="69"/>
        <v>0</v>
      </c>
      <c r="V138" s="86">
        <f t="shared" si="70"/>
        <v>1</v>
      </c>
      <c r="W138" s="87" t="str">
        <f t="shared" si="71"/>
        <v xml:space="preserve"> </v>
      </c>
      <c r="X138" s="58"/>
      <c r="Y138" s="58"/>
    </row>
    <row r="139" spans="1:25" ht="75" customHeight="1" x14ac:dyDescent="0.2">
      <c r="A139" s="79"/>
      <c r="B139" s="81"/>
      <c r="C139" s="49" t="s">
        <v>234</v>
      </c>
      <c r="D139" s="88">
        <f t="shared" si="123"/>
        <v>0</v>
      </c>
      <c r="E139" s="89"/>
      <c r="F139" s="89"/>
      <c r="G139" s="89"/>
      <c r="H139" s="91"/>
      <c r="I139" s="88">
        <f t="shared" si="124"/>
        <v>20619.600000000002</v>
      </c>
      <c r="J139" s="89"/>
      <c r="K139" s="89">
        <v>1764.9</v>
      </c>
      <c r="L139" s="89">
        <v>18854.7</v>
      </c>
      <c r="M139" s="91"/>
      <c r="N139" s="92">
        <f t="shared" si="122"/>
        <v>18854.7</v>
      </c>
      <c r="O139" s="89"/>
      <c r="P139" s="89">
        <v>0</v>
      </c>
      <c r="Q139" s="89">
        <v>18854.7</v>
      </c>
      <c r="R139" s="91"/>
      <c r="S139" s="85">
        <f t="shared" si="67"/>
        <v>0.91440668102194023</v>
      </c>
      <c r="T139" s="86" t="str">
        <f t="shared" si="68"/>
        <v xml:space="preserve"> </v>
      </c>
      <c r="U139" s="86">
        <f t="shared" si="69"/>
        <v>0</v>
      </c>
      <c r="V139" s="86">
        <f t="shared" si="70"/>
        <v>1</v>
      </c>
      <c r="W139" s="87" t="str">
        <f t="shared" si="71"/>
        <v xml:space="preserve"> </v>
      </c>
      <c r="X139" s="58"/>
      <c r="Y139" s="58"/>
    </row>
    <row r="140" spans="1:25" ht="87" customHeight="1" x14ac:dyDescent="0.2">
      <c r="A140" s="79"/>
      <c r="B140" s="81"/>
      <c r="C140" s="49" t="s">
        <v>235</v>
      </c>
      <c r="D140" s="88">
        <f t="shared" si="123"/>
        <v>0</v>
      </c>
      <c r="E140" s="89"/>
      <c r="F140" s="89"/>
      <c r="G140" s="89"/>
      <c r="H140" s="91"/>
      <c r="I140" s="88">
        <f t="shared" si="124"/>
        <v>326.60000000000002</v>
      </c>
      <c r="J140" s="89"/>
      <c r="K140" s="89"/>
      <c r="L140" s="89">
        <v>326.60000000000002</v>
      </c>
      <c r="M140" s="91"/>
      <c r="N140" s="92">
        <f t="shared" si="122"/>
        <v>326.60000000000002</v>
      </c>
      <c r="O140" s="89"/>
      <c r="P140" s="89"/>
      <c r="Q140" s="89">
        <v>326.60000000000002</v>
      </c>
      <c r="R140" s="91"/>
      <c r="S140" s="85">
        <f t="shared" ref="S140:S201" si="125">IF(I140=0," ",N140/I140)</f>
        <v>1</v>
      </c>
      <c r="T140" s="86" t="str">
        <f t="shared" ref="T140:T201" si="126">IF(J140=0," ",O140/J140)</f>
        <v xml:space="preserve"> </v>
      </c>
      <c r="U140" s="86" t="str">
        <f t="shared" ref="U140:U201" si="127">IF(K140=0," ",P140/K140)</f>
        <v xml:space="preserve"> </v>
      </c>
      <c r="V140" s="86">
        <f t="shared" ref="V140:V201" si="128">IF(L140=0," ",Q140/L140)</f>
        <v>1</v>
      </c>
      <c r="W140" s="87" t="str">
        <f t="shared" ref="W140:W201" si="129">IF(M140=0," ",R140/M140)</f>
        <v xml:space="preserve"> </v>
      </c>
      <c r="X140" s="58"/>
      <c r="Y140" s="58"/>
    </row>
    <row r="141" spans="1:25" ht="98.25" customHeight="1" x14ac:dyDescent="0.2">
      <c r="A141" s="79"/>
      <c r="B141" s="81"/>
      <c r="C141" s="157" t="s">
        <v>236</v>
      </c>
      <c r="D141" s="88">
        <f t="shared" si="123"/>
        <v>0</v>
      </c>
      <c r="E141" s="89"/>
      <c r="F141" s="89"/>
      <c r="G141" s="89"/>
      <c r="H141" s="91"/>
      <c r="I141" s="88">
        <f t="shared" si="124"/>
        <v>1051338.2</v>
      </c>
      <c r="J141" s="89"/>
      <c r="K141" s="89">
        <v>1045838.9</v>
      </c>
      <c r="L141" s="89">
        <v>5499.3</v>
      </c>
      <c r="M141" s="91"/>
      <c r="N141" s="92">
        <f t="shared" si="122"/>
        <v>745635.60200000007</v>
      </c>
      <c r="O141" s="89"/>
      <c r="P141" s="89">
        <v>740136.30200000003</v>
      </c>
      <c r="Q141" s="89">
        <v>5499.3</v>
      </c>
      <c r="R141" s="91"/>
      <c r="S141" s="85">
        <f t="shared" si="125"/>
        <v>0.7092252540619185</v>
      </c>
      <c r="T141" s="86" t="str">
        <f t="shared" si="126"/>
        <v xml:space="preserve"> </v>
      </c>
      <c r="U141" s="86">
        <f t="shared" si="127"/>
        <v>0.70769628285962594</v>
      </c>
      <c r="V141" s="86">
        <f t="shared" si="128"/>
        <v>1</v>
      </c>
      <c r="W141" s="87" t="str">
        <f t="shared" si="129"/>
        <v xml:space="preserve"> </v>
      </c>
      <c r="X141" s="58"/>
      <c r="Y141" s="58"/>
    </row>
    <row r="142" spans="1:25" ht="81" customHeight="1" x14ac:dyDescent="0.2">
      <c r="A142" s="79"/>
      <c r="B142" s="81"/>
      <c r="C142" s="49" t="s">
        <v>237</v>
      </c>
      <c r="D142" s="88">
        <f t="shared" si="123"/>
        <v>0</v>
      </c>
      <c r="E142" s="89"/>
      <c r="F142" s="89"/>
      <c r="G142" s="89"/>
      <c r="H142" s="91"/>
      <c r="I142" s="88">
        <f t="shared" si="124"/>
        <v>7353</v>
      </c>
      <c r="J142" s="89"/>
      <c r="K142" s="89"/>
      <c r="L142" s="89">
        <v>7353</v>
      </c>
      <c r="M142" s="91"/>
      <c r="N142" s="92">
        <f t="shared" si="122"/>
        <v>7353</v>
      </c>
      <c r="O142" s="89"/>
      <c r="P142" s="89"/>
      <c r="Q142" s="89">
        <v>7353</v>
      </c>
      <c r="R142" s="91"/>
      <c r="S142" s="85">
        <f t="shared" si="125"/>
        <v>1</v>
      </c>
      <c r="T142" s="86" t="str">
        <f t="shared" si="126"/>
        <v xml:space="preserve"> </v>
      </c>
      <c r="U142" s="86" t="str">
        <f t="shared" si="127"/>
        <v xml:space="preserve"> </v>
      </c>
      <c r="V142" s="86">
        <f t="shared" si="128"/>
        <v>1</v>
      </c>
      <c r="W142" s="87" t="str">
        <f t="shared" si="129"/>
        <v xml:space="preserve"> </v>
      </c>
      <c r="X142" s="58"/>
      <c r="Y142" s="58"/>
    </row>
    <row r="143" spans="1:25" ht="81" customHeight="1" x14ac:dyDescent="0.2">
      <c r="A143" s="79"/>
      <c r="B143" s="81"/>
      <c r="C143" s="49" t="s">
        <v>238</v>
      </c>
      <c r="D143" s="88">
        <f t="shared" si="123"/>
        <v>0</v>
      </c>
      <c r="E143" s="89"/>
      <c r="F143" s="89"/>
      <c r="G143" s="89"/>
      <c r="H143" s="91"/>
      <c r="I143" s="88">
        <f t="shared" si="124"/>
        <v>28144.400000000001</v>
      </c>
      <c r="J143" s="89"/>
      <c r="K143" s="89"/>
      <c r="L143" s="89">
        <v>28144.400000000001</v>
      </c>
      <c r="M143" s="91"/>
      <c r="N143" s="92">
        <f t="shared" si="122"/>
        <v>20899.599999999999</v>
      </c>
      <c r="O143" s="89"/>
      <c r="P143" s="89"/>
      <c r="Q143" s="89">
        <v>20899.599999999999</v>
      </c>
      <c r="R143" s="91"/>
      <c r="S143" s="85">
        <f t="shared" si="125"/>
        <v>0.74258467048506971</v>
      </c>
      <c r="T143" s="86" t="str">
        <f t="shared" si="126"/>
        <v xml:space="preserve"> </v>
      </c>
      <c r="U143" s="86" t="str">
        <f t="shared" si="127"/>
        <v xml:space="preserve"> </v>
      </c>
      <c r="V143" s="86">
        <f t="shared" si="128"/>
        <v>0.74258467048506971</v>
      </c>
      <c r="W143" s="87" t="str">
        <f t="shared" si="129"/>
        <v xml:space="preserve"> </v>
      </c>
      <c r="X143" s="58"/>
      <c r="Y143" s="58"/>
    </row>
    <row r="144" spans="1:25" ht="78.75" customHeight="1" x14ac:dyDescent="0.2">
      <c r="A144" s="79"/>
      <c r="B144" s="81"/>
      <c r="C144" s="157" t="s">
        <v>239</v>
      </c>
      <c r="D144" s="88">
        <f t="shared" si="123"/>
        <v>0</v>
      </c>
      <c r="E144" s="89"/>
      <c r="F144" s="89"/>
      <c r="G144" s="89"/>
      <c r="H144" s="91"/>
      <c r="I144" s="88">
        <f t="shared" si="124"/>
        <v>2168</v>
      </c>
      <c r="J144" s="89"/>
      <c r="K144" s="89">
        <v>0</v>
      </c>
      <c r="L144" s="89">
        <v>2168</v>
      </c>
      <c r="M144" s="91"/>
      <c r="N144" s="92">
        <f t="shared" si="122"/>
        <v>1008</v>
      </c>
      <c r="O144" s="89"/>
      <c r="P144" s="89">
        <v>0</v>
      </c>
      <c r="Q144" s="89">
        <v>1008</v>
      </c>
      <c r="R144" s="91"/>
      <c r="S144" s="85">
        <f t="shared" si="125"/>
        <v>0.46494464944649444</v>
      </c>
      <c r="T144" s="86" t="str">
        <f t="shared" si="126"/>
        <v xml:space="preserve"> </v>
      </c>
      <c r="U144" s="86" t="str">
        <f t="shared" si="127"/>
        <v xml:space="preserve"> </v>
      </c>
      <c r="V144" s="86">
        <f t="shared" si="128"/>
        <v>0.46494464944649444</v>
      </c>
      <c r="W144" s="87" t="str">
        <f t="shared" si="129"/>
        <v xml:space="preserve"> </v>
      </c>
      <c r="X144" s="58"/>
      <c r="Y144" s="58"/>
    </row>
    <row r="145" spans="1:25" ht="81.75" customHeight="1" x14ac:dyDescent="0.2">
      <c r="A145" s="79"/>
      <c r="B145" s="81"/>
      <c r="C145" s="49" t="s">
        <v>240</v>
      </c>
      <c r="D145" s="88">
        <f t="shared" si="123"/>
        <v>0</v>
      </c>
      <c r="E145" s="89"/>
      <c r="F145" s="89"/>
      <c r="G145" s="89"/>
      <c r="H145" s="91"/>
      <c r="I145" s="88">
        <f t="shared" si="124"/>
        <v>5072.2</v>
      </c>
      <c r="J145" s="89"/>
      <c r="K145" s="89"/>
      <c r="L145" s="89">
        <v>5072.2</v>
      </c>
      <c r="M145" s="91"/>
      <c r="N145" s="92">
        <f t="shared" si="122"/>
        <v>5072.2</v>
      </c>
      <c r="O145" s="89"/>
      <c r="P145" s="89"/>
      <c r="Q145" s="89">
        <v>5072.2</v>
      </c>
      <c r="R145" s="91"/>
      <c r="S145" s="85">
        <f t="shared" si="125"/>
        <v>1</v>
      </c>
      <c r="T145" s="86" t="str">
        <f t="shared" si="126"/>
        <v xml:space="preserve"> </v>
      </c>
      <c r="U145" s="86" t="str">
        <f t="shared" si="127"/>
        <v xml:space="preserve"> </v>
      </c>
      <c r="V145" s="86">
        <f t="shared" si="128"/>
        <v>1</v>
      </c>
      <c r="W145" s="87" t="str">
        <f t="shared" si="129"/>
        <v xml:space="preserve"> </v>
      </c>
      <c r="X145" s="58"/>
      <c r="Y145" s="58"/>
    </row>
    <row r="146" spans="1:25" ht="131.25" customHeight="1" x14ac:dyDescent="0.2">
      <c r="A146" s="79"/>
      <c r="B146" s="81"/>
      <c r="C146" s="49" t="s">
        <v>499</v>
      </c>
      <c r="D146" s="88">
        <f t="shared" si="123"/>
        <v>0</v>
      </c>
      <c r="E146" s="89"/>
      <c r="F146" s="89"/>
      <c r="G146" s="89"/>
      <c r="H146" s="91"/>
      <c r="I146" s="88">
        <f t="shared" si="124"/>
        <v>890.4</v>
      </c>
      <c r="J146" s="89"/>
      <c r="K146" s="89"/>
      <c r="L146" s="89">
        <v>890.4</v>
      </c>
      <c r="M146" s="91"/>
      <c r="N146" s="92">
        <f t="shared" si="122"/>
        <v>890.4</v>
      </c>
      <c r="O146" s="89"/>
      <c r="P146" s="89"/>
      <c r="Q146" s="89">
        <v>890.4</v>
      </c>
      <c r="R146" s="91"/>
      <c r="S146" s="85">
        <f t="shared" si="125"/>
        <v>1</v>
      </c>
      <c r="T146" s="86" t="str">
        <f t="shared" si="126"/>
        <v xml:space="preserve"> </v>
      </c>
      <c r="U146" s="86" t="str">
        <f t="shared" si="127"/>
        <v xml:space="preserve"> </v>
      </c>
      <c r="V146" s="86">
        <f t="shared" si="128"/>
        <v>1</v>
      </c>
      <c r="W146" s="87" t="str">
        <f t="shared" si="129"/>
        <v xml:space="preserve"> </v>
      </c>
      <c r="X146" s="58"/>
      <c r="Y146" s="58"/>
    </row>
    <row r="147" spans="1:25" ht="85.5" customHeight="1" x14ac:dyDescent="0.2">
      <c r="A147" s="79"/>
      <c r="B147" s="81"/>
      <c r="C147" s="157" t="s">
        <v>241</v>
      </c>
      <c r="D147" s="88">
        <f t="shared" si="123"/>
        <v>0</v>
      </c>
      <c r="E147" s="89"/>
      <c r="F147" s="89"/>
      <c r="G147" s="89"/>
      <c r="H147" s="91"/>
      <c r="I147" s="88">
        <f t="shared" si="124"/>
        <v>124692.7000000001</v>
      </c>
      <c r="J147" s="89"/>
      <c r="K147" s="89">
        <v>104807.10000000009</v>
      </c>
      <c r="L147" s="89">
        <v>19885.599999999999</v>
      </c>
      <c r="M147" s="91"/>
      <c r="N147" s="92">
        <f t="shared" si="122"/>
        <v>108347.49599999998</v>
      </c>
      <c r="O147" s="89"/>
      <c r="P147" s="89">
        <v>88461.895999999993</v>
      </c>
      <c r="Q147" s="89">
        <v>19885.599999999999</v>
      </c>
      <c r="R147" s="91"/>
      <c r="S147" s="85">
        <f t="shared" si="125"/>
        <v>0.86891611136818669</v>
      </c>
      <c r="T147" s="86" t="str">
        <f t="shared" si="126"/>
        <v xml:space="preserve"> </v>
      </c>
      <c r="U147" s="86">
        <f t="shared" si="127"/>
        <v>0.84404487863894639</v>
      </c>
      <c r="V147" s="86">
        <f t="shared" si="128"/>
        <v>1</v>
      </c>
      <c r="W147" s="87" t="str">
        <f t="shared" si="129"/>
        <v xml:space="preserve"> </v>
      </c>
      <c r="X147" s="58"/>
      <c r="Y147" s="58"/>
    </row>
    <row r="148" spans="1:25" ht="57.75" customHeight="1" x14ac:dyDescent="0.2">
      <c r="A148" s="79"/>
      <c r="B148" s="81"/>
      <c r="C148" s="49" t="s">
        <v>242</v>
      </c>
      <c r="D148" s="88">
        <f t="shared" si="123"/>
        <v>0</v>
      </c>
      <c r="E148" s="89"/>
      <c r="F148" s="89"/>
      <c r="G148" s="89"/>
      <c r="H148" s="91"/>
      <c r="I148" s="88">
        <f t="shared" si="124"/>
        <v>651657.4</v>
      </c>
      <c r="J148" s="89"/>
      <c r="K148" s="89">
        <v>651657.4</v>
      </c>
      <c r="L148" s="89"/>
      <c r="M148" s="91"/>
      <c r="N148" s="92">
        <f t="shared" si="122"/>
        <v>584359.12700000009</v>
      </c>
      <c r="O148" s="89"/>
      <c r="P148" s="89">
        <v>584359.12700000009</v>
      </c>
      <c r="Q148" s="89"/>
      <c r="R148" s="91"/>
      <c r="S148" s="85">
        <f t="shared" si="125"/>
        <v>0.89672752430955294</v>
      </c>
      <c r="T148" s="86" t="str">
        <f t="shared" si="126"/>
        <v xml:space="preserve"> </v>
      </c>
      <c r="U148" s="86">
        <f t="shared" si="127"/>
        <v>0.89672752430955294</v>
      </c>
      <c r="V148" s="86" t="str">
        <f t="shared" si="128"/>
        <v xml:space="preserve"> </v>
      </c>
      <c r="W148" s="87" t="str">
        <f t="shared" si="129"/>
        <v xml:space="preserve"> </v>
      </c>
      <c r="X148" s="58"/>
      <c r="Y148" s="58"/>
    </row>
    <row r="149" spans="1:25" ht="60" customHeight="1" x14ac:dyDescent="0.2">
      <c r="A149" s="79"/>
      <c r="B149" s="81"/>
      <c r="C149" s="49" t="s">
        <v>243</v>
      </c>
      <c r="D149" s="88">
        <f t="shared" si="123"/>
        <v>0</v>
      </c>
      <c r="E149" s="89"/>
      <c r="F149" s="89"/>
      <c r="G149" s="89"/>
      <c r="H149" s="91"/>
      <c r="I149" s="88">
        <f t="shared" si="124"/>
        <v>1901393</v>
      </c>
      <c r="J149" s="89"/>
      <c r="K149" s="89">
        <v>1871050.2</v>
      </c>
      <c r="L149" s="89">
        <v>30342.799999999999</v>
      </c>
      <c r="M149" s="91"/>
      <c r="N149" s="92">
        <f t="shared" si="122"/>
        <v>1832370.52</v>
      </c>
      <c r="O149" s="89"/>
      <c r="P149" s="89">
        <v>1805647.72</v>
      </c>
      <c r="Q149" s="89">
        <v>26722.799999999999</v>
      </c>
      <c r="R149" s="91"/>
      <c r="S149" s="85">
        <f t="shared" si="125"/>
        <v>0.96369899331700493</v>
      </c>
      <c r="T149" s="86" t="str">
        <f t="shared" si="126"/>
        <v xml:space="preserve"> </v>
      </c>
      <c r="U149" s="86">
        <f t="shared" si="127"/>
        <v>0.96504504261831137</v>
      </c>
      <c r="V149" s="86">
        <f t="shared" si="128"/>
        <v>0.88069657381652322</v>
      </c>
      <c r="W149" s="87" t="str">
        <f t="shared" si="129"/>
        <v xml:space="preserve"> </v>
      </c>
      <c r="X149" s="58"/>
      <c r="Y149" s="58"/>
    </row>
    <row r="150" spans="1:25" ht="70.5" customHeight="1" x14ac:dyDescent="0.2">
      <c r="A150" s="79"/>
      <c r="B150" s="81"/>
      <c r="C150" s="157" t="s">
        <v>244</v>
      </c>
      <c r="D150" s="88">
        <f t="shared" si="123"/>
        <v>0</v>
      </c>
      <c r="E150" s="89"/>
      <c r="F150" s="89"/>
      <c r="G150" s="89"/>
      <c r="H150" s="91"/>
      <c r="I150" s="88">
        <f t="shared" si="124"/>
        <v>1187037.7</v>
      </c>
      <c r="J150" s="89"/>
      <c r="K150" s="89">
        <v>1178369.3999999999</v>
      </c>
      <c r="L150" s="89">
        <v>8668.2999999999993</v>
      </c>
      <c r="M150" s="91"/>
      <c r="N150" s="92">
        <f t="shared" si="122"/>
        <v>1174890.148</v>
      </c>
      <c r="O150" s="89"/>
      <c r="P150" s="89">
        <v>1168822.348</v>
      </c>
      <c r="Q150" s="89">
        <v>6067.8</v>
      </c>
      <c r="R150" s="91"/>
      <c r="S150" s="85">
        <f t="shared" si="125"/>
        <v>0.98976649857034882</v>
      </c>
      <c r="T150" s="86" t="str">
        <f t="shared" si="126"/>
        <v xml:space="preserve"> </v>
      </c>
      <c r="U150" s="86">
        <f t="shared" si="127"/>
        <v>0.99189808221428699</v>
      </c>
      <c r="V150" s="86">
        <f t="shared" si="128"/>
        <v>0.69999884637126086</v>
      </c>
      <c r="W150" s="87" t="str">
        <f t="shared" si="129"/>
        <v xml:space="preserve"> </v>
      </c>
      <c r="X150" s="58"/>
      <c r="Y150" s="58"/>
    </row>
    <row r="151" spans="1:25" ht="75" customHeight="1" x14ac:dyDescent="0.2">
      <c r="A151" s="79"/>
      <c r="B151" s="81"/>
      <c r="C151" s="49" t="s">
        <v>245</v>
      </c>
      <c r="D151" s="88">
        <f t="shared" si="123"/>
        <v>0</v>
      </c>
      <c r="E151" s="89"/>
      <c r="F151" s="89"/>
      <c r="G151" s="89"/>
      <c r="H151" s="91"/>
      <c r="I151" s="88">
        <f t="shared" si="124"/>
        <v>5385.0999999999995</v>
      </c>
      <c r="J151" s="89"/>
      <c r="K151" s="89"/>
      <c r="L151" s="89">
        <v>5385.0999999999995</v>
      </c>
      <c r="M151" s="91"/>
      <c r="N151" s="92">
        <f t="shared" si="122"/>
        <v>5385.0999999999995</v>
      </c>
      <c r="O151" s="89"/>
      <c r="P151" s="89"/>
      <c r="Q151" s="89">
        <v>5385.0999999999995</v>
      </c>
      <c r="R151" s="91"/>
      <c r="S151" s="85">
        <f t="shared" si="125"/>
        <v>1</v>
      </c>
      <c r="T151" s="86" t="str">
        <f t="shared" si="126"/>
        <v xml:space="preserve"> </v>
      </c>
      <c r="U151" s="86" t="str">
        <f t="shared" si="127"/>
        <v xml:space="preserve"> </v>
      </c>
      <c r="V151" s="86">
        <f t="shared" si="128"/>
        <v>1</v>
      </c>
      <c r="W151" s="87" t="str">
        <f t="shared" si="129"/>
        <v xml:space="preserve"> </v>
      </c>
      <c r="X151" s="58"/>
      <c r="Y151" s="58"/>
    </row>
    <row r="152" spans="1:25" ht="84.75" customHeight="1" x14ac:dyDescent="0.2">
      <c r="A152" s="79"/>
      <c r="B152" s="81"/>
      <c r="C152" s="49" t="s">
        <v>246</v>
      </c>
      <c r="D152" s="88">
        <f t="shared" si="123"/>
        <v>0</v>
      </c>
      <c r="E152" s="89"/>
      <c r="F152" s="89"/>
      <c r="G152" s="89"/>
      <c r="H152" s="91"/>
      <c r="I152" s="88">
        <f t="shared" si="124"/>
        <v>9255.7999999999993</v>
      </c>
      <c r="J152" s="89"/>
      <c r="K152" s="89">
        <v>2848.1</v>
      </c>
      <c r="L152" s="89">
        <v>6407.7</v>
      </c>
      <c r="M152" s="91"/>
      <c r="N152" s="92">
        <f t="shared" si="122"/>
        <v>5406.9</v>
      </c>
      <c r="O152" s="89"/>
      <c r="P152" s="89">
        <v>0</v>
      </c>
      <c r="Q152" s="89">
        <v>5406.9</v>
      </c>
      <c r="R152" s="91"/>
      <c r="S152" s="85">
        <f t="shared" si="125"/>
        <v>0.58416344346247762</v>
      </c>
      <c r="T152" s="86" t="str">
        <f t="shared" si="126"/>
        <v xml:space="preserve"> </v>
      </c>
      <c r="U152" s="86">
        <f t="shared" si="127"/>
        <v>0</v>
      </c>
      <c r="V152" s="86">
        <f t="shared" si="128"/>
        <v>0.84381291258954072</v>
      </c>
      <c r="W152" s="87" t="str">
        <f t="shared" si="129"/>
        <v xml:space="preserve"> </v>
      </c>
      <c r="X152" s="58"/>
      <c r="Y152" s="58"/>
    </row>
    <row r="153" spans="1:25" ht="109.5" customHeight="1" x14ac:dyDescent="0.2">
      <c r="A153" s="79"/>
      <c r="B153" s="81"/>
      <c r="C153" s="157" t="s">
        <v>247</v>
      </c>
      <c r="D153" s="88">
        <f t="shared" si="123"/>
        <v>0</v>
      </c>
      <c r="E153" s="89"/>
      <c r="F153" s="89"/>
      <c r="G153" s="89"/>
      <c r="H153" s="91"/>
      <c r="I153" s="88">
        <f t="shared" si="124"/>
        <v>245</v>
      </c>
      <c r="J153" s="89"/>
      <c r="K153" s="89"/>
      <c r="L153" s="89">
        <v>245</v>
      </c>
      <c r="M153" s="91"/>
      <c r="N153" s="92">
        <f t="shared" si="122"/>
        <v>245</v>
      </c>
      <c r="O153" s="89"/>
      <c r="P153" s="89"/>
      <c r="Q153" s="89">
        <v>245</v>
      </c>
      <c r="R153" s="91"/>
      <c r="S153" s="85">
        <f t="shared" si="125"/>
        <v>1</v>
      </c>
      <c r="T153" s="86" t="str">
        <f t="shared" si="126"/>
        <v xml:space="preserve"> </v>
      </c>
      <c r="U153" s="86" t="str">
        <f t="shared" si="127"/>
        <v xml:space="preserve"> </v>
      </c>
      <c r="V153" s="86">
        <f t="shared" si="128"/>
        <v>1</v>
      </c>
      <c r="W153" s="87" t="str">
        <f t="shared" si="129"/>
        <v xml:space="preserve"> </v>
      </c>
      <c r="X153" s="58"/>
      <c r="Y153" s="58"/>
    </row>
    <row r="154" spans="1:25" ht="81" customHeight="1" x14ac:dyDescent="0.2">
      <c r="A154" s="79"/>
      <c r="B154" s="81"/>
      <c r="C154" s="49" t="s">
        <v>248</v>
      </c>
      <c r="D154" s="88">
        <f t="shared" si="123"/>
        <v>0</v>
      </c>
      <c r="E154" s="89"/>
      <c r="F154" s="89"/>
      <c r="G154" s="89"/>
      <c r="H154" s="91"/>
      <c r="I154" s="88">
        <f t="shared" si="124"/>
        <v>5589.4</v>
      </c>
      <c r="J154" s="89"/>
      <c r="K154" s="89"/>
      <c r="L154" s="89">
        <v>5589.4</v>
      </c>
      <c r="M154" s="91"/>
      <c r="N154" s="92">
        <f t="shared" si="122"/>
        <v>5509.4</v>
      </c>
      <c r="O154" s="89"/>
      <c r="P154" s="89"/>
      <c r="Q154" s="89">
        <v>5509.4</v>
      </c>
      <c r="R154" s="91"/>
      <c r="S154" s="85">
        <f t="shared" si="125"/>
        <v>0.98568719361648838</v>
      </c>
      <c r="T154" s="86" t="str">
        <f t="shared" si="126"/>
        <v xml:space="preserve"> </v>
      </c>
      <c r="U154" s="86" t="str">
        <f t="shared" si="127"/>
        <v xml:space="preserve"> </v>
      </c>
      <c r="V154" s="86">
        <f t="shared" si="128"/>
        <v>0.98568719361648838</v>
      </c>
      <c r="W154" s="87" t="str">
        <f t="shared" si="129"/>
        <v xml:space="preserve"> </v>
      </c>
      <c r="X154" s="58"/>
      <c r="Y154" s="58"/>
    </row>
    <row r="155" spans="1:25" ht="99.75" customHeight="1" x14ac:dyDescent="0.2">
      <c r="A155" s="79"/>
      <c r="B155" s="81"/>
      <c r="C155" s="49" t="s">
        <v>249</v>
      </c>
      <c r="D155" s="88">
        <f t="shared" si="123"/>
        <v>0</v>
      </c>
      <c r="E155" s="89"/>
      <c r="F155" s="89"/>
      <c r="G155" s="89"/>
      <c r="H155" s="91"/>
      <c r="I155" s="88">
        <f t="shared" si="124"/>
        <v>179.5</v>
      </c>
      <c r="J155" s="89"/>
      <c r="K155" s="89"/>
      <c r="L155" s="89">
        <v>179.5</v>
      </c>
      <c r="M155" s="91"/>
      <c r="N155" s="92">
        <f t="shared" si="122"/>
        <v>70.5</v>
      </c>
      <c r="O155" s="89"/>
      <c r="P155" s="89"/>
      <c r="Q155" s="89">
        <v>70.5</v>
      </c>
      <c r="R155" s="91"/>
      <c r="S155" s="85">
        <f t="shared" si="125"/>
        <v>0.39275766016713093</v>
      </c>
      <c r="T155" s="86" t="str">
        <f t="shared" si="126"/>
        <v xml:space="preserve"> </v>
      </c>
      <c r="U155" s="86" t="str">
        <f t="shared" si="127"/>
        <v xml:space="preserve"> </v>
      </c>
      <c r="V155" s="86">
        <f t="shared" si="128"/>
        <v>0.39275766016713093</v>
      </c>
      <c r="W155" s="87" t="str">
        <f t="shared" si="129"/>
        <v xml:space="preserve"> </v>
      </c>
      <c r="X155" s="58"/>
      <c r="Y155" s="58"/>
    </row>
    <row r="156" spans="1:25" ht="85.5" customHeight="1" x14ac:dyDescent="0.2">
      <c r="A156" s="79"/>
      <c r="B156" s="81"/>
      <c r="C156" s="157" t="s">
        <v>250</v>
      </c>
      <c r="D156" s="88">
        <f t="shared" si="123"/>
        <v>0</v>
      </c>
      <c r="E156" s="89"/>
      <c r="F156" s="89"/>
      <c r="G156" s="89"/>
      <c r="H156" s="91"/>
      <c r="I156" s="88">
        <f t="shared" si="124"/>
        <v>68.5</v>
      </c>
      <c r="J156" s="89"/>
      <c r="K156" s="89"/>
      <c r="L156" s="89">
        <v>68.5</v>
      </c>
      <c r="M156" s="91"/>
      <c r="N156" s="92">
        <f t="shared" si="122"/>
        <v>68.5</v>
      </c>
      <c r="O156" s="89"/>
      <c r="P156" s="89"/>
      <c r="Q156" s="89">
        <v>68.5</v>
      </c>
      <c r="R156" s="91"/>
      <c r="S156" s="85">
        <f t="shared" si="125"/>
        <v>1</v>
      </c>
      <c r="T156" s="86" t="str">
        <f t="shared" si="126"/>
        <v xml:space="preserve"> </v>
      </c>
      <c r="U156" s="86" t="str">
        <f t="shared" si="127"/>
        <v xml:space="preserve"> </v>
      </c>
      <c r="V156" s="86">
        <f t="shared" si="128"/>
        <v>1</v>
      </c>
      <c r="W156" s="87" t="str">
        <f t="shared" si="129"/>
        <v xml:space="preserve"> </v>
      </c>
      <c r="X156" s="58"/>
      <c r="Y156" s="58"/>
    </row>
    <row r="157" spans="1:25" ht="75" customHeight="1" x14ac:dyDescent="0.2">
      <c r="A157" s="79"/>
      <c r="B157" s="81"/>
      <c r="C157" s="49" t="s">
        <v>251</v>
      </c>
      <c r="D157" s="88">
        <f t="shared" si="123"/>
        <v>0</v>
      </c>
      <c r="E157" s="89"/>
      <c r="F157" s="89"/>
      <c r="G157" s="89"/>
      <c r="H157" s="91"/>
      <c r="I157" s="88">
        <f t="shared" si="124"/>
        <v>36625.9</v>
      </c>
      <c r="J157" s="89"/>
      <c r="K157" s="89">
        <v>2538.5</v>
      </c>
      <c r="L157" s="89">
        <v>34087.4</v>
      </c>
      <c r="M157" s="91"/>
      <c r="N157" s="92">
        <f t="shared" si="122"/>
        <v>34087.4</v>
      </c>
      <c r="O157" s="89"/>
      <c r="P157" s="89">
        <v>0</v>
      </c>
      <c r="Q157" s="89">
        <v>34087.4</v>
      </c>
      <c r="R157" s="91"/>
      <c r="S157" s="85">
        <f t="shared" si="125"/>
        <v>0.93069112294851453</v>
      </c>
      <c r="T157" s="86" t="str">
        <f t="shared" si="126"/>
        <v xml:space="preserve"> </v>
      </c>
      <c r="U157" s="86">
        <f t="shared" si="127"/>
        <v>0</v>
      </c>
      <c r="V157" s="86">
        <f t="shared" si="128"/>
        <v>1</v>
      </c>
      <c r="W157" s="87" t="str">
        <f t="shared" si="129"/>
        <v xml:space="preserve"> </v>
      </c>
      <c r="X157" s="58"/>
      <c r="Y157" s="58"/>
    </row>
    <row r="158" spans="1:25" ht="100.5" customHeight="1" x14ac:dyDescent="0.2">
      <c r="A158" s="79"/>
      <c r="B158" s="81"/>
      <c r="C158" s="49" t="s">
        <v>252</v>
      </c>
      <c r="D158" s="88">
        <f t="shared" si="123"/>
        <v>0</v>
      </c>
      <c r="E158" s="89"/>
      <c r="F158" s="89"/>
      <c r="G158" s="89"/>
      <c r="H158" s="91"/>
      <c r="I158" s="88">
        <f t="shared" si="124"/>
        <v>50096.3</v>
      </c>
      <c r="J158" s="89"/>
      <c r="K158" s="89"/>
      <c r="L158" s="89">
        <v>50096.3</v>
      </c>
      <c r="M158" s="91"/>
      <c r="N158" s="92">
        <f t="shared" si="122"/>
        <v>50096.3</v>
      </c>
      <c r="O158" s="89"/>
      <c r="P158" s="89"/>
      <c r="Q158" s="89">
        <v>50096.3</v>
      </c>
      <c r="R158" s="91"/>
      <c r="S158" s="85">
        <f t="shared" si="125"/>
        <v>1</v>
      </c>
      <c r="T158" s="86" t="str">
        <f t="shared" si="126"/>
        <v xml:space="preserve"> </v>
      </c>
      <c r="U158" s="86" t="str">
        <f t="shared" si="127"/>
        <v xml:space="preserve"> </v>
      </c>
      <c r="V158" s="86">
        <f t="shared" si="128"/>
        <v>1</v>
      </c>
      <c r="W158" s="87" t="str">
        <f t="shared" si="129"/>
        <v xml:space="preserve"> </v>
      </c>
      <c r="X158" s="58"/>
      <c r="Y158" s="58"/>
    </row>
    <row r="159" spans="1:25" ht="90.75" customHeight="1" x14ac:dyDescent="0.2">
      <c r="A159" s="79"/>
      <c r="B159" s="81"/>
      <c r="C159" s="157" t="s">
        <v>500</v>
      </c>
      <c r="D159" s="88">
        <f t="shared" si="123"/>
        <v>0</v>
      </c>
      <c r="E159" s="89"/>
      <c r="F159" s="89"/>
      <c r="G159" s="89"/>
      <c r="H159" s="91"/>
      <c r="I159" s="88">
        <f t="shared" si="124"/>
        <v>604295.19999999995</v>
      </c>
      <c r="J159" s="89"/>
      <c r="K159" s="89">
        <v>602796.6</v>
      </c>
      <c r="L159" s="89">
        <v>1498.6</v>
      </c>
      <c r="M159" s="91"/>
      <c r="N159" s="92">
        <f t="shared" si="122"/>
        <v>573535.56200000003</v>
      </c>
      <c r="O159" s="89"/>
      <c r="P159" s="89">
        <v>572036.96200000006</v>
      </c>
      <c r="Q159" s="89">
        <v>1498.6</v>
      </c>
      <c r="R159" s="91"/>
      <c r="S159" s="85">
        <f t="shared" si="125"/>
        <v>0.94909832479225398</v>
      </c>
      <c r="T159" s="86" t="str">
        <f t="shared" si="126"/>
        <v xml:space="preserve"> </v>
      </c>
      <c r="U159" s="86">
        <f t="shared" si="127"/>
        <v>0.94897177920379794</v>
      </c>
      <c r="V159" s="86">
        <f t="shared" si="128"/>
        <v>1</v>
      </c>
      <c r="W159" s="87" t="str">
        <f t="shared" si="129"/>
        <v xml:space="preserve"> </v>
      </c>
      <c r="X159" s="58"/>
      <c r="Y159" s="58"/>
    </row>
    <row r="160" spans="1:25" ht="93.75" customHeight="1" x14ac:dyDescent="0.2">
      <c r="A160" s="79"/>
      <c r="B160" s="81"/>
      <c r="C160" s="49" t="s">
        <v>253</v>
      </c>
      <c r="D160" s="88">
        <f t="shared" si="123"/>
        <v>0</v>
      </c>
      <c r="E160" s="89"/>
      <c r="F160" s="89"/>
      <c r="G160" s="89"/>
      <c r="H160" s="91"/>
      <c r="I160" s="88">
        <f t="shared" si="124"/>
        <v>1189226.9000000001</v>
      </c>
      <c r="J160" s="89"/>
      <c r="K160" s="89">
        <v>1176504.1000000001</v>
      </c>
      <c r="L160" s="89">
        <v>12722.8</v>
      </c>
      <c r="M160" s="91"/>
      <c r="N160" s="92">
        <f t="shared" si="122"/>
        <v>1126602.0807</v>
      </c>
      <c r="O160" s="89"/>
      <c r="P160" s="89">
        <v>1114879.2807</v>
      </c>
      <c r="Q160" s="89">
        <v>11722.8</v>
      </c>
      <c r="R160" s="91"/>
      <c r="S160" s="85">
        <f t="shared" si="125"/>
        <v>0.94733989005798636</v>
      </c>
      <c r="T160" s="86" t="str">
        <f t="shared" si="126"/>
        <v xml:space="preserve"> </v>
      </c>
      <c r="U160" s="86">
        <f t="shared" si="127"/>
        <v>0.94762039562803047</v>
      </c>
      <c r="V160" s="86">
        <f t="shared" si="128"/>
        <v>0.92140094947653028</v>
      </c>
      <c r="W160" s="87" t="str">
        <f t="shared" si="129"/>
        <v xml:space="preserve"> </v>
      </c>
      <c r="X160" s="58"/>
      <c r="Y160" s="58"/>
    </row>
    <row r="161" spans="1:25" ht="86.25" customHeight="1" x14ac:dyDescent="0.2">
      <c r="A161" s="79"/>
      <c r="B161" s="81"/>
      <c r="C161" s="49" t="s">
        <v>254</v>
      </c>
      <c r="D161" s="88">
        <f t="shared" si="123"/>
        <v>0</v>
      </c>
      <c r="E161" s="89"/>
      <c r="F161" s="89"/>
      <c r="G161" s="89"/>
      <c r="H161" s="91"/>
      <c r="I161" s="88">
        <f t="shared" si="124"/>
        <v>3230.3</v>
      </c>
      <c r="J161" s="89"/>
      <c r="K161" s="89"/>
      <c r="L161" s="89">
        <v>3230.3</v>
      </c>
      <c r="M161" s="91"/>
      <c r="N161" s="92">
        <f t="shared" si="122"/>
        <v>3230.3</v>
      </c>
      <c r="O161" s="89"/>
      <c r="P161" s="89"/>
      <c r="Q161" s="89">
        <v>3230.3</v>
      </c>
      <c r="R161" s="91"/>
      <c r="S161" s="85">
        <f t="shared" si="125"/>
        <v>1</v>
      </c>
      <c r="T161" s="86" t="str">
        <f t="shared" si="126"/>
        <v xml:space="preserve"> </v>
      </c>
      <c r="U161" s="86" t="str">
        <f t="shared" si="127"/>
        <v xml:space="preserve"> </v>
      </c>
      <c r="V161" s="86">
        <f t="shared" si="128"/>
        <v>1</v>
      </c>
      <c r="W161" s="87" t="str">
        <f t="shared" si="129"/>
        <v xml:space="preserve"> </v>
      </c>
      <c r="X161" s="58"/>
      <c r="Y161" s="58"/>
    </row>
    <row r="162" spans="1:25" s="10" customFormat="1" ht="52.5" customHeight="1" x14ac:dyDescent="0.2">
      <c r="A162" s="79"/>
      <c r="B162" s="81"/>
      <c r="C162" s="155" t="s">
        <v>255</v>
      </c>
      <c r="D162" s="51">
        <f>SUM(E162:H162)</f>
        <v>0</v>
      </c>
      <c r="E162" s="52">
        <f>SUM(E163:E199)</f>
        <v>0</v>
      </c>
      <c r="F162" s="52">
        <f>SUM(F163:F199)</f>
        <v>0</v>
      </c>
      <c r="G162" s="52">
        <f>SUM(G163:G199)</f>
        <v>0</v>
      </c>
      <c r="H162" s="53">
        <f>SUM(H163:H199)</f>
        <v>0</v>
      </c>
      <c r="I162" s="51">
        <f>SUM(J162:M162)</f>
        <v>4578828.6999999993</v>
      </c>
      <c r="J162" s="52">
        <f>SUM(J163:J199)</f>
        <v>0</v>
      </c>
      <c r="K162" s="52">
        <f>SUM(K163:K199)</f>
        <v>4321410.3999999994</v>
      </c>
      <c r="L162" s="52">
        <f>SUM(L163:L199)</f>
        <v>257418.3</v>
      </c>
      <c r="M162" s="53">
        <f>SUM(M163:M199)</f>
        <v>0</v>
      </c>
      <c r="N162" s="69">
        <f>SUM(O162:R162)</f>
        <v>4416241.9189999998</v>
      </c>
      <c r="O162" s="52">
        <f>SUM(O163:O199)</f>
        <v>0</v>
      </c>
      <c r="P162" s="52">
        <f>SUM(P163:P199)</f>
        <v>4179892.719</v>
      </c>
      <c r="Q162" s="52">
        <f>SUM(Q163:Q199)</f>
        <v>236349.19999999995</v>
      </c>
      <c r="R162" s="53">
        <f>SUM(R163:R199)</f>
        <v>0</v>
      </c>
      <c r="S162" s="37">
        <f t="shared" si="125"/>
        <v>0.96449162184206638</v>
      </c>
      <c r="T162" s="38" t="str">
        <f t="shared" si="126"/>
        <v xml:space="preserve"> </v>
      </c>
      <c r="U162" s="38">
        <f t="shared" si="127"/>
        <v>0.9672519691719168</v>
      </c>
      <c r="V162" s="38">
        <f t="shared" si="128"/>
        <v>0.91815228365660084</v>
      </c>
      <c r="W162" s="39" t="str">
        <f t="shared" si="129"/>
        <v xml:space="preserve"> </v>
      </c>
      <c r="X162" s="60"/>
      <c r="Y162" s="60"/>
    </row>
    <row r="163" spans="1:25" ht="53.25" customHeight="1" x14ac:dyDescent="0.2">
      <c r="A163" s="79"/>
      <c r="B163" s="81"/>
      <c r="C163" s="49" t="s">
        <v>256</v>
      </c>
      <c r="D163" s="88">
        <f>SUM(E163:H163)</f>
        <v>0</v>
      </c>
      <c r="E163" s="89"/>
      <c r="F163" s="89"/>
      <c r="G163" s="89"/>
      <c r="H163" s="91"/>
      <c r="I163" s="88">
        <f>SUM(J163:M163)</f>
        <v>151135.1</v>
      </c>
      <c r="J163" s="89"/>
      <c r="K163" s="89">
        <v>151135.1</v>
      </c>
      <c r="L163" s="89"/>
      <c r="M163" s="91"/>
      <c r="N163" s="92">
        <f t="shared" si="122"/>
        <v>150415.04399999999</v>
      </c>
      <c r="O163" s="89"/>
      <c r="P163" s="89">
        <v>150415.04399999999</v>
      </c>
      <c r="Q163" s="89"/>
      <c r="R163" s="91"/>
      <c r="S163" s="85">
        <f t="shared" si="125"/>
        <v>0.99523567986523309</v>
      </c>
      <c r="T163" s="86" t="str">
        <f t="shared" si="126"/>
        <v xml:space="preserve"> </v>
      </c>
      <c r="U163" s="86">
        <f t="shared" si="127"/>
        <v>0.99523567986523309</v>
      </c>
      <c r="V163" s="86" t="str">
        <f t="shared" si="128"/>
        <v xml:space="preserve"> </v>
      </c>
      <c r="W163" s="87" t="str">
        <f t="shared" si="129"/>
        <v xml:space="preserve"> </v>
      </c>
      <c r="X163" s="58"/>
      <c r="Y163" s="58"/>
    </row>
    <row r="164" spans="1:25" ht="52.5" customHeight="1" x14ac:dyDescent="0.2">
      <c r="A164" s="79"/>
      <c r="B164" s="81"/>
      <c r="C164" s="49" t="s">
        <v>257</v>
      </c>
      <c r="D164" s="88">
        <f t="shared" ref="D164:D199" si="130">SUM(E164:H164)</f>
        <v>0</v>
      </c>
      <c r="E164" s="89"/>
      <c r="F164" s="89"/>
      <c r="G164" s="89"/>
      <c r="H164" s="91"/>
      <c r="I164" s="88">
        <f t="shared" si="124"/>
        <v>36175</v>
      </c>
      <c r="J164" s="89"/>
      <c r="K164" s="89"/>
      <c r="L164" s="89">
        <v>36175</v>
      </c>
      <c r="M164" s="91"/>
      <c r="N164" s="92">
        <f t="shared" si="122"/>
        <v>26800</v>
      </c>
      <c r="O164" s="89"/>
      <c r="P164" s="89"/>
      <c r="Q164" s="89">
        <v>26800</v>
      </c>
      <c r="R164" s="91"/>
      <c r="S164" s="85">
        <f t="shared" si="125"/>
        <v>0.74084312370421557</v>
      </c>
      <c r="T164" s="86" t="str">
        <f t="shared" si="126"/>
        <v xml:space="preserve"> </v>
      </c>
      <c r="U164" s="86" t="str">
        <f t="shared" si="127"/>
        <v xml:space="preserve"> </v>
      </c>
      <c r="V164" s="86">
        <f t="shared" si="128"/>
        <v>0.74084312370421557</v>
      </c>
      <c r="W164" s="87" t="str">
        <f t="shared" si="129"/>
        <v xml:space="preserve"> </v>
      </c>
      <c r="X164" s="58"/>
      <c r="Y164" s="58"/>
    </row>
    <row r="165" spans="1:25" ht="110.25" customHeight="1" x14ac:dyDescent="0.2">
      <c r="A165" s="79"/>
      <c r="B165" s="81"/>
      <c r="C165" s="157" t="s">
        <v>258</v>
      </c>
      <c r="D165" s="88">
        <f t="shared" si="130"/>
        <v>0</v>
      </c>
      <c r="E165" s="89"/>
      <c r="F165" s="89"/>
      <c r="G165" s="89"/>
      <c r="H165" s="91"/>
      <c r="I165" s="88">
        <f t="shared" si="124"/>
        <v>2793.8</v>
      </c>
      <c r="J165" s="89"/>
      <c r="K165" s="89">
        <v>0</v>
      </c>
      <c r="L165" s="89">
        <v>2793.8</v>
      </c>
      <c r="M165" s="91"/>
      <c r="N165" s="92">
        <f t="shared" si="122"/>
        <v>2793</v>
      </c>
      <c r="O165" s="89"/>
      <c r="P165" s="89">
        <v>0</v>
      </c>
      <c r="Q165" s="89">
        <v>2793</v>
      </c>
      <c r="R165" s="91"/>
      <c r="S165" s="85">
        <f t="shared" si="125"/>
        <v>0.99971365165724102</v>
      </c>
      <c r="T165" s="86" t="str">
        <f t="shared" si="126"/>
        <v xml:space="preserve"> </v>
      </c>
      <c r="U165" s="86" t="str">
        <f t="shared" si="127"/>
        <v xml:space="preserve"> </v>
      </c>
      <c r="V165" s="86">
        <f t="shared" si="128"/>
        <v>0.99971365165724102</v>
      </c>
      <c r="W165" s="87" t="str">
        <f t="shared" si="129"/>
        <v xml:space="preserve"> </v>
      </c>
      <c r="X165" s="58"/>
      <c r="Y165" s="58"/>
    </row>
    <row r="166" spans="1:25" ht="52.5" customHeight="1" x14ac:dyDescent="0.2">
      <c r="A166" s="79"/>
      <c r="B166" s="81"/>
      <c r="C166" s="49" t="s">
        <v>259</v>
      </c>
      <c r="D166" s="88">
        <f t="shared" si="130"/>
        <v>0</v>
      </c>
      <c r="E166" s="89"/>
      <c r="F166" s="89"/>
      <c r="G166" s="89"/>
      <c r="H166" s="91"/>
      <c r="I166" s="88">
        <f t="shared" si="124"/>
        <v>542824.5</v>
      </c>
      <c r="J166" s="89"/>
      <c r="K166" s="89">
        <v>540020.1</v>
      </c>
      <c r="L166" s="89">
        <v>2804.4</v>
      </c>
      <c r="M166" s="91"/>
      <c r="N166" s="92">
        <f t="shared" si="122"/>
        <v>542626.50300000003</v>
      </c>
      <c r="O166" s="89"/>
      <c r="P166" s="89">
        <v>539822.103</v>
      </c>
      <c r="Q166" s="89">
        <v>2804.4</v>
      </c>
      <c r="R166" s="91"/>
      <c r="S166" s="85">
        <f t="shared" si="125"/>
        <v>0.99963524675102178</v>
      </c>
      <c r="T166" s="86" t="str">
        <f t="shared" si="126"/>
        <v xml:space="preserve"> </v>
      </c>
      <c r="U166" s="86">
        <f t="shared" si="127"/>
        <v>0.99963335253632235</v>
      </c>
      <c r="V166" s="86">
        <f t="shared" si="128"/>
        <v>1</v>
      </c>
      <c r="W166" s="87" t="str">
        <f t="shared" si="129"/>
        <v xml:space="preserve"> </v>
      </c>
      <c r="X166" s="58"/>
      <c r="Y166" s="58"/>
    </row>
    <row r="167" spans="1:25" ht="88.5" customHeight="1" x14ac:dyDescent="0.2">
      <c r="A167" s="79"/>
      <c r="B167" s="81"/>
      <c r="C167" s="49" t="s">
        <v>260</v>
      </c>
      <c r="D167" s="88">
        <f t="shared" si="130"/>
        <v>0</v>
      </c>
      <c r="E167" s="89"/>
      <c r="F167" s="89"/>
      <c r="G167" s="89"/>
      <c r="H167" s="91"/>
      <c r="I167" s="88">
        <f t="shared" si="124"/>
        <v>51819.6</v>
      </c>
      <c r="J167" s="89"/>
      <c r="K167" s="89">
        <v>51819.6</v>
      </c>
      <c r="L167" s="89"/>
      <c r="M167" s="91"/>
      <c r="N167" s="92">
        <f t="shared" si="122"/>
        <v>35675</v>
      </c>
      <c r="O167" s="89"/>
      <c r="P167" s="89">
        <v>35675</v>
      </c>
      <c r="Q167" s="89"/>
      <c r="R167" s="91"/>
      <c r="S167" s="85">
        <f t="shared" si="125"/>
        <v>0.68844607059876961</v>
      </c>
      <c r="T167" s="86" t="str">
        <f t="shared" si="126"/>
        <v xml:space="preserve"> </v>
      </c>
      <c r="U167" s="86">
        <f t="shared" si="127"/>
        <v>0.68844607059876961</v>
      </c>
      <c r="V167" s="86" t="str">
        <f t="shared" si="128"/>
        <v xml:space="preserve"> </v>
      </c>
      <c r="W167" s="87" t="str">
        <f t="shared" si="129"/>
        <v xml:space="preserve"> </v>
      </c>
      <c r="X167" s="58"/>
      <c r="Y167" s="58"/>
    </row>
    <row r="168" spans="1:25" ht="69.75" customHeight="1" x14ac:dyDescent="0.2">
      <c r="A168" s="79"/>
      <c r="B168" s="81"/>
      <c r="C168" s="157" t="s">
        <v>261</v>
      </c>
      <c r="D168" s="88">
        <f t="shared" si="130"/>
        <v>0</v>
      </c>
      <c r="E168" s="89"/>
      <c r="F168" s="89"/>
      <c r="G168" s="89"/>
      <c r="H168" s="91"/>
      <c r="I168" s="88">
        <f t="shared" si="124"/>
        <v>17900</v>
      </c>
      <c r="J168" s="89"/>
      <c r="K168" s="89">
        <v>17900</v>
      </c>
      <c r="L168" s="89"/>
      <c r="M168" s="91"/>
      <c r="N168" s="92">
        <f t="shared" si="122"/>
        <v>17900</v>
      </c>
      <c r="O168" s="89"/>
      <c r="P168" s="89">
        <v>17900</v>
      </c>
      <c r="Q168" s="89"/>
      <c r="R168" s="91"/>
      <c r="S168" s="85">
        <f t="shared" si="125"/>
        <v>1</v>
      </c>
      <c r="T168" s="86" t="str">
        <f t="shared" si="126"/>
        <v xml:space="preserve"> </v>
      </c>
      <c r="U168" s="86">
        <f t="shared" si="127"/>
        <v>1</v>
      </c>
      <c r="V168" s="86" t="str">
        <f t="shared" si="128"/>
        <v xml:space="preserve"> </v>
      </c>
      <c r="W168" s="87" t="str">
        <f t="shared" si="129"/>
        <v xml:space="preserve"> </v>
      </c>
      <c r="X168" s="58"/>
      <c r="Y168" s="58"/>
    </row>
    <row r="169" spans="1:25" ht="61.5" customHeight="1" x14ac:dyDescent="0.2">
      <c r="A169" s="79"/>
      <c r="B169" s="81"/>
      <c r="C169" s="49" t="s">
        <v>262</v>
      </c>
      <c r="D169" s="88">
        <f t="shared" si="130"/>
        <v>0</v>
      </c>
      <c r="E169" s="89"/>
      <c r="F169" s="89"/>
      <c r="G169" s="89"/>
      <c r="H169" s="91"/>
      <c r="I169" s="88">
        <f t="shared" si="124"/>
        <v>3452.2</v>
      </c>
      <c r="J169" s="89"/>
      <c r="K169" s="89"/>
      <c r="L169" s="89">
        <v>3452.2</v>
      </c>
      <c r="M169" s="91"/>
      <c r="N169" s="92">
        <f t="shared" si="122"/>
        <v>3452.2</v>
      </c>
      <c r="O169" s="89"/>
      <c r="P169" s="89"/>
      <c r="Q169" s="89">
        <v>3452.2</v>
      </c>
      <c r="R169" s="91"/>
      <c r="S169" s="85">
        <f t="shared" si="125"/>
        <v>1</v>
      </c>
      <c r="T169" s="86" t="str">
        <f t="shared" si="126"/>
        <v xml:space="preserve"> </v>
      </c>
      <c r="U169" s="86" t="str">
        <f t="shared" si="127"/>
        <v xml:space="preserve"> </v>
      </c>
      <c r="V169" s="86">
        <f t="shared" si="128"/>
        <v>1</v>
      </c>
      <c r="W169" s="87" t="str">
        <f t="shared" si="129"/>
        <v xml:space="preserve"> </v>
      </c>
      <c r="X169" s="58"/>
      <c r="Y169" s="58"/>
    </row>
    <row r="170" spans="1:25" ht="68.25" customHeight="1" x14ac:dyDescent="0.2">
      <c r="A170" s="79"/>
      <c r="B170" s="81"/>
      <c r="C170" s="49" t="s">
        <v>263</v>
      </c>
      <c r="D170" s="88">
        <f t="shared" si="130"/>
        <v>0</v>
      </c>
      <c r="E170" s="89"/>
      <c r="F170" s="89"/>
      <c r="G170" s="89"/>
      <c r="H170" s="91"/>
      <c r="I170" s="88">
        <f t="shared" si="124"/>
        <v>4722.1000000000004</v>
      </c>
      <c r="J170" s="89"/>
      <c r="K170" s="89"/>
      <c r="L170" s="89">
        <v>4722.1000000000004</v>
      </c>
      <c r="M170" s="91"/>
      <c r="N170" s="92">
        <f t="shared" si="122"/>
        <v>4722.1000000000004</v>
      </c>
      <c r="O170" s="89"/>
      <c r="P170" s="89"/>
      <c r="Q170" s="89">
        <v>4722.1000000000004</v>
      </c>
      <c r="R170" s="91"/>
      <c r="S170" s="85">
        <f t="shared" si="125"/>
        <v>1</v>
      </c>
      <c r="T170" s="86" t="str">
        <f t="shared" si="126"/>
        <v xml:space="preserve"> </v>
      </c>
      <c r="U170" s="86" t="str">
        <f t="shared" si="127"/>
        <v xml:space="preserve"> </v>
      </c>
      <c r="V170" s="86">
        <f t="shared" si="128"/>
        <v>1</v>
      </c>
      <c r="W170" s="87" t="str">
        <f t="shared" si="129"/>
        <v xml:space="preserve"> </v>
      </c>
      <c r="X170" s="58"/>
      <c r="Y170" s="58"/>
    </row>
    <row r="171" spans="1:25" ht="55.5" customHeight="1" x14ac:dyDescent="0.2">
      <c r="A171" s="79"/>
      <c r="B171" s="81"/>
      <c r="C171" s="157" t="s">
        <v>264</v>
      </c>
      <c r="D171" s="88">
        <f t="shared" si="130"/>
        <v>0</v>
      </c>
      <c r="E171" s="89"/>
      <c r="F171" s="89"/>
      <c r="G171" s="89"/>
      <c r="H171" s="91"/>
      <c r="I171" s="88">
        <f t="shared" si="124"/>
        <v>204641.90000000002</v>
      </c>
      <c r="J171" s="89"/>
      <c r="K171" s="89">
        <v>204166.2</v>
      </c>
      <c r="L171" s="89">
        <v>475.7</v>
      </c>
      <c r="M171" s="91"/>
      <c r="N171" s="92">
        <f t="shared" si="122"/>
        <v>169366.014</v>
      </c>
      <c r="O171" s="89"/>
      <c r="P171" s="89">
        <v>169112.514</v>
      </c>
      <c r="Q171" s="89">
        <v>253.5</v>
      </c>
      <c r="R171" s="91"/>
      <c r="S171" s="85">
        <f t="shared" si="125"/>
        <v>0.82762139131820012</v>
      </c>
      <c r="T171" s="86" t="str">
        <f t="shared" si="126"/>
        <v xml:space="preserve"> </v>
      </c>
      <c r="U171" s="86">
        <f t="shared" si="127"/>
        <v>0.82830808429602931</v>
      </c>
      <c r="V171" s="86">
        <f t="shared" si="128"/>
        <v>0.53289888585242806</v>
      </c>
      <c r="W171" s="87" t="str">
        <f t="shared" si="129"/>
        <v xml:space="preserve"> </v>
      </c>
      <c r="X171" s="58"/>
      <c r="Y171" s="58"/>
    </row>
    <row r="172" spans="1:25" ht="84.75" customHeight="1" x14ac:dyDescent="0.2">
      <c r="A172" s="79"/>
      <c r="B172" s="81"/>
      <c r="C172" s="49" t="s">
        <v>265</v>
      </c>
      <c r="D172" s="88">
        <f t="shared" si="130"/>
        <v>0</v>
      </c>
      <c r="E172" s="89"/>
      <c r="F172" s="89"/>
      <c r="G172" s="89"/>
      <c r="H172" s="91"/>
      <c r="I172" s="88">
        <f t="shared" si="124"/>
        <v>13194.3</v>
      </c>
      <c r="J172" s="89"/>
      <c r="K172" s="89">
        <v>13194.3</v>
      </c>
      <c r="L172" s="89"/>
      <c r="M172" s="91"/>
      <c r="N172" s="92">
        <f t="shared" si="122"/>
        <v>13194.262000000001</v>
      </c>
      <c r="O172" s="89"/>
      <c r="P172" s="89">
        <v>13194.262000000001</v>
      </c>
      <c r="Q172" s="89"/>
      <c r="R172" s="91"/>
      <c r="S172" s="85">
        <f t="shared" si="125"/>
        <v>0.99999711996847129</v>
      </c>
      <c r="T172" s="86" t="str">
        <f t="shared" si="126"/>
        <v xml:space="preserve"> </v>
      </c>
      <c r="U172" s="86">
        <f t="shared" si="127"/>
        <v>0.99999711996847129</v>
      </c>
      <c r="V172" s="86" t="str">
        <f t="shared" si="128"/>
        <v xml:space="preserve"> </v>
      </c>
      <c r="W172" s="87" t="str">
        <f t="shared" si="129"/>
        <v xml:space="preserve"> </v>
      </c>
      <c r="X172" s="58"/>
      <c r="Y172" s="58"/>
    </row>
    <row r="173" spans="1:25" ht="63.75" customHeight="1" x14ac:dyDescent="0.2">
      <c r="A173" s="79"/>
      <c r="B173" s="81"/>
      <c r="C173" s="49" t="s">
        <v>266</v>
      </c>
      <c r="D173" s="88">
        <f t="shared" si="130"/>
        <v>0</v>
      </c>
      <c r="E173" s="89"/>
      <c r="F173" s="89"/>
      <c r="G173" s="89"/>
      <c r="H173" s="91"/>
      <c r="I173" s="88">
        <f t="shared" si="124"/>
        <v>998.9</v>
      </c>
      <c r="J173" s="89"/>
      <c r="K173" s="89">
        <v>0</v>
      </c>
      <c r="L173" s="89">
        <v>998.9</v>
      </c>
      <c r="M173" s="91"/>
      <c r="N173" s="92">
        <f t="shared" si="122"/>
        <v>478.1</v>
      </c>
      <c r="O173" s="89"/>
      <c r="P173" s="89">
        <v>0</v>
      </c>
      <c r="Q173" s="89">
        <v>478.1</v>
      </c>
      <c r="R173" s="91"/>
      <c r="S173" s="85">
        <f t="shared" si="125"/>
        <v>0.47862648913805189</v>
      </c>
      <c r="T173" s="86" t="str">
        <f t="shared" si="126"/>
        <v xml:space="preserve"> </v>
      </c>
      <c r="U173" s="86" t="str">
        <f t="shared" si="127"/>
        <v xml:space="preserve"> </v>
      </c>
      <c r="V173" s="86">
        <f t="shared" si="128"/>
        <v>0.47862648913805189</v>
      </c>
      <c r="W173" s="87" t="str">
        <f t="shared" si="129"/>
        <v xml:space="preserve"> </v>
      </c>
      <c r="X173" s="58"/>
      <c r="Y173" s="58"/>
    </row>
    <row r="174" spans="1:25" ht="108.75" customHeight="1" x14ac:dyDescent="0.2">
      <c r="A174" s="79"/>
      <c r="B174" s="81"/>
      <c r="C174" s="157" t="s">
        <v>267</v>
      </c>
      <c r="D174" s="88">
        <f t="shared" si="130"/>
        <v>0</v>
      </c>
      <c r="E174" s="89"/>
      <c r="F174" s="89"/>
      <c r="G174" s="89"/>
      <c r="H174" s="91"/>
      <c r="I174" s="88">
        <f t="shared" si="124"/>
        <v>15105.6</v>
      </c>
      <c r="J174" s="89"/>
      <c r="K174" s="89"/>
      <c r="L174" s="89">
        <v>15105.6</v>
      </c>
      <c r="M174" s="91"/>
      <c r="N174" s="92">
        <f t="shared" si="122"/>
        <v>15060</v>
      </c>
      <c r="O174" s="89"/>
      <c r="P174" s="89"/>
      <c r="Q174" s="89">
        <f>1080+13980</f>
        <v>15060</v>
      </c>
      <c r="R174" s="91"/>
      <c r="S174" s="85">
        <f t="shared" si="125"/>
        <v>0.99698125198601839</v>
      </c>
      <c r="T174" s="86" t="str">
        <f t="shared" si="126"/>
        <v xml:space="preserve"> </v>
      </c>
      <c r="U174" s="86" t="str">
        <f t="shared" si="127"/>
        <v xml:space="preserve"> </v>
      </c>
      <c r="V174" s="86">
        <f t="shared" si="128"/>
        <v>0.99698125198601839</v>
      </c>
      <c r="W174" s="87" t="str">
        <f t="shared" si="129"/>
        <v xml:space="preserve"> </v>
      </c>
      <c r="X174" s="58"/>
      <c r="Y174" s="58"/>
    </row>
    <row r="175" spans="1:25" ht="60" customHeight="1" x14ac:dyDescent="0.2">
      <c r="A175" s="79"/>
      <c r="B175" s="81"/>
      <c r="C175" s="49" t="s">
        <v>268</v>
      </c>
      <c r="D175" s="88">
        <f t="shared" si="130"/>
        <v>0</v>
      </c>
      <c r="E175" s="89"/>
      <c r="F175" s="89"/>
      <c r="G175" s="89"/>
      <c r="H175" s="91"/>
      <c r="I175" s="88">
        <f t="shared" si="124"/>
        <v>5749.2</v>
      </c>
      <c r="J175" s="89"/>
      <c r="K175" s="89"/>
      <c r="L175" s="89">
        <v>5749.2</v>
      </c>
      <c r="M175" s="91"/>
      <c r="N175" s="92">
        <f t="shared" si="122"/>
        <v>5749.2</v>
      </c>
      <c r="O175" s="89"/>
      <c r="P175" s="89"/>
      <c r="Q175" s="89">
        <v>5749.2</v>
      </c>
      <c r="R175" s="91"/>
      <c r="S175" s="85">
        <f t="shared" si="125"/>
        <v>1</v>
      </c>
      <c r="T175" s="86" t="str">
        <f t="shared" si="126"/>
        <v xml:space="preserve"> </v>
      </c>
      <c r="U175" s="86" t="str">
        <f t="shared" si="127"/>
        <v xml:space="preserve"> </v>
      </c>
      <c r="V175" s="86">
        <f t="shared" si="128"/>
        <v>1</v>
      </c>
      <c r="W175" s="87" t="str">
        <f t="shared" si="129"/>
        <v xml:space="preserve"> </v>
      </c>
      <c r="X175" s="58"/>
      <c r="Y175" s="58"/>
    </row>
    <row r="176" spans="1:25" ht="64.5" customHeight="1" x14ac:dyDescent="0.2">
      <c r="A176" s="79"/>
      <c r="B176" s="81"/>
      <c r="C176" s="49" t="s">
        <v>269</v>
      </c>
      <c r="D176" s="88">
        <f t="shared" si="130"/>
        <v>0</v>
      </c>
      <c r="E176" s="89"/>
      <c r="F176" s="89"/>
      <c r="G176" s="89"/>
      <c r="H176" s="91"/>
      <c r="I176" s="88">
        <f t="shared" si="124"/>
        <v>2323.6</v>
      </c>
      <c r="J176" s="89"/>
      <c r="K176" s="89"/>
      <c r="L176" s="89">
        <v>2323.6</v>
      </c>
      <c r="M176" s="91"/>
      <c r="N176" s="92">
        <f t="shared" si="122"/>
        <v>2323.6</v>
      </c>
      <c r="O176" s="89"/>
      <c r="P176" s="89"/>
      <c r="Q176" s="89">
        <v>2323.6</v>
      </c>
      <c r="R176" s="91"/>
      <c r="S176" s="85">
        <f t="shared" si="125"/>
        <v>1</v>
      </c>
      <c r="T176" s="86" t="str">
        <f t="shared" si="126"/>
        <v xml:space="preserve"> </v>
      </c>
      <c r="U176" s="86" t="str">
        <f t="shared" si="127"/>
        <v xml:space="preserve"> </v>
      </c>
      <c r="V176" s="86">
        <f t="shared" si="128"/>
        <v>1</v>
      </c>
      <c r="W176" s="87" t="str">
        <f t="shared" si="129"/>
        <v xml:space="preserve"> </v>
      </c>
      <c r="X176" s="58"/>
      <c r="Y176" s="58"/>
    </row>
    <row r="177" spans="1:25" ht="63.75" customHeight="1" x14ac:dyDescent="0.2">
      <c r="A177" s="79"/>
      <c r="B177" s="81"/>
      <c r="C177" s="157" t="s">
        <v>270</v>
      </c>
      <c r="D177" s="88">
        <f t="shared" si="130"/>
        <v>0</v>
      </c>
      <c r="E177" s="89"/>
      <c r="F177" s="89"/>
      <c r="G177" s="89"/>
      <c r="H177" s="91"/>
      <c r="I177" s="88">
        <f t="shared" si="124"/>
        <v>1161.8</v>
      </c>
      <c r="J177" s="89"/>
      <c r="K177" s="89"/>
      <c r="L177" s="89">
        <v>1161.8</v>
      </c>
      <c r="M177" s="91"/>
      <c r="N177" s="92">
        <f t="shared" si="122"/>
        <v>1161.8</v>
      </c>
      <c r="O177" s="89"/>
      <c r="P177" s="89"/>
      <c r="Q177" s="89">
        <v>1161.8</v>
      </c>
      <c r="R177" s="91"/>
      <c r="S177" s="85">
        <f t="shared" si="125"/>
        <v>1</v>
      </c>
      <c r="T177" s="86" t="str">
        <f t="shared" si="126"/>
        <v xml:space="preserve"> </v>
      </c>
      <c r="U177" s="86" t="str">
        <f t="shared" si="127"/>
        <v xml:space="preserve"> </v>
      </c>
      <c r="V177" s="86">
        <f t="shared" si="128"/>
        <v>1</v>
      </c>
      <c r="W177" s="87" t="str">
        <f t="shared" si="129"/>
        <v xml:space="preserve"> </v>
      </c>
      <c r="X177" s="58"/>
      <c r="Y177" s="58"/>
    </row>
    <row r="178" spans="1:25" ht="79.5" customHeight="1" x14ac:dyDescent="0.2">
      <c r="A178" s="79"/>
      <c r="B178" s="81"/>
      <c r="C178" s="49" t="s">
        <v>271</v>
      </c>
      <c r="D178" s="88">
        <f t="shared" si="130"/>
        <v>0</v>
      </c>
      <c r="E178" s="89"/>
      <c r="F178" s="89"/>
      <c r="G178" s="89"/>
      <c r="H178" s="91"/>
      <c r="I178" s="88">
        <f t="shared" si="124"/>
        <v>5761.7</v>
      </c>
      <c r="J178" s="89"/>
      <c r="K178" s="89">
        <v>503.5</v>
      </c>
      <c r="L178" s="89">
        <v>5258.2</v>
      </c>
      <c r="M178" s="91"/>
      <c r="N178" s="92">
        <f t="shared" si="122"/>
        <v>5248.2</v>
      </c>
      <c r="O178" s="89"/>
      <c r="P178" s="89">
        <v>0</v>
      </c>
      <c r="Q178" s="89">
        <v>5248.2</v>
      </c>
      <c r="R178" s="91"/>
      <c r="S178" s="85">
        <f t="shared" si="125"/>
        <v>0.91087699810819722</v>
      </c>
      <c r="T178" s="86" t="str">
        <f t="shared" si="126"/>
        <v xml:space="preserve"> </v>
      </c>
      <c r="U178" s="86">
        <f t="shared" si="127"/>
        <v>0</v>
      </c>
      <c r="V178" s="86">
        <f t="shared" si="128"/>
        <v>0.99809820851241871</v>
      </c>
      <c r="W178" s="87" t="str">
        <f t="shared" si="129"/>
        <v xml:space="preserve"> </v>
      </c>
      <c r="X178" s="58"/>
      <c r="Y178" s="58"/>
    </row>
    <row r="179" spans="1:25" ht="84" customHeight="1" x14ac:dyDescent="0.2">
      <c r="A179" s="79"/>
      <c r="B179" s="81"/>
      <c r="C179" s="49" t="s">
        <v>272</v>
      </c>
      <c r="D179" s="88">
        <f t="shared" si="130"/>
        <v>0</v>
      </c>
      <c r="E179" s="89"/>
      <c r="F179" s="89"/>
      <c r="G179" s="89"/>
      <c r="H179" s="91"/>
      <c r="I179" s="88">
        <f t="shared" si="124"/>
        <v>4169.6000000000004</v>
      </c>
      <c r="J179" s="89"/>
      <c r="K179" s="89">
        <v>1360.9</v>
      </c>
      <c r="L179" s="89">
        <v>2808.7</v>
      </c>
      <c r="M179" s="91"/>
      <c r="N179" s="92">
        <f t="shared" si="122"/>
        <v>2808.7</v>
      </c>
      <c r="O179" s="89"/>
      <c r="P179" s="89">
        <v>0</v>
      </c>
      <c r="Q179" s="89">
        <v>2808.7</v>
      </c>
      <c r="R179" s="91"/>
      <c r="S179" s="85">
        <f t="shared" si="125"/>
        <v>0.67361377590176508</v>
      </c>
      <c r="T179" s="86" t="str">
        <f t="shared" si="126"/>
        <v xml:space="preserve"> </v>
      </c>
      <c r="U179" s="86">
        <f t="shared" si="127"/>
        <v>0</v>
      </c>
      <c r="V179" s="86">
        <f t="shared" si="128"/>
        <v>1</v>
      </c>
      <c r="W179" s="87" t="str">
        <f t="shared" si="129"/>
        <v xml:space="preserve"> </v>
      </c>
      <c r="X179" s="58"/>
      <c r="Y179" s="58"/>
    </row>
    <row r="180" spans="1:25" ht="63" customHeight="1" x14ac:dyDescent="0.2">
      <c r="A180" s="79"/>
      <c r="B180" s="81"/>
      <c r="C180" s="157" t="s">
        <v>273</v>
      </c>
      <c r="D180" s="88">
        <f t="shared" si="130"/>
        <v>0</v>
      </c>
      <c r="E180" s="89"/>
      <c r="F180" s="89"/>
      <c r="G180" s="89"/>
      <c r="H180" s="91"/>
      <c r="I180" s="88">
        <f t="shared" si="124"/>
        <v>280329.60000000003</v>
      </c>
      <c r="J180" s="89"/>
      <c r="K180" s="89">
        <v>275447.2</v>
      </c>
      <c r="L180" s="89">
        <v>4882.3999999999996</v>
      </c>
      <c r="M180" s="91"/>
      <c r="N180" s="92">
        <f t="shared" si="122"/>
        <v>263486.58300000004</v>
      </c>
      <c r="O180" s="89"/>
      <c r="P180" s="89">
        <v>258604.18300000002</v>
      </c>
      <c r="Q180" s="89">
        <v>4882.3999999999996</v>
      </c>
      <c r="R180" s="91"/>
      <c r="S180" s="85">
        <f t="shared" si="125"/>
        <v>0.93991709402075274</v>
      </c>
      <c r="T180" s="86" t="str">
        <f t="shared" si="126"/>
        <v xml:space="preserve"> </v>
      </c>
      <c r="U180" s="86">
        <f t="shared" si="127"/>
        <v>0.93885210305278111</v>
      </c>
      <c r="V180" s="86">
        <f t="shared" si="128"/>
        <v>1</v>
      </c>
      <c r="W180" s="87" t="str">
        <f t="shared" si="129"/>
        <v xml:space="preserve"> </v>
      </c>
      <c r="X180" s="58"/>
      <c r="Y180" s="58"/>
    </row>
    <row r="181" spans="1:25" ht="60.75" customHeight="1" x14ac:dyDescent="0.2">
      <c r="A181" s="79"/>
      <c r="B181" s="81"/>
      <c r="C181" s="49" t="s">
        <v>274</v>
      </c>
      <c r="D181" s="88">
        <f t="shared" si="130"/>
        <v>0</v>
      </c>
      <c r="E181" s="89"/>
      <c r="F181" s="89"/>
      <c r="G181" s="89"/>
      <c r="H181" s="91"/>
      <c r="I181" s="88">
        <f t="shared" si="124"/>
        <v>284194.09999999992</v>
      </c>
      <c r="J181" s="89"/>
      <c r="K181" s="89">
        <v>254281.79999999993</v>
      </c>
      <c r="L181" s="89">
        <v>29912.3</v>
      </c>
      <c r="M181" s="91"/>
      <c r="N181" s="92">
        <f t="shared" si="122"/>
        <v>269101.94699999999</v>
      </c>
      <c r="O181" s="89"/>
      <c r="P181" s="89">
        <v>239189.647</v>
      </c>
      <c r="Q181" s="89">
        <v>29912.3</v>
      </c>
      <c r="R181" s="91"/>
      <c r="S181" s="85">
        <f t="shared" si="125"/>
        <v>0.94689491090772138</v>
      </c>
      <c r="T181" s="86" t="str">
        <f t="shared" si="126"/>
        <v xml:space="preserve"> </v>
      </c>
      <c r="U181" s="86">
        <f t="shared" si="127"/>
        <v>0.9406479228949931</v>
      </c>
      <c r="V181" s="86">
        <f t="shared" si="128"/>
        <v>1</v>
      </c>
      <c r="W181" s="87" t="str">
        <f t="shared" si="129"/>
        <v xml:space="preserve"> </v>
      </c>
      <c r="X181" s="58"/>
      <c r="Y181" s="58"/>
    </row>
    <row r="182" spans="1:25" ht="49.5" customHeight="1" x14ac:dyDescent="0.2">
      <c r="A182" s="79"/>
      <c r="B182" s="81"/>
      <c r="C182" s="49" t="s">
        <v>275</v>
      </c>
      <c r="D182" s="88">
        <f t="shared" si="130"/>
        <v>0</v>
      </c>
      <c r="E182" s="89"/>
      <c r="F182" s="89"/>
      <c r="G182" s="89"/>
      <c r="H182" s="91"/>
      <c r="I182" s="88">
        <f t="shared" si="124"/>
        <v>16100</v>
      </c>
      <c r="J182" s="89"/>
      <c r="K182" s="89"/>
      <c r="L182" s="89">
        <v>16100</v>
      </c>
      <c r="M182" s="91"/>
      <c r="N182" s="92">
        <f t="shared" si="122"/>
        <v>12228</v>
      </c>
      <c r="O182" s="89"/>
      <c r="P182" s="89"/>
      <c r="Q182" s="89">
        <f>10500+1728</f>
        <v>12228</v>
      </c>
      <c r="R182" s="91"/>
      <c r="S182" s="85">
        <f t="shared" si="125"/>
        <v>0.75950310559006207</v>
      </c>
      <c r="T182" s="86" t="str">
        <f t="shared" si="126"/>
        <v xml:space="preserve"> </v>
      </c>
      <c r="U182" s="86" t="str">
        <f t="shared" si="127"/>
        <v xml:space="preserve"> </v>
      </c>
      <c r="V182" s="86">
        <f t="shared" si="128"/>
        <v>0.75950310559006207</v>
      </c>
      <c r="W182" s="87" t="str">
        <f t="shared" si="129"/>
        <v xml:space="preserve"> </v>
      </c>
      <c r="X182" s="58"/>
      <c r="Y182" s="58"/>
    </row>
    <row r="183" spans="1:25" ht="40.5" customHeight="1" x14ac:dyDescent="0.2">
      <c r="A183" s="79"/>
      <c r="B183" s="81"/>
      <c r="C183" s="157" t="s">
        <v>276</v>
      </c>
      <c r="D183" s="88">
        <f t="shared" si="130"/>
        <v>0</v>
      </c>
      <c r="E183" s="89"/>
      <c r="F183" s="89"/>
      <c r="G183" s="89"/>
      <c r="H183" s="91"/>
      <c r="I183" s="88">
        <f t="shared" si="124"/>
        <v>1318.3</v>
      </c>
      <c r="J183" s="89"/>
      <c r="K183" s="89"/>
      <c r="L183" s="89">
        <v>1318.3</v>
      </c>
      <c r="M183" s="91"/>
      <c r="N183" s="92">
        <f t="shared" si="122"/>
        <v>1318.3</v>
      </c>
      <c r="O183" s="89"/>
      <c r="P183" s="89"/>
      <c r="Q183" s="89">
        <v>1318.3</v>
      </c>
      <c r="R183" s="91"/>
      <c r="S183" s="85">
        <f t="shared" si="125"/>
        <v>1</v>
      </c>
      <c r="T183" s="86" t="str">
        <f t="shared" si="126"/>
        <v xml:space="preserve"> </v>
      </c>
      <c r="U183" s="86" t="str">
        <f t="shared" si="127"/>
        <v xml:space="preserve"> </v>
      </c>
      <c r="V183" s="86">
        <f t="shared" si="128"/>
        <v>1</v>
      </c>
      <c r="W183" s="87" t="str">
        <f t="shared" si="129"/>
        <v xml:space="preserve"> </v>
      </c>
      <c r="X183" s="58"/>
      <c r="Y183" s="58"/>
    </row>
    <row r="184" spans="1:25" ht="50.25" customHeight="1" x14ac:dyDescent="0.2">
      <c r="A184" s="79"/>
      <c r="B184" s="81"/>
      <c r="C184" s="49" t="s">
        <v>277</v>
      </c>
      <c r="D184" s="88">
        <f t="shared" si="130"/>
        <v>0</v>
      </c>
      <c r="E184" s="89"/>
      <c r="F184" s="89"/>
      <c r="G184" s="89"/>
      <c r="H184" s="91"/>
      <c r="I184" s="88">
        <f t="shared" si="124"/>
        <v>1988311.3</v>
      </c>
      <c r="J184" s="89"/>
      <c r="K184" s="89">
        <v>1979770.1</v>
      </c>
      <c r="L184" s="89">
        <v>8541.2000000000007</v>
      </c>
      <c r="M184" s="91"/>
      <c r="N184" s="92">
        <f t="shared" si="122"/>
        <v>1988311.3</v>
      </c>
      <c r="O184" s="89"/>
      <c r="P184" s="89">
        <v>1979770.1</v>
      </c>
      <c r="Q184" s="89">
        <v>8541.2000000000007</v>
      </c>
      <c r="R184" s="91"/>
      <c r="S184" s="85">
        <f t="shared" si="125"/>
        <v>1</v>
      </c>
      <c r="T184" s="86" t="str">
        <f t="shared" si="126"/>
        <v xml:space="preserve"> </v>
      </c>
      <c r="U184" s="86">
        <f t="shared" si="127"/>
        <v>1</v>
      </c>
      <c r="V184" s="86">
        <f t="shared" si="128"/>
        <v>1</v>
      </c>
      <c r="W184" s="87" t="str">
        <f t="shared" si="129"/>
        <v xml:space="preserve"> </v>
      </c>
      <c r="X184" s="58"/>
      <c r="Y184" s="58"/>
    </row>
    <row r="185" spans="1:25" ht="68.25" customHeight="1" x14ac:dyDescent="0.2">
      <c r="A185" s="79"/>
      <c r="B185" s="81"/>
      <c r="C185" s="49" t="s">
        <v>278</v>
      </c>
      <c r="D185" s="88">
        <f t="shared" si="130"/>
        <v>0</v>
      </c>
      <c r="E185" s="89"/>
      <c r="F185" s="89"/>
      <c r="G185" s="89"/>
      <c r="H185" s="91"/>
      <c r="I185" s="88">
        <f t="shared" si="124"/>
        <v>12319.2</v>
      </c>
      <c r="J185" s="89"/>
      <c r="K185" s="89"/>
      <c r="L185" s="89">
        <v>12319.2</v>
      </c>
      <c r="M185" s="91"/>
      <c r="N185" s="92">
        <f t="shared" si="122"/>
        <v>12319.2</v>
      </c>
      <c r="O185" s="89"/>
      <c r="P185" s="89"/>
      <c r="Q185" s="89">
        <v>12319.2</v>
      </c>
      <c r="R185" s="91"/>
      <c r="S185" s="85">
        <f t="shared" si="125"/>
        <v>1</v>
      </c>
      <c r="T185" s="86" t="str">
        <f t="shared" si="126"/>
        <v xml:space="preserve"> </v>
      </c>
      <c r="U185" s="86" t="str">
        <f t="shared" si="127"/>
        <v xml:space="preserve"> </v>
      </c>
      <c r="V185" s="86">
        <f t="shared" si="128"/>
        <v>1</v>
      </c>
      <c r="W185" s="87" t="str">
        <f t="shared" si="129"/>
        <v xml:space="preserve"> </v>
      </c>
      <c r="X185" s="58"/>
      <c r="Y185" s="58"/>
    </row>
    <row r="186" spans="1:25" ht="60" customHeight="1" x14ac:dyDescent="0.2">
      <c r="A186" s="79"/>
      <c r="B186" s="81"/>
      <c r="C186" s="157" t="s">
        <v>279</v>
      </c>
      <c r="D186" s="88">
        <f t="shared" si="130"/>
        <v>0</v>
      </c>
      <c r="E186" s="89"/>
      <c r="F186" s="89"/>
      <c r="G186" s="89"/>
      <c r="H186" s="91"/>
      <c r="I186" s="88">
        <f t="shared" si="124"/>
        <v>5030</v>
      </c>
      <c r="J186" s="89"/>
      <c r="K186" s="89"/>
      <c r="L186" s="89">
        <v>5030</v>
      </c>
      <c r="M186" s="91"/>
      <c r="N186" s="92">
        <f t="shared" si="122"/>
        <v>5030</v>
      </c>
      <c r="O186" s="89"/>
      <c r="P186" s="89"/>
      <c r="Q186" s="89">
        <v>5030</v>
      </c>
      <c r="R186" s="91"/>
      <c r="S186" s="85">
        <f t="shared" si="125"/>
        <v>1</v>
      </c>
      <c r="T186" s="86" t="str">
        <f t="shared" si="126"/>
        <v xml:space="preserve"> </v>
      </c>
      <c r="U186" s="86" t="str">
        <f t="shared" si="127"/>
        <v xml:space="preserve"> </v>
      </c>
      <c r="V186" s="86">
        <f t="shared" si="128"/>
        <v>1</v>
      </c>
      <c r="W186" s="87" t="str">
        <f t="shared" si="129"/>
        <v xml:space="preserve"> </v>
      </c>
      <c r="X186" s="58"/>
      <c r="Y186" s="58"/>
    </row>
    <row r="187" spans="1:25" ht="86.25" customHeight="1" x14ac:dyDescent="0.2">
      <c r="A187" s="79"/>
      <c r="B187" s="81"/>
      <c r="C187" s="49" t="s">
        <v>280</v>
      </c>
      <c r="D187" s="88">
        <f t="shared" si="130"/>
        <v>0</v>
      </c>
      <c r="E187" s="89"/>
      <c r="F187" s="89"/>
      <c r="G187" s="89"/>
      <c r="H187" s="91"/>
      <c r="I187" s="88">
        <f t="shared" si="124"/>
        <v>236636.79999999999</v>
      </c>
      <c r="J187" s="89"/>
      <c r="K187" s="89">
        <v>234498.3</v>
      </c>
      <c r="L187" s="89">
        <v>2138.5</v>
      </c>
      <c r="M187" s="91"/>
      <c r="N187" s="92">
        <f t="shared" si="122"/>
        <v>223574.69900000002</v>
      </c>
      <c r="O187" s="89"/>
      <c r="P187" s="89">
        <v>221674.69900000002</v>
      </c>
      <c r="Q187" s="89">
        <v>1900</v>
      </c>
      <c r="R187" s="91"/>
      <c r="S187" s="85">
        <f t="shared" si="125"/>
        <v>0.94480105799267078</v>
      </c>
      <c r="T187" s="86" t="str">
        <f t="shared" si="126"/>
        <v xml:space="preserve"> </v>
      </c>
      <c r="U187" s="86">
        <f t="shared" si="127"/>
        <v>0.94531473788935794</v>
      </c>
      <c r="V187" s="86">
        <f t="shared" si="128"/>
        <v>0.88847322889876079</v>
      </c>
      <c r="W187" s="87" t="str">
        <f t="shared" si="129"/>
        <v xml:space="preserve"> </v>
      </c>
      <c r="X187" s="58"/>
      <c r="Y187" s="58"/>
    </row>
    <row r="188" spans="1:25" ht="63" customHeight="1" x14ac:dyDescent="0.2">
      <c r="A188" s="79"/>
      <c r="B188" s="81"/>
      <c r="C188" s="49" t="s">
        <v>281</v>
      </c>
      <c r="D188" s="88">
        <f t="shared" si="130"/>
        <v>0</v>
      </c>
      <c r="E188" s="89"/>
      <c r="F188" s="89"/>
      <c r="G188" s="89"/>
      <c r="H188" s="91"/>
      <c r="I188" s="88">
        <f t="shared" si="124"/>
        <v>175574.9</v>
      </c>
      <c r="J188" s="89"/>
      <c r="K188" s="89">
        <v>175574.9</v>
      </c>
      <c r="L188" s="89"/>
      <c r="M188" s="91"/>
      <c r="N188" s="92">
        <f t="shared" ref="N188:N199" si="131">SUM(O188:R188)</f>
        <v>175474.83799999999</v>
      </c>
      <c r="O188" s="89"/>
      <c r="P188" s="89">
        <v>175474.83799999999</v>
      </c>
      <c r="Q188" s="89"/>
      <c r="R188" s="91"/>
      <c r="S188" s="85">
        <f t="shared" si="125"/>
        <v>0.99943008938065747</v>
      </c>
      <c r="T188" s="86" t="str">
        <f t="shared" si="126"/>
        <v xml:space="preserve"> </v>
      </c>
      <c r="U188" s="86">
        <f t="shared" si="127"/>
        <v>0.99943008938065747</v>
      </c>
      <c r="V188" s="86" t="str">
        <f t="shared" si="128"/>
        <v xml:space="preserve"> </v>
      </c>
      <c r="W188" s="87" t="str">
        <f t="shared" si="129"/>
        <v xml:space="preserve"> </v>
      </c>
      <c r="X188" s="58"/>
      <c r="Y188" s="58"/>
    </row>
    <row r="189" spans="1:25" ht="47.25" customHeight="1" x14ac:dyDescent="0.2">
      <c r="A189" s="79"/>
      <c r="B189" s="81"/>
      <c r="C189" s="157" t="s">
        <v>282</v>
      </c>
      <c r="D189" s="88">
        <f t="shared" si="130"/>
        <v>0</v>
      </c>
      <c r="E189" s="89"/>
      <c r="F189" s="89"/>
      <c r="G189" s="89"/>
      <c r="H189" s="91"/>
      <c r="I189" s="88">
        <f t="shared" ref="I189:I199" si="132">SUM(J189:M189)</f>
        <v>8468.2999999999993</v>
      </c>
      <c r="J189" s="89"/>
      <c r="K189" s="89">
        <v>8468.2999999999993</v>
      </c>
      <c r="L189" s="89"/>
      <c r="M189" s="91"/>
      <c r="N189" s="92">
        <f t="shared" si="131"/>
        <v>5500</v>
      </c>
      <c r="O189" s="89"/>
      <c r="P189" s="89">
        <v>5500</v>
      </c>
      <c r="Q189" s="89"/>
      <c r="R189" s="91"/>
      <c r="S189" s="85">
        <f t="shared" si="125"/>
        <v>0.64948100563277167</v>
      </c>
      <c r="T189" s="86" t="str">
        <f t="shared" si="126"/>
        <v xml:space="preserve"> </v>
      </c>
      <c r="U189" s="86">
        <f t="shared" si="127"/>
        <v>0.64948100563277167</v>
      </c>
      <c r="V189" s="86" t="str">
        <f t="shared" si="128"/>
        <v xml:space="preserve"> </v>
      </c>
      <c r="W189" s="87" t="str">
        <f t="shared" si="129"/>
        <v xml:space="preserve"> </v>
      </c>
      <c r="X189" s="58"/>
      <c r="Y189" s="58"/>
    </row>
    <row r="190" spans="1:25" ht="63" customHeight="1" x14ac:dyDescent="0.2">
      <c r="A190" s="79"/>
      <c r="B190" s="81"/>
      <c r="C190" s="49" t="s">
        <v>283</v>
      </c>
      <c r="D190" s="88">
        <f t="shared" si="130"/>
        <v>0</v>
      </c>
      <c r="E190" s="89"/>
      <c r="F190" s="89"/>
      <c r="G190" s="89"/>
      <c r="H190" s="91"/>
      <c r="I190" s="88">
        <f t="shared" si="132"/>
        <v>45057.2</v>
      </c>
      <c r="J190" s="89"/>
      <c r="K190" s="89">
        <v>44235</v>
      </c>
      <c r="L190" s="89">
        <v>822.2</v>
      </c>
      <c r="M190" s="91"/>
      <c r="N190" s="92">
        <f t="shared" si="131"/>
        <v>44952.528999999995</v>
      </c>
      <c r="O190" s="89"/>
      <c r="P190" s="89">
        <v>44232.528999999995</v>
      </c>
      <c r="Q190" s="89">
        <v>720</v>
      </c>
      <c r="R190" s="91"/>
      <c r="S190" s="85">
        <f t="shared" si="125"/>
        <v>0.99767693065703145</v>
      </c>
      <c r="T190" s="86" t="str">
        <f t="shared" si="126"/>
        <v xml:space="preserve"> </v>
      </c>
      <c r="U190" s="86">
        <f t="shared" si="127"/>
        <v>0.99994413925624492</v>
      </c>
      <c r="V190" s="86">
        <f t="shared" si="128"/>
        <v>0.87569934322549248</v>
      </c>
      <c r="W190" s="87" t="str">
        <f t="shared" si="129"/>
        <v xml:space="preserve"> </v>
      </c>
      <c r="X190" s="58"/>
      <c r="Y190" s="58"/>
    </row>
    <row r="191" spans="1:25" ht="65.25" customHeight="1" x14ac:dyDescent="0.2">
      <c r="A191" s="79"/>
      <c r="B191" s="81"/>
      <c r="C191" s="49" t="s">
        <v>284</v>
      </c>
      <c r="D191" s="88">
        <f t="shared" si="130"/>
        <v>0</v>
      </c>
      <c r="E191" s="89"/>
      <c r="F191" s="89"/>
      <c r="G191" s="89"/>
      <c r="H191" s="91"/>
      <c r="I191" s="88">
        <f t="shared" si="132"/>
        <v>327899.89999999997</v>
      </c>
      <c r="J191" s="89"/>
      <c r="K191" s="89">
        <v>326183.09999999998</v>
      </c>
      <c r="L191" s="89">
        <v>1716.8</v>
      </c>
      <c r="M191" s="91"/>
      <c r="N191" s="92">
        <f t="shared" si="131"/>
        <v>312162.78600000002</v>
      </c>
      <c r="O191" s="89"/>
      <c r="P191" s="89">
        <v>310445.98600000003</v>
      </c>
      <c r="Q191" s="89">
        <v>1716.8</v>
      </c>
      <c r="R191" s="91"/>
      <c r="S191" s="85">
        <f t="shared" si="125"/>
        <v>0.95200634705896547</v>
      </c>
      <c r="T191" s="86" t="str">
        <f t="shared" si="126"/>
        <v xml:space="preserve"> </v>
      </c>
      <c r="U191" s="86">
        <f t="shared" si="127"/>
        <v>0.95175374199337748</v>
      </c>
      <c r="V191" s="86">
        <f t="shared" si="128"/>
        <v>1</v>
      </c>
      <c r="W191" s="87" t="str">
        <f t="shared" si="129"/>
        <v xml:space="preserve"> </v>
      </c>
      <c r="X191" s="58"/>
      <c r="Y191" s="58"/>
    </row>
    <row r="192" spans="1:25" ht="65.25" customHeight="1" x14ac:dyDescent="0.2">
      <c r="A192" s="79"/>
      <c r="B192" s="81"/>
      <c r="C192" s="157" t="s">
        <v>285</v>
      </c>
      <c r="D192" s="88">
        <f t="shared" si="130"/>
        <v>0</v>
      </c>
      <c r="E192" s="89"/>
      <c r="F192" s="89"/>
      <c r="G192" s="89"/>
      <c r="H192" s="91"/>
      <c r="I192" s="88">
        <f t="shared" si="132"/>
        <v>6759</v>
      </c>
      <c r="J192" s="89"/>
      <c r="K192" s="89">
        <v>1949.1</v>
      </c>
      <c r="L192" s="89">
        <v>4809.8999999999996</v>
      </c>
      <c r="M192" s="91"/>
      <c r="N192" s="92">
        <f t="shared" si="131"/>
        <v>4809.8999999999996</v>
      </c>
      <c r="O192" s="89"/>
      <c r="P192" s="89">
        <v>0</v>
      </c>
      <c r="Q192" s="89">
        <v>4809.8999999999996</v>
      </c>
      <c r="R192" s="91"/>
      <c r="S192" s="85">
        <f t="shared" si="125"/>
        <v>0.71162893919218817</v>
      </c>
      <c r="T192" s="86" t="str">
        <f t="shared" si="126"/>
        <v xml:space="preserve"> </v>
      </c>
      <c r="U192" s="86">
        <f t="shared" si="127"/>
        <v>0</v>
      </c>
      <c r="V192" s="86">
        <f t="shared" si="128"/>
        <v>1</v>
      </c>
      <c r="W192" s="87" t="str">
        <f t="shared" si="129"/>
        <v xml:space="preserve"> </v>
      </c>
      <c r="X192" s="58"/>
      <c r="Y192" s="58"/>
    </row>
    <row r="193" spans="1:25" ht="45.75" customHeight="1" x14ac:dyDescent="0.2">
      <c r="A193" s="79"/>
      <c r="B193" s="81"/>
      <c r="C193" s="49" t="s">
        <v>286</v>
      </c>
      <c r="D193" s="88">
        <f t="shared" si="130"/>
        <v>0</v>
      </c>
      <c r="E193" s="89"/>
      <c r="F193" s="89"/>
      <c r="G193" s="89"/>
      <c r="H193" s="91"/>
      <c r="I193" s="88">
        <f t="shared" si="132"/>
        <v>34530</v>
      </c>
      <c r="J193" s="89"/>
      <c r="K193" s="89"/>
      <c r="L193" s="89">
        <v>34530</v>
      </c>
      <c r="M193" s="91"/>
      <c r="N193" s="92">
        <f t="shared" si="131"/>
        <v>33100</v>
      </c>
      <c r="O193" s="89"/>
      <c r="P193" s="89"/>
      <c r="Q193" s="89">
        <v>33100</v>
      </c>
      <c r="R193" s="91"/>
      <c r="S193" s="85">
        <f t="shared" si="125"/>
        <v>0.95858673617144508</v>
      </c>
      <c r="T193" s="86" t="str">
        <f t="shared" si="126"/>
        <v xml:space="preserve"> </v>
      </c>
      <c r="U193" s="86" t="str">
        <f t="shared" si="127"/>
        <v xml:space="preserve"> </v>
      </c>
      <c r="V193" s="86">
        <f t="shared" si="128"/>
        <v>0.95858673617144508</v>
      </c>
      <c r="W193" s="87" t="str">
        <f t="shared" si="129"/>
        <v xml:space="preserve"> </v>
      </c>
      <c r="X193" s="58"/>
      <c r="Y193" s="58"/>
    </row>
    <row r="194" spans="1:25" ht="44.25" customHeight="1" x14ac:dyDescent="0.2">
      <c r="A194" s="79"/>
      <c r="B194" s="81"/>
      <c r="C194" s="49" t="s">
        <v>287</v>
      </c>
      <c r="D194" s="88">
        <f t="shared" si="130"/>
        <v>0</v>
      </c>
      <c r="E194" s="89"/>
      <c r="F194" s="89"/>
      <c r="G194" s="89"/>
      <c r="H194" s="91"/>
      <c r="I194" s="88">
        <f t="shared" si="132"/>
        <v>40850</v>
      </c>
      <c r="J194" s="89"/>
      <c r="K194" s="89"/>
      <c r="L194" s="89">
        <v>40850</v>
      </c>
      <c r="M194" s="91"/>
      <c r="N194" s="92">
        <f t="shared" si="131"/>
        <v>37300</v>
      </c>
      <c r="O194" s="89"/>
      <c r="P194" s="89"/>
      <c r="Q194" s="89">
        <v>37300</v>
      </c>
      <c r="R194" s="91"/>
      <c r="S194" s="85">
        <f t="shared" si="125"/>
        <v>0.91309669522643822</v>
      </c>
      <c r="T194" s="86" t="str">
        <f t="shared" si="126"/>
        <v xml:space="preserve"> </v>
      </c>
      <c r="U194" s="86" t="str">
        <f t="shared" si="127"/>
        <v xml:space="preserve"> </v>
      </c>
      <c r="V194" s="86">
        <f t="shared" si="128"/>
        <v>0.91309669522643822</v>
      </c>
      <c r="W194" s="87" t="str">
        <f t="shared" si="129"/>
        <v xml:space="preserve"> </v>
      </c>
      <c r="X194" s="58"/>
      <c r="Y194" s="58"/>
    </row>
    <row r="195" spans="1:25" ht="42.75" customHeight="1" x14ac:dyDescent="0.2">
      <c r="A195" s="79"/>
      <c r="B195" s="81"/>
      <c r="C195" s="157" t="s">
        <v>288</v>
      </c>
      <c r="D195" s="88">
        <f t="shared" si="130"/>
        <v>0</v>
      </c>
      <c r="E195" s="89"/>
      <c r="F195" s="89"/>
      <c r="G195" s="89"/>
      <c r="H195" s="91"/>
      <c r="I195" s="88">
        <f t="shared" si="132"/>
        <v>40902.9</v>
      </c>
      <c r="J195" s="89"/>
      <c r="K195" s="89">
        <v>40902.9</v>
      </c>
      <c r="L195" s="89"/>
      <c r="M195" s="91"/>
      <c r="N195" s="92">
        <f t="shared" si="131"/>
        <v>18881.814000000002</v>
      </c>
      <c r="O195" s="89"/>
      <c r="P195" s="89">
        <v>18881.814000000002</v>
      </c>
      <c r="Q195" s="89"/>
      <c r="R195" s="91"/>
      <c r="S195" s="85">
        <f t="shared" si="125"/>
        <v>0.46162531263064482</v>
      </c>
      <c r="T195" s="86" t="str">
        <f t="shared" si="126"/>
        <v xml:space="preserve"> </v>
      </c>
      <c r="U195" s="86">
        <f t="shared" si="127"/>
        <v>0.46162531263064482</v>
      </c>
      <c r="V195" s="86" t="str">
        <f t="shared" si="128"/>
        <v xml:space="preserve"> </v>
      </c>
      <c r="W195" s="87" t="str">
        <f t="shared" si="129"/>
        <v xml:space="preserve"> </v>
      </c>
      <c r="X195" s="58"/>
      <c r="Y195" s="58"/>
    </row>
    <row r="196" spans="1:25" ht="81" customHeight="1" x14ac:dyDescent="0.2">
      <c r="A196" s="79"/>
      <c r="B196" s="81"/>
      <c r="C196" s="49" t="s">
        <v>289</v>
      </c>
      <c r="D196" s="88">
        <f t="shared" si="130"/>
        <v>0</v>
      </c>
      <c r="E196" s="89"/>
      <c r="F196" s="89"/>
      <c r="G196" s="89"/>
      <c r="H196" s="91"/>
      <c r="I196" s="88">
        <f t="shared" si="132"/>
        <v>1602.8999999999999</v>
      </c>
      <c r="J196" s="89"/>
      <c r="K196" s="89"/>
      <c r="L196" s="89">
        <v>1602.8999999999999</v>
      </c>
      <c r="M196" s="91"/>
      <c r="N196" s="92">
        <f t="shared" si="131"/>
        <v>1600.9</v>
      </c>
      <c r="O196" s="89"/>
      <c r="P196" s="89"/>
      <c r="Q196" s="89">
        <v>1600.9</v>
      </c>
      <c r="R196" s="91"/>
      <c r="S196" s="85">
        <f t="shared" si="125"/>
        <v>0.99875226152598429</v>
      </c>
      <c r="T196" s="86" t="str">
        <f t="shared" si="126"/>
        <v xml:space="preserve"> </v>
      </c>
      <c r="U196" s="86" t="str">
        <f t="shared" si="127"/>
        <v xml:space="preserve"> </v>
      </c>
      <c r="V196" s="86">
        <f t="shared" si="128"/>
        <v>0.99875226152598429</v>
      </c>
      <c r="W196" s="87" t="str">
        <f t="shared" si="129"/>
        <v xml:space="preserve"> </v>
      </c>
      <c r="X196" s="58"/>
      <c r="Y196" s="58"/>
    </row>
    <row r="197" spans="1:25" ht="84.75" customHeight="1" x14ac:dyDescent="0.2">
      <c r="A197" s="79"/>
      <c r="B197" s="81"/>
      <c r="C197" s="49" t="s">
        <v>290</v>
      </c>
      <c r="D197" s="88">
        <f t="shared" si="130"/>
        <v>0</v>
      </c>
      <c r="E197" s="89"/>
      <c r="F197" s="89"/>
      <c r="G197" s="89"/>
      <c r="H197" s="91"/>
      <c r="I197" s="88">
        <f t="shared" si="132"/>
        <v>3760.1</v>
      </c>
      <c r="J197" s="89"/>
      <c r="K197" s="89"/>
      <c r="L197" s="89">
        <v>3760.1</v>
      </c>
      <c r="M197" s="91"/>
      <c r="N197" s="92">
        <f t="shared" si="131"/>
        <v>3060.1</v>
      </c>
      <c r="O197" s="89"/>
      <c r="P197" s="89"/>
      <c r="Q197" s="89">
        <v>3060.1</v>
      </c>
      <c r="R197" s="91"/>
      <c r="S197" s="85">
        <f t="shared" si="125"/>
        <v>0.81383473843780751</v>
      </c>
      <c r="T197" s="86" t="str">
        <f t="shared" si="126"/>
        <v xml:space="preserve"> </v>
      </c>
      <c r="U197" s="86" t="str">
        <f t="shared" si="127"/>
        <v xml:space="preserve"> </v>
      </c>
      <c r="V197" s="86">
        <f t="shared" si="128"/>
        <v>0.81383473843780751</v>
      </c>
      <c r="W197" s="87" t="str">
        <f t="shared" si="129"/>
        <v xml:space="preserve"> </v>
      </c>
      <c r="X197" s="58"/>
      <c r="Y197" s="58"/>
    </row>
    <row r="198" spans="1:25" ht="89.25" customHeight="1" x14ac:dyDescent="0.2">
      <c r="A198" s="79"/>
      <c r="B198" s="81"/>
      <c r="C198" s="157" t="s">
        <v>291</v>
      </c>
      <c r="D198" s="88">
        <f t="shared" si="130"/>
        <v>0</v>
      </c>
      <c r="E198" s="89"/>
      <c r="F198" s="89"/>
      <c r="G198" s="89"/>
      <c r="H198" s="91"/>
      <c r="I198" s="88">
        <f t="shared" si="132"/>
        <v>4820.5</v>
      </c>
      <c r="J198" s="89"/>
      <c r="K198" s="89"/>
      <c r="L198" s="89">
        <v>4820.5</v>
      </c>
      <c r="M198" s="91"/>
      <c r="N198" s="92">
        <f t="shared" si="131"/>
        <v>3820.5</v>
      </c>
      <c r="O198" s="89"/>
      <c r="P198" s="89"/>
      <c r="Q198" s="89">
        <v>3820.5</v>
      </c>
      <c r="R198" s="91"/>
      <c r="S198" s="85">
        <f t="shared" si="125"/>
        <v>0.792552639767659</v>
      </c>
      <c r="T198" s="86" t="str">
        <f t="shared" si="126"/>
        <v xml:space="preserve"> </v>
      </c>
      <c r="U198" s="86" t="str">
        <f t="shared" si="127"/>
        <v xml:space="preserve"> </v>
      </c>
      <c r="V198" s="86">
        <f t="shared" si="128"/>
        <v>0.792552639767659</v>
      </c>
      <c r="W198" s="87" t="str">
        <f t="shared" si="129"/>
        <v xml:space="preserve"> </v>
      </c>
      <c r="X198" s="58"/>
      <c r="Y198" s="58"/>
    </row>
    <row r="199" spans="1:25" ht="50.25" customHeight="1" x14ac:dyDescent="0.2">
      <c r="A199" s="79"/>
      <c r="B199" s="81"/>
      <c r="C199" s="49" t="s">
        <v>292</v>
      </c>
      <c r="D199" s="88">
        <f t="shared" si="130"/>
        <v>0</v>
      </c>
      <c r="E199" s="89"/>
      <c r="F199" s="89"/>
      <c r="G199" s="89"/>
      <c r="H199" s="91"/>
      <c r="I199" s="88">
        <f t="shared" si="132"/>
        <v>434.8</v>
      </c>
      <c r="J199" s="89"/>
      <c r="K199" s="89"/>
      <c r="L199" s="89">
        <v>434.8</v>
      </c>
      <c r="M199" s="91"/>
      <c r="N199" s="92">
        <f t="shared" si="131"/>
        <v>434.8</v>
      </c>
      <c r="O199" s="89"/>
      <c r="P199" s="89"/>
      <c r="Q199" s="89">
        <v>434.8</v>
      </c>
      <c r="R199" s="91"/>
      <c r="S199" s="85">
        <f t="shared" si="125"/>
        <v>1</v>
      </c>
      <c r="T199" s="86" t="str">
        <f t="shared" si="126"/>
        <v xml:space="preserve"> </v>
      </c>
      <c r="U199" s="86" t="str">
        <f t="shared" si="127"/>
        <v xml:space="preserve"> </v>
      </c>
      <c r="V199" s="86">
        <f t="shared" si="128"/>
        <v>1</v>
      </c>
      <c r="W199" s="87" t="str">
        <f t="shared" si="129"/>
        <v xml:space="preserve"> </v>
      </c>
      <c r="X199" s="58"/>
      <c r="Y199" s="58"/>
    </row>
    <row r="200" spans="1:25" s="10" customFormat="1" ht="44.25" customHeight="1" x14ac:dyDescent="0.2">
      <c r="A200" s="79">
        <v>1049</v>
      </c>
      <c r="B200" s="81">
        <v>21002</v>
      </c>
      <c r="C200" s="156" t="s">
        <v>21</v>
      </c>
      <c r="D200" s="51">
        <f t="shared" ref="D200:R200" si="133">SUM(D201:D222)</f>
        <v>1101000</v>
      </c>
      <c r="E200" s="52">
        <f t="shared" si="133"/>
        <v>0</v>
      </c>
      <c r="F200" s="52">
        <f t="shared" si="133"/>
        <v>1101000</v>
      </c>
      <c r="G200" s="52">
        <f t="shared" si="133"/>
        <v>0</v>
      </c>
      <c r="H200" s="53">
        <f t="shared" si="133"/>
        <v>0</v>
      </c>
      <c r="I200" s="51">
        <f t="shared" si="133"/>
        <v>91215.499999999971</v>
      </c>
      <c r="J200" s="52">
        <f t="shared" si="133"/>
        <v>0</v>
      </c>
      <c r="K200" s="52">
        <f t="shared" si="133"/>
        <v>50581</v>
      </c>
      <c r="L200" s="52">
        <f t="shared" si="133"/>
        <v>40634.5</v>
      </c>
      <c r="M200" s="53">
        <f t="shared" si="133"/>
        <v>0</v>
      </c>
      <c r="N200" s="69">
        <f t="shared" si="133"/>
        <v>78584.535999999964</v>
      </c>
      <c r="O200" s="52">
        <f t="shared" si="133"/>
        <v>0</v>
      </c>
      <c r="P200" s="93">
        <f t="shared" si="133"/>
        <v>37950.036</v>
      </c>
      <c r="Q200" s="52">
        <f t="shared" si="133"/>
        <v>40634.5</v>
      </c>
      <c r="R200" s="53">
        <f t="shared" si="133"/>
        <v>0</v>
      </c>
      <c r="S200" s="37">
        <f t="shared" si="125"/>
        <v>0.8615261222051076</v>
      </c>
      <c r="T200" s="38" t="str">
        <f t="shared" si="126"/>
        <v xml:space="preserve"> </v>
      </c>
      <c r="U200" s="38">
        <f t="shared" si="127"/>
        <v>0.75028243806963091</v>
      </c>
      <c r="V200" s="38">
        <f t="shared" si="128"/>
        <v>1</v>
      </c>
      <c r="W200" s="39" t="str">
        <f t="shared" si="129"/>
        <v xml:space="preserve"> </v>
      </c>
      <c r="X200" s="60"/>
      <c r="Y200" s="60"/>
    </row>
    <row r="201" spans="1:25" s="10" customFormat="1" ht="37.5" customHeight="1" x14ac:dyDescent="0.2">
      <c r="A201" s="79"/>
      <c r="B201" s="81"/>
      <c r="C201" s="155" t="s">
        <v>21</v>
      </c>
      <c r="D201" s="51">
        <f>SUM(E201:H201)</f>
        <v>1101000</v>
      </c>
      <c r="E201" s="52"/>
      <c r="F201" s="52">
        <v>1101000</v>
      </c>
      <c r="G201" s="52"/>
      <c r="H201" s="53"/>
      <c r="I201" s="51">
        <f>SUM(J201:M201)</f>
        <v>12611.7</v>
      </c>
      <c r="J201" s="52"/>
      <c r="K201" s="52">
        <v>12611.7</v>
      </c>
      <c r="L201" s="52"/>
      <c r="M201" s="53"/>
      <c r="N201" s="69">
        <f>SUM(O201:R201)</f>
        <v>0</v>
      </c>
      <c r="O201" s="52"/>
      <c r="P201" s="52"/>
      <c r="Q201" s="52"/>
      <c r="R201" s="53"/>
      <c r="S201" s="37">
        <f t="shared" si="125"/>
        <v>0</v>
      </c>
      <c r="T201" s="38" t="str">
        <f t="shared" si="126"/>
        <v xml:space="preserve"> </v>
      </c>
      <c r="U201" s="38">
        <f t="shared" si="127"/>
        <v>0</v>
      </c>
      <c r="V201" s="38" t="str">
        <f t="shared" si="128"/>
        <v xml:space="preserve"> </v>
      </c>
      <c r="W201" s="39" t="str">
        <f t="shared" si="129"/>
        <v xml:space="preserve"> </v>
      </c>
      <c r="X201" s="60"/>
      <c r="Y201" s="60"/>
    </row>
    <row r="202" spans="1:25" ht="65.25" customHeight="1" x14ac:dyDescent="0.2">
      <c r="A202" s="79"/>
      <c r="B202" s="81"/>
      <c r="C202" s="157" t="s">
        <v>293</v>
      </c>
      <c r="D202" s="88">
        <f t="shared" ref="D202:D222" si="134">SUM(E202:H202)</f>
        <v>0</v>
      </c>
      <c r="E202" s="89"/>
      <c r="F202" s="89"/>
      <c r="G202" s="89"/>
      <c r="H202" s="91"/>
      <c r="I202" s="94">
        <f>SUM(J202:M202)</f>
        <v>4930.5</v>
      </c>
      <c r="J202" s="89"/>
      <c r="K202" s="89"/>
      <c r="L202" s="89">
        <v>4930.5</v>
      </c>
      <c r="M202" s="91"/>
      <c r="N202" s="95">
        <f t="shared" ref="N202:N222" si="135">SUM(O202:R202)</f>
        <v>4930.5</v>
      </c>
      <c r="O202" s="89"/>
      <c r="P202" s="89"/>
      <c r="Q202" s="89">
        <v>4930.5</v>
      </c>
      <c r="R202" s="91"/>
      <c r="S202" s="85">
        <f t="shared" ref="S202:S265" si="136">IF(I202=0," ",N202/I202)</f>
        <v>1</v>
      </c>
      <c r="T202" s="86" t="str">
        <f t="shared" ref="T202:T265" si="137">IF(J202=0," ",O202/J202)</f>
        <v xml:space="preserve"> </v>
      </c>
      <c r="U202" s="86" t="str">
        <f t="shared" ref="U202:U265" si="138">IF(K202=0," ",P202/K202)</f>
        <v xml:space="preserve"> </v>
      </c>
      <c r="V202" s="86">
        <f t="shared" ref="V202:V265" si="139">IF(L202=0," ",Q202/L202)</f>
        <v>1</v>
      </c>
      <c r="W202" s="87" t="str">
        <f t="shared" ref="W202:W265" si="140">IF(M202=0," ",R202/M202)</f>
        <v xml:space="preserve"> </v>
      </c>
      <c r="X202" s="58"/>
      <c r="Y202" s="58"/>
    </row>
    <row r="203" spans="1:25" ht="57" customHeight="1" x14ac:dyDescent="0.2">
      <c r="A203" s="79"/>
      <c r="B203" s="81"/>
      <c r="C203" s="49" t="s">
        <v>294</v>
      </c>
      <c r="D203" s="88">
        <f t="shared" si="134"/>
        <v>0</v>
      </c>
      <c r="E203" s="89"/>
      <c r="F203" s="89"/>
      <c r="G203" s="89"/>
      <c r="H203" s="91"/>
      <c r="I203" s="94">
        <f t="shared" ref="I203:I222" si="141">SUM(J203:M203)</f>
        <v>446.1</v>
      </c>
      <c r="J203" s="89"/>
      <c r="K203" s="89"/>
      <c r="L203" s="89">
        <v>446.1</v>
      </c>
      <c r="M203" s="91"/>
      <c r="N203" s="95">
        <f t="shared" si="135"/>
        <v>446.1</v>
      </c>
      <c r="O203" s="89"/>
      <c r="P203" s="89"/>
      <c r="Q203" s="89">
        <v>446.1</v>
      </c>
      <c r="R203" s="91"/>
      <c r="S203" s="85">
        <f t="shared" si="136"/>
        <v>1</v>
      </c>
      <c r="T203" s="86" t="str">
        <f t="shared" si="137"/>
        <v xml:space="preserve"> </v>
      </c>
      <c r="U203" s="86" t="str">
        <f t="shared" si="138"/>
        <v xml:space="preserve"> </v>
      </c>
      <c r="V203" s="86">
        <f t="shared" si="139"/>
        <v>1</v>
      </c>
      <c r="W203" s="87" t="str">
        <f t="shared" si="140"/>
        <v xml:space="preserve"> </v>
      </c>
      <c r="X203" s="58"/>
      <c r="Y203" s="58"/>
    </row>
    <row r="204" spans="1:25" ht="63.75" customHeight="1" x14ac:dyDescent="0.2">
      <c r="A204" s="79"/>
      <c r="B204" s="81"/>
      <c r="C204" s="49" t="s">
        <v>295</v>
      </c>
      <c r="D204" s="88">
        <f t="shared" si="134"/>
        <v>0</v>
      </c>
      <c r="E204" s="89"/>
      <c r="F204" s="89"/>
      <c r="G204" s="89"/>
      <c r="H204" s="91"/>
      <c r="I204" s="94">
        <f t="shared" si="141"/>
        <v>1644.2</v>
      </c>
      <c r="J204" s="89"/>
      <c r="K204" s="89"/>
      <c r="L204" s="89">
        <v>1644.2</v>
      </c>
      <c r="M204" s="91"/>
      <c r="N204" s="95">
        <f t="shared" si="135"/>
        <v>1644.2</v>
      </c>
      <c r="O204" s="89"/>
      <c r="P204" s="89"/>
      <c r="Q204" s="89">
        <v>1644.2</v>
      </c>
      <c r="R204" s="91"/>
      <c r="S204" s="85">
        <f t="shared" si="136"/>
        <v>1</v>
      </c>
      <c r="T204" s="86" t="str">
        <f t="shared" si="137"/>
        <v xml:space="preserve"> </v>
      </c>
      <c r="U204" s="86" t="str">
        <f t="shared" si="138"/>
        <v xml:space="preserve"> </v>
      </c>
      <c r="V204" s="86">
        <f t="shared" si="139"/>
        <v>1</v>
      </c>
      <c r="W204" s="87" t="str">
        <f t="shared" si="140"/>
        <v xml:space="preserve"> </v>
      </c>
      <c r="X204" s="58"/>
      <c r="Y204" s="58"/>
    </row>
    <row r="205" spans="1:25" ht="71.25" customHeight="1" x14ac:dyDescent="0.2">
      <c r="A205" s="79"/>
      <c r="B205" s="81"/>
      <c r="C205" s="157" t="s">
        <v>296</v>
      </c>
      <c r="D205" s="88">
        <f t="shared" si="134"/>
        <v>0</v>
      </c>
      <c r="E205" s="89"/>
      <c r="F205" s="89"/>
      <c r="G205" s="89"/>
      <c r="H205" s="91"/>
      <c r="I205" s="94">
        <f t="shared" si="141"/>
        <v>28593.4</v>
      </c>
      <c r="J205" s="89"/>
      <c r="K205" s="89">
        <v>26657</v>
      </c>
      <c r="L205" s="89">
        <v>1936.4</v>
      </c>
      <c r="M205" s="91"/>
      <c r="N205" s="95">
        <f t="shared" si="135"/>
        <v>28593.446</v>
      </c>
      <c r="O205" s="89"/>
      <c r="P205" s="89">
        <v>26657.045999999998</v>
      </c>
      <c r="Q205" s="89">
        <v>1936.4</v>
      </c>
      <c r="R205" s="91"/>
      <c r="S205" s="85">
        <f t="shared" si="136"/>
        <v>1.0000016087628614</v>
      </c>
      <c r="T205" s="86" t="str">
        <f t="shared" si="137"/>
        <v xml:space="preserve"> </v>
      </c>
      <c r="U205" s="86">
        <f t="shared" si="138"/>
        <v>1.0000017256255391</v>
      </c>
      <c r="V205" s="86">
        <f t="shared" si="139"/>
        <v>1</v>
      </c>
      <c r="W205" s="87" t="str">
        <f t="shared" si="140"/>
        <v xml:space="preserve"> </v>
      </c>
      <c r="X205" s="58"/>
      <c r="Y205" s="58"/>
    </row>
    <row r="206" spans="1:25" ht="68.25" customHeight="1" x14ac:dyDescent="0.2">
      <c r="A206" s="79"/>
      <c r="B206" s="81"/>
      <c r="C206" s="49" t="s">
        <v>297</v>
      </c>
      <c r="D206" s="88">
        <f t="shared" si="134"/>
        <v>0</v>
      </c>
      <c r="E206" s="89"/>
      <c r="F206" s="89"/>
      <c r="G206" s="89"/>
      <c r="H206" s="91"/>
      <c r="I206" s="94">
        <f t="shared" si="141"/>
        <v>11312.3</v>
      </c>
      <c r="J206" s="89"/>
      <c r="K206" s="89">
        <v>11312.3</v>
      </c>
      <c r="L206" s="89"/>
      <c r="M206" s="91"/>
      <c r="N206" s="95">
        <f t="shared" si="135"/>
        <v>11292.99</v>
      </c>
      <c r="O206" s="89"/>
      <c r="P206" s="89">
        <v>11292.99</v>
      </c>
      <c r="Q206" s="89"/>
      <c r="R206" s="91"/>
      <c r="S206" s="85">
        <f t="shared" si="136"/>
        <v>0.99829300849517788</v>
      </c>
      <c r="T206" s="86" t="str">
        <f t="shared" si="137"/>
        <v xml:space="preserve"> </v>
      </c>
      <c r="U206" s="86">
        <f t="shared" si="138"/>
        <v>0.99829300849517788</v>
      </c>
      <c r="V206" s="86" t="str">
        <f t="shared" si="139"/>
        <v xml:space="preserve"> </v>
      </c>
      <c r="W206" s="87" t="str">
        <f t="shared" si="140"/>
        <v xml:space="preserve"> </v>
      </c>
      <c r="X206" s="58"/>
      <c r="Y206" s="58"/>
    </row>
    <row r="207" spans="1:25" ht="65.25" customHeight="1" x14ac:dyDescent="0.2">
      <c r="A207" s="79"/>
      <c r="B207" s="81"/>
      <c r="C207" s="49" t="s">
        <v>298</v>
      </c>
      <c r="D207" s="88">
        <f t="shared" si="134"/>
        <v>0</v>
      </c>
      <c r="E207" s="89"/>
      <c r="F207" s="89"/>
      <c r="G207" s="89"/>
      <c r="H207" s="91"/>
      <c r="I207" s="94">
        <f t="shared" si="141"/>
        <v>844.2</v>
      </c>
      <c r="J207" s="89"/>
      <c r="K207" s="89"/>
      <c r="L207" s="89">
        <v>844.2</v>
      </c>
      <c r="M207" s="91"/>
      <c r="N207" s="95">
        <f t="shared" si="135"/>
        <v>844.2</v>
      </c>
      <c r="O207" s="89"/>
      <c r="P207" s="89"/>
      <c r="Q207" s="89">
        <v>844.2</v>
      </c>
      <c r="R207" s="91"/>
      <c r="S207" s="85">
        <f t="shared" si="136"/>
        <v>1</v>
      </c>
      <c r="T207" s="86" t="str">
        <f t="shared" si="137"/>
        <v xml:space="preserve"> </v>
      </c>
      <c r="U207" s="86" t="str">
        <f t="shared" si="138"/>
        <v xml:space="preserve"> </v>
      </c>
      <c r="V207" s="86">
        <f t="shared" si="139"/>
        <v>1</v>
      </c>
      <c r="W207" s="87" t="str">
        <f t="shared" si="140"/>
        <v xml:space="preserve"> </v>
      </c>
      <c r="X207" s="58"/>
      <c r="Y207" s="58"/>
    </row>
    <row r="208" spans="1:25" ht="64.5" customHeight="1" x14ac:dyDescent="0.2">
      <c r="A208" s="79"/>
      <c r="B208" s="81"/>
      <c r="C208" s="157" t="s">
        <v>299</v>
      </c>
      <c r="D208" s="88">
        <f t="shared" si="134"/>
        <v>0</v>
      </c>
      <c r="E208" s="89"/>
      <c r="F208" s="89"/>
      <c r="G208" s="89"/>
      <c r="H208" s="91"/>
      <c r="I208" s="94">
        <f t="shared" si="141"/>
        <v>844.2</v>
      </c>
      <c r="J208" s="89"/>
      <c r="K208" s="89"/>
      <c r="L208" s="89">
        <v>844.2</v>
      </c>
      <c r="M208" s="91"/>
      <c r="N208" s="95">
        <f t="shared" si="135"/>
        <v>844.2</v>
      </c>
      <c r="O208" s="89"/>
      <c r="P208" s="89"/>
      <c r="Q208" s="89">
        <v>844.2</v>
      </c>
      <c r="R208" s="91"/>
      <c r="S208" s="85">
        <f t="shared" si="136"/>
        <v>1</v>
      </c>
      <c r="T208" s="86" t="str">
        <f t="shared" si="137"/>
        <v xml:space="preserve"> </v>
      </c>
      <c r="U208" s="86" t="str">
        <f t="shared" si="138"/>
        <v xml:space="preserve"> </v>
      </c>
      <c r="V208" s="86">
        <f t="shared" si="139"/>
        <v>1</v>
      </c>
      <c r="W208" s="87" t="str">
        <f t="shared" si="140"/>
        <v xml:space="preserve"> </v>
      </c>
      <c r="X208" s="58"/>
      <c r="Y208" s="58"/>
    </row>
    <row r="209" spans="1:25" ht="71.25" customHeight="1" x14ac:dyDescent="0.2">
      <c r="A209" s="79"/>
      <c r="B209" s="81"/>
      <c r="C209" s="49" t="s">
        <v>300</v>
      </c>
      <c r="D209" s="88">
        <f t="shared" si="134"/>
        <v>0</v>
      </c>
      <c r="E209" s="89"/>
      <c r="F209" s="89"/>
      <c r="G209" s="89"/>
      <c r="H209" s="91"/>
      <c r="I209" s="94">
        <f t="shared" si="141"/>
        <v>5362</v>
      </c>
      <c r="J209" s="89"/>
      <c r="K209" s="89"/>
      <c r="L209" s="89">
        <v>5362</v>
      </c>
      <c r="M209" s="91"/>
      <c r="N209" s="95">
        <f t="shared" si="135"/>
        <v>5362</v>
      </c>
      <c r="O209" s="89"/>
      <c r="P209" s="89"/>
      <c r="Q209" s="89">
        <v>5362</v>
      </c>
      <c r="R209" s="91"/>
      <c r="S209" s="85">
        <f t="shared" si="136"/>
        <v>1</v>
      </c>
      <c r="T209" s="86" t="str">
        <f t="shared" si="137"/>
        <v xml:space="preserve"> </v>
      </c>
      <c r="U209" s="86" t="str">
        <f t="shared" si="138"/>
        <v xml:space="preserve"> </v>
      </c>
      <c r="V209" s="86">
        <f t="shared" si="139"/>
        <v>1</v>
      </c>
      <c r="W209" s="87" t="str">
        <f t="shared" si="140"/>
        <v xml:space="preserve"> </v>
      </c>
      <c r="X209" s="58"/>
      <c r="Y209" s="58"/>
    </row>
    <row r="210" spans="1:25" ht="93" customHeight="1" x14ac:dyDescent="0.2">
      <c r="A210" s="79"/>
      <c r="B210" s="81"/>
      <c r="C210" s="49" t="s">
        <v>301</v>
      </c>
      <c r="D210" s="88">
        <f t="shared" si="134"/>
        <v>0</v>
      </c>
      <c r="E210" s="89"/>
      <c r="F210" s="89"/>
      <c r="G210" s="89"/>
      <c r="H210" s="91"/>
      <c r="I210" s="94">
        <f t="shared" si="141"/>
        <v>1286</v>
      </c>
      <c r="J210" s="89"/>
      <c r="K210" s="89"/>
      <c r="L210" s="89">
        <v>1286</v>
      </c>
      <c r="M210" s="91"/>
      <c r="N210" s="95">
        <f t="shared" si="135"/>
        <v>1286</v>
      </c>
      <c r="O210" s="89"/>
      <c r="P210" s="89"/>
      <c r="Q210" s="89">
        <v>1286</v>
      </c>
      <c r="R210" s="91"/>
      <c r="S210" s="85">
        <f t="shared" si="136"/>
        <v>1</v>
      </c>
      <c r="T210" s="86" t="str">
        <f t="shared" si="137"/>
        <v xml:space="preserve"> </v>
      </c>
      <c r="U210" s="86" t="str">
        <f t="shared" si="138"/>
        <v xml:space="preserve"> </v>
      </c>
      <c r="V210" s="86">
        <f t="shared" si="139"/>
        <v>1</v>
      </c>
      <c r="W210" s="87" t="str">
        <f t="shared" si="140"/>
        <v xml:space="preserve"> </v>
      </c>
      <c r="X210" s="58"/>
      <c r="Y210" s="58"/>
    </row>
    <row r="211" spans="1:25" ht="83.25" customHeight="1" x14ac:dyDescent="0.2">
      <c r="A211" s="79"/>
      <c r="B211" s="81"/>
      <c r="C211" s="157" t="s">
        <v>302</v>
      </c>
      <c r="D211" s="88">
        <f t="shared" si="134"/>
        <v>0</v>
      </c>
      <c r="E211" s="89"/>
      <c r="F211" s="89"/>
      <c r="G211" s="89"/>
      <c r="H211" s="91"/>
      <c r="I211" s="94">
        <f t="shared" si="141"/>
        <v>1644.2</v>
      </c>
      <c r="J211" s="89"/>
      <c r="K211" s="89"/>
      <c r="L211" s="89">
        <v>1644.2</v>
      </c>
      <c r="M211" s="91"/>
      <c r="N211" s="95">
        <f t="shared" si="135"/>
        <v>1644.2</v>
      </c>
      <c r="O211" s="89"/>
      <c r="P211" s="89"/>
      <c r="Q211" s="89">
        <v>1644.2</v>
      </c>
      <c r="R211" s="91"/>
      <c r="S211" s="85">
        <f t="shared" si="136"/>
        <v>1</v>
      </c>
      <c r="T211" s="86" t="str">
        <f t="shared" si="137"/>
        <v xml:space="preserve"> </v>
      </c>
      <c r="U211" s="86" t="str">
        <f t="shared" si="138"/>
        <v xml:space="preserve"> </v>
      </c>
      <c r="V211" s="86">
        <f t="shared" si="139"/>
        <v>1</v>
      </c>
      <c r="W211" s="87" t="str">
        <f t="shared" si="140"/>
        <v xml:space="preserve"> </v>
      </c>
      <c r="X211" s="58"/>
      <c r="Y211" s="58"/>
    </row>
    <row r="212" spans="1:25" ht="98.25" customHeight="1" x14ac:dyDescent="0.2">
      <c r="A212" s="79"/>
      <c r="B212" s="81"/>
      <c r="C212" s="49" t="s">
        <v>303</v>
      </c>
      <c r="D212" s="88">
        <f t="shared" si="134"/>
        <v>0</v>
      </c>
      <c r="E212" s="89"/>
      <c r="F212" s="89"/>
      <c r="G212" s="89"/>
      <c r="H212" s="91"/>
      <c r="I212" s="94">
        <f t="shared" si="141"/>
        <v>542.6</v>
      </c>
      <c r="J212" s="89"/>
      <c r="K212" s="89"/>
      <c r="L212" s="89">
        <f>498+44.6</f>
        <v>542.6</v>
      </c>
      <c r="M212" s="91"/>
      <c r="N212" s="95">
        <f t="shared" si="135"/>
        <v>542.6</v>
      </c>
      <c r="O212" s="89"/>
      <c r="P212" s="89"/>
      <c r="Q212" s="89">
        <f>498+44.6</f>
        <v>542.6</v>
      </c>
      <c r="R212" s="91"/>
      <c r="S212" s="85">
        <f t="shared" si="136"/>
        <v>1</v>
      </c>
      <c r="T212" s="86" t="str">
        <f t="shared" si="137"/>
        <v xml:space="preserve"> </v>
      </c>
      <c r="U212" s="86" t="str">
        <f t="shared" si="138"/>
        <v xml:space="preserve"> </v>
      </c>
      <c r="V212" s="86">
        <f t="shared" si="139"/>
        <v>1</v>
      </c>
      <c r="W212" s="87" t="str">
        <f t="shared" si="140"/>
        <v xml:space="preserve"> </v>
      </c>
      <c r="X212" s="58"/>
      <c r="Y212" s="58"/>
    </row>
    <row r="213" spans="1:25" ht="66" customHeight="1" x14ac:dyDescent="0.2">
      <c r="A213" s="79"/>
      <c r="B213" s="81"/>
      <c r="C213" s="49" t="s">
        <v>304</v>
      </c>
      <c r="D213" s="88">
        <f t="shared" si="134"/>
        <v>0</v>
      </c>
      <c r="E213" s="89"/>
      <c r="F213" s="89"/>
      <c r="G213" s="89"/>
      <c r="H213" s="91"/>
      <c r="I213" s="94">
        <f t="shared" si="141"/>
        <v>1105.7</v>
      </c>
      <c r="J213" s="89"/>
      <c r="K213" s="89"/>
      <c r="L213" s="89">
        <v>1105.7</v>
      </c>
      <c r="M213" s="91"/>
      <c r="N213" s="95">
        <f t="shared" si="135"/>
        <v>1105.7</v>
      </c>
      <c r="O213" s="89"/>
      <c r="P213" s="89"/>
      <c r="Q213" s="89">
        <v>1105.7</v>
      </c>
      <c r="R213" s="91"/>
      <c r="S213" s="85">
        <f t="shared" si="136"/>
        <v>1</v>
      </c>
      <c r="T213" s="86" t="str">
        <f t="shared" si="137"/>
        <v xml:space="preserve"> </v>
      </c>
      <c r="U213" s="86" t="str">
        <f t="shared" si="138"/>
        <v xml:space="preserve"> </v>
      </c>
      <c r="V213" s="86">
        <f t="shared" si="139"/>
        <v>1</v>
      </c>
      <c r="W213" s="87" t="str">
        <f t="shared" si="140"/>
        <v xml:space="preserve"> </v>
      </c>
      <c r="X213" s="58"/>
      <c r="Y213" s="58"/>
    </row>
    <row r="214" spans="1:25" ht="110.25" customHeight="1" x14ac:dyDescent="0.2">
      <c r="A214" s="79"/>
      <c r="B214" s="81"/>
      <c r="C214" s="157" t="s">
        <v>305</v>
      </c>
      <c r="D214" s="88">
        <f t="shared" si="134"/>
        <v>0</v>
      </c>
      <c r="E214" s="89"/>
      <c r="F214" s="89"/>
      <c r="G214" s="89"/>
      <c r="H214" s="91"/>
      <c r="I214" s="94">
        <f t="shared" si="141"/>
        <v>1643.9</v>
      </c>
      <c r="J214" s="89"/>
      <c r="K214" s="89"/>
      <c r="L214" s="89">
        <v>1643.9</v>
      </c>
      <c r="M214" s="91"/>
      <c r="N214" s="95">
        <f t="shared" si="135"/>
        <v>1643.9</v>
      </c>
      <c r="O214" s="89"/>
      <c r="P214" s="89"/>
      <c r="Q214" s="89">
        <v>1643.9</v>
      </c>
      <c r="R214" s="91"/>
      <c r="S214" s="85">
        <f t="shared" si="136"/>
        <v>1</v>
      </c>
      <c r="T214" s="86" t="str">
        <f t="shared" si="137"/>
        <v xml:space="preserve"> </v>
      </c>
      <c r="U214" s="86" t="str">
        <f t="shared" si="138"/>
        <v xml:space="preserve"> </v>
      </c>
      <c r="V214" s="86">
        <f t="shared" si="139"/>
        <v>1</v>
      </c>
      <c r="W214" s="87" t="str">
        <f t="shared" si="140"/>
        <v xml:space="preserve"> </v>
      </c>
      <c r="X214" s="58"/>
      <c r="Y214" s="58"/>
    </row>
    <row r="215" spans="1:25" ht="84.75" customHeight="1" x14ac:dyDescent="0.2">
      <c r="A215" s="79"/>
      <c r="B215" s="81"/>
      <c r="C215" s="49" t="s">
        <v>306</v>
      </c>
      <c r="D215" s="88">
        <f t="shared" si="134"/>
        <v>0</v>
      </c>
      <c r="E215" s="89"/>
      <c r="F215" s="89"/>
      <c r="G215" s="89"/>
      <c r="H215" s="91"/>
      <c r="I215" s="94">
        <f t="shared" si="141"/>
        <v>3836.1</v>
      </c>
      <c r="J215" s="89"/>
      <c r="K215" s="89"/>
      <c r="L215" s="89">
        <v>3836.1</v>
      </c>
      <c r="M215" s="91"/>
      <c r="N215" s="95">
        <f t="shared" si="135"/>
        <v>3836.1</v>
      </c>
      <c r="O215" s="89"/>
      <c r="P215" s="89"/>
      <c r="Q215" s="89">
        <v>3836.1</v>
      </c>
      <c r="R215" s="91"/>
      <c r="S215" s="85">
        <f t="shared" si="136"/>
        <v>1</v>
      </c>
      <c r="T215" s="86" t="str">
        <f t="shared" si="137"/>
        <v xml:space="preserve"> </v>
      </c>
      <c r="U215" s="86" t="str">
        <f t="shared" si="138"/>
        <v xml:space="preserve"> </v>
      </c>
      <c r="V215" s="86">
        <f t="shared" si="139"/>
        <v>1</v>
      </c>
      <c r="W215" s="87" t="str">
        <f t="shared" si="140"/>
        <v xml:space="preserve"> </v>
      </c>
      <c r="X215" s="58"/>
      <c r="Y215" s="58"/>
    </row>
    <row r="216" spans="1:25" ht="84.75" customHeight="1" x14ac:dyDescent="0.2">
      <c r="A216" s="79"/>
      <c r="B216" s="81"/>
      <c r="C216" s="49" t="s">
        <v>307</v>
      </c>
      <c r="D216" s="88">
        <f t="shared" si="134"/>
        <v>0</v>
      </c>
      <c r="E216" s="89"/>
      <c r="F216" s="89"/>
      <c r="G216" s="89"/>
      <c r="H216" s="91"/>
      <c r="I216" s="94">
        <f t="shared" si="141"/>
        <v>2854.2</v>
      </c>
      <c r="J216" s="89"/>
      <c r="K216" s="89"/>
      <c r="L216" s="89">
        <v>2854.2</v>
      </c>
      <c r="M216" s="91"/>
      <c r="N216" s="95">
        <f t="shared" si="135"/>
        <v>2854.2</v>
      </c>
      <c r="O216" s="89"/>
      <c r="P216" s="89"/>
      <c r="Q216" s="89">
        <v>2854.2</v>
      </c>
      <c r="R216" s="91"/>
      <c r="S216" s="85">
        <f t="shared" si="136"/>
        <v>1</v>
      </c>
      <c r="T216" s="86" t="str">
        <f t="shared" si="137"/>
        <v xml:space="preserve"> </v>
      </c>
      <c r="U216" s="86" t="str">
        <f t="shared" si="138"/>
        <v xml:space="preserve"> </v>
      </c>
      <c r="V216" s="86">
        <f t="shared" si="139"/>
        <v>1</v>
      </c>
      <c r="W216" s="87" t="str">
        <f t="shared" si="140"/>
        <v xml:space="preserve"> </v>
      </c>
      <c r="X216" s="58"/>
      <c r="Y216" s="58"/>
    </row>
    <row r="217" spans="1:25" ht="83.25" customHeight="1" x14ac:dyDescent="0.2">
      <c r="A217" s="79"/>
      <c r="B217" s="81"/>
      <c r="C217" s="157" t="s">
        <v>308</v>
      </c>
      <c r="D217" s="88">
        <f t="shared" si="134"/>
        <v>0</v>
      </c>
      <c r="E217" s="89"/>
      <c r="F217" s="89"/>
      <c r="G217" s="89"/>
      <c r="H217" s="91"/>
      <c r="I217" s="94">
        <f t="shared" si="141"/>
        <v>1611.4</v>
      </c>
      <c r="J217" s="89"/>
      <c r="K217" s="89"/>
      <c r="L217" s="89">
        <v>1611.4</v>
      </c>
      <c r="M217" s="91"/>
      <c r="N217" s="95">
        <f t="shared" si="135"/>
        <v>1611.4</v>
      </c>
      <c r="O217" s="89"/>
      <c r="P217" s="89"/>
      <c r="Q217" s="89">
        <v>1611.4</v>
      </c>
      <c r="R217" s="91"/>
      <c r="S217" s="85">
        <f t="shared" si="136"/>
        <v>1</v>
      </c>
      <c r="T217" s="86" t="str">
        <f t="shared" si="137"/>
        <v xml:space="preserve"> </v>
      </c>
      <c r="U217" s="86" t="str">
        <f t="shared" si="138"/>
        <v xml:space="preserve"> </v>
      </c>
      <c r="V217" s="86">
        <f t="shared" si="139"/>
        <v>1</v>
      </c>
      <c r="W217" s="87" t="str">
        <f t="shared" si="140"/>
        <v xml:space="preserve"> </v>
      </c>
      <c r="X217" s="58"/>
      <c r="Y217" s="58"/>
    </row>
    <row r="218" spans="1:25" ht="83.25" customHeight="1" x14ac:dyDescent="0.2">
      <c r="A218" s="79"/>
      <c r="B218" s="81"/>
      <c r="C218" s="49" t="s">
        <v>309</v>
      </c>
      <c r="D218" s="88">
        <f t="shared" si="134"/>
        <v>0</v>
      </c>
      <c r="E218" s="89"/>
      <c r="F218" s="89"/>
      <c r="G218" s="89"/>
      <c r="H218" s="91"/>
      <c r="I218" s="94">
        <f t="shared" si="141"/>
        <v>4603.3999999999996</v>
      </c>
      <c r="J218" s="89"/>
      <c r="K218" s="89"/>
      <c r="L218" s="89">
        <v>4603.3999999999996</v>
      </c>
      <c r="M218" s="91"/>
      <c r="N218" s="95">
        <f t="shared" si="135"/>
        <v>4603.3999999999996</v>
      </c>
      <c r="O218" s="89"/>
      <c r="P218" s="89"/>
      <c r="Q218" s="89">
        <v>4603.3999999999996</v>
      </c>
      <c r="R218" s="91"/>
      <c r="S218" s="85">
        <f t="shared" si="136"/>
        <v>1</v>
      </c>
      <c r="T218" s="86" t="str">
        <f t="shared" si="137"/>
        <v xml:space="preserve"> </v>
      </c>
      <c r="U218" s="86" t="str">
        <f t="shared" si="138"/>
        <v xml:space="preserve"> </v>
      </c>
      <c r="V218" s="86">
        <f t="shared" si="139"/>
        <v>1</v>
      </c>
      <c r="W218" s="87" t="str">
        <f t="shared" si="140"/>
        <v xml:space="preserve"> </v>
      </c>
      <c r="X218" s="58"/>
      <c r="Y218" s="58"/>
    </row>
    <row r="219" spans="1:25" ht="82.5" customHeight="1" x14ac:dyDescent="0.2">
      <c r="A219" s="79"/>
      <c r="B219" s="81"/>
      <c r="C219" s="49" t="s">
        <v>310</v>
      </c>
      <c r="D219" s="88">
        <f t="shared" si="134"/>
        <v>0</v>
      </c>
      <c r="E219" s="89"/>
      <c r="F219" s="89"/>
      <c r="G219" s="89"/>
      <c r="H219" s="91"/>
      <c r="I219" s="94">
        <f t="shared" si="141"/>
        <v>1105.5</v>
      </c>
      <c r="J219" s="89"/>
      <c r="K219" s="89"/>
      <c r="L219" s="89">
        <v>1105.5</v>
      </c>
      <c r="M219" s="91"/>
      <c r="N219" s="95">
        <f t="shared" si="135"/>
        <v>1105.5</v>
      </c>
      <c r="O219" s="89"/>
      <c r="P219" s="89"/>
      <c r="Q219" s="89">
        <v>1105.5</v>
      </c>
      <c r="R219" s="91"/>
      <c r="S219" s="85">
        <f t="shared" si="136"/>
        <v>1</v>
      </c>
      <c r="T219" s="86" t="str">
        <f t="shared" si="137"/>
        <v xml:space="preserve"> </v>
      </c>
      <c r="U219" s="86" t="str">
        <f t="shared" si="138"/>
        <v xml:space="preserve"> </v>
      </c>
      <c r="V219" s="86">
        <f t="shared" si="139"/>
        <v>1</v>
      </c>
      <c r="W219" s="87" t="str">
        <f t="shared" si="140"/>
        <v xml:space="preserve"> </v>
      </c>
      <c r="X219" s="58"/>
      <c r="Y219" s="58"/>
    </row>
    <row r="220" spans="1:25" ht="67.5" customHeight="1" x14ac:dyDescent="0.2">
      <c r="A220" s="79"/>
      <c r="B220" s="81"/>
      <c r="C220" s="157" t="s">
        <v>311</v>
      </c>
      <c r="D220" s="88">
        <f t="shared" si="134"/>
        <v>0</v>
      </c>
      <c r="E220" s="89"/>
      <c r="F220" s="89"/>
      <c r="G220" s="89"/>
      <c r="H220" s="91"/>
      <c r="I220" s="94">
        <f t="shared" si="141"/>
        <v>1105.5</v>
      </c>
      <c r="J220" s="89"/>
      <c r="K220" s="89"/>
      <c r="L220" s="89">
        <v>1105.5</v>
      </c>
      <c r="M220" s="91"/>
      <c r="N220" s="95">
        <f t="shared" si="135"/>
        <v>1105.5</v>
      </c>
      <c r="O220" s="89"/>
      <c r="P220" s="89"/>
      <c r="Q220" s="89">
        <v>1105.5</v>
      </c>
      <c r="R220" s="91"/>
      <c r="S220" s="85">
        <f t="shared" si="136"/>
        <v>1</v>
      </c>
      <c r="T220" s="86" t="str">
        <f t="shared" si="137"/>
        <v xml:space="preserve"> </v>
      </c>
      <c r="U220" s="86" t="str">
        <f t="shared" si="138"/>
        <v xml:space="preserve"> </v>
      </c>
      <c r="V220" s="86">
        <f t="shared" si="139"/>
        <v>1</v>
      </c>
      <c r="W220" s="87" t="str">
        <f t="shared" si="140"/>
        <v xml:space="preserve"> </v>
      </c>
      <c r="X220" s="58"/>
      <c r="Y220" s="58"/>
    </row>
    <row r="221" spans="1:25" ht="102" customHeight="1" x14ac:dyDescent="0.2">
      <c r="A221" s="79"/>
      <c r="B221" s="81"/>
      <c r="C221" s="49" t="s">
        <v>312</v>
      </c>
      <c r="D221" s="88">
        <f t="shared" si="134"/>
        <v>0</v>
      </c>
      <c r="E221" s="89"/>
      <c r="F221" s="89"/>
      <c r="G221" s="89"/>
      <c r="H221" s="91"/>
      <c r="I221" s="94">
        <f t="shared" si="141"/>
        <v>1644.2</v>
      </c>
      <c r="J221" s="89"/>
      <c r="K221" s="89"/>
      <c r="L221" s="89">
        <v>1644.2</v>
      </c>
      <c r="M221" s="91"/>
      <c r="N221" s="95">
        <f t="shared" si="135"/>
        <v>1644.2</v>
      </c>
      <c r="O221" s="89"/>
      <c r="P221" s="89"/>
      <c r="Q221" s="89">
        <v>1644.2</v>
      </c>
      <c r="R221" s="91"/>
      <c r="S221" s="85">
        <f t="shared" si="136"/>
        <v>1</v>
      </c>
      <c r="T221" s="86" t="str">
        <f t="shared" si="137"/>
        <v xml:space="preserve"> </v>
      </c>
      <c r="U221" s="86" t="str">
        <f t="shared" si="138"/>
        <v xml:space="preserve"> </v>
      </c>
      <c r="V221" s="86">
        <f t="shared" si="139"/>
        <v>1</v>
      </c>
      <c r="W221" s="87" t="str">
        <f t="shared" si="140"/>
        <v xml:space="preserve"> </v>
      </c>
      <c r="X221" s="58"/>
      <c r="Y221" s="58"/>
    </row>
    <row r="222" spans="1:25" ht="88.5" customHeight="1" x14ac:dyDescent="0.2">
      <c r="A222" s="79"/>
      <c r="B222" s="81"/>
      <c r="C222" s="49" t="s">
        <v>313</v>
      </c>
      <c r="D222" s="88">
        <f t="shared" si="134"/>
        <v>0</v>
      </c>
      <c r="E222" s="89"/>
      <c r="F222" s="89"/>
      <c r="G222" s="89"/>
      <c r="H222" s="91"/>
      <c r="I222" s="94">
        <f t="shared" si="141"/>
        <v>1644.2</v>
      </c>
      <c r="J222" s="89"/>
      <c r="K222" s="89"/>
      <c r="L222" s="89">
        <v>1644.2</v>
      </c>
      <c r="M222" s="91"/>
      <c r="N222" s="95">
        <f t="shared" si="135"/>
        <v>1644.2</v>
      </c>
      <c r="O222" s="89"/>
      <c r="P222" s="89"/>
      <c r="Q222" s="89">
        <v>1644.2</v>
      </c>
      <c r="R222" s="91"/>
      <c r="S222" s="85">
        <f t="shared" si="136"/>
        <v>1</v>
      </c>
      <c r="T222" s="86" t="str">
        <f t="shared" si="137"/>
        <v xml:space="preserve"> </v>
      </c>
      <c r="U222" s="86" t="str">
        <f t="shared" si="138"/>
        <v xml:space="preserve"> </v>
      </c>
      <c r="V222" s="86">
        <f t="shared" si="139"/>
        <v>1</v>
      </c>
      <c r="W222" s="87" t="str">
        <f t="shared" si="140"/>
        <v xml:space="preserve"> </v>
      </c>
      <c r="X222" s="58"/>
      <c r="Y222" s="58"/>
    </row>
    <row r="223" spans="1:25" s="10" customFormat="1" ht="54.75" customHeight="1" x14ac:dyDescent="0.2">
      <c r="A223" s="79">
        <v>1049</v>
      </c>
      <c r="B223" s="81">
        <v>31001</v>
      </c>
      <c r="C223" s="155" t="s">
        <v>501</v>
      </c>
      <c r="D223" s="51">
        <f>SUM(E223:H223)</f>
        <v>0</v>
      </c>
      <c r="E223" s="52"/>
      <c r="F223" s="52"/>
      <c r="G223" s="52"/>
      <c r="H223" s="53"/>
      <c r="I223" s="51">
        <f>SUM(J223:M223)</f>
        <v>450060</v>
      </c>
      <c r="J223" s="52">
        <v>431580</v>
      </c>
      <c r="K223" s="52"/>
      <c r="L223" s="52">
        <v>18480</v>
      </c>
      <c r="M223" s="53"/>
      <c r="N223" s="69">
        <f>SUM(O223:R223)</f>
        <v>359918.63</v>
      </c>
      <c r="O223" s="52">
        <v>344038.63</v>
      </c>
      <c r="P223" s="52"/>
      <c r="Q223" s="52">
        <v>15880</v>
      </c>
      <c r="R223" s="53"/>
      <c r="S223" s="37">
        <f t="shared" si="136"/>
        <v>0.79971254943785275</v>
      </c>
      <c r="T223" s="38">
        <f t="shared" si="137"/>
        <v>0.79716073497381712</v>
      </c>
      <c r="U223" s="38" t="str">
        <f t="shared" si="138"/>
        <v xml:space="preserve"> </v>
      </c>
      <c r="V223" s="38">
        <f t="shared" si="139"/>
        <v>0.85930735930735935</v>
      </c>
      <c r="W223" s="39" t="str">
        <f t="shared" si="140"/>
        <v xml:space="preserve"> </v>
      </c>
      <c r="X223" s="60"/>
      <c r="Y223" s="60"/>
    </row>
    <row r="224" spans="1:25" s="10" customFormat="1" ht="45.75" customHeight="1" x14ac:dyDescent="0.2">
      <c r="A224" s="79">
        <v>1072</v>
      </c>
      <c r="B224" s="81">
        <v>31010</v>
      </c>
      <c r="C224" s="156" t="s">
        <v>314</v>
      </c>
      <c r="D224" s="51">
        <f>SUM(E224:H224)</f>
        <v>0</v>
      </c>
      <c r="E224" s="52">
        <f>SUM(E225:E228)</f>
        <v>0</v>
      </c>
      <c r="F224" s="52">
        <f t="shared" ref="F224:R224" si="142">SUM(F225:F228)</f>
        <v>0</v>
      </c>
      <c r="G224" s="52">
        <f t="shared" si="142"/>
        <v>0</v>
      </c>
      <c r="H224" s="53">
        <f t="shared" si="142"/>
        <v>0</v>
      </c>
      <c r="I224" s="51">
        <f>SUM(I225:I228)</f>
        <v>295893.2</v>
      </c>
      <c r="J224" s="52">
        <f t="shared" si="142"/>
        <v>0</v>
      </c>
      <c r="K224" s="52">
        <f>SUM(K225:K228)</f>
        <v>295893.2</v>
      </c>
      <c r="L224" s="52">
        <f t="shared" si="142"/>
        <v>0</v>
      </c>
      <c r="M224" s="53">
        <f t="shared" si="142"/>
        <v>0</v>
      </c>
      <c r="N224" s="69">
        <f t="shared" si="142"/>
        <v>215554.47999999998</v>
      </c>
      <c r="O224" s="52">
        <f t="shared" si="142"/>
        <v>0</v>
      </c>
      <c r="P224" s="52">
        <f t="shared" si="142"/>
        <v>215554.47999999998</v>
      </c>
      <c r="Q224" s="52">
        <f t="shared" si="142"/>
        <v>0</v>
      </c>
      <c r="R224" s="53">
        <f t="shared" si="142"/>
        <v>0</v>
      </c>
      <c r="S224" s="37">
        <f t="shared" si="136"/>
        <v>0.72848744073875293</v>
      </c>
      <c r="T224" s="38" t="str">
        <f t="shared" si="137"/>
        <v xml:space="preserve"> </v>
      </c>
      <c r="U224" s="38">
        <f t="shared" si="138"/>
        <v>0.72848744073875293</v>
      </c>
      <c r="V224" s="38" t="str">
        <f t="shared" si="139"/>
        <v xml:space="preserve"> </v>
      </c>
      <c r="W224" s="39" t="str">
        <f t="shared" si="140"/>
        <v xml:space="preserve"> </v>
      </c>
      <c r="X224" s="60"/>
      <c r="Y224" s="60"/>
    </row>
    <row r="225" spans="1:25" ht="81" customHeight="1" x14ac:dyDescent="0.2">
      <c r="A225" s="79"/>
      <c r="B225" s="81"/>
      <c r="C225" s="49" t="s">
        <v>502</v>
      </c>
      <c r="D225" s="88">
        <f>SUM(E225:H225)</f>
        <v>0</v>
      </c>
      <c r="E225" s="89"/>
      <c r="F225" s="89"/>
      <c r="G225" s="89"/>
      <c r="H225" s="91"/>
      <c r="I225" s="88">
        <f t="shared" ref="I225:I228" si="143">SUM(J225:M225)</f>
        <v>19417.5</v>
      </c>
      <c r="J225" s="89"/>
      <c r="K225" s="89">
        <f>21509.6-2092.1</f>
        <v>19417.5</v>
      </c>
      <c r="L225" s="89"/>
      <c r="M225" s="91"/>
      <c r="N225" s="92">
        <f t="shared" ref="N225:N228" si="144">SUM(O225:R225)</f>
        <v>19417.330000000002</v>
      </c>
      <c r="O225" s="89"/>
      <c r="P225" s="89">
        <v>19417.330000000002</v>
      </c>
      <c r="Q225" s="89"/>
      <c r="R225" s="91"/>
      <c r="S225" s="85">
        <f t="shared" si="136"/>
        <v>0.99999124501094383</v>
      </c>
      <c r="T225" s="86" t="str">
        <f t="shared" si="137"/>
        <v xml:space="preserve"> </v>
      </c>
      <c r="U225" s="86">
        <f t="shared" si="138"/>
        <v>0.99999124501094383</v>
      </c>
      <c r="V225" s="86" t="str">
        <f t="shared" si="139"/>
        <v xml:space="preserve"> </v>
      </c>
      <c r="W225" s="87" t="str">
        <f t="shared" si="140"/>
        <v xml:space="preserve"> </v>
      </c>
      <c r="X225" s="58"/>
      <c r="Y225" s="58"/>
    </row>
    <row r="226" spans="1:25" ht="118.5" customHeight="1" x14ac:dyDescent="0.2">
      <c r="A226" s="79"/>
      <c r="B226" s="81"/>
      <c r="C226" s="157" t="s">
        <v>315</v>
      </c>
      <c r="D226" s="88">
        <f t="shared" ref="D226:D228" si="145">SUM(E226:H226)</f>
        <v>0</v>
      </c>
      <c r="E226" s="89"/>
      <c r="F226" s="89"/>
      <c r="G226" s="89"/>
      <c r="H226" s="91"/>
      <c r="I226" s="88">
        <f t="shared" si="143"/>
        <v>104852.40000000001</v>
      </c>
      <c r="J226" s="89"/>
      <c r="K226" s="89">
        <f>104991.8-139.4</f>
        <v>104852.40000000001</v>
      </c>
      <c r="L226" s="89"/>
      <c r="M226" s="91"/>
      <c r="N226" s="92">
        <f t="shared" si="144"/>
        <v>96284.92</v>
      </c>
      <c r="O226" s="89"/>
      <c r="P226" s="89">
        <v>96284.92</v>
      </c>
      <c r="Q226" s="89"/>
      <c r="R226" s="91"/>
      <c r="S226" s="85">
        <f t="shared" si="136"/>
        <v>0.91829009159542352</v>
      </c>
      <c r="T226" s="86" t="str">
        <f t="shared" si="137"/>
        <v xml:space="preserve"> </v>
      </c>
      <c r="U226" s="86">
        <f t="shared" si="138"/>
        <v>0.91829009159542352</v>
      </c>
      <c r="V226" s="86" t="str">
        <f t="shared" si="139"/>
        <v xml:space="preserve"> </v>
      </c>
      <c r="W226" s="87" t="str">
        <f t="shared" si="140"/>
        <v xml:space="preserve"> </v>
      </c>
      <c r="X226" s="58"/>
      <c r="Y226" s="58"/>
    </row>
    <row r="227" spans="1:25" ht="81.75" customHeight="1" x14ac:dyDescent="0.2">
      <c r="A227" s="79"/>
      <c r="B227" s="81"/>
      <c r="C227" s="49" t="s">
        <v>316</v>
      </c>
      <c r="D227" s="88">
        <f t="shared" si="145"/>
        <v>0</v>
      </c>
      <c r="E227" s="89"/>
      <c r="F227" s="89"/>
      <c r="G227" s="89"/>
      <c r="H227" s="91"/>
      <c r="I227" s="88">
        <f t="shared" si="143"/>
        <v>31116.400000000001</v>
      </c>
      <c r="J227" s="89"/>
      <c r="K227" s="89">
        <f>32106.4-990</f>
        <v>31116.400000000001</v>
      </c>
      <c r="L227" s="89"/>
      <c r="M227" s="91"/>
      <c r="N227" s="92">
        <f t="shared" si="144"/>
        <v>30975.03</v>
      </c>
      <c r="O227" s="89"/>
      <c r="P227" s="89">
        <v>30975.03</v>
      </c>
      <c r="Q227" s="89"/>
      <c r="R227" s="91"/>
      <c r="S227" s="85">
        <f t="shared" si="136"/>
        <v>0.99545673664048528</v>
      </c>
      <c r="T227" s="86" t="str">
        <f t="shared" si="137"/>
        <v xml:space="preserve"> </v>
      </c>
      <c r="U227" s="86">
        <f t="shared" si="138"/>
        <v>0.99545673664048528</v>
      </c>
      <c r="V227" s="86" t="str">
        <f t="shared" si="139"/>
        <v xml:space="preserve"> </v>
      </c>
      <c r="W227" s="87" t="str">
        <f t="shared" si="140"/>
        <v xml:space="preserve"> </v>
      </c>
      <c r="X227" s="58"/>
      <c r="Y227" s="58"/>
    </row>
    <row r="228" spans="1:25" ht="84" customHeight="1" x14ac:dyDescent="0.2">
      <c r="A228" s="79"/>
      <c r="B228" s="81"/>
      <c r="C228" s="49" t="s">
        <v>317</v>
      </c>
      <c r="D228" s="88">
        <f t="shared" si="145"/>
        <v>0</v>
      </c>
      <c r="E228" s="89"/>
      <c r="F228" s="89"/>
      <c r="G228" s="89"/>
      <c r="H228" s="91"/>
      <c r="I228" s="88">
        <f t="shared" si="143"/>
        <v>140506.9</v>
      </c>
      <c r="J228" s="89"/>
      <c r="K228" s="89">
        <f>140815.3-308.4</f>
        <v>140506.9</v>
      </c>
      <c r="L228" s="89"/>
      <c r="M228" s="91"/>
      <c r="N228" s="92">
        <f t="shared" si="144"/>
        <v>68877.2</v>
      </c>
      <c r="O228" s="89"/>
      <c r="P228" s="89">
        <v>68877.2</v>
      </c>
      <c r="Q228" s="89"/>
      <c r="R228" s="91"/>
      <c r="S228" s="85">
        <f t="shared" si="136"/>
        <v>0.49020510736483403</v>
      </c>
      <c r="T228" s="86" t="str">
        <f t="shared" si="137"/>
        <v xml:space="preserve"> </v>
      </c>
      <c r="U228" s="86">
        <f t="shared" si="138"/>
        <v>0.49020510736483403</v>
      </c>
      <c r="V228" s="86" t="str">
        <f t="shared" si="139"/>
        <v xml:space="preserve"> </v>
      </c>
      <c r="W228" s="87" t="str">
        <f t="shared" si="140"/>
        <v xml:space="preserve"> </v>
      </c>
      <c r="X228" s="58"/>
      <c r="Y228" s="58"/>
    </row>
    <row r="229" spans="1:25" s="10" customFormat="1" ht="45.75" customHeight="1" x14ac:dyDescent="0.2">
      <c r="A229" s="79">
        <v>1109</v>
      </c>
      <c r="B229" s="81">
        <v>31001</v>
      </c>
      <c r="C229" s="155" t="s">
        <v>318</v>
      </c>
      <c r="D229" s="51">
        <f t="shared" ref="D229" si="146">SUM(E229:H229)</f>
        <v>0</v>
      </c>
      <c r="E229" s="52"/>
      <c r="F229" s="52"/>
      <c r="G229" s="52"/>
      <c r="H229" s="53"/>
      <c r="I229" s="51">
        <f t="shared" ref="I229" si="147">SUM(J229:M229)</f>
        <v>15998.7</v>
      </c>
      <c r="J229" s="52"/>
      <c r="K229" s="52"/>
      <c r="L229" s="52"/>
      <c r="M229" s="53">
        <v>15998.7</v>
      </c>
      <c r="N229" s="69">
        <f>SUM(O229:R229)</f>
        <v>15998.7</v>
      </c>
      <c r="O229" s="52"/>
      <c r="P229" s="52"/>
      <c r="Q229" s="52"/>
      <c r="R229" s="53">
        <v>15998.7</v>
      </c>
      <c r="S229" s="37">
        <f t="shared" si="136"/>
        <v>1</v>
      </c>
      <c r="T229" s="38" t="str">
        <f t="shared" si="137"/>
        <v xml:space="preserve"> </v>
      </c>
      <c r="U229" s="38" t="str">
        <f t="shared" si="138"/>
        <v xml:space="preserve"> </v>
      </c>
      <c r="V229" s="38" t="str">
        <f t="shared" si="139"/>
        <v xml:space="preserve"> </v>
      </c>
      <c r="W229" s="39">
        <f t="shared" si="140"/>
        <v>1</v>
      </c>
      <c r="X229" s="60"/>
      <c r="Y229" s="60"/>
    </row>
    <row r="230" spans="1:25" s="10" customFormat="1" ht="75" customHeight="1" x14ac:dyDescent="0.2">
      <c r="A230" s="79">
        <v>1157</v>
      </c>
      <c r="B230" s="81">
        <v>31001</v>
      </c>
      <c r="C230" s="155" t="s">
        <v>461</v>
      </c>
      <c r="D230" s="51">
        <f>SUM(E230:H230)</f>
        <v>0</v>
      </c>
      <c r="E230" s="52"/>
      <c r="F230" s="52"/>
      <c r="G230" s="52"/>
      <c r="H230" s="53"/>
      <c r="I230" s="51">
        <f t="shared" ref="I230" si="148">SUM(J230:M230)</f>
        <v>19815</v>
      </c>
      <c r="J230" s="52"/>
      <c r="K230" s="52"/>
      <c r="L230" s="52">
        <v>19815</v>
      </c>
      <c r="M230" s="53"/>
      <c r="N230" s="69">
        <f>SUM(O230:R230)</f>
        <v>19000</v>
      </c>
      <c r="O230" s="52"/>
      <c r="P230" s="52"/>
      <c r="Q230" s="52">
        <v>19000</v>
      </c>
      <c r="R230" s="53"/>
      <c r="S230" s="37">
        <f t="shared" si="136"/>
        <v>0.9588695432752965</v>
      </c>
      <c r="T230" s="38" t="str">
        <f t="shared" si="137"/>
        <v xml:space="preserve"> </v>
      </c>
      <c r="U230" s="38" t="str">
        <f t="shared" si="138"/>
        <v xml:space="preserve"> </v>
      </c>
      <c r="V230" s="38">
        <f t="shared" si="139"/>
        <v>0.9588695432752965</v>
      </c>
      <c r="W230" s="39" t="str">
        <f t="shared" si="140"/>
        <v xml:space="preserve"> </v>
      </c>
      <c r="X230" s="60"/>
      <c r="Y230" s="60"/>
    </row>
    <row r="231" spans="1:25" s="10" customFormat="1" ht="47.25" customHeight="1" x14ac:dyDescent="0.2">
      <c r="A231" s="79">
        <v>1212</v>
      </c>
      <c r="B231" s="81">
        <v>21001</v>
      </c>
      <c r="C231" s="156" t="s">
        <v>319</v>
      </c>
      <c r="D231" s="51">
        <f>SUM(D232:D233)</f>
        <v>0</v>
      </c>
      <c r="E231" s="52">
        <f>SUM(E232:E233)</f>
        <v>0</v>
      </c>
      <c r="F231" s="52">
        <f>SUM(F232:F233)</f>
        <v>0</v>
      </c>
      <c r="G231" s="52">
        <f>SUM(G232:G233)</f>
        <v>0</v>
      </c>
      <c r="H231" s="53">
        <f t="shared" ref="H231:R231" si="149">SUM(H232:H233)</f>
        <v>0</v>
      </c>
      <c r="I231" s="51">
        <f>SUM(J231:M231)</f>
        <v>72576</v>
      </c>
      <c r="J231" s="52">
        <f t="shared" si="149"/>
        <v>72576</v>
      </c>
      <c r="K231" s="52">
        <f t="shared" si="149"/>
        <v>0</v>
      </c>
      <c r="L231" s="52">
        <f t="shared" si="149"/>
        <v>0</v>
      </c>
      <c r="M231" s="53">
        <f t="shared" si="149"/>
        <v>0</v>
      </c>
      <c r="N231" s="69">
        <f t="shared" ref="N231:N233" si="150">SUM(O231:R231)</f>
        <v>71053.070000000007</v>
      </c>
      <c r="O231" s="52">
        <f t="shared" si="149"/>
        <v>71053.070000000007</v>
      </c>
      <c r="P231" s="52">
        <f t="shared" si="149"/>
        <v>0</v>
      </c>
      <c r="Q231" s="52">
        <f t="shared" si="149"/>
        <v>0</v>
      </c>
      <c r="R231" s="53">
        <f t="shared" si="149"/>
        <v>0</v>
      </c>
      <c r="S231" s="37">
        <f t="shared" si="136"/>
        <v>0.97901606591710766</v>
      </c>
      <c r="T231" s="38">
        <f t="shared" si="137"/>
        <v>0.97901606591710766</v>
      </c>
      <c r="U231" s="38" t="str">
        <f t="shared" si="138"/>
        <v xml:space="preserve"> </v>
      </c>
      <c r="V231" s="38" t="str">
        <f t="shared" si="139"/>
        <v xml:space="preserve"> </v>
      </c>
      <c r="W231" s="39" t="str">
        <f t="shared" si="140"/>
        <v xml:space="preserve"> </v>
      </c>
      <c r="X231" s="60"/>
      <c r="Y231" s="60"/>
    </row>
    <row r="232" spans="1:25" ht="50.25" customHeight="1" x14ac:dyDescent="0.2">
      <c r="A232" s="79"/>
      <c r="B232" s="81"/>
      <c r="C232" s="49" t="s">
        <v>320</v>
      </c>
      <c r="D232" s="88">
        <f>SUM(E232:H232)</f>
        <v>0</v>
      </c>
      <c r="E232" s="89"/>
      <c r="F232" s="89"/>
      <c r="G232" s="89"/>
      <c r="H232" s="91"/>
      <c r="I232" s="88">
        <f t="shared" ref="I232:I233" si="151">SUM(J232:M232)</f>
        <v>42813.2</v>
      </c>
      <c r="J232" s="89">
        <v>42813.2</v>
      </c>
      <c r="K232" s="89"/>
      <c r="L232" s="89"/>
      <c r="M232" s="91"/>
      <c r="N232" s="92">
        <f t="shared" si="150"/>
        <v>41292.47</v>
      </c>
      <c r="O232" s="89">
        <v>41292.47</v>
      </c>
      <c r="P232" s="89"/>
      <c r="Q232" s="89"/>
      <c r="R232" s="91"/>
      <c r="S232" s="85">
        <f t="shared" si="136"/>
        <v>0.96447988003699803</v>
      </c>
      <c r="T232" s="86">
        <f t="shared" si="137"/>
        <v>0.96447988003699803</v>
      </c>
      <c r="U232" s="86" t="str">
        <f t="shared" si="138"/>
        <v xml:space="preserve"> </v>
      </c>
      <c r="V232" s="86" t="str">
        <f t="shared" si="139"/>
        <v xml:space="preserve"> </v>
      </c>
      <c r="W232" s="87" t="str">
        <f t="shared" si="140"/>
        <v xml:space="preserve"> </v>
      </c>
      <c r="X232" s="58"/>
      <c r="Y232" s="58"/>
    </row>
    <row r="233" spans="1:25" ht="81.75" customHeight="1" x14ac:dyDescent="0.2">
      <c r="A233" s="79"/>
      <c r="B233" s="81"/>
      <c r="C233" s="157" t="s">
        <v>321</v>
      </c>
      <c r="D233" s="88">
        <f t="shared" ref="D233" si="152">SUM(E233:H233)</f>
        <v>0</v>
      </c>
      <c r="E233" s="89"/>
      <c r="F233" s="89"/>
      <c r="G233" s="89"/>
      <c r="H233" s="91"/>
      <c r="I233" s="88">
        <f t="shared" si="151"/>
        <v>29762.799999999999</v>
      </c>
      <c r="J233" s="89">
        <v>29762.799999999999</v>
      </c>
      <c r="K233" s="89"/>
      <c r="L233" s="89"/>
      <c r="M233" s="91"/>
      <c r="N233" s="92">
        <f t="shared" si="150"/>
        <v>29760.6</v>
      </c>
      <c r="O233" s="89">
        <v>29760.6</v>
      </c>
      <c r="P233" s="89"/>
      <c r="Q233" s="89"/>
      <c r="R233" s="91"/>
      <c r="S233" s="85">
        <f t="shared" si="136"/>
        <v>0.9999260822234467</v>
      </c>
      <c r="T233" s="86">
        <f t="shared" si="137"/>
        <v>0.9999260822234467</v>
      </c>
      <c r="U233" s="86" t="str">
        <f t="shared" si="138"/>
        <v xml:space="preserve"> </v>
      </c>
      <c r="V233" s="86" t="str">
        <f t="shared" si="139"/>
        <v xml:space="preserve"> </v>
      </c>
      <c r="W233" s="87" t="str">
        <f t="shared" si="140"/>
        <v xml:space="preserve"> </v>
      </c>
      <c r="X233" s="58"/>
      <c r="Y233" s="58"/>
    </row>
    <row r="234" spans="1:25" s="10" customFormat="1" ht="38.25" customHeight="1" x14ac:dyDescent="0.2">
      <c r="A234" s="71"/>
      <c r="B234" s="72"/>
      <c r="C234" s="154" t="s">
        <v>470</v>
      </c>
      <c r="D234" s="73">
        <f>SUM(D236:D237)</f>
        <v>0</v>
      </c>
      <c r="E234" s="84">
        <f>SUM(E236,E237)</f>
        <v>0</v>
      </c>
      <c r="F234" s="84">
        <f t="shared" ref="F234:H234" si="153">SUM(F236,F237)</f>
        <v>0</v>
      </c>
      <c r="G234" s="84">
        <f t="shared" si="153"/>
        <v>0</v>
      </c>
      <c r="H234" s="78">
        <f t="shared" si="153"/>
        <v>0</v>
      </c>
      <c r="I234" s="73">
        <f>SUM(I236:I237)</f>
        <v>1474160.9</v>
      </c>
      <c r="J234" s="84">
        <f>SUM(J236,J237)</f>
        <v>277689.5</v>
      </c>
      <c r="K234" s="84">
        <f t="shared" ref="K234:M234" si="154">SUM(K236,K237)</f>
        <v>866921.4</v>
      </c>
      <c r="L234" s="84">
        <f t="shared" si="154"/>
        <v>29550</v>
      </c>
      <c r="M234" s="78">
        <f t="shared" si="154"/>
        <v>300000</v>
      </c>
      <c r="N234" s="76">
        <f>SUM(N236:N237)</f>
        <v>1424258.733</v>
      </c>
      <c r="O234" s="84">
        <f>SUM(O236,O237)</f>
        <v>275466.68</v>
      </c>
      <c r="P234" s="84">
        <f t="shared" ref="P234:R234" si="155">SUM(P236,P237)</f>
        <v>819492.05299999996</v>
      </c>
      <c r="Q234" s="84">
        <f t="shared" si="155"/>
        <v>29550</v>
      </c>
      <c r="R234" s="78">
        <f t="shared" si="155"/>
        <v>299750</v>
      </c>
      <c r="S234" s="37">
        <f t="shared" si="136"/>
        <v>0.96614876503643532</v>
      </c>
      <c r="T234" s="38">
        <f t="shared" si="137"/>
        <v>0.99199530410764536</v>
      </c>
      <c r="U234" s="38">
        <f t="shared" si="138"/>
        <v>0.94528991094232984</v>
      </c>
      <c r="V234" s="38">
        <f t="shared" si="139"/>
        <v>1</v>
      </c>
      <c r="W234" s="39">
        <f t="shared" si="140"/>
        <v>0.99916666666666665</v>
      </c>
      <c r="X234" s="60"/>
      <c r="Y234" s="60"/>
    </row>
    <row r="235" spans="1:25" ht="16.5" x14ac:dyDescent="0.2">
      <c r="A235" s="71"/>
      <c r="B235" s="77"/>
      <c r="C235" s="50" t="s">
        <v>10</v>
      </c>
      <c r="D235" s="94"/>
      <c r="E235" s="96"/>
      <c r="F235" s="96"/>
      <c r="G235" s="96"/>
      <c r="H235" s="97"/>
      <c r="I235" s="94"/>
      <c r="J235" s="96"/>
      <c r="K235" s="96"/>
      <c r="L235" s="96"/>
      <c r="M235" s="97"/>
      <c r="N235" s="95"/>
      <c r="O235" s="96"/>
      <c r="P235" s="96"/>
      <c r="Q235" s="96"/>
      <c r="R235" s="97"/>
      <c r="S235" s="85" t="str">
        <f t="shared" si="136"/>
        <v xml:space="preserve"> </v>
      </c>
      <c r="T235" s="86" t="str">
        <f t="shared" si="137"/>
        <v xml:space="preserve"> </v>
      </c>
      <c r="U235" s="86" t="str">
        <f t="shared" si="138"/>
        <v xml:space="preserve"> </v>
      </c>
      <c r="V235" s="86" t="str">
        <f t="shared" si="139"/>
        <v xml:space="preserve"> </v>
      </c>
      <c r="W235" s="87" t="str">
        <f t="shared" si="140"/>
        <v xml:space="preserve"> </v>
      </c>
      <c r="X235" s="58"/>
      <c r="Y235" s="58"/>
    </row>
    <row r="236" spans="1:25" s="10" customFormat="1" ht="63.75" customHeight="1" x14ac:dyDescent="0.2">
      <c r="A236" s="79">
        <v>1126</v>
      </c>
      <c r="B236" s="81">
        <v>31001</v>
      </c>
      <c r="C236" s="45" t="s">
        <v>503</v>
      </c>
      <c r="D236" s="51">
        <f>SUM(E236:H236)</f>
        <v>0</v>
      </c>
      <c r="E236" s="52"/>
      <c r="F236" s="52"/>
      <c r="G236" s="52"/>
      <c r="H236" s="53"/>
      <c r="I236" s="51">
        <f t="shared" ref="I236" si="156">SUM(J236:M236)</f>
        <v>300000</v>
      </c>
      <c r="J236" s="52"/>
      <c r="K236" s="52"/>
      <c r="L236" s="52"/>
      <c r="M236" s="53">
        <v>300000</v>
      </c>
      <c r="N236" s="69">
        <f>SUM(O236:R236)</f>
        <v>299750</v>
      </c>
      <c r="O236" s="52"/>
      <c r="P236" s="52"/>
      <c r="Q236" s="52"/>
      <c r="R236" s="53">
        <v>299750</v>
      </c>
      <c r="S236" s="37">
        <f t="shared" si="136"/>
        <v>0.99916666666666665</v>
      </c>
      <c r="T236" s="38" t="str">
        <f t="shared" si="137"/>
        <v xml:space="preserve"> </v>
      </c>
      <c r="U236" s="38" t="str">
        <f t="shared" si="138"/>
        <v xml:space="preserve"> </v>
      </c>
      <c r="V236" s="38" t="str">
        <f t="shared" si="139"/>
        <v xml:space="preserve"> </v>
      </c>
      <c r="W236" s="39">
        <f t="shared" si="140"/>
        <v>0.99916666666666665</v>
      </c>
      <c r="X236" s="60"/>
      <c r="Y236" s="60"/>
    </row>
    <row r="237" spans="1:25" s="10" customFormat="1" ht="45" customHeight="1" x14ac:dyDescent="0.2">
      <c r="A237" s="71">
        <v>1126</v>
      </c>
      <c r="B237" s="77">
        <v>31003</v>
      </c>
      <c r="C237" s="45" t="s">
        <v>471</v>
      </c>
      <c r="D237" s="73">
        <f>SUM(E237:H237)</f>
        <v>0</v>
      </c>
      <c r="E237" s="74">
        <f>SUM(E238,E241,E244,E246,E249)</f>
        <v>0</v>
      </c>
      <c r="F237" s="74">
        <f t="shared" ref="F237:H237" si="157">SUM(F238,F241,F244,F246,F249)</f>
        <v>0</v>
      </c>
      <c r="G237" s="74">
        <f t="shared" si="157"/>
        <v>0</v>
      </c>
      <c r="H237" s="75">
        <f t="shared" si="157"/>
        <v>0</v>
      </c>
      <c r="I237" s="73">
        <f>SUM(J237:M237)</f>
        <v>1174160.8999999999</v>
      </c>
      <c r="J237" s="74">
        <f>SUM(J238,J241,J244,J246,J249)</f>
        <v>277689.5</v>
      </c>
      <c r="K237" s="74">
        <f t="shared" ref="K237" si="158">SUM(K238,K241,K244,K246,K249)</f>
        <v>866921.4</v>
      </c>
      <c r="L237" s="74">
        <f t="shared" ref="L237" si="159">SUM(L238,L241,L244,L246,L249)</f>
        <v>29550</v>
      </c>
      <c r="M237" s="75">
        <f t="shared" ref="M237" si="160">SUM(M238,M241,M244,M246,M249)</f>
        <v>0</v>
      </c>
      <c r="N237" s="76">
        <f>SUM(O237:R237)</f>
        <v>1124508.733</v>
      </c>
      <c r="O237" s="74">
        <f>SUM(O238,O241,O244,O246,O249)</f>
        <v>275466.68</v>
      </c>
      <c r="P237" s="74">
        <f t="shared" ref="P237" si="161">SUM(P238,P241,P244,P246,P249)</f>
        <v>819492.05299999996</v>
      </c>
      <c r="Q237" s="74">
        <f t="shared" ref="Q237" si="162">SUM(Q238,Q241,Q244,Q246,Q249)</f>
        <v>29550</v>
      </c>
      <c r="R237" s="75">
        <f t="shared" ref="R237" si="163">SUM(R238,R241,R244,R246,R249)</f>
        <v>0</v>
      </c>
      <c r="S237" s="37">
        <f t="shared" si="136"/>
        <v>0.957712638020905</v>
      </c>
      <c r="T237" s="38">
        <f t="shared" si="137"/>
        <v>0.99199530410764536</v>
      </c>
      <c r="U237" s="38">
        <f t="shared" si="138"/>
        <v>0.94528991094232984</v>
      </c>
      <c r="V237" s="38">
        <f t="shared" si="139"/>
        <v>1</v>
      </c>
      <c r="W237" s="39" t="str">
        <f t="shared" si="140"/>
        <v xml:space="preserve"> </v>
      </c>
      <c r="X237" s="60"/>
      <c r="Y237" s="60"/>
    </row>
    <row r="238" spans="1:25" s="10" customFormat="1" ht="33" customHeight="1" x14ac:dyDescent="0.2">
      <c r="A238" s="71"/>
      <c r="B238" s="77"/>
      <c r="C238" s="45" t="s">
        <v>360</v>
      </c>
      <c r="D238" s="73">
        <f t="shared" ref="D238:H238" si="164">SUM(D239:D240)</f>
        <v>0</v>
      </c>
      <c r="E238" s="84">
        <f t="shared" si="164"/>
        <v>0</v>
      </c>
      <c r="F238" s="84">
        <f t="shared" si="164"/>
        <v>0</v>
      </c>
      <c r="G238" s="84">
        <f t="shared" si="164"/>
        <v>0</v>
      </c>
      <c r="H238" s="78">
        <f t="shared" si="164"/>
        <v>0</v>
      </c>
      <c r="I238" s="73">
        <f>SUM(I239:I240)</f>
        <v>530945</v>
      </c>
      <c r="J238" s="84">
        <f t="shared" ref="J238:R238" si="165">SUM(J239:J240)</f>
        <v>0</v>
      </c>
      <c r="K238" s="84">
        <f t="shared" si="165"/>
        <v>510020</v>
      </c>
      <c r="L238" s="84">
        <f t="shared" si="165"/>
        <v>20925</v>
      </c>
      <c r="M238" s="78">
        <f t="shared" si="165"/>
        <v>0</v>
      </c>
      <c r="N238" s="76">
        <f>SUM(N239:N240)</f>
        <v>528270.05300000007</v>
      </c>
      <c r="O238" s="84">
        <f t="shared" si="165"/>
        <v>0</v>
      </c>
      <c r="P238" s="84">
        <f t="shared" si="165"/>
        <v>507345.05300000001</v>
      </c>
      <c r="Q238" s="84">
        <f t="shared" si="165"/>
        <v>20925</v>
      </c>
      <c r="R238" s="78">
        <f t="shared" si="165"/>
        <v>0</v>
      </c>
      <c r="S238" s="37">
        <f t="shared" si="136"/>
        <v>0.99496191319251537</v>
      </c>
      <c r="T238" s="38" t="str">
        <f t="shared" si="137"/>
        <v xml:space="preserve"> </v>
      </c>
      <c r="U238" s="38">
        <f t="shared" si="138"/>
        <v>0.99475521156033098</v>
      </c>
      <c r="V238" s="38">
        <f t="shared" si="139"/>
        <v>1</v>
      </c>
      <c r="W238" s="39" t="str">
        <f t="shared" si="140"/>
        <v xml:space="preserve"> </v>
      </c>
      <c r="X238" s="60"/>
      <c r="Y238" s="60"/>
    </row>
    <row r="239" spans="1:25" ht="57" customHeight="1" x14ac:dyDescent="0.2">
      <c r="A239" s="71"/>
      <c r="B239" s="77"/>
      <c r="C239" s="46" t="s">
        <v>472</v>
      </c>
      <c r="D239" s="94">
        <f>SUM(E239:H239)</f>
        <v>0</v>
      </c>
      <c r="E239" s="96"/>
      <c r="F239" s="96"/>
      <c r="G239" s="96"/>
      <c r="H239" s="97"/>
      <c r="I239" s="94">
        <v>510020</v>
      </c>
      <c r="J239" s="96"/>
      <c r="K239" s="96">
        <v>510020</v>
      </c>
      <c r="L239" s="96"/>
      <c r="M239" s="97"/>
      <c r="N239" s="95">
        <f t="shared" ref="N239:N240" si="166">SUM(O239:R239)</f>
        <v>507345.05300000001</v>
      </c>
      <c r="O239" s="96"/>
      <c r="P239" s="96">
        <v>507345.05300000001</v>
      </c>
      <c r="Q239" s="96"/>
      <c r="R239" s="97"/>
      <c r="S239" s="85">
        <f t="shared" si="136"/>
        <v>0.99475521156033098</v>
      </c>
      <c r="T239" s="86" t="str">
        <f t="shared" si="137"/>
        <v xml:space="preserve"> </v>
      </c>
      <c r="U239" s="86">
        <f t="shared" si="138"/>
        <v>0.99475521156033098</v>
      </c>
      <c r="V239" s="86" t="str">
        <f t="shared" si="139"/>
        <v xml:space="preserve"> </v>
      </c>
      <c r="W239" s="87" t="str">
        <f t="shared" si="140"/>
        <v xml:space="preserve"> </v>
      </c>
      <c r="X239" s="58"/>
      <c r="Y239" s="58"/>
    </row>
    <row r="240" spans="1:25" ht="42.75" customHeight="1" x14ac:dyDescent="0.2">
      <c r="A240" s="71"/>
      <c r="B240" s="77"/>
      <c r="C240" s="46" t="s">
        <v>473</v>
      </c>
      <c r="D240" s="94">
        <f>SUM(E240:H240)</f>
        <v>0</v>
      </c>
      <c r="E240" s="96"/>
      <c r="F240" s="96"/>
      <c r="G240" s="96"/>
      <c r="H240" s="97"/>
      <c r="I240" s="94">
        <f t="shared" ref="I240" si="167">SUM(J240:M240)</f>
        <v>20925</v>
      </c>
      <c r="J240" s="96"/>
      <c r="K240" s="96"/>
      <c r="L240" s="96">
        <v>20925</v>
      </c>
      <c r="M240" s="97"/>
      <c r="N240" s="95">
        <f t="shared" si="166"/>
        <v>20925</v>
      </c>
      <c r="O240" s="96"/>
      <c r="P240" s="96"/>
      <c r="Q240" s="96">
        <v>20925</v>
      </c>
      <c r="R240" s="97"/>
      <c r="S240" s="85">
        <f t="shared" si="136"/>
        <v>1</v>
      </c>
      <c r="T240" s="86" t="str">
        <f t="shared" si="137"/>
        <v xml:space="preserve"> </v>
      </c>
      <c r="U240" s="86" t="str">
        <f t="shared" si="138"/>
        <v xml:space="preserve"> </v>
      </c>
      <c r="V240" s="86">
        <f t="shared" si="139"/>
        <v>1</v>
      </c>
      <c r="W240" s="87" t="str">
        <f t="shared" si="140"/>
        <v xml:space="preserve"> </v>
      </c>
      <c r="X240" s="58"/>
      <c r="Y240" s="58"/>
    </row>
    <row r="241" spans="1:25" s="10" customFormat="1" ht="27" customHeight="1" x14ac:dyDescent="0.2">
      <c r="A241" s="71"/>
      <c r="B241" s="77"/>
      <c r="C241" s="45" t="s">
        <v>334</v>
      </c>
      <c r="D241" s="73">
        <f t="shared" ref="D241:R241" si="168">SUM(D242:D243)</f>
        <v>0</v>
      </c>
      <c r="E241" s="84">
        <f t="shared" si="168"/>
        <v>0</v>
      </c>
      <c r="F241" s="84">
        <f t="shared" si="168"/>
        <v>0</v>
      </c>
      <c r="G241" s="84">
        <f t="shared" si="168"/>
        <v>0</v>
      </c>
      <c r="H241" s="78">
        <f t="shared" si="168"/>
        <v>0</v>
      </c>
      <c r="I241" s="73">
        <f>SUM(I242:I243)</f>
        <v>304616.5</v>
      </c>
      <c r="J241" s="84">
        <f>SUM(J242:J243)</f>
        <v>77689.5</v>
      </c>
      <c r="K241" s="84">
        <f t="shared" si="168"/>
        <v>226927</v>
      </c>
      <c r="L241" s="84">
        <f t="shared" si="168"/>
        <v>0</v>
      </c>
      <c r="M241" s="78">
        <f t="shared" si="168"/>
        <v>0</v>
      </c>
      <c r="N241" s="76">
        <f t="shared" si="168"/>
        <v>301758.57999999996</v>
      </c>
      <c r="O241" s="84">
        <f t="shared" si="168"/>
        <v>77238.78</v>
      </c>
      <c r="P241" s="84">
        <f t="shared" si="168"/>
        <v>224519.8</v>
      </c>
      <c r="Q241" s="84">
        <f>SUM(Q242:Q243)</f>
        <v>0</v>
      </c>
      <c r="R241" s="78">
        <f t="shared" si="168"/>
        <v>0</v>
      </c>
      <c r="S241" s="37">
        <f t="shared" si="136"/>
        <v>0.99061797374731819</v>
      </c>
      <c r="T241" s="38">
        <f t="shared" si="137"/>
        <v>0.99419844380514744</v>
      </c>
      <c r="U241" s="38">
        <f t="shared" si="138"/>
        <v>0.98939218338937185</v>
      </c>
      <c r="V241" s="38" t="str">
        <f t="shared" si="139"/>
        <v xml:space="preserve"> </v>
      </c>
      <c r="W241" s="39" t="str">
        <f t="shared" si="140"/>
        <v xml:space="preserve"> </v>
      </c>
      <c r="X241" s="60"/>
      <c r="Y241" s="60"/>
    </row>
    <row r="242" spans="1:25" ht="46.5" customHeight="1" x14ac:dyDescent="0.2">
      <c r="A242" s="71"/>
      <c r="B242" s="77"/>
      <c r="C242" s="46" t="s">
        <v>474</v>
      </c>
      <c r="D242" s="94">
        <f t="shared" ref="D242:D247" si="169">SUM(E242:H242)</f>
        <v>0</v>
      </c>
      <c r="E242" s="96"/>
      <c r="F242" s="96"/>
      <c r="G242" s="96"/>
      <c r="H242" s="97"/>
      <c r="I242" s="94">
        <f t="shared" ref="I242:I243" si="170">SUM(J242:M242)</f>
        <v>226927</v>
      </c>
      <c r="J242" s="96"/>
      <c r="K242" s="96">
        <v>226927</v>
      </c>
      <c r="L242" s="96"/>
      <c r="M242" s="97"/>
      <c r="N242" s="95">
        <f t="shared" ref="N242:N243" si="171">SUM(O242:R242)</f>
        <v>224519.8</v>
      </c>
      <c r="O242" s="96"/>
      <c r="P242" s="96">
        <v>224519.8</v>
      </c>
      <c r="Q242" s="96"/>
      <c r="R242" s="97"/>
      <c r="S242" s="85">
        <f t="shared" si="136"/>
        <v>0.98939218338937185</v>
      </c>
      <c r="T242" s="86" t="str">
        <f t="shared" si="137"/>
        <v xml:space="preserve"> </v>
      </c>
      <c r="U242" s="86">
        <f t="shared" si="138"/>
        <v>0.98939218338937185</v>
      </c>
      <c r="V242" s="86" t="str">
        <f t="shared" si="139"/>
        <v xml:space="preserve"> </v>
      </c>
      <c r="W242" s="87" t="str">
        <f t="shared" si="140"/>
        <v xml:space="preserve"> </v>
      </c>
      <c r="X242" s="58"/>
      <c r="Y242" s="58"/>
    </row>
    <row r="243" spans="1:25" ht="38.25" customHeight="1" x14ac:dyDescent="0.2">
      <c r="A243" s="71"/>
      <c r="B243" s="77"/>
      <c r="C243" s="46" t="s">
        <v>475</v>
      </c>
      <c r="D243" s="94">
        <f t="shared" si="169"/>
        <v>0</v>
      </c>
      <c r="E243" s="96"/>
      <c r="F243" s="96"/>
      <c r="G243" s="96"/>
      <c r="H243" s="97"/>
      <c r="I243" s="94">
        <f t="shared" si="170"/>
        <v>77689.5</v>
      </c>
      <c r="J243" s="96">
        <v>77689.5</v>
      </c>
      <c r="K243" s="96"/>
      <c r="L243" s="96"/>
      <c r="M243" s="97"/>
      <c r="N243" s="95">
        <f t="shared" si="171"/>
        <v>77238.78</v>
      </c>
      <c r="O243" s="96">
        <v>77238.78</v>
      </c>
      <c r="P243" s="96"/>
      <c r="Q243" s="96"/>
      <c r="R243" s="97"/>
      <c r="S243" s="85">
        <f t="shared" si="136"/>
        <v>0.99419844380514744</v>
      </c>
      <c r="T243" s="86">
        <f t="shared" si="137"/>
        <v>0.99419844380514744</v>
      </c>
      <c r="U243" s="86" t="str">
        <f t="shared" si="138"/>
        <v xml:space="preserve"> </v>
      </c>
      <c r="V243" s="86" t="str">
        <f t="shared" si="139"/>
        <v xml:space="preserve"> </v>
      </c>
      <c r="W243" s="87" t="str">
        <f t="shared" si="140"/>
        <v xml:space="preserve"> </v>
      </c>
      <c r="X243" s="58"/>
      <c r="Y243" s="58"/>
    </row>
    <row r="244" spans="1:25" s="10" customFormat="1" ht="25.5" customHeight="1" x14ac:dyDescent="0.2">
      <c r="A244" s="71"/>
      <c r="B244" s="77"/>
      <c r="C244" s="45" t="s">
        <v>389</v>
      </c>
      <c r="D244" s="73">
        <f>SUM(D245)</f>
        <v>0</v>
      </c>
      <c r="E244" s="74">
        <f t="shared" ref="E244:R244" si="172">SUM(E245)</f>
        <v>0</v>
      </c>
      <c r="F244" s="74">
        <f t="shared" si="172"/>
        <v>0</v>
      </c>
      <c r="G244" s="74">
        <f t="shared" si="172"/>
        <v>0</v>
      </c>
      <c r="H244" s="75">
        <f t="shared" si="172"/>
        <v>0</v>
      </c>
      <c r="I244" s="73">
        <f>SUM(I245)</f>
        <v>200000</v>
      </c>
      <c r="J244" s="74">
        <f t="shared" si="172"/>
        <v>200000</v>
      </c>
      <c r="K244" s="74">
        <f t="shared" si="172"/>
        <v>0</v>
      </c>
      <c r="L244" s="74">
        <f t="shared" si="172"/>
        <v>0</v>
      </c>
      <c r="M244" s="75">
        <f t="shared" si="172"/>
        <v>0</v>
      </c>
      <c r="N244" s="76">
        <f>SUM(N245)</f>
        <v>198227.9</v>
      </c>
      <c r="O244" s="74">
        <f t="shared" si="172"/>
        <v>198227.9</v>
      </c>
      <c r="P244" s="74">
        <f t="shared" si="172"/>
        <v>0</v>
      </c>
      <c r="Q244" s="74">
        <f t="shared" si="172"/>
        <v>0</v>
      </c>
      <c r="R244" s="75">
        <f t="shared" si="172"/>
        <v>0</v>
      </c>
      <c r="S244" s="37">
        <f t="shared" si="136"/>
        <v>0.99113949999999995</v>
      </c>
      <c r="T244" s="38">
        <f t="shared" si="137"/>
        <v>0.99113949999999995</v>
      </c>
      <c r="U244" s="38" t="str">
        <f t="shared" si="138"/>
        <v xml:space="preserve"> </v>
      </c>
      <c r="V244" s="38" t="str">
        <f t="shared" si="139"/>
        <v xml:space="preserve"> </v>
      </c>
      <c r="W244" s="39" t="str">
        <f t="shared" si="140"/>
        <v xml:space="preserve"> </v>
      </c>
      <c r="X244" s="60"/>
      <c r="Y244" s="60"/>
    </row>
    <row r="245" spans="1:25" ht="36.75" customHeight="1" x14ac:dyDescent="0.2">
      <c r="A245" s="71"/>
      <c r="B245" s="77"/>
      <c r="C245" s="46" t="s">
        <v>476</v>
      </c>
      <c r="D245" s="94">
        <f t="shared" si="169"/>
        <v>0</v>
      </c>
      <c r="E245" s="96"/>
      <c r="F245" s="96"/>
      <c r="G245" s="96"/>
      <c r="H245" s="97"/>
      <c r="I245" s="94">
        <f t="shared" ref="I245" si="173">SUM(J245:M245)</f>
        <v>200000</v>
      </c>
      <c r="J245" s="96">
        <v>200000</v>
      </c>
      <c r="K245" s="96"/>
      <c r="L245" s="96"/>
      <c r="M245" s="97"/>
      <c r="N245" s="95">
        <f t="shared" ref="N245" si="174">SUM(O245:R245)</f>
        <v>198227.9</v>
      </c>
      <c r="O245" s="96">
        <v>198227.9</v>
      </c>
      <c r="P245" s="96"/>
      <c r="Q245" s="96"/>
      <c r="R245" s="97"/>
      <c r="S245" s="85">
        <f t="shared" si="136"/>
        <v>0.99113949999999995</v>
      </c>
      <c r="T245" s="86">
        <f t="shared" si="137"/>
        <v>0.99113949999999995</v>
      </c>
      <c r="U245" s="86" t="str">
        <f t="shared" si="138"/>
        <v xml:space="preserve"> </v>
      </c>
      <c r="V245" s="86" t="str">
        <f t="shared" si="139"/>
        <v xml:space="preserve"> </v>
      </c>
      <c r="W245" s="87" t="str">
        <f t="shared" si="140"/>
        <v xml:space="preserve"> </v>
      </c>
      <c r="X245" s="58"/>
      <c r="Y245" s="58"/>
    </row>
    <row r="246" spans="1:25" s="10" customFormat="1" ht="28.5" customHeight="1" x14ac:dyDescent="0.2">
      <c r="A246" s="71"/>
      <c r="B246" s="77"/>
      <c r="C246" s="45" t="s">
        <v>344</v>
      </c>
      <c r="D246" s="73">
        <f>SUM(D247:D248)</f>
        <v>0</v>
      </c>
      <c r="E246" s="84">
        <f t="shared" ref="E246:M246" si="175">SUM(E247:E248)</f>
        <v>0</v>
      </c>
      <c r="F246" s="84">
        <f t="shared" si="175"/>
        <v>0</v>
      </c>
      <c r="G246" s="84">
        <f t="shared" si="175"/>
        <v>0</v>
      </c>
      <c r="H246" s="78">
        <f t="shared" si="175"/>
        <v>0</v>
      </c>
      <c r="I246" s="73">
        <f t="shared" si="175"/>
        <v>81838.899999999994</v>
      </c>
      <c r="J246" s="84">
        <f t="shared" si="175"/>
        <v>0</v>
      </c>
      <c r="K246" s="84">
        <f t="shared" si="175"/>
        <v>73213.899999999994</v>
      </c>
      <c r="L246" s="84">
        <f t="shared" si="175"/>
        <v>8625</v>
      </c>
      <c r="M246" s="78">
        <f t="shared" si="175"/>
        <v>0</v>
      </c>
      <c r="N246" s="76">
        <f>SUM(N247:N248)</f>
        <v>43341.599999999999</v>
      </c>
      <c r="O246" s="84">
        <f t="shared" ref="O246:P246" si="176">SUM(O247:O248)</f>
        <v>0</v>
      </c>
      <c r="P246" s="84">
        <f t="shared" si="176"/>
        <v>34716.6</v>
      </c>
      <c r="Q246" s="84">
        <f>SUM(Q247:Q248)</f>
        <v>8625</v>
      </c>
      <c r="R246" s="78">
        <f t="shared" ref="R246" si="177">SUM(R247:R248)</f>
        <v>0</v>
      </c>
      <c r="S246" s="37">
        <f t="shared" si="136"/>
        <v>0.52959656104859676</v>
      </c>
      <c r="T246" s="38" t="str">
        <f t="shared" si="137"/>
        <v xml:space="preserve"> </v>
      </c>
      <c r="U246" s="38">
        <f t="shared" si="138"/>
        <v>0.47418044934090386</v>
      </c>
      <c r="V246" s="38">
        <f t="shared" si="139"/>
        <v>1</v>
      </c>
      <c r="W246" s="39" t="str">
        <f t="shared" si="140"/>
        <v xml:space="preserve"> </v>
      </c>
      <c r="X246" s="60"/>
      <c r="Y246" s="60"/>
    </row>
    <row r="247" spans="1:25" ht="38.25" customHeight="1" x14ac:dyDescent="0.2">
      <c r="A247" s="71"/>
      <c r="B247" s="77"/>
      <c r="C247" s="46" t="s">
        <v>477</v>
      </c>
      <c r="D247" s="94">
        <f t="shared" si="169"/>
        <v>0</v>
      </c>
      <c r="E247" s="96"/>
      <c r="F247" s="96"/>
      <c r="G247" s="96"/>
      <c r="H247" s="97"/>
      <c r="I247" s="94">
        <f t="shared" ref="I247:I248" si="178">SUM(J247:M247)</f>
        <v>8625</v>
      </c>
      <c r="J247" s="96"/>
      <c r="K247" s="96"/>
      <c r="L247" s="96">
        <v>8625</v>
      </c>
      <c r="M247" s="97"/>
      <c r="N247" s="95">
        <f t="shared" ref="N247:N250" si="179">SUM(O247:R247)</f>
        <v>8625</v>
      </c>
      <c r="O247" s="96"/>
      <c r="P247" s="96"/>
      <c r="Q247" s="96">
        <v>8625</v>
      </c>
      <c r="R247" s="97"/>
      <c r="S247" s="85">
        <f t="shared" si="136"/>
        <v>1</v>
      </c>
      <c r="T247" s="86" t="str">
        <f t="shared" si="137"/>
        <v xml:space="preserve"> </v>
      </c>
      <c r="U247" s="86" t="str">
        <f t="shared" si="138"/>
        <v xml:space="preserve"> </v>
      </c>
      <c r="V247" s="86">
        <f t="shared" si="139"/>
        <v>1</v>
      </c>
      <c r="W247" s="87" t="str">
        <f t="shared" si="140"/>
        <v xml:space="preserve"> </v>
      </c>
      <c r="X247" s="58"/>
      <c r="Y247" s="58"/>
    </row>
    <row r="248" spans="1:25" ht="50.25" customHeight="1" x14ac:dyDescent="0.2">
      <c r="A248" s="71"/>
      <c r="B248" s="77"/>
      <c r="C248" s="46" t="s">
        <v>478</v>
      </c>
      <c r="D248" s="94">
        <f t="shared" ref="D248" si="180">SUM(E248:H248)</f>
        <v>0</v>
      </c>
      <c r="E248" s="96"/>
      <c r="F248" s="96"/>
      <c r="G248" s="96"/>
      <c r="H248" s="98"/>
      <c r="I248" s="94">
        <f t="shared" si="178"/>
        <v>73213.899999999994</v>
      </c>
      <c r="J248" s="96"/>
      <c r="K248" s="96">
        <v>73213.899999999994</v>
      </c>
      <c r="L248" s="96"/>
      <c r="M248" s="97"/>
      <c r="N248" s="95">
        <f t="shared" si="179"/>
        <v>34716.6</v>
      </c>
      <c r="O248" s="96"/>
      <c r="P248" s="96">
        <v>34716.6</v>
      </c>
      <c r="Q248" s="96"/>
      <c r="R248" s="97"/>
      <c r="S248" s="85">
        <f t="shared" si="136"/>
        <v>0.47418044934090386</v>
      </c>
      <c r="T248" s="86" t="str">
        <f t="shared" si="137"/>
        <v xml:space="preserve"> </v>
      </c>
      <c r="U248" s="86">
        <f t="shared" si="138"/>
        <v>0.47418044934090386</v>
      </c>
      <c r="V248" s="86" t="str">
        <f t="shared" si="139"/>
        <v xml:space="preserve"> </v>
      </c>
      <c r="W248" s="87" t="str">
        <f t="shared" si="140"/>
        <v xml:space="preserve"> </v>
      </c>
      <c r="X248" s="58"/>
      <c r="Y248" s="58"/>
    </row>
    <row r="249" spans="1:25" s="10" customFormat="1" ht="31.5" customHeight="1" x14ac:dyDescent="0.2">
      <c r="A249" s="71"/>
      <c r="B249" s="77"/>
      <c r="C249" s="47" t="s">
        <v>348</v>
      </c>
      <c r="D249" s="73">
        <f>D250</f>
        <v>0</v>
      </c>
      <c r="E249" s="84">
        <f t="shared" ref="E249:R249" si="181">E250</f>
        <v>0</v>
      </c>
      <c r="F249" s="84">
        <f t="shared" si="181"/>
        <v>0</v>
      </c>
      <c r="G249" s="84">
        <f t="shared" si="181"/>
        <v>0</v>
      </c>
      <c r="H249" s="78">
        <f t="shared" si="181"/>
        <v>0</v>
      </c>
      <c r="I249" s="73">
        <f t="shared" si="181"/>
        <v>56760.5</v>
      </c>
      <c r="J249" s="84">
        <f t="shared" si="181"/>
        <v>0</v>
      </c>
      <c r="K249" s="84">
        <f t="shared" si="181"/>
        <v>56760.5</v>
      </c>
      <c r="L249" s="84">
        <f t="shared" si="181"/>
        <v>0</v>
      </c>
      <c r="M249" s="78">
        <f t="shared" si="181"/>
        <v>0</v>
      </c>
      <c r="N249" s="76">
        <f t="shared" si="181"/>
        <v>52910.6</v>
      </c>
      <c r="O249" s="84">
        <f t="shared" si="181"/>
        <v>0</v>
      </c>
      <c r="P249" s="84">
        <f t="shared" si="181"/>
        <v>52910.6</v>
      </c>
      <c r="Q249" s="84">
        <f t="shared" si="181"/>
        <v>0</v>
      </c>
      <c r="R249" s="78">
        <f t="shared" si="181"/>
        <v>0</v>
      </c>
      <c r="S249" s="37">
        <f t="shared" si="136"/>
        <v>0.93217290193003932</v>
      </c>
      <c r="T249" s="38" t="str">
        <f t="shared" si="137"/>
        <v xml:space="preserve"> </v>
      </c>
      <c r="U249" s="38">
        <f t="shared" si="138"/>
        <v>0.93217290193003932</v>
      </c>
      <c r="V249" s="38" t="str">
        <f t="shared" si="139"/>
        <v xml:space="preserve"> </v>
      </c>
      <c r="W249" s="39" t="str">
        <f t="shared" si="140"/>
        <v xml:space="preserve"> </v>
      </c>
      <c r="X249" s="60"/>
      <c r="Y249" s="60"/>
    </row>
    <row r="250" spans="1:25" ht="44.25" customHeight="1" x14ac:dyDescent="0.2">
      <c r="A250" s="71"/>
      <c r="B250" s="77"/>
      <c r="C250" s="49" t="s">
        <v>479</v>
      </c>
      <c r="D250" s="94">
        <f t="shared" ref="D250" si="182">SUM(E250:H250)</f>
        <v>0</v>
      </c>
      <c r="E250" s="96"/>
      <c r="F250" s="96"/>
      <c r="G250" s="96"/>
      <c r="H250" s="97"/>
      <c r="I250" s="94">
        <f>SUM(J250:M250)</f>
        <v>56760.5</v>
      </c>
      <c r="J250" s="96"/>
      <c r="K250" s="96">
        <v>56760.5</v>
      </c>
      <c r="L250" s="96"/>
      <c r="M250" s="97"/>
      <c r="N250" s="95">
        <f t="shared" si="179"/>
        <v>52910.6</v>
      </c>
      <c r="O250" s="96"/>
      <c r="P250" s="96">
        <v>52910.6</v>
      </c>
      <c r="Q250" s="96"/>
      <c r="R250" s="97"/>
      <c r="S250" s="85">
        <f t="shared" si="136"/>
        <v>0.93217290193003932</v>
      </c>
      <c r="T250" s="86" t="str">
        <f t="shared" si="137"/>
        <v xml:space="preserve"> </v>
      </c>
      <c r="U250" s="86">
        <f t="shared" si="138"/>
        <v>0.93217290193003932</v>
      </c>
      <c r="V250" s="86" t="str">
        <f t="shared" si="139"/>
        <v xml:space="preserve"> </v>
      </c>
      <c r="W250" s="87" t="str">
        <f t="shared" si="140"/>
        <v xml:space="preserve"> </v>
      </c>
      <c r="X250" s="58"/>
      <c r="Y250" s="58"/>
    </row>
    <row r="251" spans="1:25" s="10" customFormat="1" ht="44.25" customHeight="1" x14ac:dyDescent="0.2">
      <c r="A251" s="79"/>
      <c r="B251" s="81"/>
      <c r="C251" s="154" t="s">
        <v>62</v>
      </c>
      <c r="D251" s="51">
        <f>SUM(D253,D254,D255,D256,D258,D261,D262,D263,D264,D265)</f>
        <v>2000000</v>
      </c>
      <c r="E251" s="52">
        <f>SUM(E253,E254,E255,E256,E258,E261,E262,E263,E264,E265)</f>
        <v>1523996</v>
      </c>
      <c r="F251" s="52">
        <f t="shared" ref="F251:R251" si="183">SUM(F253,F254,F255,F256,F258,F261,F262,F263,F264,F265)</f>
        <v>425000</v>
      </c>
      <c r="G251" s="52">
        <f t="shared" si="183"/>
        <v>51004</v>
      </c>
      <c r="H251" s="53">
        <f t="shared" si="183"/>
        <v>0</v>
      </c>
      <c r="I251" s="51">
        <f t="shared" si="183"/>
        <v>3406748.2</v>
      </c>
      <c r="J251" s="52">
        <f t="shared" si="183"/>
        <v>29030.9</v>
      </c>
      <c r="K251" s="52">
        <f t="shared" si="183"/>
        <v>155441.60000000001</v>
      </c>
      <c r="L251" s="52">
        <f t="shared" si="183"/>
        <v>70344</v>
      </c>
      <c r="M251" s="53">
        <f t="shared" si="183"/>
        <v>3151931.7</v>
      </c>
      <c r="N251" s="69">
        <f t="shared" si="183"/>
        <v>409819.69</v>
      </c>
      <c r="O251" s="52">
        <f t="shared" si="183"/>
        <v>0</v>
      </c>
      <c r="P251" s="52">
        <f t="shared" si="183"/>
        <v>154775.74</v>
      </c>
      <c r="Q251" s="52">
        <f t="shared" si="183"/>
        <v>65544</v>
      </c>
      <c r="R251" s="53">
        <f t="shared" si="183"/>
        <v>189499.95</v>
      </c>
      <c r="S251" s="37">
        <f t="shared" si="136"/>
        <v>0.12029644280724944</v>
      </c>
      <c r="T251" s="38">
        <f t="shared" si="137"/>
        <v>0</v>
      </c>
      <c r="U251" s="38">
        <f t="shared" si="138"/>
        <v>0.99571633333676435</v>
      </c>
      <c r="V251" s="38">
        <f t="shared" si="139"/>
        <v>0.93176390310474244</v>
      </c>
      <c r="W251" s="39">
        <f t="shared" si="140"/>
        <v>6.0121845279832685E-2</v>
      </c>
      <c r="X251" s="60"/>
      <c r="Y251" s="60"/>
    </row>
    <row r="252" spans="1:25" ht="18.75" customHeight="1" x14ac:dyDescent="0.2">
      <c r="A252" s="79"/>
      <c r="B252" s="81"/>
      <c r="C252" s="50" t="s">
        <v>10</v>
      </c>
      <c r="D252" s="88"/>
      <c r="E252" s="89"/>
      <c r="F252" s="89"/>
      <c r="G252" s="89"/>
      <c r="H252" s="91"/>
      <c r="I252" s="88"/>
      <c r="J252" s="89"/>
      <c r="K252" s="89"/>
      <c r="L252" s="89"/>
      <c r="M252" s="91"/>
      <c r="N252" s="92"/>
      <c r="O252" s="89"/>
      <c r="P252" s="89"/>
      <c r="Q252" s="89"/>
      <c r="R252" s="91"/>
      <c r="S252" s="85" t="str">
        <f t="shared" si="136"/>
        <v xml:space="preserve"> </v>
      </c>
      <c r="T252" s="86" t="str">
        <f t="shared" si="137"/>
        <v xml:space="preserve"> </v>
      </c>
      <c r="U252" s="86" t="str">
        <f t="shared" si="138"/>
        <v xml:space="preserve"> </v>
      </c>
      <c r="V252" s="86" t="str">
        <f t="shared" si="139"/>
        <v xml:space="preserve"> </v>
      </c>
      <c r="W252" s="87" t="str">
        <f t="shared" si="140"/>
        <v xml:space="preserve"> </v>
      </c>
      <c r="X252" s="58"/>
      <c r="Y252" s="58"/>
    </row>
    <row r="253" spans="1:25" s="10" customFormat="1" ht="84" customHeight="1" x14ac:dyDescent="0.2">
      <c r="A253" s="79">
        <v>1057</v>
      </c>
      <c r="B253" s="81">
        <v>31001</v>
      </c>
      <c r="C253" s="48" t="s">
        <v>99</v>
      </c>
      <c r="D253" s="51">
        <f>SUM(E253:H253)</f>
        <v>0</v>
      </c>
      <c r="E253" s="52"/>
      <c r="F253" s="52"/>
      <c r="G253" s="52"/>
      <c r="H253" s="53"/>
      <c r="I253" s="51">
        <f>SUM(J253:M253)</f>
        <v>13694</v>
      </c>
      <c r="J253" s="52"/>
      <c r="K253" s="52"/>
      <c r="L253" s="52"/>
      <c r="M253" s="53">
        <v>13694</v>
      </c>
      <c r="N253" s="69">
        <f>SUM(O253:R253)</f>
        <v>9350.25</v>
      </c>
      <c r="O253" s="52"/>
      <c r="P253" s="52"/>
      <c r="Q253" s="52"/>
      <c r="R253" s="53">
        <v>9350.25</v>
      </c>
      <c r="S253" s="37">
        <f t="shared" si="136"/>
        <v>0.68279903607419312</v>
      </c>
      <c r="T253" s="38" t="str">
        <f t="shared" si="137"/>
        <v xml:space="preserve"> </v>
      </c>
      <c r="U253" s="38" t="str">
        <f t="shared" si="138"/>
        <v xml:space="preserve"> </v>
      </c>
      <c r="V253" s="38" t="str">
        <f t="shared" si="139"/>
        <v xml:space="preserve"> </v>
      </c>
      <c r="W253" s="39">
        <f t="shared" si="140"/>
        <v>0.68279903607419312</v>
      </c>
      <c r="X253" s="60"/>
      <c r="Y253" s="60"/>
    </row>
    <row r="254" spans="1:25" s="10" customFormat="1" ht="87.75" customHeight="1" x14ac:dyDescent="0.2">
      <c r="A254" s="79">
        <v>1120</v>
      </c>
      <c r="B254" s="81">
        <v>31001</v>
      </c>
      <c r="C254" s="48" t="s">
        <v>100</v>
      </c>
      <c r="D254" s="51">
        <f t="shared" ref="D254:D265" si="184">SUM(E254:H254)</f>
        <v>0</v>
      </c>
      <c r="E254" s="52"/>
      <c r="F254" s="52"/>
      <c r="G254" s="52"/>
      <c r="H254" s="53"/>
      <c r="I254" s="51">
        <f t="shared" ref="I254:I265" si="185">SUM(J254:M254)</f>
        <v>110000</v>
      </c>
      <c r="J254" s="52"/>
      <c r="K254" s="52"/>
      <c r="L254" s="52"/>
      <c r="M254" s="53">
        <v>110000</v>
      </c>
      <c r="N254" s="69">
        <f t="shared" ref="N254:N265" si="186">SUM(O254:R254)</f>
        <v>0</v>
      </c>
      <c r="O254" s="52"/>
      <c r="P254" s="52"/>
      <c r="Q254" s="52"/>
      <c r="R254" s="53"/>
      <c r="S254" s="37">
        <f t="shared" si="136"/>
        <v>0</v>
      </c>
      <c r="T254" s="38" t="str">
        <f t="shared" si="137"/>
        <v xml:space="preserve"> </v>
      </c>
      <c r="U254" s="38" t="str">
        <f t="shared" si="138"/>
        <v xml:space="preserve"> </v>
      </c>
      <c r="V254" s="38" t="str">
        <f t="shared" si="139"/>
        <v xml:space="preserve"> </v>
      </c>
      <c r="W254" s="39">
        <f t="shared" si="140"/>
        <v>0</v>
      </c>
      <c r="X254" s="60"/>
      <c r="Y254" s="60"/>
    </row>
    <row r="255" spans="1:25" s="10" customFormat="1" ht="96" customHeight="1" x14ac:dyDescent="0.2">
      <c r="A255" s="79">
        <v>1120</v>
      </c>
      <c r="B255" s="81">
        <v>31002</v>
      </c>
      <c r="C255" s="48" t="s">
        <v>101</v>
      </c>
      <c r="D255" s="51">
        <f t="shared" si="184"/>
        <v>0</v>
      </c>
      <c r="E255" s="52"/>
      <c r="F255" s="52"/>
      <c r="G255" s="52"/>
      <c r="H255" s="53"/>
      <c r="I255" s="51">
        <f t="shared" si="185"/>
        <v>586998.80000000005</v>
      </c>
      <c r="J255" s="52"/>
      <c r="K255" s="52"/>
      <c r="L255" s="52"/>
      <c r="M255" s="53">
        <v>586998.80000000005</v>
      </c>
      <c r="N255" s="69">
        <f t="shared" si="186"/>
        <v>146749.70000000001</v>
      </c>
      <c r="O255" s="52"/>
      <c r="P255" s="52"/>
      <c r="Q255" s="52"/>
      <c r="R255" s="53">
        <v>146749.70000000001</v>
      </c>
      <c r="S255" s="37">
        <f t="shared" si="136"/>
        <v>0.25</v>
      </c>
      <c r="T255" s="38" t="str">
        <f t="shared" si="137"/>
        <v xml:space="preserve"> </v>
      </c>
      <c r="U255" s="38" t="str">
        <f t="shared" si="138"/>
        <v xml:space="preserve"> </v>
      </c>
      <c r="V255" s="38" t="str">
        <f t="shared" si="139"/>
        <v xml:space="preserve"> </v>
      </c>
      <c r="W255" s="39">
        <f t="shared" si="140"/>
        <v>0.25</v>
      </c>
      <c r="X255" s="60"/>
      <c r="Y255" s="60"/>
    </row>
    <row r="256" spans="1:25" s="15" customFormat="1" ht="42" customHeight="1" x14ac:dyDescent="0.2">
      <c r="A256" s="82">
        <v>1228</v>
      </c>
      <c r="B256" s="83">
        <v>31001</v>
      </c>
      <c r="C256" s="48" t="s">
        <v>63</v>
      </c>
      <c r="D256" s="73">
        <f t="shared" si="184"/>
        <v>1000000</v>
      </c>
      <c r="E256" s="99">
        <v>964000</v>
      </c>
      <c r="F256" s="84">
        <f t="shared" ref="F256:R256" si="187">SUM(F257)</f>
        <v>0</v>
      </c>
      <c r="G256" s="99">
        <v>36000</v>
      </c>
      <c r="H256" s="78">
        <f t="shared" si="187"/>
        <v>0</v>
      </c>
      <c r="I256" s="73">
        <f t="shared" si="187"/>
        <v>51737.2</v>
      </c>
      <c r="J256" s="84">
        <f t="shared" si="187"/>
        <v>1717.2</v>
      </c>
      <c r="K256" s="84">
        <f t="shared" si="187"/>
        <v>0</v>
      </c>
      <c r="L256" s="84">
        <f t="shared" si="187"/>
        <v>50020</v>
      </c>
      <c r="M256" s="78">
        <f t="shared" si="187"/>
        <v>0</v>
      </c>
      <c r="N256" s="76">
        <f t="shared" si="187"/>
        <v>50020</v>
      </c>
      <c r="O256" s="84">
        <f t="shared" si="187"/>
        <v>0</v>
      </c>
      <c r="P256" s="84">
        <f t="shared" si="187"/>
        <v>0</v>
      </c>
      <c r="Q256" s="84">
        <f t="shared" si="187"/>
        <v>50020</v>
      </c>
      <c r="R256" s="78">
        <f t="shared" si="187"/>
        <v>0</v>
      </c>
      <c r="S256" s="37">
        <f t="shared" si="136"/>
        <v>0.96680918178795916</v>
      </c>
      <c r="T256" s="38">
        <f t="shared" si="137"/>
        <v>0</v>
      </c>
      <c r="U256" s="38" t="str">
        <f t="shared" si="138"/>
        <v xml:space="preserve"> </v>
      </c>
      <c r="V256" s="38">
        <f t="shared" si="139"/>
        <v>1</v>
      </c>
      <c r="W256" s="39" t="str">
        <f t="shared" si="140"/>
        <v xml:space="preserve"> </v>
      </c>
      <c r="X256" s="61"/>
      <c r="Y256" s="61"/>
    </row>
    <row r="257" spans="1:25" s="16" customFormat="1" ht="129" customHeight="1" x14ac:dyDescent="0.2">
      <c r="A257" s="100"/>
      <c r="B257" s="101"/>
      <c r="C257" s="49" t="s">
        <v>480</v>
      </c>
      <c r="D257" s="102">
        <f>E257+F257+G257+H257</f>
        <v>0</v>
      </c>
      <c r="E257" s="103"/>
      <c r="F257" s="103"/>
      <c r="G257" s="103"/>
      <c r="H257" s="104"/>
      <c r="I257" s="102">
        <f>J257+K257+L257+M257</f>
        <v>51737.2</v>
      </c>
      <c r="J257" s="105">
        <v>1717.2</v>
      </c>
      <c r="K257" s="105"/>
      <c r="L257" s="105">
        <v>50020</v>
      </c>
      <c r="M257" s="104"/>
      <c r="N257" s="95">
        <f>O257+P257+Q257+R257</f>
        <v>50020</v>
      </c>
      <c r="O257" s="105"/>
      <c r="P257" s="105"/>
      <c r="Q257" s="105">
        <v>50020</v>
      </c>
      <c r="R257" s="104"/>
      <c r="S257" s="85">
        <f t="shared" si="136"/>
        <v>0.96680918178795916</v>
      </c>
      <c r="T257" s="86">
        <f t="shared" si="137"/>
        <v>0</v>
      </c>
      <c r="U257" s="86" t="str">
        <f t="shared" si="138"/>
        <v xml:space="preserve"> </v>
      </c>
      <c r="V257" s="86">
        <f t="shared" si="139"/>
        <v>1</v>
      </c>
      <c r="W257" s="87" t="str">
        <f t="shared" si="140"/>
        <v xml:space="preserve"> </v>
      </c>
      <c r="X257" s="62"/>
      <c r="Y257" s="62"/>
    </row>
    <row r="258" spans="1:25" s="15" customFormat="1" ht="55.5" customHeight="1" x14ac:dyDescent="0.2">
      <c r="A258" s="82">
        <v>1228</v>
      </c>
      <c r="B258" s="83">
        <v>31002</v>
      </c>
      <c r="C258" s="48" t="s">
        <v>64</v>
      </c>
      <c r="D258" s="73">
        <f>SUM(E258:H258)</f>
        <v>1000000</v>
      </c>
      <c r="E258" s="84">
        <v>559996</v>
      </c>
      <c r="F258" s="84">
        <v>425000</v>
      </c>
      <c r="G258" s="84">
        <v>15004</v>
      </c>
      <c r="H258" s="78"/>
      <c r="I258" s="73">
        <f t="shared" si="185"/>
        <v>203079.30000000002</v>
      </c>
      <c r="J258" s="84">
        <f>SUM(J259:J260)</f>
        <v>27313.7</v>
      </c>
      <c r="K258" s="84">
        <f>SUM(K259:K260)</f>
        <v>155441.60000000001</v>
      </c>
      <c r="L258" s="84">
        <f t="shared" ref="L258:M258" si="188">SUM(L259:L260)</f>
        <v>20324</v>
      </c>
      <c r="M258" s="78">
        <f t="shared" si="188"/>
        <v>0</v>
      </c>
      <c r="N258" s="76">
        <f t="shared" si="186"/>
        <v>170299.74</v>
      </c>
      <c r="O258" s="84"/>
      <c r="P258" s="84">
        <v>154775.74</v>
      </c>
      <c r="Q258" s="84">
        <v>15524</v>
      </c>
      <c r="R258" s="78"/>
      <c r="S258" s="37">
        <f t="shared" si="136"/>
        <v>0.83858738926123921</v>
      </c>
      <c r="T258" s="38">
        <f t="shared" si="137"/>
        <v>0</v>
      </c>
      <c r="U258" s="38">
        <f t="shared" si="138"/>
        <v>0.99571633333676435</v>
      </c>
      <c r="V258" s="38">
        <f t="shared" si="139"/>
        <v>0.76382601850029519</v>
      </c>
      <c r="W258" s="39" t="str">
        <f t="shared" si="140"/>
        <v xml:space="preserve"> </v>
      </c>
      <c r="X258" s="61"/>
      <c r="Y258" s="61"/>
    </row>
    <row r="259" spans="1:25" ht="116.25" customHeight="1" x14ac:dyDescent="0.2">
      <c r="A259" s="79"/>
      <c r="B259" s="81"/>
      <c r="C259" s="158" t="s">
        <v>481</v>
      </c>
      <c r="D259" s="106">
        <f>SUM(E259:H259)</f>
        <v>0</v>
      </c>
      <c r="E259" s="107"/>
      <c r="F259" s="107"/>
      <c r="G259" s="107"/>
      <c r="H259" s="108"/>
      <c r="I259" s="106">
        <f>J259+K259+L259+M259</f>
        <v>175765.6</v>
      </c>
      <c r="J259" s="107"/>
      <c r="K259" s="107">
        <v>155441.60000000001</v>
      </c>
      <c r="L259" s="107">
        <v>20324</v>
      </c>
      <c r="M259" s="108">
        <v>0</v>
      </c>
      <c r="N259" s="109">
        <f>O259+P259+Q259+R259</f>
        <v>170299.74</v>
      </c>
      <c r="O259" s="107"/>
      <c r="P259" s="107">
        <v>154775.74</v>
      </c>
      <c r="Q259" s="107">
        <v>15524</v>
      </c>
      <c r="R259" s="108">
        <v>0</v>
      </c>
      <c r="S259" s="85">
        <f t="shared" si="136"/>
        <v>0.96890256113824313</v>
      </c>
      <c r="T259" s="86" t="str">
        <f t="shared" si="137"/>
        <v xml:space="preserve"> </v>
      </c>
      <c r="U259" s="86">
        <f t="shared" si="138"/>
        <v>0.99571633333676435</v>
      </c>
      <c r="V259" s="86">
        <f t="shared" si="139"/>
        <v>0.76382601850029519</v>
      </c>
      <c r="W259" s="87" t="str">
        <f t="shared" si="140"/>
        <v xml:space="preserve"> </v>
      </c>
      <c r="X259" s="58"/>
      <c r="Y259" s="58"/>
    </row>
    <row r="260" spans="1:25" ht="144.75" customHeight="1" x14ac:dyDescent="0.2">
      <c r="A260" s="79"/>
      <c r="B260" s="81"/>
      <c r="C260" s="158" t="s">
        <v>482</v>
      </c>
      <c r="D260" s="106">
        <f>E260+F260+G260+H260</f>
        <v>0</v>
      </c>
      <c r="E260" s="107"/>
      <c r="F260" s="107"/>
      <c r="G260" s="107"/>
      <c r="H260" s="108"/>
      <c r="I260" s="106">
        <f>J260+K260+L260+M260</f>
        <v>27313.7</v>
      </c>
      <c r="J260" s="107">
        <v>27313.7</v>
      </c>
      <c r="K260" s="107"/>
      <c r="L260" s="107"/>
      <c r="M260" s="108"/>
      <c r="N260" s="109">
        <f>O260+P260+Q260+R260</f>
        <v>0</v>
      </c>
      <c r="O260" s="107"/>
      <c r="P260" s="107"/>
      <c r="Q260" s="107"/>
      <c r="R260" s="108"/>
      <c r="S260" s="85">
        <f t="shared" si="136"/>
        <v>0</v>
      </c>
      <c r="T260" s="86">
        <f t="shared" si="137"/>
        <v>0</v>
      </c>
      <c r="U260" s="86" t="str">
        <f t="shared" si="138"/>
        <v xml:space="preserve"> </v>
      </c>
      <c r="V260" s="86" t="str">
        <f t="shared" si="139"/>
        <v xml:space="preserve"> </v>
      </c>
      <c r="W260" s="87" t="str">
        <f t="shared" si="140"/>
        <v xml:space="preserve"> </v>
      </c>
      <c r="X260" s="58"/>
      <c r="Y260" s="58"/>
    </row>
    <row r="261" spans="1:25" s="10" customFormat="1" ht="48" customHeight="1" x14ac:dyDescent="0.2">
      <c r="A261" s="79">
        <v>1228</v>
      </c>
      <c r="B261" s="81">
        <v>31003</v>
      </c>
      <c r="C261" s="48" t="s">
        <v>102</v>
      </c>
      <c r="D261" s="51">
        <f t="shared" si="184"/>
        <v>0</v>
      </c>
      <c r="E261" s="52"/>
      <c r="F261" s="52"/>
      <c r="G261" s="52"/>
      <c r="H261" s="53"/>
      <c r="I261" s="51">
        <f t="shared" si="185"/>
        <v>409500</v>
      </c>
      <c r="J261" s="52"/>
      <c r="K261" s="52"/>
      <c r="L261" s="52"/>
      <c r="M261" s="53">
        <v>409500</v>
      </c>
      <c r="N261" s="69">
        <f t="shared" si="186"/>
        <v>0</v>
      </c>
      <c r="O261" s="52"/>
      <c r="P261" s="52"/>
      <c r="Q261" s="52"/>
      <c r="R261" s="53"/>
      <c r="S261" s="37">
        <f t="shared" si="136"/>
        <v>0</v>
      </c>
      <c r="T261" s="38" t="str">
        <f t="shared" si="137"/>
        <v xml:space="preserve"> </v>
      </c>
      <c r="U261" s="38" t="str">
        <f t="shared" si="138"/>
        <v xml:space="preserve"> </v>
      </c>
      <c r="V261" s="38" t="str">
        <f t="shared" si="139"/>
        <v xml:space="preserve"> </v>
      </c>
      <c r="W261" s="39">
        <f t="shared" si="140"/>
        <v>0</v>
      </c>
      <c r="X261" s="60"/>
      <c r="Y261" s="60"/>
    </row>
    <row r="262" spans="1:25" s="10" customFormat="1" ht="81" customHeight="1" x14ac:dyDescent="0.2">
      <c r="A262" s="79">
        <v>1228</v>
      </c>
      <c r="B262" s="81">
        <v>31004</v>
      </c>
      <c r="C262" s="48" t="s">
        <v>103</v>
      </c>
      <c r="D262" s="51">
        <f t="shared" si="184"/>
        <v>0</v>
      </c>
      <c r="E262" s="52"/>
      <c r="F262" s="52"/>
      <c r="G262" s="52"/>
      <c r="H262" s="53"/>
      <c r="I262" s="51">
        <f t="shared" si="185"/>
        <v>147963.9</v>
      </c>
      <c r="J262" s="52"/>
      <c r="K262" s="52"/>
      <c r="L262" s="52"/>
      <c r="M262" s="53">
        <v>147963.9</v>
      </c>
      <c r="N262" s="69">
        <f t="shared" si="186"/>
        <v>0</v>
      </c>
      <c r="O262" s="52"/>
      <c r="P262" s="52"/>
      <c r="Q262" s="52"/>
      <c r="R262" s="53"/>
      <c r="S262" s="37">
        <f t="shared" si="136"/>
        <v>0</v>
      </c>
      <c r="T262" s="38" t="str">
        <f t="shared" si="137"/>
        <v xml:space="preserve"> </v>
      </c>
      <c r="U262" s="38" t="str">
        <f t="shared" si="138"/>
        <v xml:space="preserve"> </v>
      </c>
      <c r="V262" s="38" t="str">
        <f t="shared" si="139"/>
        <v xml:space="preserve"> </v>
      </c>
      <c r="W262" s="39">
        <f t="shared" si="140"/>
        <v>0</v>
      </c>
      <c r="X262" s="60"/>
      <c r="Y262" s="60"/>
    </row>
    <row r="263" spans="1:25" s="10" customFormat="1" ht="63.75" customHeight="1" x14ac:dyDescent="0.2">
      <c r="A263" s="79">
        <v>1228</v>
      </c>
      <c r="B263" s="81">
        <v>31005</v>
      </c>
      <c r="C263" s="48" t="s">
        <v>104</v>
      </c>
      <c r="D263" s="51">
        <f t="shared" si="184"/>
        <v>0</v>
      </c>
      <c r="E263" s="52"/>
      <c r="F263" s="52"/>
      <c r="G263" s="52"/>
      <c r="H263" s="53"/>
      <c r="I263" s="51">
        <f t="shared" si="185"/>
        <v>120000</v>
      </c>
      <c r="J263" s="52"/>
      <c r="K263" s="52"/>
      <c r="L263" s="52"/>
      <c r="M263" s="53">
        <v>120000</v>
      </c>
      <c r="N263" s="69">
        <f t="shared" si="186"/>
        <v>33400</v>
      </c>
      <c r="O263" s="52"/>
      <c r="P263" s="52"/>
      <c r="Q263" s="52"/>
      <c r="R263" s="53">
        <v>33400</v>
      </c>
      <c r="S263" s="37">
        <f t="shared" si="136"/>
        <v>0.27833333333333332</v>
      </c>
      <c r="T263" s="38" t="str">
        <f t="shared" si="137"/>
        <v xml:space="preserve"> </v>
      </c>
      <c r="U263" s="38" t="str">
        <f t="shared" si="138"/>
        <v xml:space="preserve"> </v>
      </c>
      <c r="V263" s="38" t="str">
        <f t="shared" si="139"/>
        <v xml:space="preserve"> </v>
      </c>
      <c r="W263" s="39">
        <f t="shared" si="140"/>
        <v>0.27833333333333332</v>
      </c>
      <c r="X263" s="60"/>
      <c r="Y263" s="60"/>
    </row>
    <row r="264" spans="1:25" s="10" customFormat="1" ht="75.75" customHeight="1" x14ac:dyDescent="0.2">
      <c r="A264" s="79">
        <v>1228</v>
      </c>
      <c r="B264" s="81">
        <v>31006</v>
      </c>
      <c r="C264" s="48" t="s">
        <v>105</v>
      </c>
      <c r="D264" s="51">
        <f t="shared" si="184"/>
        <v>0</v>
      </c>
      <c r="E264" s="52"/>
      <c r="F264" s="52"/>
      <c r="G264" s="52"/>
      <c r="H264" s="53"/>
      <c r="I264" s="51">
        <f t="shared" si="185"/>
        <v>20000</v>
      </c>
      <c r="J264" s="52"/>
      <c r="K264" s="52"/>
      <c r="L264" s="52"/>
      <c r="M264" s="53">
        <v>20000</v>
      </c>
      <c r="N264" s="69">
        <f t="shared" si="186"/>
        <v>0</v>
      </c>
      <c r="O264" s="52"/>
      <c r="P264" s="52"/>
      <c r="Q264" s="52"/>
      <c r="R264" s="53"/>
      <c r="S264" s="37">
        <f t="shared" si="136"/>
        <v>0</v>
      </c>
      <c r="T264" s="38" t="str">
        <f t="shared" si="137"/>
        <v xml:space="preserve"> </v>
      </c>
      <c r="U264" s="38" t="str">
        <f t="shared" si="138"/>
        <v xml:space="preserve"> </v>
      </c>
      <c r="V264" s="38" t="str">
        <f t="shared" si="139"/>
        <v xml:space="preserve"> </v>
      </c>
      <c r="W264" s="39">
        <f t="shared" si="140"/>
        <v>0</v>
      </c>
      <c r="X264" s="60"/>
      <c r="Y264" s="60"/>
    </row>
    <row r="265" spans="1:25" s="10" customFormat="1" ht="63.75" customHeight="1" x14ac:dyDescent="0.2">
      <c r="A265" s="79">
        <v>1228</v>
      </c>
      <c r="B265" s="81">
        <v>31007</v>
      </c>
      <c r="C265" s="48" t="s">
        <v>106</v>
      </c>
      <c r="D265" s="51">
        <f t="shared" si="184"/>
        <v>0</v>
      </c>
      <c r="E265" s="52"/>
      <c r="F265" s="52"/>
      <c r="G265" s="52"/>
      <c r="H265" s="53"/>
      <c r="I265" s="51">
        <f t="shared" si="185"/>
        <v>1743775</v>
      </c>
      <c r="J265" s="52"/>
      <c r="K265" s="52"/>
      <c r="L265" s="52"/>
      <c r="M265" s="53">
        <v>1743775</v>
      </c>
      <c r="N265" s="69">
        <f t="shared" si="186"/>
        <v>0</v>
      </c>
      <c r="O265" s="52"/>
      <c r="P265" s="52"/>
      <c r="Q265" s="52"/>
      <c r="R265" s="53"/>
      <c r="S265" s="37">
        <f t="shared" si="136"/>
        <v>0</v>
      </c>
      <c r="T265" s="38" t="str">
        <f t="shared" si="137"/>
        <v xml:space="preserve"> </v>
      </c>
      <c r="U265" s="38" t="str">
        <f t="shared" si="138"/>
        <v xml:space="preserve"> </v>
      </c>
      <c r="V265" s="38" t="str">
        <f t="shared" si="139"/>
        <v xml:space="preserve"> </v>
      </c>
      <c r="W265" s="39">
        <f t="shared" si="140"/>
        <v>0</v>
      </c>
      <c r="X265" s="60"/>
      <c r="Y265" s="60"/>
    </row>
    <row r="266" spans="1:25" s="10" customFormat="1" ht="39.75" customHeight="1" x14ac:dyDescent="0.2">
      <c r="A266" s="79"/>
      <c r="B266" s="80"/>
      <c r="C266" s="154" t="s">
        <v>107</v>
      </c>
      <c r="D266" s="51">
        <f>SUM(E266:H266)</f>
        <v>0</v>
      </c>
      <c r="E266" s="52">
        <f>SUM(E268:E269)</f>
        <v>0</v>
      </c>
      <c r="F266" s="52">
        <f>SUM(F268:F269)</f>
        <v>0</v>
      </c>
      <c r="G266" s="52">
        <f>SUM(G268:G269)</f>
        <v>0</v>
      </c>
      <c r="H266" s="53">
        <f>SUM(H268:H269)</f>
        <v>0</v>
      </c>
      <c r="I266" s="51">
        <f>SUM(J266:M266)</f>
        <v>3891.3</v>
      </c>
      <c r="J266" s="52">
        <f>SUM(J268:J269)</f>
        <v>0</v>
      </c>
      <c r="K266" s="52">
        <f>SUM(K268:K269)</f>
        <v>0</v>
      </c>
      <c r="L266" s="52">
        <f>SUM(L268:L269)</f>
        <v>2474.3000000000002</v>
      </c>
      <c r="M266" s="53">
        <f>SUM(M268:M269)</f>
        <v>1417</v>
      </c>
      <c r="N266" s="69">
        <f>SUM(O266:R266)</f>
        <v>2647</v>
      </c>
      <c r="O266" s="52">
        <f>SUM(O268:O269)</f>
        <v>0</v>
      </c>
      <c r="P266" s="52">
        <f>SUM(P268:P269)</f>
        <v>0</v>
      </c>
      <c r="Q266" s="52">
        <f>SUM(Q268:Q269)</f>
        <v>1230</v>
      </c>
      <c r="R266" s="53">
        <f>SUM(R268:R269)</f>
        <v>1417</v>
      </c>
      <c r="S266" s="37">
        <f t="shared" ref="S266:S329" si="189">IF(I266=0," ",N266/I266)</f>
        <v>0.68023539691105794</v>
      </c>
      <c r="T266" s="38" t="str">
        <f t="shared" ref="T266:T329" si="190">IF(J266=0," ",O266/J266)</f>
        <v xml:space="preserve"> </v>
      </c>
      <c r="U266" s="38" t="str">
        <f t="shared" ref="U266:U329" si="191">IF(K266=0," ",P266/K266)</f>
        <v xml:space="preserve"> </v>
      </c>
      <c r="V266" s="38">
        <f t="shared" ref="V266:V329" si="192">IF(L266=0," ",Q266/L266)</f>
        <v>0.49711029382047445</v>
      </c>
      <c r="W266" s="39">
        <f t="shared" ref="W266:W329" si="193">IF(M266=0," ",R266/M266)</f>
        <v>1</v>
      </c>
      <c r="X266" s="60"/>
      <c r="Y266" s="60"/>
    </row>
    <row r="267" spans="1:25" s="10" customFormat="1" ht="39.75" customHeight="1" x14ac:dyDescent="0.2">
      <c r="A267" s="79"/>
      <c r="B267" s="81"/>
      <c r="C267" s="50" t="s">
        <v>10</v>
      </c>
      <c r="D267" s="88"/>
      <c r="E267" s="89"/>
      <c r="F267" s="89"/>
      <c r="G267" s="89"/>
      <c r="H267" s="91"/>
      <c r="I267" s="88"/>
      <c r="J267" s="89"/>
      <c r="K267" s="89"/>
      <c r="L267" s="89"/>
      <c r="M267" s="91"/>
      <c r="N267" s="92"/>
      <c r="O267" s="89"/>
      <c r="P267" s="89"/>
      <c r="Q267" s="89"/>
      <c r="R267" s="91"/>
      <c r="S267" s="85" t="str">
        <f t="shared" si="189"/>
        <v xml:space="preserve"> </v>
      </c>
      <c r="T267" s="86" t="str">
        <f t="shared" si="190"/>
        <v xml:space="preserve"> </v>
      </c>
      <c r="U267" s="86" t="str">
        <f t="shared" si="191"/>
        <v xml:space="preserve"> </v>
      </c>
      <c r="V267" s="86" t="str">
        <f t="shared" si="192"/>
        <v xml:space="preserve"> </v>
      </c>
      <c r="W267" s="87" t="str">
        <f t="shared" si="193"/>
        <v xml:space="preserve"> </v>
      </c>
      <c r="X267" s="60"/>
      <c r="Y267" s="60"/>
    </row>
    <row r="268" spans="1:25" s="10" customFormat="1" ht="51.75" customHeight="1" x14ac:dyDescent="0.2">
      <c r="A268" s="79">
        <v>1058</v>
      </c>
      <c r="B268" s="81">
        <v>31002</v>
      </c>
      <c r="C268" s="48" t="s">
        <v>108</v>
      </c>
      <c r="D268" s="51">
        <f>SUM(E268:H268)</f>
        <v>0</v>
      </c>
      <c r="E268" s="52"/>
      <c r="F268" s="52"/>
      <c r="G268" s="52"/>
      <c r="H268" s="53"/>
      <c r="I268" s="51">
        <f>SUM(J268:M268)</f>
        <v>2474.3000000000002</v>
      </c>
      <c r="J268" s="52"/>
      <c r="K268" s="52"/>
      <c r="L268" s="52">
        <v>2474.3000000000002</v>
      </c>
      <c r="M268" s="53"/>
      <c r="N268" s="69">
        <f>SUM(O268:R268)</f>
        <v>1230</v>
      </c>
      <c r="O268" s="52"/>
      <c r="P268" s="52"/>
      <c r="Q268" s="52">
        <v>1230</v>
      </c>
      <c r="R268" s="53"/>
      <c r="S268" s="37">
        <f t="shared" si="189"/>
        <v>0.49711029382047445</v>
      </c>
      <c r="T268" s="38" t="str">
        <f t="shared" si="190"/>
        <v xml:space="preserve"> </v>
      </c>
      <c r="U268" s="38" t="str">
        <f t="shared" si="191"/>
        <v xml:space="preserve"> </v>
      </c>
      <c r="V268" s="38">
        <f t="shared" si="192"/>
        <v>0.49711029382047445</v>
      </c>
      <c r="W268" s="39" t="str">
        <f t="shared" si="193"/>
        <v xml:space="preserve"> </v>
      </c>
      <c r="X268" s="60"/>
      <c r="Y268" s="60"/>
    </row>
    <row r="269" spans="1:25" s="10" customFormat="1" ht="105" customHeight="1" x14ac:dyDescent="0.2">
      <c r="A269" s="79">
        <v>1230</v>
      </c>
      <c r="B269" s="81">
        <v>32001</v>
      </c>
      <c r="C269" s="48" t="s">
        <v>109</v>
      </c>
      <c r="D269" s="51">
        <f>SUM(E269:H269)</f>
        <v>0</v>
      </c>
      <c r="E269" s="52"/>
      <c r="F269" s="52"/>
      <c r="G269" s="52"/>
      <c r="H269" s="53"/>
      <c r="I269" s="51">
        <f>SUM(J269:M269)</f>
        <v>1417</v>
      </c>
      <c r="J269" s="52"/>
      <c r="K269" s="52"/>
      <c r="L269" s="52"/>
      <c r="M269" s="53">
        <v>1417</v>
      </c>
      <c r="N269" s="69">
        <f>SUM(O269:R269)</f>
        <v>1417</v>
      </c>
      <c r="O269" s="52"/>
      <c r="P269" s="52"/>
      <c r="Q269" s="52"/>
      <c r="R269" s="53">
        <v>1417</v>
      </c>
      <c r="S269" s="37">
        <f t="shared" si="189"/>
        <v>1</v>
      </c>
      <c r="T269" s="38" t="str">
        <f t="shared" si="190"/>
        <v xml:space="preserve"> </v>
      </c>
      <c r="U269" s="38" t="str">
        <f t="shared" si="191"/>
        <v xml:space="preserve"> </v>
      </c>
      <c r="V269" s="38" t="str">
        <f t="shared" si="192"/>
        <v xml:space="preserve"> </v>
      </c>
      <c r="W269" s="39">
        <f t="shared" si="193"/>
        <v>1</v>
      </c>
      <c r="X269" s="60"/>
      <c r="Y269" s="60"/>
    </row>
    <row r="270" spans="1:25" s="9" customFormat="1" ht="36.75" customHeight="1" x14ac:dyDescent="0.2">
      <c r="A270" s="79"/>
      <c r="B270" s="80"/>
      <c r="C270" s="154" t="s">
        <v>13</v>
      </c>
      <c r="D270" s="51">
        <f>SUM(E270:H270)</f>
        <v>15890</v>
      </c>
      <c r="E270" s="52">
        <f>SUM(E272:E275)</f>
        <v>0</v>
      </c>
      <c r="F270" s="52">
        <f t="shared" ref="F270:H270" si="194">SUM(F272:F275)</f>
        <v>0</v>
      </c>
      <c r="G270" s="52">
        <f t="shared" si="194"/>
        <v>0</v>
      </c>
      <c r="H270" s="53">
        <f t="shared" si="194"/>
        <v>15890</v>
      </c>
      <c r="I270" s="51">
        <f>SUM(J270:M270)</f>
        <v>180105.19999999998</v>
      </c>
      <c r="J270" s="52">
        <f>SUM(J272:J275)</f>
        <v>0</v>
      </c>
      <c r="K270" s="52">
        <f t="shared" ref="K270:M270" si="195">SUM(K272:K275)</f>
        <v>0</v>
      </c>
      <c r="L270" s="52">
        <f t="shared" si="195"/>
        <v>0</v>
      </c>
      <c r="M270" s="53">
        <f t="shared" si="195"/>
        <v>180105.19999999998</v>
      </c>
      <c r="N270" s="69">
        <f>SUM(O270:R270)</f>
        <v>177952.69999999998</v>
      </c>
      <c r="O270" s="52">
        <f>SUM(O272:O275)</f>
        <v>0</v>
      </c>
      <c r="P270" s="52">
        <f t="shared" ref="P270:R270" si="196">SUM(P272:P275)</f>
        <v>0</v>
      </c>
      <c r="Q270" s="52">
        <f t="shared" si="196"/>
        <v>0</v>
      </c>
      <c r="R270" s="53">
        <f t="shared" si="196"/>
        <v>177952.69999999998</v>
      </c>
      <c r="S270" s="37">
        <f t="shared" si="189"/>
        <v>0.98804865156586263</v>
      </c>
      <c r="T270" s="38" t="str">
        <f t="shared" si="190"/>
        <v xml:space="preserve"> </v>
      </c>
      <c r="U270" s="38" t="str">
        <f t="shared" si="191"/>
        <v xml:space="preserve"> </v>
      </c>
      <c r="V270" s="38" t="str">
        <f t="shared" si="192"/>
        <v xml:space="preserve"> </v>
      </c>
      <c r="W270" s="39">
        <f t="shared" si="193"/>
        <v>0.98804865156586263</v>
      </c>
      <c r="X270" s="60"/>
      <c r="Y270" s="60"/>
    </row>
    <row r="271" spans="1:25" s="9" customFormat="1" ht="16.5" x14ac:dyDescent="0.2">
      <c r="A271" s="79"/>
      <c r="B271" s="81"/>
      <c r="C271" s="50" t="s">
        <v>10</v>
      </c>
      <c r="D271" s="51"/>
      <c r="E271" s="52"/>
      <c r="F271" s="52"/>
      <c r="G271" s="52"/>
      <c r="H271" s="53"/>
      <c r="I271" s="51"/>
      <c r="J271" s="52"/>
      <c r="K271" s="52"/>
      <c r="L271" s="52"/>
      <c r="M271" s="53"/>
      <c r="N271" s="69"/>
      <c r="O271" s="52"/>
      <c r="P271" s="52"/>
      <c r="Q271" s="52"/>
      <c r="R271" s="53"/>
      <c r="S271" s="37" t="str">
        <f t="shared" si="189"/>
        <v xml:space="preserve"> </v>
      </c>
      <c r="T271" s="38" t="str">
        <f t="shared" si="190"/>
        <v xml:space="preserve"> </v>
      </c>
      <c r="U271" s="38" t="str">
        <f t="shared" si="191"/>
        <v xml:space="preserve"> </v>
      </c>
      <c r="V271" s="38" t="str">
        <f t="shared" si="192"/>
        <v xml:space="preserve"> </v>
      </c>
      <c r="W271" s="39" t="str">
        <f t="shared" si="193"/>
        <v xml:space="preserve"> </v>
      </c>
      <c r="X271" s="60"/>
      <c r="Y271" s="60"/>
    </row>
    <row r="272" spans="1:25" s="9" customFormat="1" ht="53.25" customHeight="1" x14ac:dyDescent="0.2">
      <c r="A272" s="79">
        <v>1128</v>
      </c>
      <c r="B272" s="81">
        <v>31001</v>
      </c>
      <c r="C272" s="45" t="s">
        <v>110</v>
      </c>
      <c r="D272" s="51">
        <f>SUM(E272:H272)</f>
        <v>0</v>
      </c>
      <c r="E272" s="52"/>
      <c r="F272" s="52"/>
      <c r="G272" s="52"/>
      <c r="H272" s="53"/>
      <c r="I272" s="51">
        <f>SUM(J272:M272)</f>
        <v>173453</v>
      </c>
      <c r="J272" s="52"/>
      <c r="K272" s="52"/>
      <c r="L272" s="52"/>
      <c r="M272" s="53">
        <v>173453</v>
      </c>
      <c r="N272" s="69">
        <f>SUM(O272:R272)</f>
        <v>171300.5</v>
      </c>
      <c r="O272" s="52"/>
      <c r="P272" s="52"/>
      <c r="Q272" s="52"/>
      <c r="R272" s="53">
        <v>171300.5</v>
      </c>
      <c r="S272" s="37">
        <f t="shared" si="189"/>
        <v>0.98759029823640987</v>
      </c>
      <c r="T272" s="38" t="str">
        <f t="shared" si="190"/>
        <v xml:space="preserve"> </v>
      </c>
      <c r="U272" s="38" t="str">
        <f t="shared" si="191"/>
        <v xml:space="preserve"> </v>
      </c>
      <c r="V272" s="38" t="str">
        <f t="shared" si="192"/>
        <v xml:space="preserve"> </v>
      </c>
      <c r="W272" s="39">
        <f t="shared" si="193"/>
        <v>0.98759029823640987</v>
      </c>
      <c r="X272" s="60"/>
      <c r="Y272" s="60"/>
    </row>
    <row r="273" spans="1:25" s="10" customFormat="1" ht="75.75" customHeight="1" x14ac:dyDescent="0.2">
      <c r="A273" s="79">
        <v>1178</v>
      </c>
      <c r="B273" s="81">
        <v>31002</v>
      </c>
      <c r="C273" s="45" t="s">
        <v>504</v>
      </c>
      <c r="D273" s="51">
        <f>SUM(E273:H273)</f>
        <v>15890</v>
      </c>
      <c r="E273" s="52"/>
      <c r="F273" s="52"/>
      <c r="G273" s="52"/>
      <c r="H273" s="53">
        <v>15890</v>
      </c>
      <c r="I273" s="51">
        <f>SUM(J273:M273)</f>
        <v>0</v>
      </c>
      <c r="J273" s="52"/>
      <c r="K273" s="52"/>
      <c r="L273" s="52"/>
      <c r="M273" s="53"/>
      <c r="N273" s="69">
        <f>SUM(O273:R273)</f>
        <v>0</v>
      </c>
      <c r="O273" s="52"/>
      <c r="P273" s="52"/>
      <c r="Q273" s="52"/>
      <c r="R273" s="53"/>
      <c r="S273" s="37" t="str">
        <f t="shared" si="189"/>
        <v xml:space="preserve"> </v>
      </c>
      <c r="T273" s="38" t="str">
        <f t="shared" si="190"/>
        <v xml:space="preserve"> </v>
      </c>
      <c r="U273" s="38" t="str">
        <f t="shared" si="191"/>
        <v xml:space="preserve"> </v>
      </c>
      <c r="V273" s="38" t="str">
        <f t="shared" si="192"/>
        <v xml:space="preserve"> </v>
      </c>
      <c r="W273" s="39" t="str">
        <f t="shared" si="193"/>
        <v xml:space="preserve"> </v>
      </c>
      <c r="X273" s="60"/>
      <c r="Y273" s="60"/>
    </row>
    <row r="274" spans="1:25" s="10" customFormat="1" ht="72.75" customHeight="1" x14ac:dyDescent="0.2">
      <c r="A274" s="79">
        <v>9020</v>
      </c>
      <c r="B274" s="81">
        <v>31001</v>
      </c>
      <c r="C274" s="45" t="s">
        <v>111</v>
      </c>
      <c r="D274" s="51">
        <f t="shared" ref="D274:D275" si="197">SUM(E274:H274)</f>
        <v>0</v>
      </c>
      <c r="E274" s="52"/>
      <c r="F274" s="52"/>
      <c r="G274" s="52"/>
      <c r="H274" s="53"/>
      <c r="I274" s="51">
        <f t="shared" ref="I274:I275" si="198">SUM(J274:M274)</f>
        <v>2707.3</v>
      </c>
      <c r="J274" s="52"/>
      <c r="K274" s="52"/>
      <c r="L274" s="52"/>
      <c r="M274" s="53">
        <v>2707.3</v>
      </c>
      <c r="N274" s="69">
        <f t="shared" ref="N274:N275" si="199">SUM(O274:R274)</f>
        <v>2707.3</v>
      </c>
      <c r="O274" s="52"/>
      <c r="P274" s="52"/>
      <c r="Q274" s="52"/>
      <c r="R274" s="53">
        <v>2707.3</v>
      </c>
      <c r="S274" s="37">
        <f t="shared" si="189"/>
        <v>1</v>
      </c>
      <c r="T274" s="38" t="str">
        <f t="shared" si="190"/>
        <v xml:space="preserve"> </v>
      </c>
      <c r="U274" s="38" t="str">
        <f t="shared" si="191"/>
        <v xml:space="preserve"> </v>
      </c>
      <c r="V274" s="38" t="str">
        <f t="shared" si="192"/>
        <v xml:space="preserve"> </v>
      </c>
      <c r="W274" s="39">
        <f t="shared" si="193"/>
        <v>1</v>
      </c>
      <c r="X274" s="60"/>
      <c r="Y274" s="60"/>
    </row>
    <row r="275" spans="1:25" s="10" customFormat="1" ht="68.25" customHeight="1" x14ac:dyDescent="0.2">
      <c r="A275" s="79">
        <v>9020</v>
      </c>
      <c r="B275" s="81">
        <v>31002</v>
      </c>
      <c r="C275" s="45" t="s">
        <v>112</v>
      </c>
      <c r="D275" s="51">
        <f t="shared" si="197"/>
        <v>0</v>
      </c>
      <c r="E275" s="52"/>
      <c r="F275" s="52"/>
      <c r="G275" s="52"/>
      <c r="H275" s="53"/>
      <c r="I275" s="51">
        <f t="shared" si="198"/>
        <v>3944.9</v>
      </c>
      <c r="J275" s="52"/>
      <c r="K275" s="52"/>
      <c r="L275" s="52"/>
      <c r="M275" s="53">
        <v>3944.9</v>
      </c>
      <c r="N275" s="69">
        <f t="shared" si="199"/>
        <v>3944.9</v>
      </c>
      <c r="O275" s="52"/>
      <c r="P275" s="52"/>
      <c r="Q275" s="52"/>
      <c r="R275" s="53">
        <v>3944.9</v>
      </c>
      <c r="S275" s="37">
        <f t="shared" si="189"/>
        <v>1</v>
      </c>
      <c r="T275" s="38" t="str">
        <f t="shared" si="190"/>
        <v xml:space="preserve"> </v>
      </c>
      <c r="U275" s="38" t="str">
        <f t="shared" si="191"/>
        <v xml:space="preserve"> </v>
      </c>
      <c r="V275" s="38" t="str">
        <f t="shared" si="192"/>
        <v xml:space="preserve"> </v>
      </c>
      <c r="W275" s="39">
        <f t="shared" si="193"/>
        <v>1</v>
      </c>
      <c r="X275" s="60"/>
      <c r="Y275" s="60"/>
    </row>
    <row r="276" spans="1:25" s="9" customFormat="1" ht="47.25" customHeight="1" x14ac:dyDescent="0.2">
      <c r="A276" s="79"/>
      <c r="B276" s="80"/>
      <c r="C276" s="154" t="s">
        <v>42</v>
      </c>
      <c r="D276" s="51">
        <f>SUM(E276:H276)</f>
        <v>539514.80000000005</v>
      </c>
      <c r="E276" s="52">
        <f>SUM(E278:E283)</f>
        <v>0</v>
      </c>
      <c r="F276" s="52">
        <f t="shared" ref="F276:H276" si="200">SUM(F278:F283)</f>
        <v>0</v>
      </c>
      <c r="G276" s="52">
        <f t="shared" si="200"/>
        <v>125733.3</v>
      </c>
      <c r="H276" s="53">
        <f t="shared" si="200"/>
        <v>413781.5</v>
      </c>
      <c r="I276" s="51">
        <f>SUM(J276:M276)</f>
        <v>199327.3</v>
      </c>
      <c r="J276" s="52">
        <f>SUM(J278:J283)</f>
        <v>0</v>
      </c>
      <c r="K276" s="52">
        <f t="shared" ref="K276:M276" si="201">SUM(K278:K283)</f>
        <v>0</v>
      </c>
      <c r="L276" s="52">
        <f t="shared" si="201"/>
        <v>46785</v>
      </c>
      <c r="M276" s="53">
        <f t="shared" si="201"/>
        <v>152542.29999999999</v>
      </c>
      <c r="N276" s="69">
        <f>SUM(O276:R276)</f>
        <v>199055.96</v>
      </c>
      <c r="O276" s="52">
        <f>SUM(O278:O283)</f>
        <v>0</v>
      </c>
      <c r="P276" s="52">
        <f t="shared" ref="P276:R276" si="202">SUM(P278:P283)</f>
        <v>0</v>
      </c>
      <c r="Q276" s="52">
        <f t="shared" si="202"/>
        <v>46784.97</v>
      </c>
      <c r="R276" s="53">
        <f t="shared" si="202"/>
        <v>152270.99</v>
      </c>
      <c r="S276" s="37">
        <f t="shared" si="189"/>
        <v>0.99863872133922449</v>
      </c>
      <c r="T276" s="38" t="str">
        <f t="shared" si="190"/>
        <v xml:space="preserve"> </v>
      </c>
      <c r="U276" s="38" t="str">
        <f t="shared" si="191"/>
        <v xml:space="preserve"> </v>
      </c>
      <c r="V276" s="38">
        <f t="shared" si="192"/>
        <v>0.99999935876883617</v>
      </c>
      <c r="W276" s="39">
        <f t="shared" si="193"/>
        <v>0.99822141137245213</v>
      </c>
      <c r="X276" s="60"/>
      <c r="Y276" s="60"/>
    </row>
    <row r="277" spans="1:25" s="9" customFormat="1" ht="27.75" customHeight="1" x14ac:dyDescent="0.2">
      <c r="A277" s="79"/>
      <c r="B277" s="81"/>
      <c r="C277" s="50" t="s">
        <v>10</v>
      </c>
      <c r="D277" s="51"/>
      <c r="E277" s="52"/>
      <c r="F277" s="52"/>
      <c r="G277" s="52"/>
      <c r="H277" s="53"/>
      <c r="I277" s="51"/>
      <c r="J277" s="52"/>
      <c r="K277" s="52"/>
      <c r="L277" s="52"/>
      <c r="M277" s="53"/>
      <c r="N277" s="69"/>
      <c r="O277" s="52"/>
      <c r="P277" s="52"/>
      <c r="Q277" s="52"/>
      <c r="R277" s="53"/>
      <c r="S277" s="37" t="str">
        <f t="shared" si="189"/>
        <v xml:space="preserve"> </v>
      </c>
      <c r="T277" s="38" t="str">
        <f t="shared" si="190"/>
        <v xml:space="preserve"> </v>
      </c>
      <c r="U277" s="38" t="str">
        <f t="shared" si="191"/>
        <v xml:space="preserve"> </v>
      </c>
      <c r="V277" s="38" t="str">
        <f t="shared" si="192"/>
        <v xml:space="preserve"> </v>
      </c>
      <c r="W277" s="39" t="str">
        <f t="shared" si="193"/>
        <v xml:space="preserve"> </v>
      </c>
      <c r="X277" s="60"/>
      <c r="Y277" s="60"/>
    </row>
    <row r="278" spans="1:25" s="9" customFormat="1" ht="78" customHeight="1" x14ac:dyDescent="0.2">
      <c r="A278" s="79">
        <v>1016</v>
      </c>
      <c r="B278" s="81">
        <v>32001</v>
      </c>
      <c r="C278" s="45" t="s">
        <v>113</v>
      </c>
      <c r="D278" s="51">
        <f t="shared" ref="D278:D281" si="203">SUM(E278:H278)</f>
        <v>0</v>
      </c>
      <c r="E278" s="52"/>
      <c r="F278" s="52"/>
      <c r="G278" s="52"/>
      <c r="H278" s="53"/>
      <c r="I278" s="51">
        <f t="shared" ref="I278:I281" si="204">SUM(J278:M278)</f>
        <v>3273</v>
      </c>
      <c r="J278" s="52"/>
      <c r="K278" s="52"/>
      <c r="L278" s="52"/>
      <c r="M278" s="53">
        <v>3273</v>
      </c>
      <c r="N278" s="69">
        <f t="shared" ref="N278:N281" si="205">SUM(O278:R278)</f>
        <v>3115.13</v>
      </c>
      <c r="O278" s="52"/>
      <c r="P278" s="52"/>
      <c r="Q278" s="52"/>
      <c r="R278" s="53">
        <v>3115.13</v>
      </c>
      <c r="S278" s="37">
        <f t="shared" si="189"/>
        <v>0.95176596394744883</v>
      </c>
      <c r="T278" s="38" t="str">
        <f t="shared" si="190"/>
        <v xml:space="preserve"> </v>
      </c>
      <c r="U278" s="38" t="str">
        <f t="shared" si="191"/>
        <v xml:space="preserve"> </v>
      </c>
      <c r="V278" s="38" t="str">
        <f t="shared" si="192"/>
        <v xml:space="preserve"> </v>
      </c>
      <c r="W278" s="39">
        <f t="shared" si="193"/>
        <v>0.95176596394744883</v>
      </c>
      <c r="X278" s="60"/>
      <c r="Y278" s="60"/>
    </row>
    <row r="279" spans="1:25" s="9" customFormat="1" ht="66.75" customHeight="1" x14ac:dyDescent="0.2">
      <c r="A279" s="79">
        <v>1071</v>
      </c>
      <c r="B279" s="81">
        <v>31001</v>
      </c>
      <c r="C279" s="45" t="s">
        <v>114</v>
      </c>
      <c r="D279" s="51">
        <f t="shared" si="203"/>
        <v>0</v>
      </c>
      <c r="E279" s="52"/>
      <c r="F279" s="52"/>
      <c r="G279" s="52"/>
      <c r="H279" s="53"/>
      <c r="I279" s="51">
        <f t="shared" si="204"/>
        <v>16128.1</v>
      </c>
      <c r="J279" s="52"/>
      <c r="K279" s="52"/>
      <c r="L279" s="52"/>
      <c r="M279" s="53">
        <v>16128.1</v>
      </c>
      <c r="N279" s="69">
        <f t="shared" si="205"/>
        <v>16041.36</v>
      </c>
      <c r="O279" s="52"/>
      <c r="P279" s="52"/>
      <c r="Q279" s="52"/>
      <c r="R279" s="53">
        <v>16041.36</v>
      </c>
      <c r="S279" s="37">
        <f t="shared" si="189"/>
        <v>0.9946218091405683</v>
      </c>
      <c r="T279" s="38" t="str">
        <f t="shared" si="190"/>
        <v xml:space="preserve"> </v>
      </c>
      <c r="U279" s="38" t="str">
        <f t="shared" si="191"/>
        <v xml:space="preserve"> </v>
      </c>
      <c r="V279" s="38" t="str">
        <f t="shared" si="192"/>
        <v xml:space="preserve"> </v>
      </c>
      <c r="W279" s="39">
        <f t="shared" si="193"/>
        <v>0.9946218091405683</v>
      </c>
      <c r="X279" s="60"/>
      <c r="Y279" s="60"/>
    </row>
    <row r="280" spans="1:25" s="9" customFormat="1" ht="97.5" customHeight="1" x14ac:dyDescent="0.2">
      <c r="A280" s="79">
        <v>1155</v>
      </c>
      <c r="B280" s="81">
        <v>31001</v>
      </c>
      <c r="C280" s="45" t="s">
        <v>505</v>
      </c>
      <c r="D280" s="51">
        <f t="shared" si="203"/>
        <v>0</v>
      </c>
      <c r="E280" s="52"/>
      <c r="F280" s="52"/>
      <c r="G280" s="52"/>
      <c r="H280" s="53"/>
      <c r="I280" s="51">
        <f t="shared" si="204"/>
        <v>571.20000000000005</v>
      </c>
      <c r="J280" s="52"/>
      <c r="K280" s="52"/>
      <c r="L280" s="52"/>
      <c r="M280" s="53">
        <v>571.20000000000005</v>
      </c>
      <c r="N280" s="69">
        <f t="shared" si="205"/>
        <v>544.5</v>
      </c>
      <c r="O280" s="52"/>
      <c r="P280" s="52"/>
      <c r="Q280" s="52"/>
      <c r="R280" s="53">
        <v>544.5</v>
      </c>
      <c r="S280" s="37">
        <f t="shared" si="189"/>
        <v>0.95325630252100835</v>
      </c>
      <c r="T280" s="38" t="str">
        <f t="shared" si="190"/>
        <v xml:space="preserve"> </v>
      </c>
      <c r="U280" s="38" t="str">
        <f t="shared" si="191"/>
        <v xml:space="preserve"> </v>
      </c>
      <c r="V280" s="38" t="str">
        <f t="shared" si="192"/>
        <v xml:space="preserve"> </v>
      </c>
      <c r="W280" s="39">
        <f t="shared" si="193"/>
        <v>0.95325630252100835</v>
      </c>
      <c r="X280" s="60"/>
      <c r="Y280" s="60"/>
    </row>
    <row r="281" spans="1:25" s="9" customFormat="1" ht="66.75" customHeight="1" x14ac:dyDescent="0.2">
      <c r="A281" s="79">
        <v>1155</v>
      </c>
      <c r="B281" s="81">
        <v>32002</v>
      </c>
      <c r="C281" s="45" t="s">
        <v>115</v>
      </c>
      <c r="D281" s="51">
        <f t="shared" si="203"/>
        <v>0</v>
      </c>
      <c r="E281" s="52"/>
      <c r="F281" s="52"/>
      <c r="G281" s="52"/>
      <c r="H281" s="53"/>
      <c r="I281" s="51">
        <f t="shared" si="204"/>
        <v>132570</v>
      </c>
      <c r="J281" s="52"/>
      <c r="K281" s="52"/>
      <c r="L281" s="52"/>
      <c r="M281" s="53">
        <v>132570</v>
      </c>
      <c r="N281" s="69">
        <f t="shared" si="205"/>
        <v>132570</v>
      </c>
      <c r="O281" s="52"/>
      <c r="P281" s="52"/>
      <c r="Q281" s="52"/>
      <c r="R281" s="53">
        <v>132570</v>
      </c>
      <c r="S281" s="37">
        <f t="shared" si="189"/>
        <v>1</v>
      </c>
      <c r="T281" s="38" t="str">
        <f t="shared" si="190"/>
        <v xml:space="preserve"> </v>
      </c>
      <c r="U281" s="38" t="str">
        <f t="shared" si="191"/>
        <v xml:space="preserve"> </v>
      </c>
      <c r="V281" s="38" t="str">
        <f t="shared" si="192"/>
        <v xml:space="preserve"> </v>
      </c>
      <c r="W281" s="39">
        <f t="shared" si="193"/>
        <v>1</v>
      </c>
      <c r="X281" s="60"/>
      <c r="Y281" s="60"/>
    </row>
    <row r="282" spans="1:25" s="10" customFormat="1" ht="46.5" customHeight="1" x14ac:dyDescent="0.2">
      <c r="A282" s="79">
        <v>1173</v>
      </c>
      <c r="B282" s="81">
        <v>32001</v>
      </c>
      <c r="C282" s="45" t="s">
        <v>14</v>
      </c>
      <c r="D282" s="51">
        <f>SUM(E282:H282)</f>
        <v>413781.5</v>
      </c>
      <c r="E282" s="52"/>
      <c r="F282" s="52"/>
      <c r="G282" s="52"/>
      <c r="H282" s="53">
        <v>413781.5</v>
      </c>
      <c r="I282" s="51">
        <f>SUM(J282:M282)</f>
        <v>0</v>
      </c>
      <c r="J282" s="52"/>
      <c r="K282" s="52"/>
      <c r="L282" s="52"/>
      <c r="M282" s="53"/>
      <c r="N282" s="69">
        <f>SUM(O282:R282)</f>
        <v>0</v>
      </c>
      <c r="O282" s="52"/>
      <c r="P282" s="52"/>
      <c r="Q282" s="52"/>
      <c r="R282" s="53"/>
      <c r="S282" s="37" t="str">
        <f t="shared" si="189"/>
        <v xml:space="preserve"> </v>
      </c>
      <c r="T282" s="38" t="str">
        <f t="shared" si="190"/>
        <v xml:space="preserve"> </v>
      </c>
      <c r="U282" s="38" t="str">
        <f t="shared" si="191"/>
        <v xml:space="preserve"> </v>
      </c>
      <c r="V282" s="38" t="str">
        <f t="shared" si="192"/>
        <v xml:space="preserve"> </v>
      </c>
      <c r="W282" s="39" t="str">
        <f t="shared" si="193"/>
        <v xml:space="preserve"> </v>
      </c>
      <c r="X282" s="60"/>
      <c r="Y282" s="60"/>
    </row>
    <row r="283" spans="1:25" s="10" customFormat="1" ht="35.25" customHeight="1" x14ac:dyDescent="0.2">
      <c r="A283" s="79">
        <v>1173</v>
      </c>
      <c r="B283" s="81">
        <v>32002</v>
      </c>
      <c r="C283" s="45" t="s">
        <v>45</v>
      </c>
      <c r="D283" s="51">
        <f>SUM(E283:H283)</f>
        <v>125733.3</v>
      </c>
      <c r="E283" s="52"/>
      <c r="F283" s="52"/>
      <c r="G283" s="52">
        <v>125733.3</v>
      </c>
      <c r="H283" s="53"/>
      <c r="I283" s="51">
        <f>SUM(J283:M283)</f>
        <v>46785</v>
      </c>
      <c r="J283" s="52"/>
      <c r="K283" s="52"/>
      <c r="L283" s="52">
        <v>46785</v>
      </c>
      <c r="M283" s="53"/>
      <c r="N283" s="69">
        <f>SUM(O283:R283)</f>
        <v>46784.97</v>
      </c>
      <c r="O283" s="52"/>
      <c r="P283" s="52"/>
      <c r="Q283" s="52">
        <v>46784.97</v>
      </c>
      <c r="R283" s="53"/>
      <c r="S283" s="37">
        <f t="shared" si="189"/>
        <v>0.99999935876883617</v>
      </c>
      <c r="T283" s="38" t="str">
        <f t="shared" si="190"/>
        <v xml:space="preserve"> </v>
      </c>
      <c r="U283" s="38" t="str">
        <f t="shared" si="191"/>
        <v xml:space="preserve"> </v>
      </c>
      <c r="V283" s="38">
        <f t="shared" si="192"/>
        <v>0.99999935876883617</v>
      </c>
      <c r="W283" s="39" t="str">
        <f t="shared" si="193"/>
        <v xml:space="preserve"> </v>
      </c>
      <c r="X283" s="60"/>
      <c r="Y283" s="60"/>
    </row>
    <row r="284" spans="1:25" s="9" customFormat="1" ht="66" customHeight="1" x14ac:dyDescent="0.2">
      <c r="A284" s="82"/>
      <c r="B284" s="110"/>
      <c r="C284" s="154" t="s">
        <v>43</v>
      </c>
      <c r="D284" s="73">
        <f t="shared" ref="D284:R284" si="206">+D286+D300+D325+D329+D333+D334+D335+D340+D341+D342+D346+D352+D356+D393+D399+D431+D442+D443</f>
        <v>1451909.9</v>
      </c>
      <c r="E284" s="84">
        <f t="shared" si="206"/>
        <v>1000000</v>
      </c>
      <c r="F284" s="84">
        <f t="shared" si="206"/>
        <v>397662.6</v>
      </c>
      <c r="G284" s="84">
        <f t="shared" si="206"/>
        <v>0</v>
      </c>
      <c r="H284" s="78">
        <f t="shared" si="206"/>
        <v>54247.3</v>
      </c>
      <c r="I284" s="73">
        <f t="shared" si="206"/>
        <v>5239965.4000000004</v>
      </c>
      <c r="J284" s="84">
        <f t="shared" si="206"/>
        <v>4192387.6</v>
      </c>
      <c r="K284" s="84">
        <f t="shared" si="206"/>
        <v>810772.39999999991</v>
      </c>
      <c r="L284" s="84">
        <f t="shared" si="206"/>
        <v>187284.7</v>
      </c>
      <c r="M284" s="78">
        <f t="shared" si="206"/>
        <v>49520.7</v>
      </c>
      <c r="N284" s="76">
        <f t="shared" si="206"/>
        <v>4923934.2089999998</v>
      </c>
      <c r="O284" s="84">
        <f t="shared" si="206"/>
        <v>3979343.13</v>
      </c>
      <c r="P284" s="84">
        <f t="shared" si="206"/>
        <v>720581.39899999998</v>
      </c>
      <c r="Q284" s="84">
        <f t="shared" si="206"/>
        <v>176573.7</v>
      </c>
      <c r="R284" s="78">
        <f t="shared" si="206"/>
        <v>47435.98</v>
      </c>
      <c r="S284" s="37">
        <f t="shared" si="189"/>
        <v>0.9396883057662937</v>
      </c>
      <c r="T284" s="38">
        <f t="shared" si="190"/>
        <v>0.94918302162710333</v>
      </c>
      <c r="U284" s="38">
        <f t="shared" si="191"/>
        <v>0.88875916225071305</v>
      </c>
      <c r="V284" s="38">
        <f t="shared" si="192"/>
        <v>0.94280899614330482</v>
      </c>
      <c r="W284" s="39">
        <f t="shared" si="193"/>
        <v>0.95790204904211784</v>
      </c>
      <c r="X284" s="60"/>
      <c r="Y284" s="60"/>
    </row>
    <row r="285" spans="1:25" s="1" customFormat="1" ht="22.5" customHeight="1" x14ac:dyDescent="0.2">
      <c r="A285" s="82"/>
      <c r="B285" s="83"/>
      <c r="C285" s="50" t="s">
        <v>10</v>
      </c>
      <c r="D285" s="94"/>
      <c r="E285" s="90"/>
      <c r="F285" s="90"/>
      <c r="G285" s="90"/>
      <c r="H285" s="111"/>
      <c r="I285" s="94"/>
      <c r="J285" s="90"/>
      <c r="K285" s="90"/>
      <c r="L285" s="90"/>
      <c r="M285" s="111"/>
      <c r="N285" s="95"/>
      <c r="O285" s="90"/>
      <c r="P285" s="90"/>
      <c r="Q285" s="90"/>
      <c r="R285" s="111"/>
      <c r="S285" s="85" t="str">
        <f t="shared" si="189"/>
        <v xml:space="preserve"> </v>
      </c>
      <c r="T285" s="86" t="str">
        <f t="shared" si="190"/>
        <v xml:space="preserve"> </v>
      </c>
      <c r="U285" s="86" t="str">
        <f t="shared" si="191"/>
        <v xml:space="preserve"> </v>
      </c>
      <c r="V285" s="86" t="str">
        <f t="shared" si="192"/>
        <v xml:space="preserve"> </v>
      </c>
      <c r="W285" s="87" t="str">
        <f t="shared" si="193"/>
        <v xml:space="preserve"> </v>
      </c>
      <c r="X285" s="58"/>
      <c r="Y285" s="58"/>
    </row>
    <row r="286" spans="1:25" s="9" customFormat="1" ht="93.75" customHeight="1" x14ac:dyDescent="0.2">
      <c r="A286" s="71">
        <v>1045</v>
      </c>
      <c r="B286" s="77">
        <v>32001</v>
      </c>
      <c r="C286" s="45" t="s">
        <v>15</v>
      </c>
      <c r="D286" s="73">
        <f>SUM(E286:H286)</f>
        <v>269944.2</v>
      </c>
      <c r="E286" s="84">
        <f>+E288+E290+E294+E296+E298</f>
        <v>0</v>
      </c>
      <c r="F286" s="84">
        <v>269944.2</v>
      </c>
      <c r="G286" s="84">
        <f t="shared" ref="G286:H286" si="207">+G288+G290+G294+G296+G298</f>
        <v>0</v>
      </c>
      <c r="H286" s="78">
        <f t="shared" si="207"/>
        <v>0</v>
      </c>
      <c r="I286" s="73">
        <f>SUM(J286:M286)</f>
        <v>274125.90000000002</v>
      </c>
      <c r="J286" s="84">
        <f>+J288+J290+J294+J296+J298</f>
        <v>0</v>
      </c>
      <c r="K286" s="84">
        <f t="shared" ref="K286:M286" si="208">+K288+K290+K294+K296+K298</f>
        <v>252125.9</v>
      </c>
      <c r="L286" s="84">
        <f t="shared" si="208"/>
        <v>22000</v>
      </c>
      <c r="M286" s="78">
        <f t="shared" si="208"/>
        <v>0</v>
      </c>
      <c r="N286" s="76">
        <f>SUM(O286:R286)</f>
        <v>239861.23899999997</v>
      </c>
      <c r="O286" s="84">
        <f>+O288+O290+O294+O296+O298</f>
        <v>0</v>
      </c>
      <c r="P286" s="84">
        <f>+P288+P290+P294+P296+P298</f>
        <v>217861.23899999997</v>
      </c>
      <c r="Q286" s="84">
        <f t="shared" ref="Q286:R286" si="209">+Q288+Q290+Q294+Q296+Q298</f>
        <v>22000</v>
      </c>
      <c r="R286" s="78">
        <f t="shared" si="209"/>
        <v>0</v>
      </c>
      <c r="S286" s="37">
        <f t="shared" si="189"/>
        <v>0.87500392702769036</v>
      </c>
      <c r="T286" s="38" t="str">
        <f t="shared" si="190"/>
        <v xml:space="preserve"> </v>
      </c>
      <c r="U286" s="38">
        <f t="shared" si="191"/>
        <v>0.86409702057583126</v>
      </c>
      <c r="V286" s="38">
        <f t="shared" si="192"/>
        <v>1</v>
      </c>
      <c r="W286" s="39" t="str">
        <f t="shared" si="193"/>
        <v xml:space="preserve"> </v>
      </c>
      <c r="X286" s="60"/>
      <c r="Y286" s="60"/>
    </row>
    <row r="287" spans="1:25" s="1" customFormat="1" ht="16.5" x14ac:dyDescent="0.2">
      <c r="A287" s="71"/>
      <c r="B287" s="77"/>
      <c r="C287" s="50" t="s">
        <v>10</v>
      </c>
      <c r="D287" s="112"/>
      <c r="E287" s="93"/>
      <c r="F287" s="93"/>
      <c r="G287" s="93"/>
      <c r="H287" s="113"/>
      <c r="I287" s="112"/>
      <c r="J287" s="93"/>
      <c r="K287" s="93"/>
      <c r="L287" s="93"/>
      <c r="M287" s="113"/>
      <c r="N287" s="114"/>
      <c r="O287" s="93"/>
      <c r="P287" s="93"/>
      <c r="Q287" s="93"/>
      <c r="R287" s="113"/>
      <c r="S287" s="85" t="str">
        <f t="shared" si="189"/>
        <v xml:space="preserve"> </v>
      </c>
      <c r="T287" s="86" t="str">
        <f t="shared" si="190"/>
        <v xml:space="preserve"> </v>
      </c>
      <c r="U287" s="86" t="str">
        <f t="shared" si="191"/>
        <v xml:space="preserve"> </v>
      </c>
      <c r="V287" s="86" t="str">
        <f t="shared" si="192"/>
        <v xml:space="preserve"> </v>
      </c>
      <c r="W287" s="87" t="str">
        <f t="shared" si="193"/>
        <v xml:space="preserve"> </v>
      </c>
      <c r="X287" s="58"/>
      <c r="Y287" s="58"/>
    </row>
    <row r="288" spans="1:25" s="9" customFormat="1" ht="21.75" customHeight="1" x14ac:dyDescent="0.2">
      <c r="A288" s="115"/>
      <c r="B288" s="116"/>
      <c r="C288" s="45" t="s">
        <v>322</v>
      </c>
      <c r="D288" s="112"/>
      <c r="E288" s="117"/>
      <c r="F288" s="117"/>
      <c r="G288" s="117"/>
      <c r="H288" s="118"/>
      <c r="I288" s="112">
        <f>SUM(J288:M288)</f>
        <v>16034.4</v>
      </c>
      <c r="J288" s="117">
        <f>+J289</f>
        <v>0</v>
      </c>
      <c r="K288" s="117">
        <f t="shared" ref="K288:M288" si="210">+K289</f>
        <v>16034.4</v>
      </c>
      <c r="L288" s="117">
        <f t="shared" si="210"/>
        <v>0</v>
      </c>
      <c r="M288" s="118">
        <f t="shared" si="210"/>
        <v>0</v>
      </c>
      <c r="N288" s="114">
        <f>SUM(O288:R288)</f>
        <v>16034.4</v>
      </c>
      <c r="O288" s="117">
        <f>+O289</f>
        <v>0</v>
      </c>
      <c r="P288" s="117">
        <f t="shared" ref="P288:R288" si="211">+P289</f>
        <v>16034.4</v>
      </c>
      <c r="Q288" s="117">
        <f t="shared" si="211"/>
        <v>0</v>
      </c>
      <c r="R288" s="118">
        <f t="shared" si="211"/>
        <v>0</v>
      </c>
      <c r="S288" s="37">
        <f t="shared" si="189"/>
        <v>1</v>
      </c>
      <c r="T288" s="38" t="str">
        <f t="shared" si="190"/>
        <v xml:space="preserve"> </v>
      </c>
      <c r="U288" s="38">
        <f t="shared" si="191"/>
        <v>1</v>
      </c>
      <c r="V288" s="38" t="str">
        <f t="shared" si="192"/>
        <v xml:space="preserve"> </v>
      </c>
      <c r="W288" s="39" t="str">
        <f t="shared" si="193"/>
        <v xml:space="preserve"> </v>
      </c>
      <c r="X288" s="60"/>
      <c r="Y288" s="60"/>
    </row>
    <row r="289" spans="1:25" s="1" customFormat="1" ht="48.75" customHeight="1" x14ac:dyDescent="0.2">
      <c r="A289" s="71"/>
      <c r="B289" s="77"/>
      <c r="C289" s="44" t="s">
        <v>323</v>
      </c>
      <c r="D289" s="119"/>
      <c r="E289" s="120"/>
      <c r="F289" s="120"/>
      <c r="G289" s="120"/>
      <c r="H289" s="121"/>
      <c r="I289" s="119">
        <f>SUM(J289:M289)</f>
        <v>16034.4</v>
      </c>
      <c r="J289" s="120"/>
      <c r="K289" s="120">
        <v>16034.4</v>
      </c>
      <c r="L289" s="120"/>
      <c r="M289" s="121"/>
      <c r="N289" s="122">
        <f>SUM(O289:R289)</f>
        <v>16034.4</v>
      </c>
      <c r="O289" s="120"/>
      <c r="P289" s="120">
        <v>16034.4</v>
      </c>
      <c r="Q289" s="120"/>
      <c r="R289" s="121"/>
      <c r="S289" s="85">
        <f t="shared" si="189"/>
        <v>1</v>
      </c>
      <c r="T289" s="86" t="str">
        <f t="shared" si="190"/>
        <v xml:space="preserve"> </v>
      </c>
      <c r="U289" s="86">
        <f t="shared" si="191"/>
        <v>1</v>
      </c>
      <c r="V289" s="86" t="str">
        <f t="shared" si="192"/>
        <v xml:space="preserve"> </v>
      </c>
      <c r="W289" s="87" t="str">
        <f t="shared" si="193"/>
        <v xml:space="preserve"> </v>
      </c>
      <c r="X289" s="58"/>
      <c r="Y289" s="58"/>
    </row>
    <row r="290" spans="1:25" s="9" customFormat="1" ht="27.75" customHeight="1" x14ac:dyDescent="0.2">
      <c r="A290" s="115"/>
      <c r="B290" s="116"/>
      <c r="C290" s="45" t="s">
        <v>324</v>
      </c>
      <c r="D290" s="112"/>
      <c r="E290" s="117"/>
      <c r="F290" s="117"/>
      <c r="G290" s="117"/>
      <c r="H290" s="118"/>
      <c r="I290" s="112">
        <f>SUM(J290:M290)</f>
        <v>68931.600000000006</v>
      </c>
      <c r="J290" s="117">
        <f>SUM(J291:J293)</f>
        <v>0</v>
      </c>
      <c r="K290" s="117">
        <f>SUM(K291:K293)</f>
        <v>68931.600000000006</v>
      </c>
      <c r="L290" s="117">
        <f t="shared" ref="L290:M290" si="212">SUM(L291:L293)</f>
        <v>0</v>
      </c>
      <c r="M290" s="118">
        <f t="shared" si="212"/>
        <v>0</v>
      </c>
      <c r="N290" s="114">
        <f>SUM(O290:R290)</f>
        <v>35045.240000000005</v>
      </c>
      <c r="O290" s="117">
        <f>SUM(O291:O293)</f>
        <v>0</v>
      </c>
      <c r="P290" s="117">
        <f t="shared" ref="P290:R290" si="213">SUM(P291:P293)</f>
        <v>35045.240000000005</v>
      </c>
      <c r="Q290" s="117">
        <f t="shared" si="213"/>
        <v>0</v>
      </c>
      <c r="R290" s="118">
        <f t="shared" si="213"/>
        <v>0</v>
      </c>
      <c r="S290" s="37">
        <f t="shared" si="189"/>
        <v>0.50840601407772346</v>
      </c>
      <c r="T290" s="38" t="str">
        <f t="shared" si="190"/>
        <v xml:space="preserve"> </v>
      </c>
      <c r="U290" s="38">
        <f t="shared" si="191"/>
        <v>0.50840601407772346</v>
      </c>
      <c r="V290" s="38" t="str">
        <f t="shared" si="192"/>
        <v xml:space="preserve"> </v>
      </c>
      <c r="W290" s="39" t="str">
        <f t="shared" si="193"/>
        <v xml:space="preserve"> </v>
      </c>
      <c r="X290" s="60"/>
      <c r="Y290" s="60"/>
    </row>
    <row r="291" spans="1:25" s="1" customFormat="1" ht="45.75" customHeight="1" x14ac:dyDescent="0.2">
      <c r="A291" s="71"/>
      <c r="B291" s="77"/>
      <c r="C291" s="44" t="s">
        <v>325</v>
      </c>
      <c r="D291" s="119"/>
      <c r="E291" s="120"/>
      <c r="F291" s="120"/>
      <c r="G291" s="120"/>
      <c r="H291" s="121"/>
      <c r="I291" s="119">
        <f>SUM(J291:M291)</f>
        <v>6348.8000000000029</v>
      </c>
      <c r="J291" s="120"/>
      <c r="K291" s="120">
        <v>6348.8000000000029</v>
      </c>
      <c r="L291" s="123"/>
      <c r="M291" s="121"/>
      <c r="N291" s="122">
        <f>SUM(O291:R291)</f>
        <v>5892.83</v>
      </c>
      <c r="O291" s="120"/>
      <c r="P291" s="120">
        <v>5892.83</v>
      </c>
      <c r="Q291" s="120"/>
      <c r="R291" s="121"/>
      <c r="S291" s="85">
        <f t="shared" si="189"/>
        <v>0.9281801285282254</v>
      </c>
      <c r="T291" s="86" t="str">
        <f t="shared" si="190"/>
        <v xml:space="preserve"> </v>
      </c>
      <c r="U291" s="86">
        <f t="shared" si="191"/>
        <v>0.9281801285282254</v>
      </c>
      <c r="V291" s="86" t="str">
        <f t="shared" si="192"/>
        <v xml:space="preserve"> </v>
      </c>
      <c r="W291" s="87" t="str">
        <f t="shared" si="193"/>
        <v xml:space="preserve"> </v>
      </c>
      <c r="X291" s="58"/>
      <c r="Y291" s="58"/>
    </row>
    <row r="292" spans="1:25" s="1" customFormat="1" ht="45" customHeight="1" x14ac:dyDescent="0.2">
      <c r="A292" s="71"/>
      <c r="B292" s="77"/>
      <c r="C292" s="44" t="s">
        <v>326</v>
      </c>
      <c r="D292" s="119"/>
      <c r="E292" s="120"/>
      <c r="F292" s="120"/>
      <c r="G292" s="120"/>
      <c r="H292" s="121"/>
      <c r="I292" s="119">
        <f t="shared" ref="I292:I293" si="214">SUM(J292:M292)</f>
        <v>57468.9</v>
      </c>
      <c r="J292" s="120"/>
      <c r="K292" s="120">
        <v>57468.9</v>
      </c>
      <c r="L292" s="123"/>
      <c r="M292" s="121"/>
      <c r="N292" s="122">
        <f t="shared" ref="N292:N293" si="215">SUM(O292:R292)</f>
        <v>24066.700000000004</v>
      </c>
      <c r="O292" s="120"/>
      <c r="P292" s="120">
        <v>24066.700000000004</v>
      </c>
      <c r="Q292" s="120"/>
      <c r="R292" s="121"/>
      <c r="S292" s="85">
        <f t="shared" si="189"/>
        <v>0.41877780851904256</v>
      </c>
      <c r="T292" s="86" t="str">
        <f t="shared" si="190"/>
        <v xml:space="preserve"> </v>
      </c>
      <c r="U292" s="86">
        <f t="shared" si="191"/>
        <v>0.41877780851904256</v>
      </c>
      <c r="V292" s="86" t="str">
        <f t="shared" si="192"/>
        <v xml:space="preserve"> </v>
      </c>
      <c r="W292" s="87" t="str">
        <f t="shared" si="193"/>
        <v xml:space="preserve"> </v>
      </c>
      <c r="X292" s="58"/>
      <c r="Y292" s="58"/>
    </row>
    <row r="293" spans="1:25" s="1" customFormat="1" ht="30.75" customHeight="1" x14ac:dyDescent="0.2">
      <c r="A293" s="71"/>
      <c r="B293" s="77"/>
      <c r="C293" s="44" t="s">
        <v>327</v>
      </c>
      <c r="D293" s="119"/>
      <c r="E293" s="120"/>
      <c r="F293" s="120"/>
      <c r="G293" s="120"/>
      <c r="H293" s="121"/>
      <c r="I293" s="119">
        <f t="shared" si="214"/>
        <v>5113.8999999999996</v>
      </c>
      <c r="J293" s="120"/>
      <c r="K293" s="120">
        <v>5113.8999999999996</v>
      </c>
      <c r="L293" s="123"/>
      <c r="M293" s="121"/>
      <c r="N293" s="122">
        <f t="shared" si="215"/>
        <v>5085.71</v>
      </c>
      <c r="O293" s="120"/>
      <c r="P293" s="120">
        <v>5085.71</v>
      </c>
      <c r="Q293" s="120"/>
      <c r="R293" s="121"/>
      <c r="S293" s="85">
        <f t="shared" si="189"/>
        <v>0.99448757308512103</v>
      </c>
      <c r="T293" s="86" t="str">
        <f t="shared" si="190"/>
        <v xml:space="preserve"> </v>
      </c>
      <c r="U293" s="86">
        <f t="shared" si="191"/>
        <v>0.99448757308512103</v>
      </c>
      <c r="V293" s="86" t="str">
        <f t="shared" si="192"/>
        <v xml:space="preserve"> </v>
      </c>
      <c r="W293" s="87" t="str">
        <f t="shared" si="193"/>
        <v xml:space="preserve"> </v>
      </c>
      <c r="X293" s="58"/>
      <c r="Y293" s="58"/>
    </row>
    <row r="294" spans="1:25" s="9" customFormat="1" ht="32.25" customHeight="1" x14ac:dyDescent="0.2">
      <c r="A294" s="115"/>
      <c r="B294" s="116"/>
      <c r="C294" s="45" t="s">
        <v>328</v>
      </c>
      <c r="D294" s="112"/>
      <c r="E294" s="117"/>
      <c r="F294" s="117"/>
      <c r="G294" s="117"/>
      <c r="H294" s="118"/>
      <c r="I294" s="112">
        <f>SUM(J294:M294)</f>
        <v>151437.1</v>
      </c>
      <c r="J294" s="117">
        <f>+J295</f>
        <v>0</v>
      </c>
      <c r="K294" s="117">
        <f t="shared" ref="K294:M294" si="216">+K295</f>
        <v>151437.1</v>
      </c>
      <c r="L294" s="117">
        <f t="shared" si="216"/>
        <v>0</v>
      </c>
      <c r="M294" s="118">
        <f t="shared" si="216"/>
        <v>0</v>
      </c>
      <c r="N294" s="114">
        <f>SUM(O294:R294)</f>
        <v>151437.09899999996</v>
      </c>
      <c r="O294" s="117">
        <f>+O295</f>
        <v>0</v>
      </c>
      <c r="P294" s="117">
        <f t="shared" ref="P294:R294" si="217">+P295</f>
        <v>151437.09899999996</v>
      </c>
      <c r="Q294" s="117">
        <f t="shared" si="217"/>
        <v>0</v>
      </c>
      <c r="R294" s="118">
        <f t="shared" si="217"/>
        <v>0</v>
      </c>
      <c r="S294" s="37">
        <f t="shared" si="189"/>
        <v>0.99999999339659806</v>
      </c>
      <c r="T294" s="38" t="str">
        <f t="shared" si="190"/>
        <v xml:space="preserve"> </v>
      </c>
      <c r="U294" s="38">
        <f t="shared" si="191"/>
        <v>0.99999999339659806</v>
      </c>
      <c r="V294" s="38" t="str">
        <f t="shared" si="192"/>
        <v xml:space="preserve"> </v>
      </c>
      <c r="W294" s="39" t="str">
        <f t="shared" si="193"/>
        <v xml:space="preserve"> </v>
      </c>
      <c r="X294" s="60"/>
      <c r="Y294" s="60"/>
    </row>
    <row r="295" spans="1:25" s="1" customFormat="1" ht="64.5" customHeight="1" x14ac:dyDescent="0.2">
      <c r="A295" s="71"/>
      <c r="B295" s="77"/>
      <c r="C295" s="44" t="s">
        <v>329</v>
      </c>
      <c r="D295" s="119"/>
      <c r="E295" s="120"/>
      <c r="F295" s="120"/>
      <c r="G295" s="120"/>
      <c r="H295" s="121"/>
      <c r="I295" s="119">
        <f>SUM(J295:M295)</f>
        <v>151437.1</v>
      </c>
      <c r="J295" s="120"/>
      <c r="K295" s="120">
        <v>151437.1</v>
      </c>
      <c r="L295" s="120"/>
      <c r="M295" s="121"/>
      <c r="N295" s="122">
        <f>SUM(O295:R295)</f>
        <v>151437.09899999996</v>
      </c>
      <c r="O295" s="120"/>
      <c r="P295" s="120">
        <v>151437.09899999996</v>
      </c>
      <c r="Q295" s="120"/>
      <c r="R295" s="121"/>
      <c r="S295" s="85">
        <f t="shared" si="189"/>
        <v>0.99999999339659806</v>
      </c>
      <c r="T295" s="86" t="str">
        <f t="shared" si="190"/>
        <v xml:space="preserve"> </v>
      </c>
      <c r="U295" s="86">
        <f t="shared" si="191"/>
        <v>0.99999999339659806</v>
      </c>
      <c r="V295" s="86" t="str">
        <f t="shared" si="192"/>
        <v xml:space="preserve"> </v>
      </c>
      <c r="W295" s="87" t="str">
        <f t="shared" si="193"/>
        <v xml:space="preserve"> </v>
      </c>
      <c r="X295" s="58"/>
      <c r="Y295" s="58"/>
    </row>
    <row r="296" spans="1:25" s="9" customFormat="1" ht="29.25" customHeight="1" x14ac:dyDescent="0.2">
      <c r="A296" s="115"/>
      <c r="B296" s="116"/>
      <c r="C296" s="45" t="s">
        <v>330</v>
      </c>
      <c r="D296" s="112"/>
      <c r="E296" s="117"/>
      <c r="F296" s="117"/>
      <c r="G296" s="117"/>
      <c r="H296" s="118"/>
      <c r="I296" s="112">
        <f>SUM(J296:M296)</f>
        <v>15722.8</v>
      </c>
      <c r="J296" s="117">
        <f>+J297</f>
        <v>0</v>
      </c>
      <c r="K296" s="117">
        <f t="shared" ref="K296:M296" si="218">+K297</f>
        <v>15722.8</v>
      </c>
      <c r="L296" s="117">
        <f t="shared" si="218"/>
        <v>0</v>
      </c>
      <c r="M296" s="118">
        <f t="shared" si="218"/>
        <v>0</v>
      </c>
      <c r="N296" s="114">
        <f>SUM(O296:R296)</f>
        <v>15344.5</v>
      </c>
      <c r="O296" s="117">
        <f>+O297</f>
        <v>0</v>
      </c>
      <c r="P296" s="117">
        <f t="shared" ref="P296:R296" si="219">+P297</f>
        <v>15344.5</v>
      </c>
      <c r="Q296" s="117">
        <f t="shared" si="219"/>
        <v>0</v>
      </c>
      <c r="R296" s="118">
        <f t="shared" si="219"/>
        <v>0</v>
      </c>
      <c r="S296" s="37">
        <f t="shared" si="189"/>
        <v>0.97593940010685121</v>
      </c>
      <c r="T296" s="38" t="str">
        <f t="shared" si="190"/>
        <v xml:space="preserve"> </v>
      </c>
      <c r="U296" s="38">
        <f t="shared" si="191"/>
        <v>0.97593940010685121</v>
      </c>
      <c r="V296" s="38" t="str">
        <f t="shared" si="192"/>
        <v xml:space="preserve"> </v>
      </c>
      <c r="W296" s="39" t="str">
        <f t="shared" si="193"/>
        <v xml:space="preserve"> </v>
      </c>
      <c r="X296" s="60"/>
      <c r="Y296" s="60"/>
    </row>
    <row r="297" spans="1:25" s="1" customFormat="1" ht="38.25" customHeight="1" x14ac:dyDescent="0.2">
      <c r="A297" s="71"/>
      <c r="B297" s="77"/>
      <c r="C297" s="44" t="s">
        <v>331</v>
      </c>
      <c r="D297" s="119"/>
      <c r="E297" s="120"/>
      <c r="F297" s="120"/>
      <c r="G297" s="120"/>
      <c r="H297" s="121"/>
      <c r="I297" s="119">
        <f t="shared" ref="I297" si="220">SUM(J297:M297)</f>
        <v>15722.8</v>
      </c>
      <c r="J297" s="120"/>
      <c r="K297" s="120">
        <v>15722.8</v>
      </c>
      <c r="L297" s="120"/>
      <c r="M297" s="121"/>
      <c r="N297" s="122">
        <f t="shared" ref="N297" si="221">SUM(O297:R297)</f>
        <v>15344.5</v>
      </c>
      <c r="O297" s="120"/>
      <c r="P297" s="120">
        <v>15344.5</v>
      </c>
      <c r="Q297" s="120"/>
      <c r="R297" s="121"/>
      <c r="S297" s="85">
        <f t="shared" si="189"/>
        <v>0.97593940010685121</v>
      </c>
      <c r="T297" s="86" t="str">
        <f t="shared" si="190"/>
        <v xml:space="preserve"> </v>
      </c>
      <c r="U297" s="86">
        <f t="shared" si="191"/>
        <v>0.97593940010685121</v>
      </c>
      <c r="V297" s="86" t="str">
        <f t="shared" si="192"/>
        <v xml:space="preserve"> </v>
      </c>
      <c r="W297" s="87" t="str">
        <f t="shared" si="193"/>
        <v xml:space="preserve"> </v>
      </c>
      <c r="X297" s="58"/>
      <c r="Y297" s="58"/>
    </row>
    <row r="298" spans="1:25" s="9" customFormat="1" ht="24" customHeight="1" x14ac:dyDescent="0.2">
      <c r="A298" s="115"/>
      <c r="B298" s="116"/>
      <c r="C298" s="45" t="s">
        <v>332</v>
      </c>
      <c r="D298" s="112"/>
      <c r="E298" s="117"/>
      <c r="F298" s="117"/>
      <c r="G298" s="117"/>
      <c r="H298" s="118"/>
      <c r="I298" s="112">
        <f>SUM(J298:M298)</f>
        <v>22000</v>
      </c>
      <c r="J298" s="117">
        <f>+J299</f>
        <v>0</v>
      </c>
      <c r="K298" s="117">
        <f t="shared" ref="K298:M298" si="222">+K299</f>
        <v>0</v>
      </c>
      <c r="L298" s="117">
        <f t="shared" si="222"/>
        <v>22000</v>
      </c>
      <c r="M298" s="118">
        <f t="shared" si="222"/>
        <v>0</v>
      </c>
      <c r="N298" s="114">
        <f>SUM(O298:R298)</f>
        <v>22000</v>
      </c>
      <c r="O298" s="117">
        <f>+O299</f>
        <v>0</v>
      </c>
      <c r="P298" s="117">
        <f t="shared" ref="P298:R298" si="223">+P299</f>
        <v>0</v>
      </c>
      <c r="Q298" s="117">
        <f t="shared" si="223"/>
        <v>22000</v>
      </c>
      <c r="R298" s="118">
        <f t="shared" si="223"/>
        <v>0</v>
      </c>
      <c r="S298" s="37">
        <f t="shared" si="189"/>
        <v>1</v>
      </c>
      <c r="T298" s="38" t="str">
        <f t="shared" si="190"/>
        <v xml:space="preserve"> </v>
      </c>
      <c r="U298" s="38" t="str">
        <f t="shared" si="191"/>
        <v xml:space="preserve"> </v>
      </c>
      <c r="V298" s="38">
        <f t="shared" si="192"/>
        <v>1</v>
      </c>
      <c r="W298" s="39" t="str">
        <f t="shared" si="193"/>
        <v xml:space="preserve"> </v>
      </c>
      <c r="X298" s="60"/>
      <c r="Y298" s="60"/>
    </row>
    <row r="299" spans="1:25" s="1" customFormat="1" ht="33.75" customHeight="1" x14ac:dyDescent="0.2">
      <c r="A299" s="71"/>
      <c r="B299" s="77"/>
      <c r="C299" s="44" t="s">
        <v>333</v>
      </c>
      <c r="D299" s="119"/>
      <c r="E299" s="120"/>
      <c r="F299" s="120"/>
      <c r="G299" s="120"/>
      <c r="H299" s="121"/>
      <c r="I299" s="119">
        <f>SUM(J299:M299)</f>
        <v>22000</v>
      </c>
      <c r="J299" s="120"/>
      <c r="K299" s="120"/>
      <c r="L299" s="123">
        <v>22000</v>
      </c>
      <c r="M299" s="121"/>
      <c r="N299" s="122">
        <f>SUM(O299:R299)</f>
        <v>22000</v>
      </c>
      <c r="O299" s="120"/>
      <c r="P299" s="120"/>
      <c r="Q299" s="123">
        <v>22000</v>
      </c>
      <c r="R299" s="121"/>
      <c r="S299" s="85">
        <f t="shared" si="189"/>
        <v>1</v>
      </c>
      <c r="T299" s="86" t="str">
        <f t="shared" si="190"/>
        <v xml:space="preserve"> </v>
      </c>
      <c r="U299" s="86" t="str">
        <f t="shared" si="191"/>
        <v xml:space="preserve"> </v>
      </c>
      <c r="V299" s="86">
        <f t="shared" si="192"/>
        <v>1</v>
      </c>
      <c r="W299" s="87" t="str">
        <f t="shared" si="193"/>
        <v xml:space="preserve"> </v>
      </c>
      <c r="X299" s="58"/>
      <c r="Y299" s="58"/>
    </row>
    <row r="300" spans="1:25" s="9" customFormat="1" ht="43.5" customHeight="1" x14ac:dyDescent="0.2">
      <c r="A300" s="82">
        <v>1075</v>
      </c>
      <c r="B300" s="83">
        <v>21001</v>
      </c>
      <c r="C300" s="45" t="s">
        <v>17</v>
      </c>
      <c r="D300" s="73">
        <f t="shared" ref="D300" si="224">SUM(E300:H300)</f>
        <v>70063.3</v>
      </c>
      <c r="E300" s="84">
        <f>+E302+E306+E308+E312+E314+E316+E319+E322</f>
        <v>0</v>
      </c>
      <c r="F300" s="84">
        <v>70063.3</v>
      </c>
      <c r="G300" s="84">
        <f t="shared" ref="G300:H300" si="225">+G302+G306+G308+G312+G314+G316+G319+G322</f>
        <v>0</v>
      </c>
      <c r="H300" s="78">
        <f t="shared" si="225"/>
        <v>0</v>
      </c>
      <c r="I300" s="73">
        <f>SUM(J300:M300)</f>
        <v>237780.6</v>
      </c>
      <c r="J300" s="84">
        <f>+J302+J306+J308+J312+J314+J316+J319+J322</f>
        <v>0</v>
      </c>
      <c r="K300" s="84">
        <f t="shared" ref="K300:M300" si="226">+K302+K306+K308+K312+K314+K316+K319+K322</f>
        <v>173826</v>
      </c>
      <c r="L300" s="84">
        <f t="shared" si="226"/>
        <v>63954.600000000006</v>
      </c>
      <c r="M300" s="78">
        <f t="shared" si="226"/>
        <v>0</v>
      </c>
      <c r="N300" s="76">
        <f>SUM(O300:R300)</f>
        <v>231955.00999999998</v>
      </c>
      <c r="O300" s="84">
        <f>+O302+O306+O308+O312+O314+O316+O319+O322</f>
        <v>0</v>
      </c>
      <c r="P300" s="84">
        <f t="shared" ref="P300:R300" si="227">+P302+P306+P308+P312+P314+P316+P319+P322</f>
        <v>173771.40999999997</v>
      </c>
      <c r="Q300" s="84">
        <f t="shared" si="227"/>
        <v>58183.6</v>
      </c>
      <c r="R300" s="78">
        <f t="shared" si="227"/>
        <v>0</v>
      </c>
      <c r="S300" s="37">
        <f t="shared" si="189"/>
        <v>0.97550014593284728</v>
      </c>
      <c r="T300" s="38" t="str">
        <f t="shared" si="190"/>
        <v xml:space="preserve"> </v>
      </c>
      <c r="U300" s="38">
        <f t="shared" si="191"/>
        <v>0.99968595031813412</v>
      </c>
      <c r="V300" s="38">
        <f t="shared" si="192"/>
        <v>0.90976411391831069</v>
      </c>
      <c r="W300" s="39" t="str">
        <f t="shared" si="193"/>
        <v xml:space="preserve"> </v>
      </c>
      <c r="X300" s="60"/>
      <c r="Y300" s="60"/>
    </row>
    <row r="301" spans="1:25" s="1" customFormat="1" ht="24.75" customHeight="1" x14ac:dyDescent="0.2">
      <c r="A301" s="82"/>
      <c r="B301" s="83"/>
      <c r="C301" s="50" t="s">
        <v>10</v>
      </c>
      <c r="D301" s="73"/>
      <c r="E301" s="84"/>
      <c r="F301" s="84"/>
      <c r="G301" s="84"/>
      <c r="H301" s="78"/>
      <c r="I301" s="73"/>
      <c r="J301" s="84"/>
      <c r="K301" s="84"/>
      <c r="L301" s="84"/>
      <c r="M301" s="78"/>
      <c r="N301" s="76"/>
      <c r="O301" s="84"/>
      <c r="P301" s="84"/>
      <c r="Q301" s="84"/>
      <c r="R301" s="78"/>
      <c r="S301" s="85" t="str">
        <f t="shared" si="189"/>
        <v xml:space="preserve"> </v>
      </c>
      <c r="T301" s="86" t="str">
        <f t="shared" si="190"/>
        <v xml:space="preserve"> </v>
      </c>
      <c r="U301" s="86" t="str">
        <f t="shared" si="191"/>
        <v xml:space="preserve"> </v>
      </c>
      <c r="V301" s="86" t="str">
        <f t="shared" si="192"/>
        <v xml:space="preserve"> </v>
      </c>
      <c r="W301" s="87" t="str">
        <f t="shared" si="193"/>
        <v xml:space="preserve"> </v>
      </c>
      <c r="X301" s="58"/>
      <c r="Y301" s="58"/>
    </row>
    <row r="302" spans="1:25" s="9" customFormat="1" ht="27" customHeight="1" x14ac:dyDescent="0.2">
      <c r="A302" s="115"/>
      <c r="B302" s="116"/>
      <c r="C302" s="45" t="s">
        <v>334</v>
      </c>
      <c r="D302" s="112"/>
      <c r="E302" s="117"/>
      <c r="F302" s="117"/>
      <c r="G302" s="117"/>
      <c r="H302" s="118"/>
      <c r="I302" s="112">
        <f>SUM(J302:M302)</f>
        <v>33989.4</v>
      </c>
      <c r="J302" s="117">
        <f>SUM(J303:J305)</f>
        <v>0</v>
      </c>
      <c r="K302" s="117">
        <f t="shared" ref="K302:M302" si="228">SUM(K303:K305)</f>
        <v>0</v>
      </c>
      <c r="L302" s="117">
        <f t="shared" si="228"/>
        <v>33989.4</v>
      </c>
      <c r="M302" s="118">
        <f t="shared" si="228"/>
        <v>0</v>
      </c>
      <c r="N302" s="114">
        <f>SUM(O302:R302)</f>
        <v>32223.199999999997</v>
      </c>
      <c r="O302" s="117">
        <f>SUM(O303:O305)</f>
        <v>0</v>
      </c>
      <c r="P302" s="117">
        <f t="shared" ref="P302:R302" si="229">SUM(P303:P305)</f>
        <v>0</v>
      </c>
      <c r="Q302" s="117">
        <f t="shared" si="229"/>
        <v>32223.199999999997</v>
      </c>
      <c r="R302" s="118">
        <f t="shared" si="229"/>
        <v>0</v>
      </c>
      <c r="S302" s="37">
        <f t="shared" si="189"/>
        <v>0.94803674086626999</v>
      </c>
      <c r="T302" s="38" t="str">
        <f t="shared" si="190"/>
        <v xml:space="preserve"> </v>
      </c>
      <c r="U302" s="38" t="str">
        <f t="shared" si="191"/>
        <v xml:space="preserve"> </v>
      </c>
      <c r="V302" s="38">
        <f t="shared" si="192"/>
        <v>0.94803674086626999</v>
      </c>
      <c r="W302" s="39" t="str">
        <f t="shared" si="193"/>
        <v xml:space="preserve"> </v>
      </c>
      <c r="X302" s="60"/>
      <c r="Y302" s="60"/>
    </row>
    <row r="303" spans="1:25" s="1" customFormat="1" ht="60.75" customHeight="1" x14ac:dyDescent="0.2">
      <c r="A303" s="82"/>
      <c r="B303" s="83"/>
      <c r="C303" s="44" t="s">
        <v>335</v>
      </c>
      <c r="D303" s="94"/>
      <c r="E303" s="90"/>
      <c r="F303" s="90"/>
      <c r="G303" s="90"/>
      <c r="H303" s="111"/>
      <c r="I303" s="94">
        <f t="shared" ref="I303:I309" si="230">SUM(J303:M303)</f>
        <v>4375</v>
      </c>
      <c r="J303" s="90"/>
      <c r="K303" s="90"/>
      <c r="L303" s="90">
        <v>4375</v>
      </c>
      <c r="M303" s="111"/>
      <c r="N303" s="95">
        <f t="shared" ref="N303:N311" si="231">SUM(O303:R303)</f>
        <v>4375</v>
      </c>
      <c r="O303" s="90"/>
      <c r="P303" s="90"/>
      <c r="Q303" s="90">
        <v>4375</v>
      </c>
      <c r="R303" s="111"/>
      <c r="S303" s="85">
        <f t="shared" si="189"/>
        <v>1</v>
      </c>
      <c r="T303" s="86" t="str">
        <f t="shared" si="190"/>
        <v xml:space="preserve"> </v>
      </c>
      <c r="U303" s="86" t="str">
        <f t="shared" si="191"/>
        <v xml:space="preserve"> </v>
      </c>
      <c r="V303" s="86">
        <f t="shared" si="192"/>
        <v>1</v>
      </c>
      <c r="W303" s="87" t="str">
        <f t="shared" si="193"/>
        <v xml:space="preserve"> </v>
      </c>
      <c r="X303" s="58"/>
      <c r="Y303" s="58"/>
    </row>
    <row r="304" spans="1:25" s="1" customFormat="1" ht="81.75" customHeight="1" x14ac:dyDescent="0.2">
      <c r="A304" s="82"/>
      <c r="B304" s="83"/>
      <c r="C304" s="44" t="s">
        <v>336</v>
      </c>
      <c r="D304" s="94"/>
      <c r="E304" s="90"/>
      <c r="F304" s="90"/>
      <c r="G304" s="90"/>
      <c r="H304" s="111"/>
      <c r="I304" s="94">
        <f t="shared" si="230"/>
        <v>16486</v>
      </c>
      <c r="J304" s="90"/>
      <c r="K304" s="90"/>
      <c r="L304" s="90">
        <v>16486</v>
      </c>
      <c r="M304" s="111"/>
      <c r="N304" s="95">
        <f t="shared" si="231"/>
        <v>14788.199999999999</v>
      </c>
      <c r="O304" s="90"/>
      <c r="P304" s="90"/>
      <c r="Q304" s="90">
        <v>14788.199999999999</v>
      </c>
      <c r="R304" s="111"/>
      <c r="S304" s="85">
        <f t="shared" si="189"/>
        <v>0.89701564964212055</v>
      </c>
      <c r="T304" s="86" t="str">
        <f t="shared" si="190"/>
        <v xml:space="preserve"> </v>
      </c>
      <c r="U304" s="86" t="str">
        <f t="shared" si="191"/>
        <v xml:space="preserve"> </v>
      </c>
      <c r="V304" s="86">
        <f t="shared" si="192"/>
        <v>0.89701564964212055</v>
      </c>
      <c r="W304" s="87" t="str">
        <f t="shared" si="193"/>
        <v xml:space="preserve"> </v>
      </c>
      <c r="X304" s="58"/>
      <c r="Y304" s="58"/>
    </row>
    <row r="305" spans="1:25" s="1" customFormat="1" ht="61.5" customHeight="1" x14ac:dyDescent="0.2">
      <c r="A305" s="82"/>
      <c r="B305" s="83"/>
      <c r="C305" s="44" t="s">
        <v>337</v>
      </c>
      <c r="D305" s="94"/>
      <c r="E305" s="90"/>
      <c r="F305" s="90"/>
      <c r="G305" s="90"/>
      <c r="H305" s="111"/>
      <c r="I305" s="94">
        <f t="shared" si="230"/>
        <v>13128.400000000001</v>
      </c>
      <c r="J305" s="90"/>
      <c r="K305" s="90"/>
      <c r="L305" s="90">
        <v>13128.400000000001</v>
      </c>
      <c r="M305" s="111"/>
      <c r="N305" s="95">
        <f t="shared" si="231"/>
        <v>13060</v>
      </c>
      <c r="O305" s="90"/>
      <c r="P305" s="90"/>
      <c r="Q305" s="90">
        <v>13060</v>
      </c>
      <c r="R305" s="111"/>
      <c r="S305" s="85">
        <f t="shared" si="189"/>
        <v>0.99478992108710873</v>
      </c>
      <c r="T305" s="86" t="str">
        <f t="shared" si="190"/>
        <v xml:space="preserve"> </v>
      </c>
      <c r="U305" s="86" t="str">
        <f t="shared" si="191"/>
        <v xml:space="preserve"> </v>
      </c>
      <c r="V305" s="86">
        <f t="shared" si="192"/>
        <v>0.99478992108710873</v>
      </c>
      <c r="W305" s="87" t="str">
        <f t="shared" si="193"/>
        <v xml:space="preserve"> </v>
      </c>
      <c r="X305" s="58"/>
      <c r="Y305" s="58"/>
    </row>
    <row r="306" spans="1:25" s="9" customFormat="1" ht="38.25" customHeight="1" x14ac:dyDescent="0.2">
      <c r="A306" s="82"/>
      <c r="B306" s="83"/>
      <c r="C306" s="45" t="s">
        <v>338</v>
      </c>
      <c r="D306" s="73"/>
      <c r="E306" s="84"/>
      <c r="F306" s="84"/>
      <c r="G306" s="84"/>
      <c r="H306" s="78"/>
      <c r="I306" s="73">
        <f>SUM(J306:M306)</f>
        <v>649</v>
      </c>
      <c r="J306" s="84">
        <f>+J307</f>
        <v>0</v>
      </c>
      <c r="K306" s="84">
        <f t="shared" ref="K306:M306" si="232">+K307</f>
        <v>0</v>
      </c>
      <c r="L306" s="84">
        <f t="shared" si="232"/>
        <v>649</v>
      </c>
      <c r="M306" s="78">
        <f t="shared" si="232"/>
        <v>0</v>
      </c>
      <c r="N306" s="76">
        <f>SUM(O306:R306)</f>
        <v>649</v>
      </c>
      <c r="O306" s="84">
        <f>+O307</f>
        <v>0</v>
      </c>
      <c r="P306" s="84">
        <f t="shared" ref="P306:R306" si="233">+P307</f>
        <v>0</v>
      </c>
      <c r="Q306" s="84">
        <f t="shared" si="233"/>
        <v>649</v>
      </c>
      <c r="R306" s="78">
        <f t="shared" si="233"/>
        <v>0</v>
      </c>
      <c r="S306" s="37">
        <f t="shared" si="189"/>
        <v>1</v>
      </c>
      <c r="T306" s="38" t="str">
        <f t="shared" si="190"/>
        <v xml:space="preserve"> </v>
      </c>
      <c r="U306" s="38" t="str">
        <f t="shared" si="191"/>
        <v xml:space="preserve"> </v>
      </c>
      <c r="V306" s="38">
        <f t="shared" si="192"/>
        <v>1</v>
      </c>
      <c r="W306" s="39" t="str">
        <f t="shared" si="193"/>
        <v xml:space="preserve"> </v>
      </c>
      <c r="X306" s="60"/>
      <c r="Y306" s="60"/>
    </row>
    <row r="307" spans="1:25" s="1" customFormat="1" ht="55.5" customHeight="1" x14ac:dyDescent="0.2">
      <c r="A307" s="82"/>
      <c r="B307" s="83"/>
      <c r="C307" s="44" t="s">
        <v>339</v>
      </c>
      <c r="D307" s="94"/>
      <c r="E307" s="90"/>
      <c r="F307" s="90"/>
      <c r="G307" s="90"/>
      <c r="H307" s="111"/>
      <c r="I307" s="94">
        <f t="shared" si="230"/>
        <v>649</v>
      </c>
      <c r="J307" s="90"/>
      <c r="K307" s="90"/>
      <c r="L307" s="90">
        <v>649</v>
      </c>
      <c r="M307" s="111"/>
      <c r="N307" s="95">
        <f t="shared" si="231"/>
        <v>649</v>
      </c>
      <c r="O307" s="90"/>
      <c r="P307" s="90"/>
      <c r="Q307" s="90">
        <v>649</v>
      </c>
      <c r="R307" s="111"/>
      <c r="S307" s="85">
        <f t="shared" si="189"/>
        <v>1</v>
      </c>
      <c r="T307" s="86" t="str">
        <f t="shared" si="190"/>
        <v xml:space="preserve"> </v>
      </c>
      <c r="U307" s="86" t="str">
        <f t="shared" si="191"/>
        <v xml:space="preserve"> </v>
      </c>
      <c r="V307" s="86">
        <f t="shared" si="192"/>
        <v>1</v>
      </c>
      <c r="W307" s="87" t="str">
        <f t="shared" si="193"/>
        <v xml:space="preserve"> </v>
      </c>
      <c r="X307" s="58"/>
      <c r="Y307" s="58"/>
    </row>
    <row r="308" spans="1:25" s="9" customFormat="1" ht="28.5" customHeight="1" x14ac:dyDescent="0.2">
      <c r="A308" s="115"/>
      <c r="B308" s="116"/>
      <c r="C308" s="45" t="s">
        <v>340</v>
      </c>
      <c r="D308" s="112"/>
      <c r="E308" s="117"/>
      <c r="F308" s="117"/>
      <c r="G308" s="117"/>
      <c r="H308" s="118"/>
      <c r="I308" s="112">
        <f>SUM(J308:M308)</f>
        <v>20596.2</v>
      </c>
      <c r="J308" s="117">
        <f>SUM(J309:J311)</f>
        <v>0</v>
      </c>
      <c r="K308" s="117">
        <f t="shared" ref="K308:M308" si="234">SUM(K309:K311)</f>
        <v>0</v>
      </c>
      <c r="L308" s="117">
        <f t="shared" si="234"/>
        <v>20596.2</v>
      </c>
      <c r="M308" s="118">
        <f t="shared" si="234"/>
        <v>0</v>
      </c>
      <c r="N308" s="114">
        <f>SUM(O308:R308)</f>
        <v>18634.400000000001</v>
      </c>
      <c r="O308" s="117">
        <f>SUM(O309:O311)</f>
        <v>0</v>
      </c>
      <c r="P308" s="117">
        <f t="shared" ref="P308:R308" si="235">SUM(P309:P311)</f>
        <v>0</v>
      </c>
      <c r="Q308" s="117">
        <f t="shared" si="235"/>
        <v>18634.400000000001</v>
      </c>
      <c r="R308" s="118">
        <f t="shared" si="235"/>
        <v>0</v>
      </c>
      <c r="S308" s="37">
        <f t="shared" si="189"/>
        <v>0.90474941979588475</v>
      </c>
      <c r="T308" s="38" t="str">
        <f t="shared" si="190"/>
        <v xml:space="preserve"> </v>
      </c>
      <c r="U308" s="38" t="str">
        <f t="shared" si="191"/>
        <v xml:space="preserve"> </v>
      </c>
      <c r="V308" s="38">
        <f t="shared" si="192"/>
        <v>0.90474941979588475</v>
      </c>
      <c r="W308" s="39" t="str">
        <f t="shared" si="193"/>
        <v xml:space="preserve"> </v>
      </c>
      <c r="X308" s="60"/>
      <c r="Y308" s="60"/>
    </row>
    <row r="309" spans="1:25" s="1" customFormat="1" ht="61.5" customHeight="1" x14ac:dyDescent="0.2">
      <c r="A309" s="82"/>
      <c r="B309" s="83"/>
      <c r="C309" s="44" t="s">
        <v>341</v>
      </c>
      <c r="D309" s="94"/>
      <c r="E309" s="90"/>
      <c r="F309" s="90"/>
      <c r="G309" s="90"/>
      <c r="H309" s="111"/>
      <c r="I309" s="94">
        <f t="shared" si="230"/>
        <v>484</v>
      </c>
      <c r="J309" s="90"/>
      <c r="K309" s="90"/>
      <c r="L309" s="90">
        <v>484</v>
      </c>
      <c r="M309" s="111"/>
      <c r="N309" s="95">
        <f t="shared" si="231"/>
        <v>484</v>
      </c>
      <c r="O309" s="90"/>
      <c r="P309" s="90"/>
      <c r="Q309" s="90">
        <v>484</v>
      </c>
      <c r="R309" s="111"/>
      <c r="S309" s="85">
        <f t="shared" si="189"/>
        <v>1</v>
      </c>
      <c r="T309" s="86" t="str">
        <f t="shared" si="190"/>
        <v xml:space="preserve"> </v>
      </c>
      <c r="U309" s="86" t="str">
        <f t="shared" si="191"/>
        <v xml:space="preserve"> </v>
      </c>
      <c r="V309" s="86">
        <f t="shared" si="192"/>
        <v>1</v>
      </c>
      <c r="W309" s="87" t="str">
        <f t="shared" si="193"/>
        <v xml:space="preserve"> </v>
      </c>
      <c r="X309" s="58"/>
      <c r="Y309" s="58"/>
    </row>
    <row r="310" spans="1:25" s="1" customFormat="1" ht="62.25" customHeight="1" x14ac:dyDescent="0.2">
      <c r="A310" s="82"/>
      <c r="B310" s="83"/>
      <c r="C310" s="44" t="s">
        <v>342</v>
      </c>
      <c r="D310" s="94"/>
      <c r="E310" s="90"/>
      <c r="F310" s="90"/>
      <c r="G310" s="90"/>
      <c r="H310" s="111"/>
      <c r="I310" s="94">
        <f>SUM(J310:M310)</f>
        <v>514</v>
      </c>
      <c r="J310" s="90"/>
      <c r="K310" s="90"/>
      <c r="L310" s="90">
        <v>514</v>
      </c>
      <c r="M310" s="111"/>
      <c r="N310" s="95">
        <f t="shared" si="231"/>
        <v>514</v>
      </c>
      <c r="O310" s="90"/>
      <c r="P310" s="90"/>
      <c r="Q310" s="90">
        <v>514</v>
      </c>
      <c r="R310" s="111"/>
      <c r="S310" s="85">
        <f t="shared" si="189"/>
        <v>1</v>
      </c>
      <c r="T310" s="86" t="str">
        <f t="shared" si="190"/>
        <v xml:space="preserve"> </v>
      </c>
      <c r="U310" s="86" t="str">
        <f t="shared" si="191"/>
        <v xml:space="preserve"> </v>
      </c>
      <c r="V310" s="86">
        <f t="shared" si="192"/>
        <v>1</v>
      </c>
      <c r="W310" s="87" t="str">
        <f t="shared" si="193"/>
        <v xml:space="preserve"> </v>
      </c>
      <c r="X310" s="58"/>
      <c r="Y310" s="58"/>
    </row>
    <row r="311" spans="1:25" s="1" customFormat="1" ht="69" customHeight="1" x14ac:dyDescent="0.2">
      <c r="A311" s="82"/>
      <c r="B311" s="83"/>
      <c r="C311" s="44" t="s">
        <v>343</v>
      </c>
      <c r="D311" s="94"/>
      <c r="E311" s="90"/>
      <c r="F311" s="90"/>
      <c r="G311" s="90"/>
      <c r="H311" s="111"/>
      <c r="I311" s="94">
        <f t="shared" ref="I311" si="236">SUM(J311:M311)</f>
        <v>19598.2</v>
      </c>
      <c r="J311" s="90"/>
      <c r="K311" s="90"/>
      <c r="L311" s="90">
        <v>19598.2</v>
      </c>
      <c r="M311" s="111"/>
      <c r="N311" s="95">
        <f t="shared" si="231"/>
        <v>17636.400000000001</v>
      </c>
      <c r="O311" s="90"/>
      <c r="P311" s="90"/>
      <c r="Q311" s="90">
        <v>17636.400000000001</v>
      </c>
      <c r="R311" s="111"/>
      <c r="S311" s="85">
        <f t="shared" si="189"/>
        <v>0.89989897031360022</v>
      </c>
      <c r="T311" s="86" t="str">
        <f t="shared" si="190"/>
        <v xml:space="preserve"> </v>
      </c>
      <c r="U311" s="86" t="str">
        <f t="shared" si="191"/>
        <v xml:space="preserve"> </v>
      </c>
      <c r="V311" s="86">
        <f t="shared" si="192"/>
        <v>0.89989897031360022</v>
      </c>
      <c r="W311" s="87" t="str">
        <f t="shared" si="193"/>
        <v xml:space="preserve"> </v>
      </c>
      <c r="X311" s="58"/>
      <c r="Y311" s="58"/>
    </row>
    <row r="312" spans="1:25" s="9" customFormat="1" ht="32.25" customHeight="1" x14ac:dyDescent="0.2">
      <c r="A312" s="115"/>
      <c r="B312" s="116"/>
      <c r="C312" s="45" t="s">
        <v>344</v>
      </c>
      <c r="D312" s="112"/>
      <c r="E312" s="117"/>
      <c r="F312" s="117"/>
      <c r="G312" s="117"/>
      <c r="H312" s="118"/>
      <c r="I312" s="112">
        <f t="shared" ref="I312:I324" si="237">SUM(J312:M312)</f>
        <v>168998.39999999999</v>
      </c>
      <c r="J312" s="117">
        <f>+J313</f>
        <v>0</v>
      </c>
      <c r="K312" s="117">
        <f t="shared" ref="K312:M312" si="238">+K313</f>
        <v>168998.39999999999</v>
      </c>
      <c r="L312" s="117">
        <f t="shared" si="238"/>
        <v>0</v>
      </c>
      <c r="M312" s="118">
        <f t="shared" si="238"/>
        <v>0</v>
      </c>
      <c r="N312" s="114">
        <f t="shared" ref="N312:N324" si="239">SUM(O312:R312)</f>
        <v>168990.58</v>
      </c>
      <c r="O312" s="117">
        <f>+O313</f>
        <v>0</v>
      </c>
      <c r="P312" s="117">
        <f t="shared" ref="P312:R312" si="240">+P313</f>
        <v>168990.58</v>
      </c>
      <c r="Q312" s="117">
        <f t="shared" si="240"/>
        <v>0</v>
      </c>
      <c r="R312" s="118">
        <f t="shared" si="240"/>
        <v>0</v>
      </c>
      <c r="S312" s="37">
        <f t="shared" si="189"/>
        <v>0.99995372737256683</v>
      </c>
      <c r="T312" s="38" t="str">
        <f t="shared" si="190"/>
        <v xml:space="preserve"> </v>
      </c>
      <c r="U312" s="38">
        <f t="shared" si="191"/>
        <v>0.99995372737256683</v>
      </c>
      <c r="V312" s="38" t="str">
        <f t="shared" si="192"/>
        <v xml:space="preserve"> </v>
      </c>
      <c r="W312" s="39" t="str">
        <f t="shared" si="193"/>
        <v xml:space="preserve"> </v>
      </c>
      <c r="X312" s="60"/>
      <c r="Y312" s="60"/>
    </row>
    <row r="313" spans="1:25" s="1" customFormat="1" ht="60" customHeight="1" x14ac:dyDescent="0.2">
      <c r="A313" s="82"/>
      <c r="B313" s="83"/>
      <c r="C313" s="44" t="s">
        <v>345</v>
      </c>
      <c r="D313" s="94"/>
      <c r="E313" s="90"/>
      <c r="F313" s="90"/>
      <c r="G313" s="90"/>
      <c r="H313" s="111"/>
      <c r="I313" s="94">
        <f t="shared" si="237"/>
        <v>168998.39999999999</v>
      </c>
      <c r="J313" s="90"/>
      <c r="K313" s="90">
        <v>168998.39999999999</v>
      </c>
      <c r="L313" s="90"/>
      <c r="M313" s="111"/>
      <c r="N313" s="95">
        <f t="shared" si="239"/>
        <v>168990.58</v>
      </c>
      <c r="O313" s="90"/>
      <c r="P313" s="90">
        <v>168990.58</v>
      </c>
      <c r="Q313" s="90"/>
      <c r="R313" s="111"/>
      <c r="S313" s="85">
        <f t="shared" si="189"/>
        <v>0.99995372737256683</v>
      </c>
      <c r="T313" s="86" t="str">
        <f t="shared" si="190"/>
        <v xml:space="preserve"> </v>
      </c>
      <c r="U313" s="86">
        <f t="shared" si="191"/>
        <v>0.99995372737256683</v>
      </c>
      <c r="V313" s="86" t="str">
        <f t="shared" si="192"/>
        <v xml:space="preserve"> </v>
      </c>
      <c r="W313" s="87" t="str">
        <f t="shared" si="193"/>
        <v xml:space="preserve"> </v>
      </c>
      <c r="X313" s="58"/>
      <c r="Y313" s="58"/>
    </row>
    <row r="314" spans="1:25" s="9" customFormat="1" ht="30.75" customHeight="1" x14ac:dyDescent="0.2">
      <c r="A314" s="115"/>
      <c r="B314" s="116"/>
      <c r="C314" s="45" t="s">
        <v>346</v>
      </c>
      <c r="D314" s="112"/>
      <c r="E314" s="117"/>
      <c r="F314" s="117"/>
      <c r="G314" s="117"/>
      <c r="H314" s="118"/>
      <c r="I314" s="112">
        <f t="shared" si="237"/>
        <v>719.8</v>
      </c>
      <c r="J314" s="117">
        <f>+J315</f>
        <v>0</v>
      </c>
      <c r="K314" s="117">
        <f t="shared" ref="K314:M314" si="241">+K315</f>
        <v>0</v>
      </c>
      <c r="L314" s="117">
        <f t="shared" si="241"/>
        <v>719.8</v>
      </c>
      <c r="M314" s="118">
        <f t="shared" si="241"/>
        <v>0</v>
      </c>
      <c r="N314" s="114">
        <f t="shared" si="239"/>
        <v>540</v>
      </c>
      <c r="O314" s="117">
        <f>+O315</f>
        <v>0</v>
      </c>
      <c r="P314" s="117">
        <f t="shared" ref="P314:R314" si="242">+P315</f>
        <v>0</v>
      </c>
      <c r="Q314" s="117">
        <f t="shared" si="242"/>
        <v>540</v>
      </c>
      <c r="R314" s="118">
        <f t="shared" si="242"/>
        <v>0</v>
      </c>
      <c r="S314" s="37">
        <f t="shared" si="189"/>
        <v>0.75020839121978333</v>
      </c>
      <c r="T314" s="38" t="str">
        <f t="shared" si="190"/>
        <v xml:space="preserve"> </v>
      </c>
      <c r="U314" s="38" t="str">
        <f t="shared" si="191"/>
        <v xml:space="preserve"> </v>
      </c>
      <c r="V314" s="38">
        <f t="shared" si="192"/>
        <v>0.75020839121978333</v>
      </c>
      <c r="W314" s="39" t="str">
        <f t="shared" si="193"/>
        <v xml:space="preserve"> </v>
      </c>
      <c r="X314" s="60"/>
      <c r="Y314" s="60"/>
    </row>
    <row r="315" spans="1:25" s="1" customFormat="1" ht="59.25" customHeight="1" x14ac:dyDescent="0.2">
      <c r="A315" s="82"/>
      <c r="B315" s="83"/>
      <c r="C315" s="44" t="s">
        <v>347</v>
      </c>
      <c r="D315" s="94"/>
      <c r="E315" s="90"/>
      <c r="F315" s="90"/>
      <c r="G315" s="90"/>
      <c r="H315" s="111"/>
      <c r="I315" s="94">
        <f t="shared" si="237"/>
        <v>719.8</v>
      </c>
      <c r="J315" s="90"/>
      <c r="K315" s="90"/>
      <c r="L315" s="90">
        <v>719.8</v>
      </c>
      <c r="M315" s="111"/>
      <c r="N315" s="95">
        <f t="shared" si="239"/>
        <v>540</v>
      </c>
      <c r="O315" s="90"/>
      <c r="P315" s="90"/>
      <c r="Q315" s="90">
        <v>540</v>
      </c>
      <c r="R315" s="111"/>
      <c r="S315" s="85">
        <f t="shared" si="189"/>
        <v>0.75020839121978333</v>
      </c>
      <c r="T315" s="86" t="str">
        <f t="shared" si="190"/>
        <v xml:space="preserve"> </v>
      </c>
      <c r="U315" s="86" t="str">
        <f t="shared" si="191"/>
        <v xml:space="preserve"> </v>
      </c>
      <c r="V315" s="86">
        <f t="shared" si="192"/>
        <v>0.75020839121978333</v>
      </c>
      <c r="W315" s="87" t="str">
        <f t="shared" si="193"/>
        <v xml:space="preserve"> </v>
      </c>
      <c r="X315" s="58"/>
      <c r="Y315" s="58"/>
    </row>
    <row r="316" spans="1:25" s="9" customFormat="1" ht="33" customHeight="1" x14ac:dyDescent="0.2">
      <c r="A316" s="115"/>
      <c r="B316" s="116"/>
      <c r="C316" s="45" t="s">
        <v>348</v>
      </c>
      <c r="D316" s="112"/>
      <c r="E316" s="117"/>
      <c r="F316" s="117"/>
      <c r="G316" s="117"/>
      <c r="H316" s="118"/>
      <c r="I316" s="112">
        <f t="shared" si="237"/>
        <v>5311.6</v>
      </c>
      <c r="J316" s="117">
        <f>SUM(J317:J318)</f>
        <v>0</v>
      </c>
      <c r="K316" s="117">
        <f t="shared" ref="K316:M316" si="243">SUM(K317:K318)</f>
        <v>4827.6000000000004</v>
      </c>
      <c r="L316" s="117">
        <f t="shared" si="243"/>
        <v>484</v>
      </c>
      <c r="M316" s="118">
        <f t="shared" si="243"/>
        <v>0</v>
      </c>
      <c r="N316" s="114">
        <f t="shared" si="239"/>
        <v>5264.83</v>
      </c>
      <c r="O316" s="117">
        <f>SUM(O317:O318)</f>
        <v>0</v>
      </c>
      <c r="P316" s="117">
        <f t="shared" ref="P316:R316" si="244">SUM(P317:P318)</f>
        <v>4780.83</v>
      </c>
      <c r="Q316" s="117">
        <f t="shared" si="244"/>
        <v>484</v>
      </c>
      <c r="R316" s="118">
        <f t="shared" si="244"/>
        <v>0</v>
      </c>
      <c r="S316" s="37">
        <f t="shared" si="189"/>
        <v>0.99119474358008874</v>
      </c>
      <c r="T316" s="38" t="str">
        <f t="shared" si="190"/>
        <v xml:space="preserve"> </v>
      </c>
      <c r="U316" s="38">
        <f t="shared" si="191"/>
        <v>0.99031195625155344</v>
      </c>
      <c r="V316" s="38">
        <f t="shared" si="192"/>
        <v>1</v>
      </c>
      <c r="W316" s="39" t="str">
        <f t="shared" si="193"/>
        <v xml:space="preserve"> </v>
      </c>
      <c r="X316" s="60"/>
      <c r="Y316" s="60"/>
    </row>
    <row r="317" spans="1:25" s="1" customFormat="1" ht="27.75" customHeight="1" x14ac:dyDescent="0.2">
      <c r="A317" s="82"/>
      <c r="B317" s="83"/>
      <c r="C317" s="44" t="s">
        <v>349</v>
      </c>
      <c r="D317" s="94"/>
      <c r="E317" s="90"/>
      <c r="F317" s="90"/>
      <c r="G317" s="90"/>
      <c r="H317" s="111"/>
      <c r="I317" s="94">
        <f t="shared" si="237"/>
        <v>484</v>
      </c>
      <c r="J317" s="90"/>
      <c r="K317" s="90"/>
      <c r="L317" s="90">
        <v>484</v>
      </c>
      <c r="M317" s="111"/>
      <c r="N317" s="95">
        <f t="shared" si="239"/>
        <v>484</v>
      </c>
      <c r="O317" s="90"/>
      <c r="P317" s="90"/>
      <c r="Q317" s="90">
        <v>484</v>
      </c>
      <c r="R317" s="111"/>
      <c r="S317" s="85">
        <f t="shared" si="189"/>
        <v>1</v>
      </c>
      <c r="T317" s="86" t="str">
        <f t="shared" si="190"/>
        <v xml:space="preserve"> </v>
      </c>
      <c r="U317" s="86" t="str">
        <f t="shared" si="191"/>
        <v xml:space="preserve"> </v>
      </c>
      <c r="V317" s="86">
        <f t="shared" si="192"/>
        <v>1</v>
      </c>
      <c r="W317" s="87" t="str">
        <f t="shared" si="193"/>
        <v xml:space="preserve"> </v>
      </c>
      <c r="X317" s="58"/>
      <c r="Y317" s="58"/>
    </row>
    <row r="318" spans="1:25" s="1" customFormat="1" ht="44.25" customHeight="1" x14ac:dyDescent="0.2">
      <c r="A318" s="82"/>
      <c r="B318" s="83"/>
      <c r="C318" s="44" t="s">
        <v>350</v>
      </c>
      <c r="D318" s="94"/>
      <c r="E318" s="90"/>
      <c r="F318" s="90"/>
      <c r="G318" s="90"/>
      <c r="H318" s="111"/>
      <c r="I318" s="94">
        <f t="shared" si="237"/>
        <v>4827.6000000000004</v>
      </c>
      <c r="J318" s="90"/>
      <c r="K318" s="90">
        <v>4827.6000000000004</v>
      </c>
      <c r="L318" s="90"/>
      <c r="M318" s="111"/>
      <c r="N318" s="95">
        <f t="shared" si="239"/>
        <v>4780.83</v>
      </c>
      <c r="O318" s="90"/>
      <c r="P318" s="90">
        <v>4780.83</v>
      </c>
      <c r="Q318" s="90"/>
      <c r="R318" s="111"/>
      <c r="S318" s="85">
        <f t="shared" si="189"/>
        <v>0.99031195625155344</v>
      </c>
      <c r="T318" s="86" t="str">
        <f t="shared" si="190"/>
        <v xml:space="preserve"> </v>
      </c>
      <c r="U318" s="86">
        <f t="shared" si="191"/>
        <v>0.99031195625155344</v>
      </c>
      <c r="V318" s="86" t="str">
        <f t="shared" si="192"/>
        <v xml:space="preserve"> </v>
      </c>
      <c r="W318" s="87" t="str">
        <f t="shared" si="193"/>
        <v xml:space="preserve"> </v>
      </c>
      <c r="X318" s="58"/>
      <c r="Y318" s="58"/>
    </row>
    <row r="319" spans="1:25" s="9" customFormat="1" ht="30.75" customHeight="1" x14ac:dyDescent="0.2">
      <c r="A319" s="115"/>
      <c r="B319" s="116"/>
      <c r="C319" s="45" t="s">
        <v>351</v>
      </c>
      <c r="D319" s="112"/>
      <c r="E319" s="117"/>
      <c r="F319" s="117"/>
      <c r="G319" s="117"/>
      <c r="H319" s="118"/>
      <c r="I319" s="112">
        <f t="shared" si="237"/>
        <v>6917.2</v>
      </c>
      <c r="J319" s="117">
        <f>SUM(J320:J321)</f>
        <v>0</v>
      </c>
      <c r="K319" s="117">
        <f t="shared" ref="K319:M319" si="245">SUM(K320:K321)</f>
        <v>0</v>
      </c>
      <c r="L319" s="117">
        <f t="shared" si="245"/>
        <v>6917.2</v>
      </c>
      <c r="M319" s="118">
        <f t="shared" si="245"/>
        <v>0</v>
      </c>
      <c r="N319" s="114">
        <f t="shared" si="239"/>
        <v>5054</v>
      </c>
      <c r="O319" s="117">
        <f>SUM(O320:O321)</f>
        <v>0</v>
      </c>
      <c r="P319" s="117">
        <f t="shared" ref="P319:R319" si="246">SUM(P320:P321)</f>
        <v>0</v>
      </c>
      <c r="Q319" s="117">
        <f t="shared" si="246"/>
        <v>5054</v>
      </c>
      <c r="R319" s="118">
        <f t="shared" si="246"/>
        <v>0</v>
      </c>
      <c r="S319" s="37">
        <f t="shared" si="189"/>
        <v>0.73064245648528303</v>
      </c>
      <c r="T319" s="38" t="str">
        <f t="shared" si="190"/>
        <v xml:space="preserve"> </v>
      </c>
      <c r="U319" s="38" t="str">
        <f t="shared" si="191"/>
        <v xml:space="preserve"> </v>
      </c>
      <c r="V319" s="38">
        <f t="shared" si="192"/>
        <v>0.73064245648528303</v>
      </c>
      <c r="W319" s="39" t="str">
        <f t="shared" si="193"/>
        <v xml:space="preserve"> </v>
      </c>
      <c r="X319" s="60"/>
      <c r="Y319" s="60"/>
    </row>
    <row r="320" spans="1:25" s="1" customFormat="1" ht="68.25" customHeight="1" x14ac:dyDescent="0.2">
      <c r="A320" s="82"/>
      <c r="B320" s="83"/>
      <c r="C320" s="44" t="s">
        <v>352</v>
      </c>
      <c r="D320" s="94"/>
      <c r="E320" s="90"/>
      <c r="F320" s="90"/>
      <c r="G320" s="90"/>
      <c r="H320" s="111"/>
      <c r="I320" s="94">
        <f t="shared" si="237"/>
        <v>4550</v>
      </c>
      <c r="J320" s="90"/>
      <c r="K320" s="90"/>
      <c r="L320" s="90">
        <v>4550</v>
      </c>
      <c r="M320" s="111"/>
      <c r="N320" s="95">
        <f t="shared" si="239"/>
        <v>2730</v>
      </c>
      <c r="O320" s="90"/>
      <c r="P320" s="90"/>
      <c r="Q320" s="90">
        <v>2730</v>
      </c>
      <c r="R320" s="111"/>
      <c r="S320" s="85">
        <f t="shared" si="189"/>
        <v>0.6</v>
      </c>
      <c r="T320" s="86" t="str">
        <f t="shared" si="190"/>
        <v xml:space="preserve"> </v>
      </c>
      <c r="U320" s="86" t="str">
        <f t="shared" si="191"/>
        <v xml:space="preserve"> </v>
      </c>
      <c r="V320" s="86">
        <f t="shared" si="192"/>
        <v>0.6</v>
      </c>
      <c r="W320" s="87" t="str">
        <f t="shared" si="193"/>
        <v xml:space="preserve"> </v>
      </c>
      <c r="X320" s="58"/>
      <c r="Y320" s="58"/>
    </row>
    <row r="321" spans="1:25" s="1" customFormat="1" ht="66" customHeight="1" x14ac:dyDescent="0.2">
      <c r="A321" s="82"/>
      <c r="B321" s="83"/>
      <c r="C321" s="44" t="s">
        <v>353</v>
      </c>
      <c r="D321" s="94"/>
      <c r="E321" s="90"/>
      <c r="F321" s="90"/>
      <c r="G321" s="90"/>
      <c r="H321" s="111"/>
      <c r="I321" s="94">
        <f t="shared" si="237"/>
        <v>2367.1999999999998</v>
      </c>
      <c r="J321" s="90"/>
      <c r="K321" s="90"/>
      <c r="L321" s="90">
        <v>2367.1999999999998</v>
      </c>
      <c r="M321" s="111"/>
      <c r="N321" s="95">
        <f t="shared" si="239"/>
        <v>2324</v>
      </c>
      <c r="O321" s="90"/>
      <c r="P321" s="90"/>
      <c r="Q321" s="90">
        <v>2324</v>
      </c>
      <c r="R321" s="111"/>
      <c r="S321" s="85">
        <f t="shared" si="189"/>
        <v>0.98175059141601895</v>
      </c>
      <c r="T321" s="86" t="str">
        <f t="shared" si="190"/>
        <v xml:space="preserve"> </v>
      </c>
      <c r="U321" s="86" t="str">
        <f t="shared" si="191"/>
        <v xml:space="preserve"> </v>
      </c>
      <c r="V321" s="86">
        <f t="shared" si="192"/>
        <v>0.98175059141601895</v>
      </c>
      <c r="W321" s="87" t="str">
        <f t="shared" si="193"/>
        <v xml:space="preserve"> </v>
      </c>
      <c r="X321" s="58"/>
      <c r="Y321" s="58"/>
    </row>
    <row r="322" spans="1:25" s="9" customFormat="1" ht="23.25" customHeight="1" x14ac:dyDescent="0.2">
      <c r="A322" s="115"/>
      <c r="B322" s="116"/>
      <c r="C322" s="45" t="s">
        <v>354</v>
      </c>
      <c r="D322" s="112"/>
      <c r="E322" s="117"/>
      <c r="F322" s="117"/>
      <c r="G322" s="117"/>
      <c r="H322" s="118"/>
      <c r="I322" s="112">
        <f t="shared" si="237"/>
        <v>599</v>
      </c>
      <c r="J322" s="117">
        <f>SUM(J323:J324)</f>
        <v>0</v>
      </c>
      <c r="K322" s="117">
        <f t="shared" ref="K322:M322" si="247">SUM(K323:K324)</f>
        <v>0</v>
      </c>
      <c r="L322" s="117">
        <f t="shared" si="247"/>
        <v>599</v>
      </c>
      <c r="M322" s="118">
        <f t="shared" si="247"/>
        <v>0</v>
      </c>
      <c r="N322" s="114">
        <f t="shared" si="239"/>
        <v>599</v>
      </c>
      <c r="O322" s="117">
        <f>SUM(O323:O324)</f>
        <v>0</v>
      </c>
      <c r="P322" s="117">
        <f t="shared" ref="P322:R322" si="248">SUM(P323:P324)</f>
        <v>0</v>
      </c>
      <c r="Q322" s="117">
        <f t="shared" si="248"/>
        <v>599</v>
      </c>
      <c r="R322" s="118">
        <f t="shared" si="248"/>
        <v>0</v>
      </c>
      <c r="S322" s="37">
        <f t="shared" si="189"/>
        <v>1</v>
      </c>
      <c r="T322" s="38" t="str">
        <f t="shared" si="190"/>
        <v xml:space="preserve"> </v>
      </c>
      <c r="U322" s="38" t="str">
        <f t="shared" si="191"/>
        <v xml:space="preserve"> </v>
      </c>
      <c r="V322" s="38">
        <f t="shared" si="192"/>
        <v>1</v>
      </c>
      <c r="W322" s="39" t="str">
        <f t="shared" si="193"/>
        <v xml:space="preserve"> </v>
      </c>
      <c r="X322" s="60"/>
      <c r="Y322" s="60"/>
    </row>
    <row r="323" spans="1:25" s="1" customFormat="1" ht="48" customHeight="1" x14ac:dyDescent="0.2">
      <c r="A323" s="82"/>
      <c r="B323" s="83"/>
      <c r="C323" s="44" t="s">
        <v>355</v>
      </c>
      <c r="D323" s="94"/>
      <c r="E323" s="90"/>
      <c r="F323" s="90"/>
      <c r="G323" s="90"/>
      <c r="H323" s="111"/>
      <c r="I323" s="94">
        <f t="shared" si="237"/>
        <v>339</v>
      </c>
      <c r="J323" s="90"/>
      <c r="K323" s="90"/>
      <c r="L323" s="90">
        <v>339</v>
      </c>
      <c r="M323" s="111"/>
      <c r="N323" s="95">
        <f t="shared" si="239"/>
        <v>339</v>
      </c>
      <c r="O323" s="90"/>
      <c r="P323" s="90"/>
      <c r="Q323" s="90">
        <v>339</v>
      </c>
      <c r="R323" s="111"/>
      <c r="S323" s="85">
        <f t="shared" si="189"/>
        <v>1</v>
      </c>
      <c r="T323" s="86" t="str">
        <f t="shared" si="190"/>
        <v xml:space="preserve"> </v>
      </c>
      <c r="U323" s="86" t="str">
        <f t="shared" si="191"/>
        <v xml:space="preserve"> </v>
      </c>
      <c r="V323" s="86">
        <f t="shared" si="192"/>
        <v>1</v>
      </c>
      <c r="W323" s="87" t="str">
        <f t="shared" si="193"/>
        <v xml:space="preserve"> </v>
      </c>
      <c r="X323" s="58"/>
      <c r="Y323" s="58"/>
    </row>
    <row r="324" spans="1:25" s="1" customFormat="1" ht="146.25" customHeight="1" x14ac:dyDescent="0.2">
      <c r="A324" s="82"/>
      <c r="B324" s="83"/>
      <c r="C324" s="44" t="s">
        <v>356</v>
      </c>
      <c r="D324" s="94"/>
      <c r="E324" s="90"/>
      <c r="F324" s="90"/>
      <c r="G324" s="90"/>
      <c r="H324" s="111"/>
      <c r="I324" s="94">
        <f t="shared" si="237"/>
        <v>260</v>
      </c>
      <c r="J324" s="90"/>
      <c r="K324" s="90"/>
      <c r="L324" s="90">
        <v>260</v>
      </c>
      <c r="M324" s="111"/>
      <c r="N324" s="95">
        <f t="shared" si="239"/>
        <v>260</v>
      </c>
      <c r="O324" s="90"/>
      <c r="P324" s="90"/>
      <c r="Q324" s="90">
        <v>260</v>
      </c>
      <c r="R324" s="111"/>
      <c r="S324" s="85">
        <f t="shared" si="189"/>
        <v>1</v>
      </c>
      <c r="T324" s="86" t="str">
        <f t="shared" si="190"/>
        <v xml:space="preserve"> </v>
      </c>
      <c r="U324" s="86" t="str">
        <f t="shared" si="191"/>
        <v xml:space="preserve"> </v>
      </c>
      <c r="V324" s="86">
        <f t="shared" si="192"/>
        <v>1</v>
      </c>
      <c r="W324" s="87" t="str">
        <f t="shared" si="193"/>
        <v xml:space="preserve"> </v>
      </c>
      <c r="X324" s="58"/>
      <c r="Y324" s="58"/>
    </row>
    <row r="325" spans="1:25" s="9" customFormat="1" ht="55.5" customHeight="1" x14ac:dyDescent="0.2">
      <c r="A325" s="82">
        <v>1075</v>
      </c>
      <c r="B325" s="83">
        <v>21004</v>
      </c>
      <c r="C325" s="45" t="s">
        <v>357</v>
      </c>
      <c r="D325" s="73">
        <f t="shared" ref="D325:G325" si="249">SUM(D327)</f>
        <v>0</v>
      </c>
      <c r="E325" s="84">
        <f t="shared" si="249"/>
        <v>0</v>
      </c>
      <c r="F325" s="84">
        <f t="shared" si="249"/>
        <v>0</v>
      </c>
      <c r="G325" s="84">
        <f t="shared" si="249"/>
        <v>0</v>
      </c>
      <c r="H325" s="78">
        <f>SUM(H327)</f>
        <v>0</v>
      </c>
      <c r="I325" s="73">
        <f t="shared" ref="I325:L325" si="250">SUM(I327)</f>
        <v>58591.700000000004</v>
      </c>
      <c r="J325" s="84">
        <f t="shared" si="250"/>
        <v>0</v>
      </c>
      <c r="K325" s="84">
        <f t="shared" si="250"/>
        <v>58591.700000000004</v>
      </c>
      <c r="L325" s="84">
        <f t="shared" si="250"/>
        <v>0</v>
      </c>
      <c r="M325" s="78">
        <f>SUM(M327)</f>
        <v>0</v>
      </c>
      <c r="N325" s="76">
        <f t="shared" ref="N325:Q325" si="251">SUM(N327)</f>
        <v>58591.59</v>
      </c>
      <c r="O325" s="84">
        <f t="shared" si="251"/>
        <v>0</v>
      </c>
      <c r="P325" s="84">
        <f t="shared" si="251"/>
        <v>58591.59</v>
      </c>
      <c r="Q325" s="84">
        <f t="shared" si="251"/>
        <v>0</v>
      </c>
      <c r="R325" s="78">
        <f>SUM(R327)</f>
        <v>0</v>
      </c>
      <c r="S325" s="37">
        <f t="shared" si="189"/>
        <v>0.99999812260098264</v>
      </c>
      <c r="T325" s="38" t="str">
        <f t="shared" si="190"/>
        <v xml:space="preserve"> </v>
      </c>
      <c r="U325" s="38">
        <f t="shared" si="191"/>
        <v>0.99999812260098264</v>
      </c>
      <c r="V325" s="38" t="str">
        <f t="shared" si="192"/>
        <v xml:space="preserve"> </v>
      </c>
      <c r="W325" s="39" t="str">
        <f t="shared" si="193"/>
        <v xml:space="preserve"> </v>
      </c>
      <c r="X325" s="60"/>
      <c r="Y325" s="60"/>
    </row>
    <row r="326" spans="1:25" s="1" customFormat="1" ht="16.5" x14ac:dyDescent="0.2">
      <c r="A326" s="82"/>
      <c r="B326" s="83"/>
      <c r="C326" s="50" t="s">
        <v>10</v>
      </c>
      <c r="D326" s="73"/>
      <c r="E326" s="84"/>
      <c r="F326" s="84"/>
      <c r="G326" s="84"/>
      <c r="H326" s="78"/>
      <c r="I326" s="73"/>
      <c r="J326" s="84"/>
      <c r="K326" s="84"/>
      <c r="L326" s="84"/>
      <c r="M326" s="78"/>
      <c r="N326" s="76"/>
      <c r="O326" s="84"/>
      <c r="P326" s="84"/>
      <c r="Q326" s="84"/>
      <c r="R326" s="78"/>
      <c r="S326" s="85" t="str">
        <f t="shared" si="189"/>
        <v xml:space="preserve"> </v>
      </c>
      <c r="T326" s="86" t="str">
        <f t="shared" si="190"/>
        <v xml:space="preserve"> </v>
      </c>
      <c r="U326" s="86" t="str">
        <f t="shared" si="191"/>
        <v xml:space="preserve"> </v>
      </c>
      <c r="V326" s="86" t="str">
        <f t="shared" si="192"/>
        <v xml:space="preserve"> </v>
      </c>
      <c r="W326" s="87" t="str">
        <f t="shared" si="193"/>
        <v xml:space="preserve"> </v>
      </c>
      <c r="X326" s="58"/>
      <c r="Y326" s="58"/>
    </row>
    <row r="327" spans="1:25" s="9" customFormat="1" ht="28.5" customHeight="1" x14ac:dyDescent="0.2">
      <c r="A327" s="115"/>
      <c r="B327" s="116"/>
      <c r="C327" s="45" t="s">
        <v>344</v>
      </c>
      <c r="D327" s="112">
        <f>SUM(E327:H327)</f>
        <v>0</v>
      </c>
      <c r="E327" s="117">
        <f t="shared" ref="E327:M327" si="252">+E328</f>
        <v>0</v>
      </c>
      <c r="F327" s="117">
        <f t="shared" si="252"/>
        <v>0</v>
      </c>
      <c r="G327" s="117">
        <f t="shared" si="252"/>
        <v>0</v>
      </c>
      <c r="H327" s="118">
        <f t="shared" si="252"/>
        <v>0</v>
      </c>
      <c r="I327" s="112">
        <f>SUM(J327:M327)</f>
        <v>58591.700000000004</v>
      </c>
      <c r="J327" s="117">
        <f t="shared" si="252"/>
        <v>0</v>
      </c>
      <c r="K327" s="117">
        <f t="shared" si="252"/>
        <v>58591.700000000004</v>
      </c>
      <c r="L327" s="117">
        <f t="shared" si="252"/>
        <v>0</v>
      </c>
      <c r="M327" s="118">
        <f t="shared" si="252"/>
        <v>0</v>
      </c>
      <c r="N327" s="114">
        <f>SUM(O327:R327)</f>
        <v>58591.59</v>
      </c>
      <c r="O327" s="117">
        <f t="shared" ref="O327:R327" si="253">+O328</f>
        <v>0</v>
      </c>
      <c r="P327" s="117">
        <f t="shared" si="253"/>
        <v>58591.59</v>
      </c>
      <c r="Q327" s="117">
        <f t="shared" si="253"/>
        <v>0</v>
      </c>
      <c r="R327" s="118">
        <f t="shared" si="253"/>
        <v>0</v>
      </c>
      <c r="S327" s="37">
        <f t="shared" si="189"/>
        <v>0.99999812260098264</v>
      </c>
      <c r="T327" s="38" t="str">
        <f t="shared" si="190"/>
        <v xml:space="preserve"> </v>
      </c>
      <c r="U327" s="38">
        <f t="shared" si="191"/>
        <v>0.99999812260098264</v>
      </c>
      <c r="V327" s="38" t="str">
        <f t="shared" si="192"/>
        <v xml:space="preserve"> </v>
      </c>
      <c r="W327" s="39" t="str">
        <f t="shared" si="193"/>
        <v xml:space="preserve"> </v>
      </c>
      <c r="X327" s="60"/>
      <c r="Y327" s="60"/>
    </row>
    <row r="328" spans="1:25" s="1" customFormat="1" ht="50.25" customHeight="1" x14ac:dyDescent="0.2">
      <c r="A328" s="82"/>
      <c r="B328" s="83"/>
      <c r="C328" s="44" t="s">
        <v>358</v>
      </c>
      <c r="D328" s="94">
        <f>SUM(E328:H328)</f>
        <v>0</v>
      </c>
      <c r="E328" s="90"/>
      <c r="F328" s="90"/>
      <c r="G328" s="90"/>
      <c r="H328" s="111"/>
      <c r="I328" s="94">
        <f>SUM(J328:M328)</f>
        <v>58591.700000000004</v>
      </c>
      <c r="J328" s="90"/>
      <c r="K328" s="90">
        <v>58591.700000000004</v>
      </c>
      <c r="L328" s="90"/>
      <c r="M328" s="111"/>
      <c r="N328" s="95">
        <f>SUM(O328:R328)</f>
        <v>58591.59</v>
      </c>
      <c r="O328" s="90"/>
      <c r="P328" s="90">
        <v>58591.59</v>
      </c>
      <c r="Q328" s="90"/>
      <c r="R328" s="111"/>
      <c r="S328" s="85">
        <f t="shared" si="189"/>
        <v>0.99999812260098264</v>
      </c>
      <c r="T328" s="86" t="str">
        <f t="shared" si="190"/>
        <v xml:space="preserve"> </v>
      </c>
      <c r="U328" s="86">
        <f t="shared" si="191"/>
        <v>0.99999812260098264</v>
      </c>
      <c r="V328" s="86" t="str">
        <f t="shared" si="192"/>
        <v xml:space="preserve"> </v>
      </c>
      <c r="W328" s="87" t="str">
        <f t="shared" si="193"/>
        <v xml:space="preserve"> </v>
      </c>
      <c r="X328" s="58"/>
      <c r="Y328" s="58"/>
    </row>
    <row r="329" spans="1:25" s="9" customFormat="1" ht="63.75" customHeight="1" x14ac:dyDescent="0.2">
      <c r="A329" s="82">
        <v>1075</v>
      </c>
      <c r="B329" s="83">
        <v>32001</v>
      </c>
      <c r="C329" s="45" t="s">
        <v>359</v>
      </c>
      <c r="D329" s="73">
        <f>SUM(E329:H329)</f>
        <v>0</v>
      </c>
      <c r="E329" s="84">
        <f>+E331</f>
        <v>0</v>
      </c>
      <c r="F329" s="84">
        <f t="shared" ref="F329:H329" si="254">+F331</f>
        <v>0</v>
      </c>
      <c r="G329" s="84">
        <f t="shared" si="254"/>
        <v>0</v>
      </c>
      <c r="H329" s="78">
        <f t="shared" si="254"/>
        <v>0</v>
      </c>
      <c r="I329" s="73">
        <f>SUM(J329:M329)</f>
        <v>108499.7</v>
      </c>
      <c r="J329" s="84">
        <f>+J331</f>
        <v>0</v>
      </c>
      <c r="K329" s="84">
        <f t="shared" ref="K329:M329" si="255">+K331</f>
        <v>108499.7</v>
      </c>
      <c r="L329" s="84">
        <f t="shared" si="255"/>
        <v>0</v>
      </c>
      <c r="M329" s="78">
        <f t="shared" si="255"/>
        <v>0</v>
      </c>
      <c r="N329" s="76">
        <f>SUM(O329:R329)</f>
        <v>66519.28</v>
      </c>
      <c r="O329" s="84">
        <f>+O331</f>
        <v>0</v>
      </c>
      <c r="P329" s="84">
        <f t="shared" ref="P329:R329" si="256">+P331</f>
        <v>66519.28</v>
      </c>
      <c r="Q329" s="84">
        <f t="shared" si="256"/>
        <v>0</v>
      </c>
      <c r="R329" s="78">
        <f t="shared" si="256"/>
        <v>0</v>
      </c>
      <c r="S329" s="37">
        <f t="shared" si="189"/>
        <v>0.61308261681829535</v>
      </c>
      <c r="T329" s="38" t="str">
        <f t="shared" si="190"/>
        <v xml:space="preserve"> </v>
      </c>
      <c r="U329" s="38">
        <f t="shared" si="191"/>
        <v>0.61308261681829535</v>
      </c>
      <c r="V329" s="38" t="str">
        <f t="shared" si="192"/>
        <v xml:space="preserve"> </v>
      </c>
      <c r="W329" s="39" t="str">
        <f t="shared" si="193"/>
        <v xml:space="preserve"> </v>
      </c>
      <c r="X329" s="60"/>
      <c r="Y329" s="60"/>
    </row>
    <row r="330" spans="1:25" s="1" customFormat="1" ht="25.5" customHeight="1" x14ac:dyDescent="0.2">
      <c r="A330" s="82"/>
      <c r="B330" s="83"/>
      <c r="C330" s="50" t="s">
        <v>10</v>
      </c>
      <c r="D330" s="73"/>
      <c r="E330" s="84"/>
      <c r="F330" s="84"/>
      <c r="G330" s="84"/>
      <c r="H330" s="78"/>
      <c r="I330" s="73"/>
      <c r="J330" s="84"/>
      <c r="K330" s="84"/>
      <c r="L330" s="84"/>
      <c r="M330" s="78"/>
      <c r="N330" s="76"/>
      <c r="O330" s="84"/>
      <c r="P330" s="84"/>
      <c r="Q330" s="84"/>
      <c r="R330" s="78"/>
      <c r="S330" s="85" t="str">
        <f t="shared" ref="S330:S393" si="257">IF(I330=0," ",N330/I330)</f>
        <v xml:space="preserve"> </v>
      </c>
      <c r="T330" s="86" t="str">
        <f t="shared" ref="T330:T393" si="258">IF(J330=0," ",O330/J330)</f>
        <v xml:space="preserve"> </v>
      </c>
      <c r="U330" s="86" t="str">
        <f t="shared" ref="U330:U393" si="259">IF(K330=0," ",P330/K330)</f>
        <v xml:space="preserve"> </v>
      </c>
      <c r="V330" s="86" t="str">
        <f t="shared" ref="V330:V393" si="260">IF(L330=0," ",Q330/L330)</f>
        <v xml:space="preserve"> </v>
      </c>
      <c r="W330" s="87" t="str">
        <f t="shared" ref="W330:W393" si="261">IF(M330=0," ",R330/M330)</f>
        <v xml:space="preserve"> </v>
      </c>
      <c r="X330" s="58"/>
      <c r="Y330" s="58"/>
    </row>
    <row r="331" spans="1:25" s="9" customFormat="1" ht="23.25" customHeight="1" x14ac:dyDescent="0.2">
      <c r="A331" s="115"/>
      <c r="B331" s="116"/>
      <c r="C331" s="45" t="s">
        <v>360</v>
      </c>
      <c r="D331" s="112">
        <f t="shared" ref="D331:G331" si="262">SUM(D332)</f>
        <v>0</v>
      </c>
      <c r="E331" s="117">
        <f t="shared" si="262"/>
        <v>0</v>
      </c>
      <c r="F331" s="117">
        <f t="shared" si="262"/>
        <v>0</v>
      </c>
      <c r="G331" s="117">
        <f t="shared" si="262"/>
        <v>0</v>
      </c>
      <c r="H331" s="118">
        <f>SUM(H332)</f>
        <v>0</v>
      </c>
      <c r="I331" s="112">
        <f t="shared" ref="I331:L331" si="263">SUM(I332)</f>
        <v>108499.7</v>
      </c>
      <c r="J331" s="117">
        <f t="shared" si="263"/>
        <v>0</v>
      </c>
      <c r="K331" s="117">
        <f t="shared" si="263"/>
        <v>108499.7</v>
      </c>
      <c r="L331" s="117">
        <f t="shared" si="263"/>
        <v>0</v>
      </c>
      <c r="M331" s="118">
        <f>SUM(M332)</f>
        <v>0</v>
      </c>
      <c r="N331" s="114">
        <f t="shared" ref="N331:Q331" si="264">SUM(N332)</f>
        <v>66519.28</v>
      </c>
      <c r="O331" s="117">
        <f t="shared" si="264"/>
        <v>0</v>
      </c>
      <c r="P331" s="117">
        <f t="shared" si="264"/>
        <v>66519.28</v>
      </c>
      <c r="Q331" s="117">
        <f t="shared" si="264"/>
        <v>0</v>
      </c>
      <c r="R331" s="118">
        <f>SUM(R332)</f>
        <v>0</v>
      </c>
      <c r="S331" s="37">
        <f t="shared" si="257"/>
        <v>0.61308261681829535</v>
      </c>
      <c r="T331" s="38" t="str">
        <f t="shared" si="258"/>
        <v xml:space="preserve"> </v>
      </c>
      <c r="U331" s="38">
        <f t="shared" si="259"/>
        <v>0.61308261681829535</v>
      </c>
      <c r="V331" s="38" t="str">
        <f t="shared" si="260"/>
        <v xml:space="preserve"> </v>
      </c>
      <c r="W331" s="39" t="str">
        <f t="shared" si="261"/>
        <v xml:space="preserve"> </v>
      </c>
      <c r="X331" s="60"/>
      <c r="Y331" s="60"/>
    </row>
    <row r="332" spans="1:25" s="1" customFormat="1" ht="42" customHeight="1" x14ac:dyDescent="0.2">
      <c r="A332" s="82"/>
      <c r="B332" s="83"/>
      <c r="C332" s="44" t="s">
        <v>361</v>
      </c>
      <c r="D332" s="94">
        <f>SUM(E332:H332)</f>
        <v>0</v>
      </c>
      <c r="E332" s="90">
        <v>0</v>
      </c>
      <c r="F332" s="90">
        <v>0</v>
      </c>
      <c r="G332" s="90">
        <v>0</v>
      </c>
      <c r="H332" s="111">
        <v>0</v>
      </c>
      <c r="I332" s="94">
        <f>SUM(J332:M332)</f>
        <v>108499.7</v>
      </c>
      <c r="J332" s="90"/>
      <c r="K332" s="90">
        <v>108499.7</v>
      </c>
      <c r="L332" s="90"/>
      <c r="M332" s="111"/>
      <c r="N332" s="95">
        <f>SUM(O332:R332)</f>
        <v>66519.28</v>
      </c>
      <c r="O332" s="90"/>
      <c r="P332" s="90">
        <v>66519.28</v>
      </c>
      <c r="Q332" s="90"/>
      <c r="R332" s="111"/>
      <c r="S332" s="85">
        <f t="shared" si="257"/>
        <v>0.61308261681829535</v>
      </c>
      <c r="T332" s="86" t="str">
        <f t="shared" si="258"/>
        <v xml:space="preserve"> </v>
      </c>
      <c r="U332" s="86">
        <f t="shared" si="259"/>
        <v>0.61308261681829535</v>
      </c>
      <c r="V332" s="86" t="str">
        <f t="shared" si="260"/>
        <v xml:space="preserve"> </v>
      </c>
      <c r="W332" s="87" t="str">
        <f t="shared" si="261"/>
        <v xml:space="preserve"> </v>
      </c>
      <c r="X332" s="58"/>
      <c r="Y332" s="58"/>
    </row>
    <row r="333" spans="1:25" s="9" customFormat="1" ht="58.5" customHeight="1" x14ac:dyDescent="0.2">
      <c r="A333" s="82">
        <v>1124</v>
      </c>
      <c r="B333" s="83">
        <v>32001</v>
      </c>
      <c r="C333" s="45" t="s">
        <v>18</v>
      </c>
      <c r="D333" s="73">
        <f t="shared" ref="D333:D341" si="265">SUM(E333:H333)</f>
        <v>7560</v>
      </c>
      <c r="E333" s="84"/>
      <c r="F333" s="84"/>
      <c r="G333" s="84"/>
      <c r="H333" s="78">
        <v>7560</v>
      </c>
      <c r="I333" s="73">
        <f t="shared" ref="I333:I335" si="266">SUM(J333:M333)</f>
        <v>0</v>
      </c>
      <c r="J333" s="84"/>
      <c r="K333" s="84"/>
      <c r="L333" s="84"/>
      <c r="M333" s="78">
        <v>0</v>
      </c>
      <c r="N333" s="76">
        <f t="shared" ref="N333:N341" si="267">SUM(O333:R333)</f>
        <v>0</v>
      </c>
      <c r="O333" s="84"/>
      <c r="P333" s="84"/>
      <c r="Q333" s="84"/>
      <c r="R333" s="78">
        <v>0</v>
      </c>
      <c r="S333" s="37" t="str">
        <f t="shared" si="257"/>
        <v xml:space="preserve"> </v>
      </c>
      <c r="T333" s="38" t="str">
        <f t="shared" si="258"/>
        <v xml:space="preserve"> </v>
      </c>
      <c r="U333" s="38" t="str">
        <f t="shared" si="259"/>
        <v xml:space="preserve"> </v>
      </c>
      <c r="V333" s="38" t="str">
        <f t="shared" si="260"/>
        <v xml:space="preserve"> </v>
      </c>
      <c r="W333" s="39" t="str">
        <f t="shared" si="261"/>
        <v xml:space="preserve"> </v>
      </c>
      <c r="X333" s="60"/>
      <c r="Y333" s="60"/>
    </row>
    <row r="334" spans="1:25" s="9" customFormat="1" ht="97.5" customHeight="1" x14ac:dyDescent="0.2">
      <c r="A334" s="82">
        <v>1130</v>
      </c>
      <c r="B334" s="83">
        <v>31001</v>
      </c>
      <c r="C334" s="45" t="s">
        <v>362</v>
      </c>
      <c r="D334" s="73">
        <f t="shared" si="265"/>
        <v>8477.2999999999993</v>
      </c>
      <c r="E334" s="84"/>
      <c r="F334" s="84"/>
      <c r="G334" s="84"/>
      <c r="H334" s="78">
        <v>8477.2999999999993</v>
      </c>
      <c r="I334" s="73">
        <f t="shared" si="266"/>
        <v>13157.8</v>
      </c>
      <c r="J334" s="84"/>
      <c r="K334" s="84"/>
      <c r="L334" s="84"/>
      <c r="M334" s="78">
        <v>13157.8</v>
      </c>
      <c r="N334" s="76">
        <f t="shared" si="267"/>
        <v>12183.19</v>
      </c>
      <c r="O334" s="84"/>
      <c r="P334" s="84"/>
      <c r="Q334" s="84"/>
      <c r="R334" s="78">
        <v>12183.19</v>
      </c>
      <c r="S334" s="37">
        <f t="shared" si="257"/>
        <v>0.92592910668956829</v>
      </c>
      <c r="T334" s="38" t="str">
        <f t="shared" si="258"/>
        <v xml:space="preserve"> </v>
      </c>
      <c r="U334" s="38" t="str">
        <f t="shared" si="259"/>
        <v xml:space="preserve"> </v>
      </c>
      <c r="V334" s="38" t="str">
        <f t="shared" si="260"/>
        <v xml:space="preserve"> </v>
      </c>
      <c r="W334" s="39">
        <f t="shared" si="261"/>
        <v>0.92592910668956829</v>
      </c>
      <c r="X334" s="60"/>
      <c r="Y334" s="60"/>
    </row>
    <row r="335" spans="1:25" s="9" customFormat="1" ht="51" customHeight="1" x14ac:dyDescent="0.2">
      <c r="A335" s="82">
        <v>1146</v>
      </c>
      <c r="B335" s="83">
        <v>12010</v>
      </c>
      <c r="C335" s="45" t="s">
        <v>363</v>
      </c>
      <c r="D335" s="73">
        <f t="shared" si="265"/>
        <v>0</v>
      </c>
      <c r="E335" s="84">
        <f>+E337+E338</f>
        <v>0</v>
      </c>
      <c r="F335" s="84">
        <f t="shared" ref="F335:H335" si="268">+F337+F338</f>
        <v>0</v>
      </c>
      <c r="G335" s="84">
        <f t="shared" si="268"/>
        <v>0</v>
      </c>
      <c r="H335" s="78">
        <f t="shared" si="268"/>
        <v>0</v>
      </c>
      <c r="I335" s="73">
        <f t="shared" si="266"/>
        <v>236034.3</v>
      </c>
      <c r="J335" s="84">
        <f>+J337+J338</f>
        <v>196514.3</v>
      </c>
      <c r="K335" s="84">
        <f t="shared" ref="K335:M335" si="269">+K337+K338</f>
        <v>0</v>
      </c>
      <c r="L335" s="84">
        <f t="shared" si="269"/>
        <v>39520</v>
      </c>
      <c r="M335" s="78">
        <f t="shared" si="269"/>
        <v>0</v>
      </c>
      <c r="N335" s="76">
        <f t="shared" si="267"/>
        <v>185147.09999999998</v>
      </c>
      <c r="O335" s="84">
        <f>+O337+O338</f>
        <v>150567.09999999998</v>
      </c>
      <c r="P335" s="84">
        <f t="shared" ref="P335:R335" si="270">+P337+P338</f>
        <v>0</v>
      </c>
      <c r="Q335" s="84">
        <f t="shared" si="270"/>
        <v>34580</v>
      </c>
      <c r="R335" s="78">
        <f t="shared" si="270"/>
        <v>0</v>
      </c>
      <c r="S335" s="37">
        <f t="shared" si="257"/>
        <v>0.78440760516585928</v>
      </c>
      <c r="T335" s="38">
        <f t="shared" si="258"/>
        <v>0.76618902542970146</v>
      </c>
      <c r="U335" s="38" t="str">
        <f t="shared" si="259"/>
        <v xml:space="preserve"> </v>
      </c>
      <c r="V335" s="38">
        <f t="shared" si="260"/>
        <v>0.875</v>
      </c>
      <c r="W335" s="39" t="str">
        <f t="shared" si="261"/>
        <v xml:space="preserve"> </v>
      </c>
      <c r="X335" s="60"/>
      <c r="Y335" s="60"/>
    </row>
    <row r="336" spans="1:25" s="1" customFormat="1" ht="21.75" customHeight="1" x14ac:dyDescent="0.2">
      <c r="A336" s="82"/>
      <c r="B336" s="83"/>
      <c r="C336" s="50" t="s">
        <v>10</v>
      </c>
      <c r="D336" s="73"/>
      <c r="E336" s="84"/>
      <c r="F336" s="84"/>
      <c r="G336" s="84"/>
      <c r="H336" s="78"/>
      <c r="I336" s="73"/>
      <c r="J336" s="84"/>
      <c r="K336" s="84"/>
      <c r="L336" s="84"/>
      <c r="M336" s="78"/>
      <c r="N336" s="76"/>
      <c r="O336" s="84"/>
      <c r="P336" s="84"/>
      <c r="Q336" s="84"/>
      <c r="R336" s="78"/>
      <c r="S336" s="85" t="str">
        <f t="shared" si="257"/>
        <v xml:space="preserve"> </v>
      </c>
      <c r="T336" s="86" t="str">
        <f t="shared" si="258"/>
        <v xml:space="preserve"> </v>
      </c>
      <c r="U336" s="86" t="str">
        <f t="shared" si="259"/>
        <v xml:space="preserve"> </v>
      </c>
      <c r="V336" s="86" t="str">
        <f t="shared" si="260"/>
        <v xml:space="preserve"> </v>
      </c>
      <c r="W336" s="87" t="str">
        <f t="shared" si="261"/>
        <v xml:space="preserve"> </v>
      </c>
      <c r="X336" s="58"/>
      <c r="Y336" s="58"/>
    </row>
    <row r="337" spans="1:25" s="9" customFormat="1" ht="114.75" customHeight="1" x14ac:dyDescent="0.2">
      <c r="A337" s="82"/>
      <c r="B337" s="83"/>
      <c r="C337" s="45" t="s">
        <v>364</v>
      </c>
      <c r="D337" s="73">
        <f>SUM(E337:H337)</f>
        <v>0</v>
      </c>
      <c r="E337" s="84">
        <v>0</v>
      </c>
      <c r="F337" s="84">
        <v>0</v>
      </c>
      <c r="G337" s="84">
        <v>0</v>
      </c>
      <c r="H337" s="78"/>
      <c r="I337" s="73">
        <f>SUM(J337:M337)</f>
        <v>39520</v>
      </c>
      <c r="J337" s="84"/>
      <c r="K337" s="84"/>
      <c r="L337" s="84">
        <v>39520</v>
      </c>
      <c r="M337" s="78"/>
      <c r="N337" s="76">
        <f>SUM(O337:R337)</f>
        <v>34580</v>
      </c>
      <c r="O337" s="84"/>
      <c r="P337" s="84"/>
      <c r="Q337" s="84">
        <v>34580</v>
      </c>
      <c r="R337" s="78"/>
      <c r="S337" s="37">
        <f t="shared" si="257"/>
        <v>0.875</v>
      </c>
      <c r="T337" s="38" t="str">
        <f t="shared" si="258"/>
        <v xml:space="preserve"> </v>
      </c>
      <c r="U337" s="38" t="str">
        <f t="shared" si="259"/>
        <v xml:space="preserve"> </v>
      </c>
      <c r="V337" s="38">
        <f t="shared" si="260"/>
        <v>0.875</v>
      </c>
      <c r="W337" s="39" t="str">
        <f t="shared" si="261"/>
        <v xml:space="preserve"> </v>
      </c>
      <c r="X337" s="60"/>
      <c r="Y337" s="60"/>
    </row>
    <row r="338" spans="1:25" s="9" customFormat="1" ht="32.25" customHeight="1" x14ac:dyDescent="0.2">
      <c r="A338" s="115"/>
      <c r="B338" s="116"/>
      <c r="C338" s="45" t="s">
        <v>338</v>
      </c>
      <c r="D338" s="112">
        <f>SUM(D339)</f>
        <v>0</v>
      </c>
      <c r="E338" s="117">
        <f>SUM(E339)</f>
        <v>0</v>
      </c>
      <c r="F338" s="117">
        <f t="shared" ref="F338:G338" si="271">SUM(F339)</f>
        <v>0</v>
      </c>
      <c r="G338" s="117">
        <f t="shared" si="271"/>
        <v>0</v>
      </c>
      <c r="H338" s="118">
        <f>SUM(H339)</f>
        <v>0</v>
      </c>
      <c r="I338" s="112">
        <f t="shared" ref="I338:L338" si="272">SUM(I339)</f>
        <v>196514.3</v>
      </c>
      <c r="J338" s="117">
        <f t="shared" si="272"/>
        <v>196514.3</v>
      </c>
      <c r="K338" s="117">
        <f t="shared" si="272"/>
        <v>0</v>
      </c>
      <c r="L338" s="117">
        <f t="shared" si="272"/>
        <v>0</v>
      </c>
      <c r="M338" s="118">
        <f>SUM(M339)</f>
        <v>0</v>
      </c>
      <c r="N338" s="114">
        <f t="shared" ref="N338:Q338" si="273">SUM(N339)</f>
        <v>150567.09999999998</v>
      </c>
      <c r="O338" s="117">
        <f t="shared" si="273"/>
        <v>150567.09999999998</v>
      </c>
      <c r="P338" s="117">
        <f t="shared" si="273"/>
        <v>0</v>
      </c>
      <c r="Q338" s="117">
        <f t="shared" si="273"/>
        <v>0</v>
      </c>
      <c r="R338" s="118">
        <f>SUM(R339)</f>
        <v>0</v>
      </c>
      <c r="S338" s="37">
        <f t="shared" si="257"/>
        <v>0.76618902542970146</v>
      </c>
      <c r="T338" s="38">
        <f t="shared" si="258"/>
        <v>0.76618902542970146</v>
      </c>
      <c r="U338" s="38" t="str">
        <f t="shared" si="259"/>
        <v xml:space="preserve"> </v>
      </c>
      <c r="V338" s="38" t="str">
        <f t="shared" si="260"/>
        <v xml:space="preserve"> </v>
      </c>
      <c r="W338" s="39" t="str">
        <f t="shared" si="261"/>
        <v xml:space="preserve"> </v>
      </c>
      <c r="X338" s="60"/>
      <c r="Y338" s="60"/>
    </row>
    <row r="339" spans="1:25" s="1" customFormat="1" ht="51.75" customHeight="1" x14ac:dyDescent="0.2">
      <c r="A339" s="82"/>
      <c r="B339" s="83"/>
      <c r="C339" s="44" t="s">
        <v>365</v>
      </c>
      <c r="D339" s="94">
        <f>SUM(E339:H339)</f>
        <v>0</v>
      </c>
      <c r="E339" s="90">
        <v>0</v>
      </c>
      <c r="F339" s="90">
        <v>0</v>
      </c>
      <c r="G339" s="90">
        <v>0</v>
      </c>
      <c r="H339" s="111">
        <v>0</v>
      </c>
      <c r="I339" s="94">
        <f>SUM(J339:M339)</f>
        <v>196514.3</v>
      </c>
      <c r="J339" s="90">
        <v>196514.3</v>
      </c>
      <c r="K339" s="90"/>
      <c r="L339" s="90"/>
      <c r="M339" s="111"/>
      <c r="N339" s="95">
        <f>SUM(O339:R339)</f>
        <v>150567.09999999998</v>
      </c>
      <c r="O339" s="90">
        <v>150567.09999999998</v>
      </c>
      <c r="P339" s="90"/>
      <c r="Q339" s="90"/>
      <c r="R339" s="111"/>
      <c r="S339" s="85">
        <f t="shared" si="257"/>
        <v>0.76618902542970146</v>
      </c>
      <c r="T339" s="86">
        <f t="shared" si="258"/>
        <v>0.76618902542970146</v>
      </c>
      <c r="U339" s="86" t="str">
        <f t="shared" si="259"/>
        <v xml:space="preserve"> </v>
      </c>
      <c r="V339" s="86" t="str">
        <f t="shared" si="260"/>
        <v xml:space="preserve"> </v>
      </c>
      <c r="W339" s="87" t="str">
        <f t="shared" si="261"/>
        <v xml:space="preserve"> </v>
      </c>
      <c r="X339" s="58"/>
      <c r="Y339" s="58"/>
    </row>
    <row r="340" spans="1:25" s="1" customFormat="1" ht="63.75" customHeight="1" x14ac:dyDescent="0.2">
      <c r="A340" s="82">
        <v>1146</v>
      </c>
      <c r="B340" s="83">
        <v>31001</v>
      </c>
      <c r="C340" s="45" t="s">
        <v>506</v>
      </c>
      <c r="D340" s="73">
        <f t="shared" si="265"/>
        <v>22000</v>
      </c>
      <c r="E340" s="84"/>
      <c r="F340" s="84"/>
      <c r="G340" s="84"/>
      <c r="H340" s="78">
        <v>22000</v>
      </c>
      <c r="I340" s="73">
        <f t="shared" ref="I340:I341" si="274">SUM(J340:M340)</f>
        <v>0</v>
      </c>
      <c r="J340" s="84"/>
      <c r="K340" s="84"/>
      <c r="L340" s="84"/>
      <c r="M340" s="78">
        <v>0</v>
      </c>
      <c r="N340" s="76">
        <f t="shared" si="267"/>
        <v>0</v>
      </c>
      <c r="O340" s="84"/>
      <c r="P340" s="84"/>
      <c r="Q340" s="84"/>
      <c r="R340" s="78">
        <v>0</v>
      </c>
      <c r="S340" s="85" t="str">
        <f t="shared" si="257"/>
        <v xml:space="preserve"> </v>
      </c>
      <c r="T340" s="86" t="str">
        <f t="shared" si="258"/>
        <v xml:space="preserve"> </v>
      </c>
      <c r="U340" s="86" t="str">
        <f t="shared" si="259"/>
        <v xml:space="preserve"> </v>
      </c>
      <c r="V340" s="86" t="str">
        <f t="shared" si="260"/>
        <v xml:space="preserve"> </v>
      </c>
      <c r="W340" s="87" t="str">
        <f t="shared" si="261"/>
        <v xml:space="preserve"> </v>
      </c>
      <c r="X340" s="58"/>
      <c r="Y340" s="58"/>
    </row>
    <row r="341" spans="1:25" s="1" customFormat="1" ht="59.25" customHeight="1" x14ac:dyDescent="0.2">
      <c r="A341" s="82">
        <v>1162</v>
      </c>
      <c r="B341" s="83">
        <v>31001</v>
      </c>
      <c r="C341" s="45" t="s">
        <v>68</v>
      </c>
      <c r="D341" s="73">
        <f t="shared" si="265"/>
        <v>6210</v>
      </c>
      <c r="E341" s="84"/>
      <c r="F341" s="84"/>
      <c r="G341" s="84"/>
      <c r="H341" s="78">
        <v>6210</v>
      </c>
      <c r="I341" s="73">
        <f t="shared" si="274"/>
        <v>6210</v>
      </c>
      <c r="J341" s="84"/>
      <c r="K341" s="84"/>
      <c r="L341" s="84"/>
      <c r="M341" s="78">
        <v>6210</v>
      </c>
      <c r="N341" s="76">
        <f t="shared" si="267"/>
        <v>5100</v>
      </c>
      <c r="O341" s="84"/>
      <c r="P341" s="84"/>
      <c r="Q341" s="84"/>
      <c r="R341" s="78">
        <v>5100</v>
      </c>
      <c r="S341" s="85">
        <f t="shared" si="257"/>
        <v>0.82125603864734298</v>
      </c>
      <c r="T341" s="86" t="str">
        <f t="shared" si="258"/>
        <v xml:space="preserve"> </v>
      </c>
      <c r="U341" s="86" t="str">
        <f t="shared" si="259"/>
        <v xml:space="preserve"> </v>
      </c>
      <c r="V341" s="86" t="str">
        <f t="shared" si="260"/>
        <v xml:space="preserve"> </v>
      </c>
      <c r="W341" s="87">
        <f t="shared" si="261"/>
        <v>0.82125603864734298</v>
      </c>
      <c r="X341" s="58"/>
      <c r="Y341" s="58"/>
    </row>
    <row r="342" spans="1:25" s="1" customFormat="1" ht="58.5" customHeight="1" x14ac:dyDescent="0.2">
      <c r="A342" s="71">
        <v>1163</v>
      </c>
      <c r="B342" s="77">
        <v>12001</v>
      </c>
      <c r="C342" s="45" t="s">
        <v>366</v>
      </c>
      <c r="D342" s="124">
        <f>SUM(E342:H342)</f>
        <v>0</v>
      </c>
      <c r="E342" s="74">
        <f>+E344</f>
        <v>0</v>
      </c>
      <c r="F342" s="74">
        <f t="shared" ref="F342:H342" si="275">+F344</f>
        <v>0</v>
      </c>
      <c r="G342" s="74">
        <f t="shared" si="275"/>
        <v>0</v>
      </c>
      <c r="H342" s="75">
        <f t="shared" si="275"/>
        <v>0</v>
      </c>
      <c r="I342" s="124">
        <f>SUM(J342:M342)</f>
        <v>648781.69999999995</v>
      </c>
      <c r="J342" s="74">
        <f>+J344</f>
        <v>648781.69999999995</v>
      </c>
      <c r="K342" s="74">
        <f t="shared" ref="K342:M342" si="276">+K344</f>
        <v>0</v>
      </c>
      <c r="L342" s="74">
        <f t="shared" si="276"/>
        <v>0</v>
      </c>
      <c r="M342" s="75">
        <f t="shared" si="276"/>
        <v>0</v>
      </c>
      <c r="N342" s="125">
        <f>SUM(O342:R342)</f>
        <v>648781.69999999995</v>
      </c>
      <c r="O342" s="74">
        <f>+O344</f>
        <v>648781.69999999995</v>
      </c>
      <c r="P342" s="74">
        <f t="shared" ref="P342:R342" si="277">+P344</f>
        <v>0</v>
      </c>
      <c r="Q342" s="74">
        <f t="shared" si="277"/>
        <v>0</v>
      </c>
      <c r="R342" s="75">
        <f t="shared" si="277"/>
        <v>0</v>
      </c>
      <c r="S342" s="85">
        <f t="shared" si="257"/>
        <v>1</v>
      </c>
      <c r="T342" s="86">
        <f t="shared" si="258"/>
        <v>1</v>
      </c>
      <c r="U342" s="86" t="str">
        <f t="shared" si="259"/>
        <v xml:space="preserve"> </v>
      </c>
      <c r="V342" s="86" t="str">
        <f t="shared" si="260"/>
        <v xml:space="preserve"> </v>
      </c>
      <c r="W342" s="87" t="str">
        <f t="shared" si="261"/>
        <v xml:space="preserve"> </v>
      </c>
      <c r="X342" s="58"/>
      <c r="Y342" s="58"/>
    </row>
    <row r="343" spans="1:25" s="1" customFormat="1" ht="27" customHeight="1" x14ac:dyDescent="0.2">
      <c r="A343" s="71"/>
      <c r="B343" s="77"/>
      <c r="C343" s="50" t="s">
        <v>10</v>
      </c>
      <c r="D343" s="124"/>
      <c r="E343" s="74"/>
      <c r="F343" s="74"/>
      <c r="G343" s="74"/>
      <c r="H343" s="75"/>
      <c r="I343" s="124"/>
      <c r="J343" s="74"/>
      <c r="K343" s="74"/>
      <c r="L343" s="74"/>
      <c r="M343" s="75"/>
      <c r="N343" s="125"/>
      <c r="O343" s="74"/>
      <c r="P343" s="74"/>
      <c r="Q343" s="74"/>
      <c r="R343" s="75"/>
      <c r="S343" s="85" t="str">
        <f t="shared" si="257"/>
        <v xml:space="preserve"> </v>
      </c>
      <c r="T343" s="86" t="str">
        <f t="shared" si="258"/>
        <v xml:space="preserve"> </v>
      </c>
      <c r="U343" s="86" t="str">
        <f t="shared" si="259"/>
        <v xml:space="preserve"> </v>
      </c>
      <c r="V343" s="86" t="str">
        <f t="shared" si="260"/>
        <v xml:space="preserve"> </v>
      </c>
      <c r="W343" s="87" t="str">
        <f t="shared" si="261"/>
        <v xml:space="preserve"> </v>
      </c>
      <c r="X343" s="58"/>
      <c r="Y343" s="58"/>
    </row>
    <row r="344" spans="1:25" s="9" customFormat="1" ht="29.25" customHeight="1" x14ac:dyDescent="0.2">
      <c r="A344" s="115"/>
      <c r="B344" s="116"/>
      <c r="C344" s="45" t="s">
        <v>346</v>
      </c>
      <c r="D344" s="112">
        <f>SUM(E344:H344)</f>
        <v>0</v>
      </c>
      <c r="E344" s="117">
        <f>+E345</f>
        <v>0</v>
      </c>
      <c r="F344" s="117">
        <f t="shared" ref="F344:H344" si="278">+F345</f>
        <v>0</v>
      </c>
      <c r="G344" s="117">
        <f t="shared" si="278"/>
        <v>0</v>
      </c>
      <c r="H344" s="118">
        <f t="shared" si="278"/>
        <v>0</v>
      </c>
      <c r="I344" s="112">
        <f>SUM(J344:M344)</f>
        <v>648781.69999999995</v>
      </c>
      <c r="J344" s="117">
        <f>+J345</f>
        <v>648781.69999999995</v>
      </c>
      <c r="K344" s="117">
        <f t="shared" ref="K344:M344" si="279">+K345</f>
        <v>0</v>
      </c>
      <c r="L344" s="117">
        <f t="shared" si="279"/>
        <v>0</v>
      </c>
      <c r="M344" s="118">
        <f t="shared" si="279"/>
        <v>0</v>
      </c>
      <c r="N344" s="114">
        <f>SUM(O344:R344)</f>
        <v>648781.69999999995</v>
      </c>
      <c r="O344" s="117">
        <f>+O345</f>
        <v>648781.69999999995</v>
      </c>
      <c r="P344" s="117">
        <f t="shared" ref="P344:R344" si="280">+P345</f>
        <v>0</v>
      </c>
      <c r="Q344" s="117">
        <f t="shared" si="280"/>
        <v>0</v>
      </c>
      <c r="R344" s="118">
        <f t="shared" si="280"/>
        <v>0</v>
      </c>
      <c r="S344" s="37">
        <f t="shared" si="257"/>
        <v>1</v>
      </c>
      <c r="T344" s="38">
        <f t="shared" si="258"/>
        <v>1</v>
      </c>
      <c r="U344" s="38" t="str">
        <f t="shared" si="259"/>
        <v xml:space="preserve"> </v>
      </c>
      <c r="V344" s="38" t="str">
        <f t="shared" si="260"/>
        <v xml:space="preserve"> </v>
      </c>
      <c r="W344" s="39" t="str">
        <f t="shared" si="261"/>
        <v xml:space="preserve"> </v>
      </c>
      <c r="X344" s="60"/>
      <c r="Y344" s="60"/>
    </row>
    <row r="345" spans="1:25" s="1" customFormat="1" ht="81.75" customHeight="1" x14ac:dyDescent="0.2">
      <c r="A345" s="71"/>
      <c r="B345" s="77"/>
      <c r="C345" s="44" t="s">
        <v>367</v>
      </c>
      <c r="D345" s="126">
        <f t="shared" ref="D345" si="281">SUM(E345:H345)</f>
        <v>0</v>
      </c>
      <c r="E345" s="96"/>
      <c r="F345" s="96"/>
      <c r="G345" s="96"/>
      <c r="H345" s="97"/>
      <c r="I345" s="126">
        <f t="shared" ref="I345" si="282">SUM(J345:M345)</f>
        <v>648781.69999999995</v>
      </c>
      <c r="J345" s="96">
        <v>648781.69999999995</v>
      </c>
      <c r="K345" s="96"/>
      <c r="L345" s="96"/>
      <c r="M345" s="97"/>
      <c r="N345" s="127">
        <f t="shared" ref="N345" si="283">SUM(O345:R345)</f>
        <v>648781.69999999995</v>
      </c>
      <c r="O345" s="96">
        <v>648781.69999999995</v>
      </c>
      <c r="P345" s="96"/>
      <c r="Q345" s="96"/>
      <c r="R345" s="97"/>
      <c r="S345" s="85">
        <f t="shared" si="257"/>
        <v>1</v>
      </c>
      <c r="T345" s="86">
        <f t="shared" si="258"/>
        <v>1</v>
      </c>
      <c r="U345" s="86" t="str">
        <f t="shared" si="259"/>
        <v xml:space="preserve"> </v>
      </c>
      <c r="V345" s="86" t="str">
        <f t="shared" si="260"/>
        <v xml:space="preserve"> </v>
      </c>
      <c r="W345" s="87" t="str">
        <f t="shared" si="261"/>
        <v xml:space="preserve"> </v>
      </c>
      <c r="X345" s="58"/>
      <c r="Y345" s="58"/>
    </row>
    <row r="346" spans="1:25" s="9" customFormat="1" ht="27" customHeight="1" x14ac:dyDescent="0.2">
      <c r="A346" s="71">
        <v>1163</v>
      </c>
      <c r="B346" s="77">
        <v>32001</v>
      </c>
      <c r="C346" s="45" t="s">
        <v>368</v>
      </c>
      <c r="D346" s="124">
        <f>SUM(E346:H346)</f>
        <v>0</v>
      </c>
      <c r="E346" s="74">
        <f>+E348+E350</f>
        <v>0</v>
      </c>
      <c r="F346" s="74">
        <f t="shared" ref="F346:H346" si="284">+F348+F350</f>
        <v>0</v>
      </c>
      <c r="G346" s="74">
        <f t="shared" si="284"/>
        <v>0</v>
      </c>
      <c r="H346" s="75">
        <f t="shared" si="284"/>
        <v>0</v>
      </c>
      <c r="I346" s="124">
        <f>SUM(J346:M346)</f>
        <v>148426.1</v>
      </c>
      <c r="J346" s="74">
        <f>+J348+J350</f>
        <v>144141</v>
      </c>
      <c r="K346" s="74">
        <f t="shared" ref="K346:M346" si="285">+K348+K350</f>
        <v>0</v>
      </c>
      <c r="L346" s="74">
        <f t="shared" si="285"/>
        <v>4285.1000000000004</v>
      </c>
      <c r="M346" s="75">
        <f t="shared" si="285"/>
        <v>0</v>
      </c>
      <c r="N346" s="125">
        <f>SUM(O346:R346)</f>
        <v>147536.4</v>
      </c>
      <c r="O346" s="74">
        <f>+O348+O350</f>
        <v>143251.29999999999</v>
      </c>
      <c r="P346" s="74">
        <f t="shared" ref="P346:R346" si="286">+P348+P350</f>
        <v>0</v>
      </c>
      <c r="Q346" s="74">
        <f t="shared" si="286"/>
        <v>4285.1000000000004</v>
      </c>
      <c r="R346" s="75">
        <f t="shared" si="286"/>
        <v>0</v>
      </c>
      <c r="S346" s="37">
        <f t="shared" si="257"/>
        <v>0.99400577122217715</v>
      </c>
      <c r="T346" s="38">
        <f t="shared" si="258"/>
        <v>0.99382757161390578</v>
      </c>
      <c r="U346" s="38" t="str">
        <f t="shared" si="259"/>
        <v xml:space="preserve"> </v>
      </c>
      <c r="V346" s="38">
        <f t="shared" si="260"/>
        <v>1</v>
      </c>
      <c r="W346" s="39" t="str">
        <f t="shared" si="261"/>
        <v xml:space="preserve"> </v>
      </c>
      <c r="X346" s="60"/>
      <c r="Y346" s="60"/>
    </row>
    <row r="347" spans="1:25" s="1" customFormat="1" ht="16.5" x14ac:dyDescent="0.2">
      <c r="A347" s="71"/>
      <c r="B347" s="77"/>
      <c r="C347" s="50" t="s">
        <v>10</v>
      </c>
      <c r="D347" s="124"/>
      <c r="E347" s="74"/>
      <c r="F347" s="74"/>
      <c r="G347" s="74"/>
      <c r="H347" s="75"/>
      <c r="I347" s="124"/>
      <c r="J347" s="74"/>
      <c r="K347" s="74"/>
      <c r="L347" s="74"/>
      <c r="M347" s="75"/>
      <c r="N347" s="125"/>
      <c r="O347" s="74"/>
      <c r="P347" s="74"/>
      <c r="Q347" s="74"/>
      <c r="R347" s="75"/>
      <c r="S347" s="85" t="str">
        <f t="shared" si="257"/>
        <v xml:space="preserve"> </v>
      </c>
      <c r="T347" s="86" t="str">
        <f t="shared" si="258"/>
        <v xml:space="preserve"> </v>
      </c>
      <c r="U347" s="86" t="str">
        <f t="shared" si="259"/>
        <v xml:space="preserve"> </v>
      </c>
      <c r="V347" s="86" t="str">
        <f t="shared" si="260"/>
        <v xml:space="preserve"> </v>
      </c>
      <c r="W347" s="87" t="str">
        <f t="shared" si="261"/>
        <v xml:space="preserve"> </v>
      </c>
      <c r="X347" s="58"/>
      <c r="Y347" s="58"/>
    </row>
    <row r="348" spans="1:25" s="9" customFormat="1" ht="27.75" customHeight="1" x14ac:dyDescent="0.2">
      <c r="A348" s="128"/>
      <c r="B348" s="129"/>
      <c r="C348" s="45" t="s">
        <v>360</v>
      </c>
      <c r="D348" s="112">
        <f>SUM(E348:H348)</f>
        <v>0</v>
      </c>
      <c r="E348" s="117">
        <f>+E349</f>
        <v>0</v>
      </c>
      <c r="F348" s="117">
        <f t="shared" ref="F348:H348" si="287">+F349</f>
        <v>0</v>
      </c>
      <c r="G348" s="117">
        <f t="shared" si="287"/>
        <v>0</v>
      </c>
      <c r="H348" s="118">
        <f t="shared" si="287"/>
        <v>0</v>
      </c>
      <c r="I348" s="112">
        <f>SUM(J348:M348)</f>
        <v>462</v>
      </c>
      <c r="J348" s="117">
        <f>+J349</f>
        <v>462</v>
      </c>
      <c r="K348" s="117">
        <f t="shared" ref="K348:M348" si="288">+K349</f>
        <v>0</v>
      </c>
      <c r="L348" s="117">
        <f t="shared" si="288"/>
        <v>0</v>
      </c>
      <c r="M348" s="118">
        <f t="shared" si="288"/>
        <v>0</v>
      </c>
      <c r="N348" s="114">
        <f>SUM(O348:R348)</f>
        <v>0</v>
      </c>
      <c r="O348" s="117">
        <f>+O349</f>
        <v>0</v>
      </c>
      <c r="P348" s="117">
        <f t="shared" ref="P348:R348" si="289">+P349</f>
        <v>0</v>
      </c>
      <c r="Q348" s="117">
        <f t="shared" si="289"/>
        <v>0</v>
      </c>
      <c r="R348" s="118">
        <f t="shared" si="289"/>
        <v>0</v>
      </c>
      <c r="S348" s="37">
        <f t="shared" si="257"/>
        <v>0</v>
      </c>
      <c r="T348" s="38">
        <f t="shared" si="258"/>
        <v>0</v>
      </c>
      <c r="U348" s="38" t="str">
        <f t="shared" si="259"/>
        <v xml:space="preserve"> </v>
      </c>
      <c r="V348" s="38" t="str">
        <f t="shared" si="260"/>
        <v xml:space="preserve"> </v>
      </c>
      <c r="W348" s="39" t="str">
        <f t="shared" si="261"/>
        <v xml:space="preserve"> </v>
      </c>
      <c r="X348" s="60"/>
      <c r="Y348" s="60"/>
    </row>
    <row r="349" spans="1:25" s="1" customFormat="1" ht="58.5" customHeight="1" x14ac:dyDescent="0.2">
      <c r="A349" s="71"/>
      <c r="B349" s="77"/>
      <c r="C349" s="44" t="s">
        <v>369</v>
      </c>
      <c r="D349" s="126">
        <f t="shared" ref="D349:D351" si="290">SUM(E349:H349)</f>
        <v>0</v>
      </c>
      <c r="E349" s="96"/>
      <c r="F349" s="96"/>
      <c r="G349" s="96"/>
      <c r="H349" s="97"/>
      <c r="I349" s="126">
        <f t="shared" ref="I349" si="291">SUM(J349:M349)</f>
        <v>462</v>
      </c>
      <c r="J349" s="96">
        <v>462</v>
      </c>
      <c r="K349" s="96"/>
      <c r="L349" s="96"/>
      <c r="M349" s="97"/>
      <c r="N349" s="127">
        <f t="shared" ref="N349" si="292">SUM(O349:R349)</f>
        <v>0</v>
      </c>
      <c r="O349" s="96">
        <v>0</v>
      </c>
      <c r="P349" s="96"/>
      <c r="Q349" s="96"/>
      <c r="R349" s="97"/>
      <c r="S349" s="85">
        <f t="shared" si="257"/>
        <v>0</v>
      </c>
      <c r="T349" s="86">
        <f t="shared" si="258"/>
        <v>0</v>
      </c>
      <c r="U349" s="86" t="str">
        <f t="shared" si="259"/>
        <v xml:space="preserve"> </v>
      </c>
      <c r="V349" s="86" t="str">
        <f t="shared" si="260"/>
        <v xml:space="preserve"> </v>
      </c>
      <c r="W349" s="87" t="str">
        <f t="shared" si="261"/>
        <v xml:space="preserve"> </v>
      </c>
      <c r="X349" s="58"/>
      <c r="Y349" s="58"/>
    </row>
    <row r="350" spans="1:25" s="9" customFormat="1" ht="32.25" customHeight="1" x14ac:dyDescent="0.2">
      <c r="A350" s="115"/>
      <c r="B350" s="116"/>
      <c r="C350" s="45" t="s">
        <v>338</v>
      </c>
      <c r="D350" s="112">
        <f>SUM(E350:H350)</f>
        <v>0</v>
      </c>
      <c r="E350" s="117">
        <f>+E351</f>
        <v>0</v>
      </c>
      <c r="F350" s="117">
        <f t="shared" ref="F350:H350" si="293">+F351</f>
        <v>0</v>
      </c>
      <c r="G350" s="117">
        <f t="shared" si="293"/>
        <v>0</v>
      </c>
      <c r="H350" s="118">
        <f t="shared" si="293"/>
        <v>0</v>
      </c>
      <c r="I350" s="112">
        <f>SUM(J350:M350)</f>
        <v>147964.1</v>
      </c>
      <c r="J350" s="117">
        <f>+J351</f>
        <v>143679</v>
      </c>
      <c r="K350" s="117">
        <f t="shared" ref="K350:M350" si="294">+K351</f>
        <v>0</v>
      </c>
      <c r="L350" s="117">
        <f t="shared" si="294"/>
        <v>4285.1000000000004</v>
      </c>
      <c r="M350" s="118">
        <f t="shared" si="294"/>
        <v>0</v>
      </c>
      <c r="N350" s="114">
        <f>SUM(O350:R350)</f>
        <v>147536.4</v>
      </c>
      <c r="O350" s="117">
        <f>+O351</f>
        <v>143251.29999999999</v>
      </c>
      <c r="P350" s="117">
        <f t="shared" ref="P350:R350" si="295">+P351</f>
        <v>0</v>
      </c>
      <c r="Q350" s="117">
        <f t="shared" si="295"/>
        <v>4285.1000000000004</v>
      </c>
      <c r="R350" s="118">
        <f t="shared" si="295"/>
        <v>0</v>
      </c>
      <c r="S350" s="37">
        <f t="shared" si="257"/>
        <v>0.99710943397756613</v>
      </c>
      <c r="T350" s="38">
        <f t="shared" si="258"/>
        <v>0.99702322538436372</v>
      </c>
      <c r="U350" s="38" t="str">
        <f t="shared" si="259"/>
        <v xml:space="preserve"> </v>
      </c>
      <c r="V350" s="38">
        <f t="shared" si="260"/>
        <v>1</v>
      </c>
      <c r="W350" s="39" t="str">
        <f t="shared" si="261"/>
        <v xml:space="preserve"> </v>
      </c>
      <c r="X350" s="60"/>
      <c r="Y350" s="60"/>
    </row>
    <row r="351" spans="1:25" s="1" customFormat="1" ht="45.75" customHeight="1" x14ac:dyDescent="0.2">
      <c r="A351" s="71"/>
      <c r="B351" s="77"/>
      <c r="C351" s="44" t="s">
        <v>370</v>
      </c>
      <c r="D351" s="126">
        <f t="shared" si="290"/>
        <v>0</v>
      </c>
      <c r="E351" s="96"/>
      <c r="F351" s="96"/>
      <c r="G351" s="96"/>
      <c r="H351" s="97"/>
      <c r="I351" s="126">
        <f t="shared" ref="I351" si="296">SUM(J351:M351)</f>
        <v>147964.1</v>
      </c>
      <c r="J351" s="96">
        <v>143679</v>
      </c>
      <c r="K351" s="96"/>
      <c r="L351" s="96">
        <v>4285.1000000000004</v>
      </c>
      <c r="M351" s="97"/>
      <c r="N351" s="127">
        <f t="shared" ref="N351" si="297">SUM(O351:R351)</f>
        <v>147536.4</v>
      </c>
      <c r="O351" s="96">
        <v>143251.29999999999</v>
      </c>
      <c r="P351" s="96"/>
      <c r="Q351" s="96">
        <v>4285.1000000000004</v>
      </c>
      <c r="R351" s="97"/>
      <c r="S351" s="85">
        <f t="shared" si="257"/>
        <v>0.99710943397756613</v>
      </c>
      <c r="T351" s="86">
        <f t="shared" si="258"/>
        <v>0.99702322538436372</v>
      </c>
      <c r="U351" s="86" t="str">
        <f t="shared" si="259"/>
        <v xml:space="preserve"> </v>
      </c>
      <c r="V351" s="86">
        <f t="shared" si="260"/>
        <v>1</v>
      </c>
      <c r="W351" s="87" t="str">
        <f t="shared" si="261"/>
        <v xml:space="preserve"> </v>
      </c>
      <c r="X351" s="58"/>
      <c r="Y351" s="58"/>
    </row>
    <row r="352" spans="1:25" s="9" customFormat="1" ht="42" customHeight="1" x14ac:dyDescent="0.2">
      <c r="A352" s="71">
        <v>1168</v>
      </c>
      <c r="B352" s="77">
        <v>32001</v>
      </c>
      <c r="C352" s="45" t="s">
        <v>371</v>
      </c>
      <c r="D352" s="124">
        <f>SUM(E352:H352)</f>
        <v>0</v>
      </c>
      <c r="E352" s="74">
        <f>+E354</f>
        <v>0</v>
      </c>
      <c r="F352" s="74">
        <f t="shared" ref="F352:H352" si="298">+F354</f>
        <v>0</v>
      </c>
      <c r="G352" s="74">
        <f t="shared" si="298"/>
        <v>0</v>
      </c>
      <c r="H352" s="75">
        <f t="shared" si="298"/>
        <v>0</v>
      </c>
      <c r="I352" s="124">
        <f>SUM(J352:M352)</f>
        <v>49749.7</v>
      </c>
      <c r="J352" s="74">
        <f>+J354</f>
        <v>0</v>
      </c>
      <c r="K352" s="74">
        <f t="shared" ref="K352:M352" si="299">+K354</f>
        <v>49749.7</v>
      </c>
      <c r="L352" s="74">
        <f t="shared" si="299"/>
        <v>0</v>
      </c>
      <c r="M352" s="75">
        <f t="shared" si="299"/>
        <v>0</v>
      </c>
      <c r="N352" s="125">
        <f>SUM(O352:R352)</f>
        <v>40431.5</v>
      </c>
      <c r="O352" s="74">
        <f>+O354</f>
        <v>0</v>
      </c>
      <c r="P352" s="74">
        <f t="shared" ref="P352:R352" si="300">+P354</f>
        <v>40431.5</v>
      </c>
      <c r="Q352" s="74">
        <f t="shared" si="300"/>
        <v>0</v>
      </c>
      <c r="R352" s="75">
        <f t="shared" si="300"/>
        <v>0</v>
      </c>
      <c r="S352" s="37">
        <f t="shared" si="257"/>
        <v>0.81269836803036</v>
      </c>
      <c r="T352" s="38" t="str">
        <f t="shared" si="258"/>
        <v xml:space="preserve"> </v>
      </c>
      <c r="U352" s="38">
        <f t="shared" si="259"/>
        <v>0.81269836803036</v>
      </c>
      <c r="V352" s="38" t="str">
        <f t="shared" si="260"/>
        <v xml:space="preserve"> </v>
      </c>
      <c r="W352" s="39" t="str">
        <f t="shared" si="261"/>
        <v xml:space="preserve"> </v>
      </c>
      <c r="X352" s="60"/>
      <c r="Y352" s="60"/>
    </row>
    <row r="353" spans="1:25" s="1" customFormat="1" ht="21.75" customHeight="1" x14ac:dyDescent="0.2">
      <c r="A353" s="71"/>
      <c r="B353" s="77"/>
      <c r="C353" s="50" t="s">
        <v>372</v>
      </c>
      <c r="D353" s="124"/>
      <c r="E353" s="74"/>
      <c r="F353" s="74"/>
      <c r="G353" s="74"/>
      <c r="H353" s="75"/>
      <c r="I353" s="124"/>
      <c r="J353" s="74"/>
      <c r="K353" s="74"/>
      <c r="L353" s="74"/>
      <c r="M353" s="75"/>
      <c r="N353" s="125"/>
      <c r="O353" s="74"/>
      <c r="P353" s="74"/>
      <c r="Q353" s="74"/>
      <c r="R353" s="75"/>
      <c r="S353" s="85" t="str">
        <f t="shared" si="257"/>
        <v xml:space="preserve"> </v>
      </c>
      <c r="T353" s="86" t="str">
        <f t="shared" si="258"/>
        <v xml:space="preserve"> </v>
      </c>
      <c r="U353" s="86" t="str">
        <f t="shared" si="259"/>
        <v xml:space="preserve"> </v>
      </c>
      <c r="V353" s="86" t="str">
        <f t="shared" si="260"/>
        <v xml:space="preserve"> </v>
      </c>
      <c r="W353" s="87" t="str">
        <f t="shared" si="261"/>
        <v xml:space="preserve"> </v>
      </c>
      <c r="X353" s="58"/>
      <c r="Y353" s="58"/>
    </row>
    <row r="354" spans="1:25" s="9" customFormat="1" ht="32.25" customHeight="1" x14ac:dyDescent="0.2">
      <c r="A354" s="115"/>
      <c r="B354" s="116"/>
      <c r="C354" s="45" t="s">
        <v>360</v>
      </c>
      <c r="D354" s="112">
        <f>SUM(E354:H354)</f>
        <v>0</v>
      </c>
      <c r="E354" s="117">
        <f>+E355</f>
        <v>0</v>
      </c>
      <c r="F354" s="117">
        <f t="shared" ref="F354:H354" si="301">+F355</f>
        <v>0</v>
      </c>
      <c r="G354" s="117">
        <f t="shared" si="301"/>
        <v>0</v>
      </c>
      <c r="H354" s="118">
        <f t="shared" si="301"/>
        <v>0</v>
      </c>
      <c r="I354" s="112">
        <f>SUM(J354:M354)</f>
        <v>49749.7</v>
      </c>
      <c r="J354" s="117">
        <f>+J355</f>
        <v>0</v>
      </c>
      <c r="K354" s="117">
        <f t="shared" ref="K354:M354" si="302">+K355</f>
        <v>49749.7</v>
      </c>
      <c r="L354" s="117">
        <f t="shared" si="302"/>
        <v>0</v>
      </c>
      <c r="M354" s="118">
        <f t="shared" si="302"/>
        <v>0</v>
      </c>
      <c r="N354" s="114">
        <f>SUM(O354:R354)</f>
        <v>40431.5</v>
      </c>
      <c r="O354" s="117">
        <f>+O355</f>
        <v>0</v>
      </c>
      <c r="P354" s="117">
        <f t="shared" ref="P354:R354" si="303">+P355</f>
        <v>40431.5</v>
      </c>
      <c r="Q354" s="117">
        <f t="shared" si="303"/>
        <v>0</v>
      </c>
      <c r="R354" s="118">
        <f t="shared" si="303"/>
        <v>0</v>
      </c>
      <c r="S354" s="37">
        <f t="shared" si="257"/>
        <v>0.81269836803036</v>
      </c>
      <c r="T354" s="38" t="str">
        <f t="shared" si="258"/>
        <v xml:space="preserve"> </v>
      </c>
      <c r="U354" s="38">
        <f t="shared" si="259"/>
        <v>0.81269836803036</v>
      </c>
      <c r="V354" s="38" t="str">
        <f t="shared" si="260"/>
        <v xml:space="preserve"> </v>
      </c>
      <c r="W354" s="39" t="str">
        <f t="shared" si="261"/>
        <v xml:space="preserve"> </v>
      </c>
      <c r="X354" s="60"/>
      <c r="Y354" s="60"/>
    </row>
    <row r="355" spans="1:25" s="1" customFormat="1" ht="45" customHeight="1" x14ac:dyDescent="0.2">
      <c r="A355" s="71"/>
      <c r="B355" s="77"/>
      <c r="C355" s="44" t="s">
        <v>373</v>
      </c>
      <c r="D355" s="126">
        <f t="shared" ref="D355" si="304">SUM(E355:H355)</f>
        <v>0</v>
      </c>
      <c r="E355" s="96"/>
      <c r="F355" s="96"/>
      <c r="G355" s="96"/>
      <c r="H355" s="97"/>
      <c r="I355" s="126">
        <f>SUM(J355:M355)</f>
        <v>49749.7</v>
      </c>
      <c r="J355" s="96"/>
      <c r="K355" s="96">
        <v>49749.7</v>
      </c>
      <c r="L355" s="96"/>
      <c r="M355" s="97"/>
      <c r="N355" s="127">
        <f t="shared" ref="N355" si="305">SUM(O355:R355)</f>
        <v>40431.5</v>
      </c>
      <c r="O355" s="96"/>
      <c r="P355" s="96">
        <v>40431.5</v>
      </c>
      <c r="Q355" s="96"/>
      <c r="R355" s="97"/>
      <c r="S355" s="85">
        <f t="shared" si="257"/>
        <v>0.81269836803036</v>
      </c>
      <c r="T355" s="86" t="str">
        <f t="shared" si="258"/>
        <v xml:space="preserve"> </v>
      </c>
      <c r="U355" s="86">
        <f t="shared" si="259"/>
        <v>0.81269836803036</v>
      </c>
      <c r="V355" s="86" t="str">
        <f t="shared" si="260"/>
        <v xml:space="preserve"> </v>
      </c>
      <c r="W355" s="87" t="str">
        <f t="shared" si="261"/>
        <v xml:space="preserve"> </v>
      </c>
      <c r="X355" s="58"/>
      <c r="Y355" s="58"/>
    </row>
    <row r="356" spans="1:25" s="9" customFormat="1" ht="48" customHeight="1" x14ac:dyDescent="0.2">
      <c r="A356" s="71">
        <v>1183</v>
      </c>
      <c r="B356" s="77">
        <v>32001</v>
      </c>
      <c r="C356" s="45" t="s">
        <v>507</v>
      </c>
      <c r="D356" s="112">
        <f>SUM(E356:H356)</f>
        <v>57655.1</v>
      </c>
      <c r="E356" s="117">
        <f>+E358+E374+E377+E380+E382+E384</f>
        <v>0</v>
      </c>
      <c r="F356" s="117">
        <v>57655.1</v>
      </c>
      <c r="G356" s="117">
        <f t="shared" ref="G356:H356" si="306">+G358+G374+G377+G380+G382+G384</f>
        <v>0</v>
      </c>
      <c r="H356" s="118">
        <f t="shared" si="306"/>
        <v>0</v>
      </c>
      <c r="I356" s="112">
        <f>SUM(J356:M356)</f>
        <v>189035.2</v>
      </c>
      <c r="J356" s="117">
        <f>+J358+J374+J377+J380+J382+J384</f>
        <v>0</v>
      </c>
      <c r="K356" s="117">
        <f t="shared" ref="K356:M356" si="307">+K358+K374+K377+K380+K382+K384</f>
        <v>131510.20000000001</v>
      </c>
      <c r="L356" s="117">
        <f t="shared" si="307"/>
        <v>57525</v>
      </c>
      <c r="M356" s="118">
        <f t="shared" si="307"/>
        <v>0</v>
      </c>
      <c r="N356" s="114">
        <f>SUM(O356:R356)</f>
        <v>184508.9</v>
      </c>
      <c r="O356" s="117">
        <f>+O358+O374+O377+O380+O382+O384</f>
        <v>0</v>
      </c>
      <c r="P356" s="117">
        <f t="shared" ref="P356:R356" si="308">+P358+P374+P377+P380+P382+P384</f>
        <v>126983.9</v>
      </c>
      <c r="Q356" s="117">
        <f t="shared" si="308"/>
        <v>57525</v>
      </c>
      <c r="R356" s="118">
        <f t="shared" si="308"/>
        <v>0</v>
      </c>
      <c r="S356" s="37">
        <f t="shared" si="257"/>
        <v>0.97605578220352607</v>
      </c>
      <c r="T356" s="38" t="str">
        <f t="shared" si="258"/>
        <v xml:space="preserve"> </v>
      </c>
      <c r="U356" s="38">
        <f t="shared" si="259"/>
        <v>0.96558213735512521</v>
      </c>
      <c r="V356" s="38">
        <f t="shared" si="260"/>
        <v>1</v>
      </c>
      <c r="W356" s="39" t="str">
        <f t="shared" si="261"/>
        <v xml:space="preserve"> </v>
      </c>
      <c r="X356" s="60"/>
      <c r="Y356" s="60"/>
    </row>
    <row r="357" spans="1:25" s="1" customFormat="1" ht="29.25" customHeight="1" x14ac:dyDescent="0.2">
      <c r="A357" s="71"/>
      <c r="B357" s="77"/>
      <c r="C357" s="50" t="s">
        <v>10</v>
      </c>
      <c r="D357" s="112"/>
      <c r="E357" s="93"/>
      <c r="F357" s="130"/>
      <c r="G357" s="93"/>
      <c r="H357" s="113"/>
      <c r="I357" s="112"/>
      <c r="J357" s="93"/>
      <c r="K357" s="130"/>
      <c r="L357" s="93"/>
      <c r="M357" s="113"/>
      <c r="N357" s="114"/>
      <c r="O357" s="93"/>
      <c r="P357" s="130"/>
      <c r="Q357" s="93"/>
      <c r="R357" s="113"/>
      <c r="S357" s="85" t="str">
        <f t="shared" si="257"/>
        <v xml:space="preserve"> </v>
      </c>
      <c r="T357" s="86" t="str">
        <f t="shared" si="258"/>
        <v xml:space="preserve"> </v>
      </c>
      <c r="U357" s="86" t="str">
        <f t="shared" si="259"/>
        <v xml:space="preserve"> </v>
      </c>
      <c r="V357" s="86" t="str">
        <f t="shared" si="260"/>
        <v xml:space="preserve"> </v>
      </c>
      <c r="W357" s="87" t="str">
        <f t="shared" si="261"/>
        <v xml:space="preserve"> </v>
      </c>
      <c r="X357" s="58"/>
      <c r="Y357" s="58"/>
    </row>
    <row r="358" spans="1:25" s="9" customFormat="1" ht="24.75" customHeight="1" x14ac:dyDescent="0.2">
      <c r="A358" s="115"/>
      <c r="B358" s="116"/>
      <c r="C358" s="45" t="s">
        <v>360</v>
      </c>
      <c r="D358" s="112"/>
      <c r="E358" s="117"/>
      <c r="F358" s="117"/>
      <c r="G358" s="117"/>
      <c r="H358" s="118"/>
      <c r="I358" s="112">
        <f>SUM(J358:M358)</f>
        <v>142244.20000000001</v>
      </c>
      <c r="J358" s="117">
        <f>SUM(J360:J373)</f>
        <v>0</v>
      </c>
      <c r="K358" s="117">
        <f>SUM(K359:K373)</f>
        <v>121544.20000000001</v>
      </c>
      <c r="L358" s="117">
        <f t="shared" ref="L358:M358" si="309">SUM(L359:L373)</f>
        <v>20700</v>
      </c>
      <c r="M358" s="118">
        <f t="shared" si="309"/>
        <v>0</v>
      </c>
      <c r="N358" s="114">
        <f>SUM(O358:R358)</f>
        <v>138967.78</v>
      </c>
      <c r="O358" s="117">
        <f>SUM(O360:O373)</f>
        <v>0</v>
      </c>
      <c r="P358" s="117">
        <f>SUM(P359:P373)</f>
        <v>118267.78</v>
      </c>
      <c r="Q358" s="117">
        <f t="shared" ref="Q358:R358" si="310">SUM(Q359:Q373)</f>
        <v>20700</v>
      </c>
      <c r="R358" s="118">
        <f t="shared" si="310"/>
        <v>0</v>
      </c>
      <c r="S358" s="37">
        <f t="shared" si="257"/>
        <v>0.9769662313120675</v>
      </c>
      <c r="T358" s="38" t="str">
        <f t="shared" si="258"/>
        <v xml:space="preserve"> </v>
      </c>
      <c r="U358" s="38">
        <f t="shared" si="259"/>
        <v>0.97304338668566648</v>
      </c>
      <c r="V358" s="38">
        <f t="shared" si="260"/>
        <v>1</v>
      </c>
      <c r="W358" s="39" t="str">
        <f t="shared" si="261"/>
        <v xml:space="preserve"> </v>
      </c>
      <c r="X358" s="60"/>
      <c r="Y358" s="60"/>
    </row>
    <row r="359" spans="1:25" s="1" customFormat="1" ht="45.75" customHeight="1" x14ac:dyDescent="0.2">
      <c r="A359" s="71"/>
      <c r="B359" s="77"/>
      <c r="C359" s="44" t="s">
        <v>374</v>
      </c>
      <c r="D359" s="119"/>
      <c r="E359" s="120"/>
      <c r="F359" s="131"/>
      <c r="G359" s="120"/>
      <c r="H359" s="121"/>
      <c r="I359" s="119"/>
      <c r="J359" s="120"/>
      <c r="K359" s="131"/>
      <c r="L359" s="120">
        <v>20700</v>
      </c>
      <c r="M359" s="121"/>
      <c r="N359" s="122"/>
      <c r="O359" s="120"/>
      <c r="P359" s="131"/>
      <c r="Q359" s="120">
        <v>20700</v>
      </c>
      <c r="R359" s="121"/>
      <c r="S359" s="85" t="str">
        <f t="shared" si="257"/>
        <v xml:space="preserve"> </v>
      </c>
      <c r="T359" s="86" t="str">
        <f t="shared" si="258"/>
        <v xml:space="preserve"> </v>
      </c>
      <c r="U359" s="86" t="str">
        <f t="shared" si="259"/>
        <v xml:space="preserve"> </v>
      </c>
      <c r="V359" s="86">
        <f t="shared" si="260"/>
        <v>1</v>
      </c>
      <c r="W359" s="87" t="str">
        <f t="shared" si="261"/>
        <v xml:space="preserve"> </v>
      </c>
      <c r="X359" s="58"/>
      <c r="Y359" s="58"/>
    </row>
    <row r="360" spans="1:25" s="1" customFormat="1" ht="40.5" customHeight="1" x14ac:dyDescent="0.2">
      <c r="A360" s="71"/>
      <c r="B360" s="77"/>
      <c r="C360" s="44" t="s">
        <v>375</v>
      </c>
      <c r="D360" s="119"/>
      <c r="E360" s="93"/>
      <c r="F360" s="131"/>
      <c r="G360" s="93"/>
      <c r="H360" s="113"/>
      <c r="I360" s="119">
        <f>SUM(J360:M360)</f>
        <v>94387.200000000012</v>
      </c>
      <c r="J360" s="93"/>
      <c r="K360" s="131">
        <v>94387.200000000012</v>
      </c>
      <c r="L360" s="93"/>
      <c r="M360" s="113"/>
      <c r="N360" s="122">
        <f>SUM(O360:R360)</f>
        <v>91113.99</v>
      </c>
      <c r="O360" s="93"/>
      <c r="P360" s="131">
        <v>91113.99</v>
      </c>
      <c r="Q360" s="93"/>
      <c r="R360" s="113"/>
      <c r="S360" s="85">
        <f t="shared" si="257"/>
        <v>0.96532146307973954</v>
      </c>
      <c r="T360" s="86" t="str">
        <f t="shared" si="258"/>
        <v xml:space="preserve"> </v>
      </c>
      <c r="U360" s="86">
        <f t="shared" si="259"/>
        <v>0.96532146307973954</v>
      </c>
      <c r="V360" s="86" t="str">
        <f t="shared" si="260"/>
        <v xml:space="preserve"> </v>
      </c>
      <c r="W360" s="87" t="str">
        <f t="shared" si="261"/>
        <v xml:space="preserve"> </v>
      </c>
      <c r="X360" s="58"/>
      <c r="Y360" s="58"/>
    </row>
    <row r="361" spans="1:25" s="1" customFormat="1" ht="44.25" customHeight="1" x14ac:dyDescent="0.2">
      <c r="A361" s="71"/>
      <c r="B361" s="77"/>
      <c r="C361" s="44" t="s">
        <v>376</v>
      </c>
      <c r="D361" s="119"/>
      <c r="E361" s="93"/>
      <c r="F361" s="131"/>
      <c r="G361" s="93"/>
      <c r="H361" s="113"/>
      <c r="I361" s="119">
        <f t="shared" ref="I361:I373" si="311">SUM(J361:M361)</f>
        <v>138.9</v>
      </c>
      <c r="J361" s="93"/>
      <c r="K361" s="131">
        <v>138.9</v>
      </c>
      <c r="L361" s="93"/>
      <c r="M361" s="113"/>
      <c r="N361" s="122">
        <f>SUM(O361:R361)</f>
        <v>135.69</v>
      </c>
      <c r="O361" s="93"/>
      <c r="P361" s="131">
        <v>135.69</v>
      </c>
      <c r="Q361" s="93"/>
      <c r="R361" s="113"/>
      <c r="S361" s="85">
        <f t="shared" si="257"/>
        <v>0.97688984881209495</v>
      </c>
      <c r="T361" s="86" t="str">
        <f t="shared" si="258"/>
        <v xml:space="preserve"> </v>
      </c>
      <c r="U361" s="86">
        <f t="shared" si="259"/>
        <v>0.97688984881209495</v>
      </c>
      <c r="V361" s="86" t="str">
        <f t="shared" si="260"/>
        <v xml:space="preserve"> </v>
      </c>
      <c r="W361" s="87" t="str">
        <f t="shared" si="261"/>
        <v xml:space="preserve"> </v>
      </c>
      <c r="X361" s="58"/>
      <c r="Y361" s="58"/>
    </row>
    <row r="362" spans="1:25" s="1" customFormat="1" ht="33" customHeight="1" x14ac:dyDescent="0.2">
      <c r="A362" s="71"/>
      <c r="B362" s="77"/>
      <c r="C362" s="44" t="s">
        <v>377</v>
      </c>
      <c r="D362" s="119"/>
      <c r="E362" s="93"/>
      <c r="F362" s="131"/>
      <c r="G362" s="93"/>
      <c r="H362" s="113"/>
      <c r="I362" s="119">
        <f t="shared" si="311"/>
        <v>26013.1</v>
      </c>
      <c r="J362" s="93"/>
      <c r="K362" s="131">
        <v>26013.1</v>
      </c>
      <c r="L362" s="93"/>
      <c r="M362" s="113"/>
      <c r="N362" s="122">
        <f t="shared" ref="N362:N373" si="312">SUM(O362:R362)</f>
        <v>26013.1</v>
      </c>
      <c r="O362" s="93"/>
      <c r="P362" s="131">
        <v>26013.1</v>
      </c>
      <c r="Q362" s="93"/>
      <c r="R362" s="113"/>
      <c r="S362" s="85">
        <f t="shared" si="257"/>
        <v>1</v>
      </c>
      <c r="T362" s="86" t="str">
        <f t="shared" si="258"/>
        <v xml:space="preserve"> </v>
      </c>
      <c r="U362" s="86">
        <f t="shared" si="259"/>
        <v>1</v>
      </c>
      <c r="V362" s="86" t="str">
        <f t="shared" si="260"/>
        <v xml:space="preserve"> </v>
      </c>
      <c r="W362" s="87" t="str">
        <f t="shared" si="261"/>
        <v xml:space="preserve"> </v>
      </c>
      <c r="X362" s="58"/>
      <c r="Y362" s="58"/>
    </row>
    <row r="363" spans="1:25" s="1" customFormat="1" ht="39.950000000000003" customHeight="1" x14ac:dyDescent="0.2">
      <c r="A363" s="71"/>
      <c r="B363" s="77"/>
      <c r="C363" s="44" t="s">
        <v>378</v>
      </c>
      <c r="D363" s="119"/>
      <c r="E363" s="93"/>
      <c r="F363" s="131"/>
      <c r="G363" s="93"/>
      <c r="H363" s="113"/>
      <c r="I363" s="119">
        <f t="shared" si="311"/>
        <v>123</v>
      </c>
      <c r="J363" s="93"/>
      <c r="K363" s="131">
        <v>123</v>
      </c>
      <c r="L363" s="93"/>
      <c r="M363" s="113"/>
      <c r="N363" s="122">
        <f t="shared" si="312"/>
        <v>123</v>
      </c>
      <c r="O363" s="93"/>
      <c r="P363" s="131">
        <v>123</v>
      </c>
      <c r="Q363" s="93"/>
      <c r="R363" s="113"/>
      <c r="S363" s="85">
        <f t="shared" si="257"/>
        <v>1</v>
      </c>
      <c r="T363" s="86" t="str">
        <f t="shared" si="258"/>
        <v xml:space="preserve"> </v>
      </c>
      <c r="U363" s="86">
        <f t="shared" si="259"/>
        <v>1</v>
      </c>
      <c r="V363" s="86" t="str">
        <f t="shared" si="260"/>
        <v xml:space="preserve"> </v>
      </c>
      <c r="W363" s="87" t="str">
        <f t="shared" si="261"/>
        <v xml:space="preserve"> </v>
      </c>
      <c r="X363" s="58"/>
      <c r="Y363" s="58"/>
    </row>
    <row r="364" spans="1:25" s="1" customFormat="1" ht="39.950000000000003" customHeight="1" x14ac:dyDescent="0.2">
      <c r="A364" s="71"/>
      <c r="B364" s="77"/>
      <c r="C364" s="44" t="s">
        <v>379</v>
      </c>
      <c r="D364" s="119"/>
      <c r="E364" s="93"/>
      <c r="F364" s="131"/>
      <c r="G364" s="93"/>
      <c r="H364" s="113"/>
      <c r="I364" s="119">
        <f t="shared" si="311"/>
        <v>113</v>
      </c>
      <c r="J364" s="93"/>
      <c r="K364" s="131">
        <v>113</v>
      </c>
      <c r="L364" s="93"/>
      <c r="M364" s="113"/>
      <c r="N364" s="122">
        <f t="shared" si="312"/>
        <v>113</v>
      </c>
      <c r="O364" s="93"/>
      <c r="P364" s="131">
        <v>113</v>
      </c>
      <c r="Q364" s="93"/>
      <c r="R364" s="113"/>
      <c r="S364" s="85">
        <f t="shared" si="257"/>
        <v>1</v>
      </c>
      <c r="T364" s="86" t="str">
        <f t="shared" si="258"/>
        <v xml:space="preserve"> </v>
      </c>
      <c r="U364" s="86">
        <f t="shared" si="259"/>
        <v>1</v>
      </c>
      <c r="V364" s="86" t="str">
        <f t="shared" si="260"/>
        <v xml:space="preserve"> </v>
      </c>
      <c r="W364" s="87" t="str">
        <f t="shared" si="261"/>
        <v xml:space="preserve"> </v>
      </c>
      <c r="X364" s="58"/>
      <c r="Y364" s="58"/>
    </row>
    <row r="365" spans="1:25" s="1" customFormat="1" ht="44.25" customHeight="1" x14ac:dyDescent="0.2">
      <c r="A365" s="71"/>
      <c r="B365" s="77"/>
      <c r="C365" s="44" t="s">
        <v>380</v>
      </c>
      <c r="D365" s="119"/>
      <c r="E365" s="93"/>
      <c r="F365" s="131"/>
      <c r="G365" s="93"/>
      <c r="H365" s="113"/>
      <c r="I365" s="119">
        <f t="shared" si="311"/>
        <v>136</v>
      </c>
      <c r="J365" s="93"/>
      <c r="K365" s="131">
        <v>136</v>
      </c>
      <c r="L365" s="93"/>
      <c r="M365" s="113"/>
      <c r="N365" s="122">
        <f t="shared" si="312"/>
        <v>136</v>
      </c>
      <c r="O365" s="93"/>
      <c r="P365" s="131">
        <v>136</v>
      </c>
      <c r="Q365" s="93"/>
      <c r="R365" s="113"/>
      <c r="S365" s="85">
        <f t="shared" si="257"/>
        <v>1</v>
      </c>
      <c r="T365" s="86" t="str">
        <f t="shared" si="258"/>
        <v xml:space="preserve"> </v>
      </c>
      <c r="U365" s="86">
        <f t="shared" si="259"/>
        <v>1</v>
      </c>
      <c r="V365" s="86" t="str">
        <f t="shared" si="260"/>
        <v xml:space="preserve"> </v>
      </c>
      <c r="W365" s="87" t="str">
        <f t="shared" si="261"/>
        <v xml:space="preserve"> </v>
      </c>
      <c r="X365" s="58"/>
      <c r="Y365" s="58"/>
    </row>
    <row r="366" spans="1:25" s="1" customFormat="1" ht="39.950000000000003" customHeight="1" x14ac:dyDescent="0.2">
      <c r="A366" s="71"/>
      <c r="B366" s="77"/>
      <c r="C366" s="44" t="s">
        <v>381</v>
      </c>
      <c r="D366" s="119"/>
      <c r="E366" s="93"/>
      <c r="F366" s="131"/>
      <c r="G366" s="93"/>
      <c r="H366" s="113"/>
      <c r="I366" s="119">
        <f t="shared" si="311"/>
        <v>79</v>
      </c>
      <c r="J366" s="93"/>
      <c r="K366" s="131">
        <v>79</v>
      </c>
      <c r="L366" s="93"/>
      <c r="M366" s="113"/>
      <c r="N366" s="122">
        <f t="shared" si="312"/>
        <v>79</v>
      </c>
      <c r="O366" s="93"/>
      <c r="P366" s="131">
        <v>79</v>
      </c>
      <c r="Q366" s="93"/>
      <c r="R366" s="113"/>
      <c r="S366" s="85">
        <f t="shared" si="257"/>
        <v>1</v>
      </c>
      <c r="T366" s="86" t="str">
        <f t="shared" si="258"/>
        <v xml:space="preserve"> </v>
      </c>
      <c r="U366" s="86">
        <f t="shared" si="259"/>
        <v>1</v>
      </c>
      <c r="V366" s="86" t="str">
        <f t="shared" si="260"/>
        <v xml:space="preserve"> </v>
      </c>
      <c r="W366" s="87" t="str">
        <f t="shared" si="261"/>
        <v xml:space="preserve"> </v>
      </c>
      <c r="X366" s="58"/>
      <c r="Y366" s="58"/>
    </row>
    <row r="367" spans="1:25" s="1" customFormat="1" ht="39.950000000000003" customHeight="1" x14ac:dyDescent="0.2">
      <c r="A367" s="71"/>
      <c r="B367" s="77"/>
      <c r="C367" s="44" t="s">
        <v>382</v>
      </c>
      <c r="D367" s="119"/>
      <c r="E367" s="93"/>
      <c r="F367" s="131"/>
      <c r="G367" s="93"/>
      <c r="H367" s="113"/>
      <c r="I367" s="119">
        <f t="shared" si="311"/>
        <v>96</v>
      </c>
      <c r="J367" s="93"/>
      <c r="K367" s="131">
        <v>96</v>
      </c>
      <c r="L367" s="93"/>
      <c r="M367" s="113"/>
      <c r="N367" s="122">
        <f t="shared" si="312"/>
        <v>96</v>
      </c>
      <c r="O367" s="93"/>
      <c r="P367" s="131">
        <v>96</v>
      </c>
      <c r="Q367" s="93"/>
      <c r="R367" s="113"/>
      <c r="S367" s="85">
        <f t="shared" si="257"/>
        <v>1</v>
      </c>
      <c r="T367" s="86" t="str">
        <f t="shared" si="258"/>
        <v xml:space="preserve"> </v>
      </c>
      <c r="U367" s="86">
        <f t="shared" si="259"/>
        <v>1</v>
      </c>
      <c r="V367" s="86" t="str">
        <f t="shared" si="260"/>
        <v xml:space="preserve"> </v>
      </c>
      <c r="W367" s="87" t="str">
        <f t="shared" si="261"/>
        <v xml:space="preserve"> </v>
      </c>
      <c r="X367" s="58"/>
      <c r="Y367" s="58"/>
    </row>
    <row r="368" spans="1:25" s="1" customFormat="1" ht="39.950000000000003" customHeight="1" x14ac:dyDescent="0.2">
      <c r="A368" s="71"/>
      <c r="B368" s="77"/>
      <c r="C368" s="44" t="s">
        <v>383</v>
      </c>
      <c r="D368" s="119"/>
      <c r="E368" s="93"/>
      <c r="F368" s="131"/>
      <c r="G368" s="93"/>
      <c r="H368" s="113"/>
      <c r="I368" s="119">
        <f t="shared" si="311"/>
        <v>94</v>
      </c>
      <c r="J368" s="93"/>
      <c r="K368" s="131">
        <v>94</v>
      </c>
      <c r="L368" s="93"/>
      <c r="M368" s="113"/>
      <c r="N368" s="122">
        <f t="shared" si="312"/>
        <v>94</v>
      </c>
      <c r="O368" s="93"/>
      <c r="P368" s="131">
        <v>94</v>
      </c>
      <c r="Q368" s="93"/>
      <c r="R368" s="113"/>
      <c r="S368" s="85">
        <f t="shared" si="257"/>
        <v>1</v>
      </c>
      <c r="T368" s="86" t="str">
        <f t="shared" si="258"/>
        <v xml:space="preserve"> </v>
      </c>
      <c r="U368" s="86">
        <f t="shared" si="259"/>
        <v>1</v>
      </c>
      <c r="V368" s="86" t="str">
        <f t="shared" si="260"/>
        <v xml:space="preserve"> </v>
      </c>
      <c r="W368" s="87" t="str">
        <f t="shared" si="261"/>
        <v xml:space="preserve"> </v>
      </c>
      <c r="X368" s="58"/>
      <c r="Y368" s="58"/>
    </row>
    <row r="369" spans="1:25" s="1" customFormat="1" ht="39.950000000000003" customHeight="1" x14ac:dyDescent="0.2">
      <c r="A369" s="71"/>
      <c r="B369" s="77"/>
      <c r="C369" s="44" t="s">
        <v>384</v>
      </c>
      <c r="D369" s="119"/>
      <c r="E369" s="93"/>
      <c r="F369" s="131"/>
      <c r="G369" s="93"/>
      <c r="H369" s="113"/>
      <c r="I369" s="119">
        <f t="shared" si="311"/>
        <v>65</v>
      </c>
      <c r="J369" s="93"/>
      <c r="K369" s="131">
        <v>65</v>
      </c>
      <c r="L369" s="93"/>
      <c r="M369" s="113"/>
      <c r="N369" s="122">
        <f t="shared" si="312"/>
        <v>65</v>
      </c>
      <c r="O369" s="93"/>
      <c r="P369" s="131">
        <v>65</v>
      </c>
      <c r="Q369" s="93"/>
      <c r="R369" s="113"/>
      <c r="S369" s="85">
        <f t="shared" si="257"/>
        <v>1</v>
      </c>
      <c r="T369" s="86" t="str">
        <f t="shared" si="258"/>
        <v xml:space="preserve"> </v>
      </c>
      <c r="U369" s="86">
        <f t="shared" si="259"/>
        <v>1</v>
      </c>
      <c r="V369" s="86" t="str">
        <f t="shared" si="260"/>
        <v xml:space="preserve"> </v>
      </c>
      <c r="W369" s="87" t="str">
        <f t="shared" si="261"/>
        <v xml:space="preserve"> </v>
      </c>
      <c r="X369" s="58"/>
      <c r="Y369" s="58"/>
    </row>
    <row r="370" spans="1:25" s="1" customFormat="1" ht="39.950000000000003" customHeight="1" x14ac:dyDescent="0.2">
      <c r="A370" s="71"/>
      <c r="B370" s="77"/>
      <c r="C370" s="44" t="s">
        <v>385</v>
      </c>
      <c r="D370" s="119"/>
      <c r="E370" s="93"/>
      <c r="F370" s="131"/>
      <c r="G370" s="93"/>
      <c r="H370" s="113"/>
      <c r="I370" s="119">
        <f t="shared" si="311"/>
        <v>46</v>
      </c>
      <c r="J370" s="93"/>
      <c r="K370" s="131">
        <v>46</v>
      </c>
      <c r="L370" s="93"/>
      <c r="M370" s="113"/>
      <c r="N370" s="122">
        <f t="shared" si="312"/>
        <v>46</v>
      </c>
      <c r="O370" s="93"/>
      <c r="P370" s="131">
        <v>46</v>
      </c>
      <c r="Q370" s="93"/>
      <c r="R370" s="113"/>
      <c r="S370" s="85">
        <f t="shared" si="257"/>
        <v>1</v>
      </c>
      <c r="T370" s="86" t="str">
        <f t="shared" si="258"/>
        <v xml:space="preserve"> </v>
      </c>
      <c r="U370" s="86">
        <f t="shared" si="259"/>
        <v>1</v>
      </c>
      <c r="V370" s="86" t="str">
        <f t="shared" si="260"/>
        <v xml:space="preserve"> </v>
      </c>
      <c r="W370" s="87" t="str">
        <f t="shared" si="261"/>
        <v xml:space="preserve"> </v>
      </c>
      <c r="X370" s="58"/>
      <c r="Y370" s="58"/>
    </row>
    <row r="371" spans="1:25" s="1" customFormat="1" ht="39.950000000000003" customHeight="1" x14ac:dyDescent="0.2">
      <c r="A371" s="71"/>
      <c r="B371" s="77"/>
      <c r="C371" s="44" t="s">
        <v>386</v>
      </c>
      <c r="D371" s="119"/>
      <c r="E371" s="93"/>
      <c r="F371" s="131"/>
      <c r="G371" s="93"/>
      <c r="H371" s="113"/>
      <c r="I371" s="119">
        <f t="shared" si="311"/>
        <v>47</v>
      </c>
      <c r="J371" s="93"/>
      <c r="K371" s="131">
        <v>47</v>
      </c>
      <c r="L371" s="93"/>
      <c r="M371" s="113"/>
      <c r="N371" s="122">
        <f t="shared" si="312"/>
        <v>47</v>
      </c>
      <c r="O371" s="93"/>
      <c r="P371" s="131">
        <v>47</v>
      </c>
      <c r="Q371" s="93"/>
      <c r="R371" s="113"/>
      <c r="S371" s="85">
        <f t="shared" si="257"/>
        <v>1</v>
      </c>
      <c r="T371" s="86" t="str">
        <f t="shared" si="258"/>
        <v xml:space="preserve"> </v>
      </c>
      <c r="U371" s="86">
        <f t="shared" si="259"/>
        <v>1</v>
      </c>
      <c r="V371" s="86" t="str">
        <f t="shared" si="260"/>
        <v xml:space="preserve"> </v>
      </c>
      <c r="W371" s="87" t="str">
        <f t="shared" si="261"/>
        <v xml:space="preserve"> </v>
      </c>
      <c r="X371" s="58"/>
      <c r="Y371" s="58"/>
    </row>
    <row r="372" spans="1:25" s="1" customFormat="1" ht="39.950000000000003" customHeight="1" x14ac:dyDescent="0.2">
      <c r="A372" s="71"/>
      <c r="B372" s="77"/>
      <c r="C372" s="44" t="s">
        <v>387</v>
      </c>
      <c r="D372" s="119"/>
      <c r="E372" s="93"/>
      <c r="F372" s="131"/>
      <c r="G372" s="93"/>
      <c r="H372" s="113"/>
      <c r="I372" s="119">
        <f t="shared" si="311"/>
        <v>81</v>
      </c>
      <c r="J372" s="93"/>
      <c r="K372" s="131">
        <v>81</v>
      </c>
      <c r="L372" s="93"/>
      <c r="M372" s="113"/>
      <c r="N372" s="122">
        <f t="shared" si="312"/>
        <v>81</v>
      </c>
      <c r="O372" s="93"/>
      <c r="P372" s="131">
        <v>81</v>
      </c>
      <c r="Q372" s="93"/>
      <c r="R372" s="113"/>
      <c r="S372" s="85">
        <f t="shared" si="257"/>
        <v>1</v>
      </c>
      <c r="T372" s="86" t="str">
        <f t="shared" si="258"/>
        <v xml:space="preserve"> </v>
      </c>
      <c r="U372" s="86">
        <f t="shared" si="259"/>
        <v>1</v>
      </c>
      <c r="V372" s="86" t="str">
        <f t="shared" si="260"/>
        <v xml:space="preserve"> </v>
      </c>
      <c r="W372" s="87" t="str">
        <f t="shared" si="261"/>
        <v xml:space="preserve"> </v>
      </c>
      <c r="X372" s="58"/>
      <c r="Y372" s="58"/>
    </row>
    <row r="373" spans="1:25" s="1" customFormat="1" ht="39.950000000000003" customHeight="1" x14ac:dyDescent="0.2">
      <c r="A373" s="71"/>
      <c r="B373" s="77"/>
      <c r="C373" s="44" t="s">
        <v>388</v>
      </c>
      <c r="D373" s="119"/>
      <c r="E373" s="93"/>
      <c r="F373" s="131"/>
      <c r="G373" s="93"/>
      <c r="H373" s="113"/>
      <c r="I373" s="119">
        <f t="shared" si="311"/>
        <v>125</v>
      </c>
      <c r="J373" s="93"/>
      <c r="K373" s="131">
        <v>125</v>
      </c>
      <c r="L373" s="93"/>
      <c r="M373" s="113"/>
      <c r="N373" s="122">
        <f t="shared" si="312"/>
        <v>125</v>
      </c>
      <c r="O373" s="93"/>
      <c r="P373" s="131">
        <v>125</v>
      </c>
      <c r="Q373" s="93"/>
      <c r="R373" s="113"/>
      <c r="S373" s="85">
        <f t="shared" si="257"/>
        <v>1</v>
      </c>
      <c r="T373" s="86" t="str">
        <f t="shared" si="258"/>
        <v xml:space="preserve"> </v>
      </c>
      <c r="U373" s="86">
        <f t="shared" si="259"/>
        <v>1</v>
      </c>
      <c r="V373" s="86" t="str">
        <f t="shared" si="260"/>
        <v xml:space="preserve"> </v>
      </c>
      <c r="W373" s="87" t="str">
        <f t="shared" si="261"/>
        <v xml:space="preserve"> </v>
      </c>
      <c r="X373" s="58"/>
      <c r="Y373" s="58"/>
    </row>
    <row r="374" spans="1:25" s="9" customFormat="1" ht="25.5" customHeight="1" x14ac:dyDescent="0.2">
      <c r="A374" s="115"/>
      <c r="B374" s="116"/>
      <c r="C374" s="45" t="s">
        <v>389</v>
      </c>
      <c r="D374" s="112"/>
      <c r="E374" s="117"/>
      <c r="F374" s="117"/>
      <c r="G374" s="117"/>
      <c r="H374" s="118"/>
      <c r="I374" s="112">
        <f>SUM(J374:M374)</f>
        <v>30225</v>
      </c>
      <c r="J374" s="117">
        <f>SUM(J375:J376)</f>
        <v>0</v>
      </c>
      <c r="K374" s="117">
        <f t="shared" ref="K374:M374" si="313">SUM(K375:K376)</f>
        <v>0</v>
      </c>
      <c r="L374" s="117">
        <f t="shared" si="313"/>
        <v>30225</v>
      </c>
      <c r="M374" s="118">
        <f t="shared" si="313"/>
        <v>0</v>
      </c>
      <c r="N374" s="114">
        <f>SUM(O374:R374)</f>
        <v>30225</v>
      </c>
      <c r="O374" s="117">
        <f>SUM(O375:O376)</f>
        <v>0</v>
      </c>
      <c r="P374" s="117">
        <f t="shared" ref="P374:R374" si="314">SUM(P375:P376)</f>
        <v>0</v>
      </c>
      <c r="Q374" s="117">
        <f t="shared" si="314"/>
        <v>30225</v>
      </c>
      <c r="R374" s="118">
        <f t="shared" si="314"/>
        <v>0</v>
      </c>
      <c r="S374" s="37">
        <f t="shared" si="257"/>
        <v>1</v>
      </c>
      <c r="T374" s="38" t="str">
        <f t="shared" si="258"/>
        <v xml:space="preserve"> </v>
      </c>
      <c r="U374" s="38" t="str">
        <f t="shared" si="259"/>
        <v xml:space="preserve"> </v>
      </c>
      <c r="V374" s="38">
        <f t="shared" si="260"/>
        <v>1</v>
      </c>
      <c r="W374" s="39" t="str">
        <f t="shared" si="261"/>
        <v xml:space="preserve"> </v>
      </c>
      <c r="X374" s="60"/>
      <c r="Y374" s="60"/>
    </row>
    <row r="375" spans="1:25" s="1" customFormat="1" ht="24.95" customHeight="1" x14ac:dyDescent="0.2">
      <c r="A375" s="71"/>
      <c r="B375" s="77"/>
      <c r="C375" s="44" t="s">
        <v>390</v>
      </c>
      <c r="D375" s="119"/>
      <c r="E375" s="120"/>
      <c r="F375" s="131"/>
      <c r="G375" s="120"/>
      <c r="H375" s="121"/>
      <c r="I375" s="119">
        <f>SUM(J375:M375)</f>
        <v>18600</v>
      </c>
      <c r="J375" s="120"/>
      <c r="K375" s="131"/>
      <c r="L375" s="120">
        <v>18600</v>
      </c>
      <c r="M375" s="121"/>
      <c r="N375" s="122">
        <f>SUM(O375:R375)</f>
        <v>18600</v>
      </c>
      <c r="O375" s="120"/>
      <c r="P375" s="131"/>
      <c r="Q375" s="120">
        <v>18600</v>
      </c>
      <c r="R375" s="121"/>
      <c r="S375" s="85">
        <f t="shared" si="257"/>
        <v>1</v>
      </c>
      <c r="T375" s="86" t="str">
        <f t="shared" si="258"/>
        <v xml:space="preserve"> </v>
      </c>
      <c r="U375" s="86" t="str">
        <f t="shared" si="259"/>
        <v xml:space="preserve"> </v>
      </c>
      <c r="V375" s="86">
        <f t="shared" si="260"/>
        <v>1</v>
      </c>
      <c r="W375" s="87" t="str">
        <f t="shared" si="261"/>
        <v xml:space="preserve"> </v>
      </c>
      <c r="X375" s="58"/>
      <c r="Y375" s="58"/>
    </row>
    <row r="376" spans="1:25" s="1" customFormat="1" ht="29.25" customHeight="1" x14ac:dyDescent="0.2">
      <c r="A376" s="71"/>
      <c r="B376" s="77"/>
      <c r="C376" s="44" t="s">
        <v>391</v>
      </c>
      <c r="D376" s="119"/>
      <c r="E376" s="120"/>
      <c r="F376" s="131"/>
      <c r="G376" s="120"/>
      <c r="H376" s="121"/>
      <c r="I376" s="119">
        <f>SUM(J376:M376)</f>
        <v>11625</v>
      </c>
      <c r="J376" s="120"/>
      <c r="K376" s="131"/>
      <c r="L376" s="120">
        <v>11625</v>
      </c>
      <c r="M376" s="121"/>
      <c r="N376" s="122">
        <f>SUM(O376:R376)</f>
        <v>11625</v>
      </c>
      <c r="O376" s="120"/>
      <c r="P376" s="131"/>
      <c r="Q376" s="120">
        <v>11625</v>
      </c>
      <c r="R376" s="121"/>
      <c r="S376" s="85">
        <f t="shared" si="257"/>
        <v>1</v>
      </c>
      <c r="T376" s="86" t="str">
        <f t="shared" si="258"/>
        <v xml:space="preserve"> </v>
      </c>
      <c r="U376" s="86" t="str">
        <f t="shared" si="259"/>
        <v xml:space="preserve"> </v>
      </c>
      <c r="V376" s="86">
        <f t="shared" si="260"/>
        <v>1</v>
      </c>
      <c r="W376" s="87" t="str">
        <f t="shared" si="261"/>
        <v xml:space="preserve"> </v>
      </c>
      <c r="X376" s="58"/>
      <c r="Y376" s="58"/>
    </row>
    <row r="377" spans="1:25" s="9" customFormat="1" ht="24.95" customHeight="1" x14ac:dyDescent="0.2">
      <c r="A377" s="115"/>
      <c r="B377" s="116"/>
      <c r="C377" s="45" t="s">
        <v>338</v>
      </c>
      <c r="D377" s="112"/>
      <c r="E377" s="117"/>
      <c r="F377" s="117"/>
      <c r="G377" s="117"/>
      <c r="H377" s="118"/>
      <c r="I377" s="112">
        <f>SUM(J377:M377)</f>
        <v>921.9</v>
      </c>
      <c r="J377" s="117">
        <f>SUM(J378:J379)</f>
        <v>0</v>
      </c>
      <c r="K377" s="117">
        <f t="shared" ref="K377:M377" si="315">SUM(K378:K379)</f>
        <v>171.9</v>
      </c>
      <c r="L377" s="117">
        <f t="shared" si="315"/>
        <v>750</v>
      </c>
      <c r="M377" s="118">
        <f t="shared" si="315"/>
        <v>0</v>
      </c>
      <c r="N377" s="114">
        <f>SUM(O377:R377)</f>
        <v>921.9</v>
      </c>
      <c r="O377" s="117">
        <f>SUM(O378:O379)</f>
        <v>0</v>
      </c>
      <c r="P377" s="117">
        <f t="shared" ref="P377:R377" si="316">SUM(P378:P379)</f>
        <v>171.9</v>
      </c>
      <c r="Q377" s="117">
        <f t="shared" si="316"/>
        <v>750</v>
      </c>
      <c r="R377" s="118">
        <f t="shared" si="316"/>
        <v>0</v>
      </c>
      <c r="S377" s="37">
        <f t="shared" si="257"/>
        <v>1</v>
      </c>
      <c r="T377" s="38" t="str">
        <f t="shared" si="258"/>
        <v xml:space="preserve"> </v>
      </c>
      <c r="U377" s="38">
        <f t="shared" si="259"/>
        <v>1</v>
      </c>
      <c r="V377" s="38">
        <f t="shared" si="260"/>
        <v>1</v>
      </c>
      <c r="W377" s="39" t="str">
        <f t="shared" si="261"/>
        <v xml:space="preserve"> </v>
      </c>
      <c r="X377" s="60"/>
      <c r="Y377" s="60"/>
    </row>
    <row r="378" spans="1:25" s="1" customFormat="1" ht="39" customHeight="1" x14ac:dyDescent="0.2">
      <c r="A378" s="71"/>
      <c r="B378" s="77"/>
      <c r="C378" s="44" t="s">
        <v>392</v>
      </c>
      <c r="D378" s="119"/>
      <c r="E378" s="120"/>
      <c r="F378" s="131"/>
      <c r="G378" s="120"/>
      <c r="H378" s="121"/>
      <c r="I378" s="119">
        <f>SUM(J378:M378)</f>
        <v>750</v>
      </c>
      <c r="J378" s="120"/>
      <c r="K378" s="131"/>
      <c r="L378" s="120">
        <v>750</v>
      </c>
      <c r="M378" s="121"/>
      <c r="N378" s="122">
        <f>SUM(O378:R378)</f>
        <v>750</v>
      </c>
      <c r="O378" s="120"/>
      <c r="P378" s="131"/>
      <c r="Q378" s="120">
        <v>750</v>
      </c>
      <c r="R378" s="121"/>
      <c r="S378" s="85">
        <f t="shared" si="257"/>
        <v>1</v>
      </c>
      <c r="T378" s="86" t="str">
        <f t="shared" si="258"/>
        <v xml:space="preserve"> </v>
      </c>
      <c r="U378" s="86" t="str">
        <f t="shared" si="259"/>
        <v xml:space="preserve"> </v>
      </c>
      <c r="V378" s="86">
        <f t="shared" si="260"/>
        <v>1</v>
      </c>
      <c r="W378" s="87" t="str">
        <f t="shared" si="261"/>
        <v xml:space="preserve"> </v>
      </c>
      <c r="X378" s="58"/>
      <c r="Y378" s="58"/>
    </row>
    <row r="379" spans="1:25" s="1" customFormat="1" ht="42" customHeight="1" x14ac:dyDescent="0.2">
      <c r="A379" s="71"/>
      <c r="B379" s="77"/>
      <c r="C379" s="44" t="s">
        <v>393</v>
      </c>
      <c r="D379" s="119"/>
      <c r="E379" s="120"/>
      <c r="F379" s="131"/>
      <c r="G379" s="120"/>
      <c r="H379" s="121"/>
      <c r="I379" s="119">
        <f t="shared" ref="I379:I392" si="317">SUM(J379:M379)</f>
        <v>171.9</v>
      </c>
      <c r="J379" s="120"/>
      <c r="K379" s="131">
        <v>171.9</v>
      </c>
      <c r="L379" s="120"/>
      <c r="M379" s="121"/>
      <c r="N379" s="122">
        <f t="shared" ref="N379:N392" si="318">SUM(O379:R379)</f>
        <v>171.9</v>
      </c>
      <c r="O379" s="120"/>
      <c r="P379" s="131">
        <v>171.9</v>
      </c>
      <c r="Q379" s="120"/>
      <c r="R379" s="121"/>
      <c r="S379" s="85">
        <f t="shared" si="257"/>
        <v>1</v>
      </c>
      <c r="T379" s="86" t="str">
        <f t="shared" si="258"/>
        <v xml:space="preserve"> </v>
      </c>
      <c r="U379" s="86">
        <f t="shared" si="259"/>
        <v>1</v>
      </c>
      <c r="V379" s="86" t="str">
        <f t="shared" si="260"/>
        <v xml:space="preserve"> </v>
      </c>
      <c r="W379" s="87" t="str">
        <f t="shared" si="261"/>
        <v xml:space="preserve"> </v>
      </c>
      <c r="X379" s="58"/>
      <c r="Y379" s="58"/>
    </row>
    <row r="380" spans="1:25" s="9" customFormat="1" ht="24.95" customHeight="1" x14ac:dyDescent="0.2">
      <c r="A380" s="115"/>
      <c r="B380" s="116"/>
      <c r="C380" s="45" t="s">
        <v>394</v>
      </c>
      <c r="D380" s="112"/>
      <c r="E380" s="117"/>
      <c r="F380" s="117"/>
      <c r="G380" s="117"/>
      <c r="H380" s="118"/>
      <c r="I380" s="112">
        <f t="shared" si="317"/>
        <v>5850</v>
      </c>
      <c r="J380" s="117">
        <f>+J381</f>
        <v>0</v>
      </c>
      <c r="K380" s="117">
        <f t="shared" ref="K380:M380" si="319">+K381</f>
        <v>0</v>
      </c>
      <c r="L380" s="117">
        <f t="shared" si="319"/>
        <v>5850</v>
      </c>
      <c r="M380" s="118">
        <f t="shared" si="319"/>
        <v>0</v>
      </c>
      <c r="N380" s="114">
        <f t="shared" si="318"/>
        <v>5850</v>
      </c>
      <c r="O380" s="117">
        <f>+O381</f>
        <v>0</v>
      </c>
      <c r="P380" s="117">
        <f t="shared" ref="P380:R380" si="320">+P381</f>
        <v>0</v>
      </c>
      <c r="Q380" s="117">
        <f t="shared" si="320"/>
        <v>5850</v>
      </c>
      <c r="R380" s="118">
        <f t="shared" si="320"/>
        <v>0</v>
      </c>
      <c r="S380" s="37">
        <f t="shared" si="257"/>
        <v>1</v>
      </c>
      <c r="T380" s="38" t="str">
        <f t="shared" si="258"/>
        <v xml:space="preserve"> </v>
      </c>
      <c r="U380" s="38" t="str">
        <f t="shared" si="259"/>
        <v xml:space="preserve"> </v>
      </c>
      <c r="V380" s="38">
        <f t="shared" si="260"/>
        <v>1</v>
      </c>
      <c r="W380" s="39" t="str">
        <f t="shared" si="261"/>
        <v xml:space="preserve"> </v>
      </c>
      <c r="X380" s="60"/>
      <c r="Y380" s="60"/>
    </row>
    <row r="381" spans="1:25" s="1" customFormat="1" ht="42" customHeight="1" x14ac:dyDescent="0.2">
      <c r="A381" s="132"/>
      <c r="B381" s="133"/>
      <c r="C381" s="44" t="s">
        <v>395</v>
      </c>
      <c r="D381" s="119"/>
      <c r="E381" s="120"/>
      <c r="F381" s="131"/>
      <c r="G381" s="120"/>
      <c r="H381" s="121"/>
      <c r="I381" s="119">
        <f t="shared" si="317"/>
        <v>5850</v>
      </c>
      <c r="J381" s="120"/>
      <c r="K381" s="131"/>
      <c r="L381" s="120">
        <v>5850</v>
      </c>
      <c r="M381" s="121"/>
      <c r="N381" s="122">
        <f t="shared" si="318"/>
        <v>5850</v>
      </c>
      <c r="O381" s="120"/>
      <c r="P381" s="131"/>
      <c r="Q381" s="120">
        <v>5850</v>
      </c>
      <c r="R381" s="121"/>
      <c r="S381" s="85">
        <f t="shared" si="257"/>
        <v>1</v>
      </c>
      <c r="T381" s="86" t="str">
        <f t="shared" si="258"/>
        <v xml:space="preserve"> </v>
      </c>
      <c r="U381" s="86" t="str">
        <f t="shared" si="259"/>
        <v xml:space="preserve"> </v>
      </c>
      <c r="V381" s="86">
        <f t="shared" si="260"/>
        <v>1</v>
      </c>
      <c r="W381" s="87" t="str">
        <f t="shared" si="261"/>
        <v xml:space="preserve"> </v>
      </c>
      <c r="X381" s="58"/>
      <c r="Y381" s="58"/>
    </row>
    <row r="382" spans="1:25" s="9" customFormat="1" ht="24.95" customHeight="1" x14ac:dyDescent="0.2">
      <c r="A382" s="115"/>
      <c r="B382" s="116"/>
      <c r="C382" s="45" t="s">
        <v>340</v>
      </c>
      <c r="D382" s="112"/>
      <c r="E382" s="117"/>
      <c r="F382" s="117"/>
      <c r="G382" s="117"/>
      <c r="H382" s="118"/>
      <c r="I382" s="112">
        <f t="shared" si="317"/>
        <v>83</v>
      </c>
      <c r="J382" s="117">
        <f>+J383</f>
        <v>0</v>
      </c>
      <c r="K382" s="117">
        <f t="shared" ref="K382:M382" si="321">+K383</f>
        <v>83</v>
      </c>
      <c r="L382" s="117">
        <f t="shared" si="321"/>
        <v>0</v>
      </c>
      <c r="M382" s="118">
        <f t="shared" si="321"/>
        <v>0</v>
      </c>
      <c r="N382" s="114">
        <f t="shared" si="318"/>
        <v>83</v>
      </c>
      <c r="O382" s="117">
        <f>+O383</f>
        <v>0</v>
      </c>
      <c r="P382" s="117">
        <f t="shared" ref="P382:R382" si="322">+P383</f>
        <v>83</v>
      </c>
      <c r="Q382" s="117">
        <f t="shared" si="322"/>
        <v>0</v>
      </c>
      <c r="R382" s="118">
        <f t="shared" si="322"/>
        <v>0</v>
      </c>
      <c r="S382" s="37">
        <f t="shared" si="257"/>
        <v>1</v>
      </c>
      <c r="T382" s="38" t="str">
        <f t="shared" si="258"/>
        <v xml:space="preserve"> </v>
      </c>
      <c r="U382" s="38">
        <f t="shared" si="259"/>
        <v>1</v>
      </c>
      <c r="V382" s="38" t="str">
        <f t="shared" si="260"/>
        <v xml:space="preserve"> </v>
      </c>
      <c r="W382" s="39" t="str">
        <f t="shared" si="261"/>
        <v xml:space="preserve"> </v>
      </c>
      <c r="X382" s="60"/>
      <c r="Y382" s="60"/>
    </row>
    <row r="383" spans="1:25" s="1" customFormat="1" ht="48.75" customHeight="1" x14ac:dyDescent="0.2">
      <c r="A383" s="132"/>
      <c r="B383" s="133"/>
      <c r="C383" s="44" t="s">
        <v>396</v>
      </c>
      <c r="D383" s="119"/>
      <c r="E383" s="93"/>
      <c r="F383" s="131"/>
      <c r="G383" s="93"/>
      <c r="H383" s="113"/>
      <c r="I383" s="119">
        <f t="shared" si="317"/>
        <v>83</v>
      </c>
      <c r="J383" s="93"/>
      <c r="K383" s="131">
        <v>83</v>
      </c>
      <c r="L383" s="93"/>
      <c r="M383" s="113"/>
      <c r="N383" s="122">
        <f t="shared" si="318"/>
        <v>83</v>
      </c>
      <c r="O383" s="93"/>
      <c r="P383" s="131">
        <v>83</v>
      </c>
      <c r="Q383" s="93"/>
      <c r="R383" s="113"/>
      <c r="S383" s="85">
        <f t="shared" si="257"/>
        <v>1</v>
      </c>
      <c r="T383" s="86" t="str">
        <f t="shared" si="258"/>
        <v xml:space="preserve"> </v>
      </c>
      <c r="U383" s="86">
        <f t="shared" si="259"/>
        <v>1</v>
      </c>
      <c r="V383" s="86" t="str">
        <f t="shared" si="260"/>
        <v xml:space="preserve"> </v>
      </c>
      <c r="W383" s="87" t="str">
        <f t="shared" si="261"/>
        <v xml:space="preserve"> </v>
      </c>
      <c r="X383" s="58"/>
      <c r="Y383" s="58"/>
    </row>
    <row r="384" spans="1:25" s="9" customFormat="1" ht="24.95" customHeight="1" x14ac:dyDescent="0.2">
      <c r="A384" s="115"/>
      <c r="B384" s="116"/>
      <c r="C384" s="45" t="s">
        <v>348</v>
      </c>
      <c r="D384" s="112"/>
      <c r="E384" s="117"/>
      <c r="F384" s="117"/>
      <c r="G384" s="117"/>
      <c r="H384" s="118"/>
      <c r="I384" s="112">
        <f t="shared" si="317"/>
        <v>9711.1</v>
      </c>
      <c r="J384" s="117">
        <f>SUM(J385:J392)</f>
        <v>0</v>
      </c>
      <c r="K384" s="117">
        <f t="shared" ref="K384:M384" si="323">SUM(K385:K392)</f>
        <v>9711.1</v>
      </c>
      <c r="L384" s="117">
        <f t="shared" si="323"/>
        <v>0</v>
      </c>
      <c r="M384" s="118">
        <f t="shared" si="323"/>
        <v>0</v>
      </c>
      <c r="N384" s="114">
        <f t="shared" si="318"/>
        <v>8461.2200000000012</v>
      </c>
      <c r="O384" s="117">
        <f>SUM(O385:O392)</f>
        <v>0</v>
      </c>
      <c r="P384" s="117">
        <f t="shared" ref="P384:R384" si="324">SUM(P385:P392)</f>
        <v>8461.2200000000012</v>
      </c>
      <c r="Q384" s="117">
        <f t="shared" si="324"/>
        <v>0</v>
      </c>
      <c r="R384" s="118">
        <f t="shared" si="324"/>
        <v>0</v>
      </c>
      <c r="S384" s="37">
        <f t="shared" si="257"/>
        <v>0.87129367424905524</v>
      </c>
      <c r="T384" s="38" t="str">
        <f t="shared" si="258"/>
        <v xml:space="preserve"> </v>
      </c>
      <c r="U384" s="38">
        <f t="shared" si="259"/>
        <v>0.87129367424905524</v>
      </c>
      <c r="V384" s="38" t="str">
        <f t="shared" si="260"/>
        <v xml:space="preserve"> </v>
      </c>
      <c r="W384" s="39" t="str">
        <f t="shared" si="261"/>
        <v xml:space="preserve"> </v>
      </c>
      <c r="X384" s="60"/>
      <c r="Y384" s="60"/>
    </row>
    <row r="385" spans="1:25" s="1" customFormat="1" ht="39.75" customHeight="1" x14ac:dyDescent="0.2">
      <c r="A385" s="71"/>
      <c r="B385" s="77"/>
      <c r="C385" s="44" t="s">
        <v>397</v>
      </c>
      <c r="D385" s="119"/>
      <c r="E385" s="93"/>
      <c r="F385" s="131"/>
      <c r="G385" s="93"/>
      <c r="H385" s="113"/>
      <c r="I385" s="119">
        <f t="shared" si="317"/>
        <v>70</v>
      </c>
      <c r="J385" s="93"/>
      <c r="K385" s="90">
        <v>70</v>
      </c>
      <c r="L385" s="93"/>
      <c r="M385" s="113"/>
      <c r="N385" s="122">
        <f t="shared" si="318"/>
        <v>70</v>
      </c>
      <c r="O385" s="93"/>
      <c r="P385" s="90">
        <v>70</v>
      </c>
      <c r="Q385" s="93"/>
      <c r="R385" s="113"/>
      <c r="S385" s="85">
        <f t="shared" si="257"/>
        <v>1</v>
      </c>
      <c r="T385" s="86" t="str">
        <f t="shared" si="258"/>
        <v xml:space="preserve"> </v>
      </c>
      <c r="U385" s="86">
        <f t="shared" si="259"/>
        <v>1</v>
      </c>
      <c r="V385" s="86" t="str">
        <f t="shared" si="260"/>
        <v xml:space="preserve"> </v>
      </c>
      <c r="W385" s="87" t="str">
        <f t="shared" si="261"/>
        <v xml:space="preserve"> </v>
      </c>
      <c r="X385" s="58"/>
      <c r="Y385" s="58"/>
    </row>
    <row r="386" spans="1:25" s="1" customFormat="1" ht="33" customHeight="1" x14ac:dyDescent="0.2">
      <c r="A386" s="71"/>
      <c r="B386" s="77"/>
      <c r="C386" s="44" t="s">
        <v>398</v>
      </c>
      <c r="D386" s="119"/>
      <c r="E386" s="93"/>
      <c r="F386" s="131"/>
      <c r="G386" s="93"/>
      <c r="H386" s="113"/>
      <c r="I386" s="119">
        <f t="shared" si="317"/>
        <v>2176.1999999999998</v>
      </c>
      <c r="J386" s="93"/>
      <c r="K386" s="90">
        <v>2176.1999999999998</v>
      </c>
      <c r="L386" s="93"/>
      <c r="M386" s="113"/>
      <c r="N386" s="122">
        <f t="shared" si="318"/>
        <v>1055.96</v>
      </c>
      <c r="O386" s="93"/>
      <c r="P386" s="90">
        <v>1055.96</v>
      </c>
      <c r="Q386" s="93"/>
      <c r="R386" s="113"/>
      <c r="S386" s="85">
        <f t="shared" si="257"/>
        <v>0.48523113684404012</v>
      </c>
      <c r="T386" s="86" t="str">
        <f t="shared" si="258"/>
        <v xml:space="preserve"> </v>
      </c>
      <c r="U386" s="86">
        <f t="shared" si="259"/>
        <v>0.48523113684404012</v>
      </c>
      <c r="V386" s="86" t="str">
        <f t="shared" si="260"/>
        <v xml:space="preserve"> </v>
      </c>
      <c r="W386" s="87" t="str">
        <f t="shared" si="261"/>
        <v xml:space="preserve"> </v>
      </c>
      <c r="X386" s="58"/>
      <c r="Y386" s="58"/>
    </row>
    <row r="387" spans="1:25" s="1" customFormat="1" ht="48" customHeight="1" x14ac:dyDescent="0.2">
      <c r="A387" s="71"/>
      <c r="B387" s="77"/>
      <c r="C387" s="44" t="s">
        <v>399</v>
      </c>
      <c r="D387" s="119"/>
      <c r="E387" s="93"/>
      <c r="F387" s="131"/>
      <c r="G387" s="93"/>
      <c r="H387" s="113"/>
      <c r="I387" s="119">
        <f t="shared" si="317"/>
        <v>628.70000000000005</v>
      </c>
      <c r="J387" s="93"/>
      <c r="K387" s="90">
        <v>628.70000000000005</v>
      </c>
      <c r="L387" s="93"/>
      <c r="M387" s="113"/>
      <c r="N387" s="122">
        <f t="shared" si="318"/>
        <v>592.02</v>
      </c>
      <c r="O387" s="93"/>
      <c r="P387" s="90">
        <v>592.02</v>
      </c>
      <c r="Q387" s="93"/>
      <c r="R387" s="113"/>
      <c r="S387" s="85">
        <f t="shared" si="257"/>
        <v>0.94165738826149192</v>
      </c>
      <c r="T387" s="86" t="str">
        <f t="shared" si="258"/>
        <v xml:space="preserve"> </v>
      </c>
      <c r="U387" s="86">
        <f t="shared" si="259"/>
        <v>0.94165738826149192</v>
      </c>
      <c r="V387" s="86" t="str">
        <f t="shared" si="260"/>
        <v xml:space="preserve"> </v>
      </c>
      <c r="W387" s="87" t="str">
        <f t="shared" si="261"/>
        <v xml:space="preserve"> </v>
      </c>
      <c r="X387" s="58"/>
      <c r="Y387" s="58"/>
    </row>
    <row r="388" spans="1:25" s="1" customFormat="1" ht="42.75" customHeight="1" x14ac:dyDescent="0.2">
      <c r="A388" s="71"/>
      <c r="B388" s="77"/>
      <c r="C388" s="44" t="s">
        <v>400</v>
      </c>
      <c r="D388" s="119"/>
      <c r="E388" s="93"/>
      <c r="F388" s="131"/>
      <c r="G388" s="93"/>
      <c r="H388" s="113"/>
      <c r="I388" s="119">
        <f t="shared" si="317"/>
        <v>741.8</v>
      </c>
      <c r="J388" s="93"/>
      <c r="K388" s="90">
        <v>741.8</v>
      </c>
      <c r="L388" s="93"/>
      <c r="M388" s="113"/>
      <c r="N388" s="122">
        <f t="shared" si="318"/>
        <v>718.19</v>
      </c>
      <c r="O388" s="93"/>
      <c r="P388" s="90">
        <v>718.19</v>
      </c>
      <c r="Q388" s="93"/>
      <c r="R388" s="113"/>
      <c r="S388" s="85">
        <f t="shared" si="257"/>
        <v>0.96817201401995157</v>
      </c>
      <c r="T388" s="86" t="str">
        <f t="shared" si="258"/>
        <v xml:space="preserve"> </v>
      </c>
      <c r="U388" s="86">
        <f t="shared" si="259"/>
        <v>0.96817201401995157</v>
      </c>
      <c r="V388" s="86" t="str">
        <f t="shared" si="260"/>
        <v xml:space="preserve"> </v>
      </c>
      <c r="W388" s="87" t="str">
        <f t="shared" si="261"/>
        <v xml:space="preserve"> </v>
      </c>
      <c r="X388" s="58"/>
      <c r="Y388" s="58"/>
    </row>
    <row r="389" spans="1:25" s="1" customFormat="1" ht="24.95" customHeight="1" x14ac:dyDescent="0.2">
      <c r="A389" s="71"/>
      <c r="B389" s="77"/>
      <c r="C389" s="44" t="s">
        <v>401</v>
      </c>
      <c r="D389" s="119"/>
      <c r="E389" s="93"/>
      <c r="F389" s="131"/>
      <c r="G389" s="93"/>
      <c r="H389" s="113"/>
      <c r="I389" s="119">
        <f t="shared" si="317"/>
        <v>2908.7</v>
      </c>
      <c r="J389" s="93"/>
      <c r="K389" s="90">
        <v>2908.7</v>
      </c>
      <c r="L389" s="93"/>
      <c r="M389" s="113"/>
      <c r="N389" s="122">
        <f t="shared" si="318"/>
        <v>2908.7</v>
      </c>
      <c r="O389" s="93"/>
      <c r="P389" s="90">
        <v>2908.7</v>
      </c>
      <c r="Q389" s="93"/>
      <c r="R389" s="113"/>
      <c r="S389" s="85">
        <f t="shared" si="257"/>
        <v>1</v>
      </c>
      <c r="T389" s="86" t="str">
        <f t="shared" si="258"/>
        <v xml:space="preserve"> </v>
      </c>
      <c r="U389" s="86">
        <f t="shared" si="259"/>
        <v>1</v>
      </c>
      <c r="V389" s="86" t="str">
        <f t="shared" si="260"/>
        <v xml:space="preserve"> </v>
      </c>
      <c r="W389" s="87" t="str">
        <f t="shared" si="261"/>
        <v xml:space="preserve"> </v>
      </c>
      <c r="X389" s="58"/>
      <c r="Y389" s="58"/>
    </row>
    <row r="390" spans="1:25" s="1" customFormat="1" ht="24.95" customHeight="1" x14ac:dyDescent="0.2">
      <c r="A390" s="71"/>
      <c r="B390" s="77"/>
      <c r="C390" s="44" t="s">
        <v>402</v>
      </c>
      <c r="D390" s="119"/>
      <c r="E390" s="93"/>
      <c r="F390" s="131"/>
      <c r="G390" s="93"/>
      <c r="H390" s="113"/>
      <c r="I390" s="119">
        <f t="shared" si="317"/>
        <v>781.6</v>
      </c>
      <c r="J390" s="93"/>
      <c r="K390" s="90">
        <v>781.6</v>
      </c>
      <c r="L390" s="93"/>
      <c r="M390" s="113"/>
      <c r="N390" s="122">
        <f t="shared" si="318"/>
        <v>733.34</v>
      </c>
      <c r="O390" s="93"/>
      <c r="P390" s="90">
        <v>733.34</v>
      </c>
      <c r="Q390" s="93"/>
      <c r="R390" s="113"/>
      <c r="S390" s="85">
        <f t="shared" si="257"/>
        <v>0.93825486182190376</v>
      </c>
      <c r="T390" s="86" t="str">
        <f t="shared" si="258"/>
        <v xml:space="preserve"> </v>
      </c>
      <c r="U390" s="86">
        <f t="shared" si="259"/>
        <v>0.93825486182190376</v>
      </c>
      <c r="V390" s="86" t="str">
        <f t="shared" si="260"/>
        <v xml:space="preserve"> </v>
      </c>
      <c r="W390" s="87" t="str">
        <f t="shared" si="261"/>
        <v xml:space="preserve"> </v>
      </c>
      <c r="X390" s="58"/>
      <c r="Y390" s="58"/>
    </row>
    <row r="391" spans="1:25" s="1" customFormat="1" ht="24.95" customHeight="1" x14ac:dyDescent="0.2">
      <c r="A391" s="71"/>
      <c r="B391" s="77"/>
      <c r="C391" s="44" t="s">
        <v>403</v>
      </c>
      <c r="D391" s="119"/>
      <c r="E391" s="93"/>
      <c r="F391" s="131"/>
      <c r="G391" s="93"/>
      <c r="H391" s="113"/>
      <c r="I391" s="119">
        <f t="shared" si="317"/>
        <v>108</v>
      </c>
      <c r="J391" s="93"/>
      <c r="K391" s="90">
        <v>108</v>
      </c>
      <c r="L391" s="93"/>
      <c r="M391" s="113"/>
      <c r="N391" s="122">
        <f t="shared" si="318"/>
        <v>108</v>
      </c>
      <c r="O391" s="93"/>
      <c r="P391" s="90">
        <v>108</v>
      </c>
      <c r="Q391" s="93"/>
      <c r="R391" s="113"/>
      <c r="S391" s="85">
        <f t="shared" si="257"/>
        <v>1</v>
      </c>
      <c r="T391" s="86" t="str">
        <f t="shared" si="258"/>
        <v xml:space="preserve"> </v>
      </c>
      <c r="U391" s="86">
        <f t="shared" si="259"/>
        <v>1</v>
      </c>
      <c r="V391" s="86" t="str">
        <f t="shared" si="260"/>
        <v xml:space="preserve"> </v>
      </c>
      <c r="W391" s="87" t="str">
        <f t="shared" si="261"/>
        <v xml:space="preserve"> </v>
      </c>
      <c r="X391" s="58"/>
      <c r="Y391" s="58"/>
    </row>
    <row r="392" spans="1:25" s="1" customFormat="1" ht="24.95" customHeight="1" x14ac:dyDescent="0.2">
      <c r="A392" s="71"/>
      <c r="B392" s="77"/>
      <c r="C392" s="44" t="s">
        <v>404</v>
      </c>
      <c r="D392" s="119"/>
      <c r="E392" s="93"/>
      <c r="F392" s="131"/>
      <c r="G392" s="93"/>
      <c r="H392" s="113"/>
      <c r="I392" s="119">
        <f t="shared" si="317"/>
        <v>2296.1</v>
      </c>
      <c r="J392" s="93"/>
      <c r="K392" s="90">
        <v>2296.1</v>
      </c>
      <c r="L392" s="93"/>
      <c r="M392" s="113"/>
      <c r="N392" s="122">
        <f t="shared" si="318"/>
        <v>2275.0100000000002</v>
      </c>
      <c r="O392" s="93"/>
      <c r="P392" s="90">
        <v>2275.0100000000002</v>
      </c>
      <c r="Q392" s="93"/>
      <c r="R392" s="113"/>
      <c r="S392" s="85">
        <f t="shared" si="257"/>
        <v>0.99081485997996621</v>
      </c>
      <c r="T392" s="86" t="str">
        <f t="shared" si="258"/>
        <v xml:space="preserve"> </v>
      </c>
      <c r="U392" s="86">
        <f t="shared" si="259"/>
        <v>0.99081485997996621</v>
      </c>
      <c r="V392" s="86" t="str">
        <f t="shared" si="260"/>
        <v xml:space="preserve"> </v>
      </c>
      <c r="W392" s="87" t="str">
        <f t="shared" si="261"/>
        <v xml:space="preserve"> </v>
      </c>
      <c r="X392" s="58"/>
      <c r="Y392" s="58"/>
    </row>
    <row r="393" spans="1:25" s="9" customFormat="1" ht="51.75" customHeight="1" x14ac:dyDescent="0.2">
      <c r="A393" s="71">
        <v>1183</v>
      </c>
      <c r="B393" s="77">
        <v>32002</v>
      </c>
      <c r="C393" s="45" t="s">
        <v>39</v>
      </c>
      <c r="D393" s="112"/>
      <c r="E393" s="117"/>
      <c r="F393" s="117"/>
      <c r="G393" s="117"/>
      <c r="H393" s="118"/>
      <c r="I393" s="112">
        <f>SUM(J393:M393)</f>
        <v>99365.4</v>
      </c>
      <c r="J393" s="117">
        <f>+J395+J397</f>
        <v>99365.4</v>
      </c>
      <c r="K393" s="117">
        <f t="shared" ref="K393:M393" si="325">+K395+K397</f>
        <v>0</v>
      </c>
      <c r="L393" s="117">
        <f t="shared" si="325"/>
        <v>0</v>
      </c>
      <c r="M393" s="118">
        <f t="shared" si="325"/>
        <v>0</v>
      </c>
      <c r="N393" s="114">
        <f>SUM(O393:R393)</f>
        <v>99112.700000000012</v>
      </c>
      <c r="O393" s="117">
        <f>+O395+O397</f>
        <v>99112.700000000012</v>
      </c>
      <c r="P393" s="117">
        <f t="shared" ref="P393:R393" si="326">+P395+P397</f>
        <v>0</v>
      </c>
      <c r="Q393" s="117">
        <f t="shared" si="326"/>
        <v>0</v>
      </c>
      <c r="R393" s="118">
        <f t="shared" si="326"/>
        <v>0</v>
      </c>
      <c r="S393" s="37">
        <f t="shared" si="257"/>
        <v>0.9974568612414384</v>
      </c>
      <c r="T393" s="38">
        <f t="shared" si="258"/>
        <v>0.9974568612414384</v>
      </c>
      <c r="U393" s="38" t="str">
        <f t="shared" si="259"/>
        <v xml:space="preserve"> </v>
      </c>
      <c r="V393" s="38" t="str">
        <f t="shared" si="260"/>
        <v xml:space="preserve"> </v>
      </c>
      <c r="W393" s="39" t="str">
        <f t="shared" si="261"/>
        <v xml:space="preserve"> </v>
      </c>
      <c r="X393" s="60"/>
      <c r="Y393" s="60"/>
    </row>
    <row r="394" spans="1:25" s="1" customFormat="1" ht="16.5" x14ac:dyDescent="0.2">
      <c r="A394" s="71"/>
      <c r="B394" s="77"/>
      <c r="C394" s="50" t="s">
        <v>10</v>
      </c>
      <c r="D394" s="112"/>
      <c r="E394" s="93"/>
      <c r="F394" s="130"/>
      <c r="G394" s="93"/>
      <c r="H394" s="113"/>
      <c r="I394" s="112"/>
      <c r="J394" s="93"/>
      <c r="K394" s="130"/>
      <c r="L394" s="93"/>
      <c r="M394" s="113"/>
      <c r="N394" s="114"/>
      <c r="O394" s="93"/>
      <c r="P394" s="130"/>
      <c r="Q394" s="93"/>
      <c r="R394" s="113"/>
      <c r="S394" s="85" t="str">
        <f t="shared" ref="S394:S457" si="327">IF(I394=0," ",N394/I394)</f>
        <v xml:space="preserve"> </v>
      </c>
      <c r="T394" s="86" t="str">
        <f t="shared" ref="T394:T457" si="328">IF(J394=0," ",O394/J394)</f>
        <v xml:space="preserve"> </v>
      </c>
      <c r="U394" s="86" t="str">
        <f t="shared" ref="U394:U457" si="329">IF(K394=0," ",P394/K394)</f>
        <v xml:space="preserve"> </v>
      </c>
      <c r="V394" s="86" t="str">
        <f t="shared" ref="V394:V457" si="330">IF(L394=0," ",Q394/L394)</f>
        <v xml:space="preserve"> </v>
      </c>
      <c r="W394" s="87" t="str">
        <f t="shared" ref="W394:W457" si="331">IF(M394=0," ",R394/M394)</f>
        <v xml:space="preserve"> </v>
      </c>
      <c r="X394" s="58"/>
      <c r="Y394" s="58"/>
    </row>
    <row r="395" spans="1:25" s="9" customFormat="1" ht="20.100000000000001" customHeight="1" x14ac:dyDescent="0.2">
      <c r="A395" s="115"/>
      <c r="B395" s="116"/>
      <c r="C395" s="45" t="s">
        <v>389</v>
      </c>
      <c r="D395" s="112"/>
      <c r="E395" s="117"/>
      <c r="F395" s="117"/>
      <c r="G395" s="117"/>
      <c r="H395" s="118"/>
      <c r="I395" s="112">
        <f t="shared" ref="I395:I401" si="332">SUM(J395:M395)</f>
        <v>41194</v>
      </c>
      <c r="J395" s="117">
        <f>+J396</f>
        <v>41194</v>
      </c>
      <c r="K395" s="117">
        <f t="shared" ref="K395:M395" si="333">+K396</f>
        <v>0</v>
      </c>
      <c r="L395" s="117">
        <f t="shared" si="333"/>
        <v>0</v>
      </c>
      <c r="M395" s="118">
        <f t="shared" si="333"/>
        <v>0</v>
      </c>
      <c r="N395" s="114">
        <f t="shared" ref="N395:N401" si="334">SUM(O395:R395)</f>
        <v>40941.300000000003</v>
      </c>
      <c r="O395" s="117">
        <f>+O396</f>
        <v>40941.300000000003</v>
      </c>
      <c r="P395" s="117">
        <f t="shared" ref="P395:R395" si="335">+P396</f>
        <v>0</v>
      </c>
      <c r="Q395" s="117">
        <f t="shared" si="335"/>
        <v>0</v>
      </c>
      <c r="R395" s="118">
        <f t="shared" si="335"/>
        <v>0</v>
      </c>
      <c r="S395" s="37">
        <f t="shared" si="327"/>
        <v>0.99386561149681996</v>
      </c>
      <c r="T395" s="38">
        <f t="shared" si="328"/>
        <v>0.99386561149681996</v>
      </c>
      <c r="U395" s="38" t="str">
        <f t="shared" si="329"/>
        <v xml:space="preserve"> </v>
      </c>
      <c r="V395" s="38" t="str">
        <f t="shared" si="330"/>
        <v xml:space="preserve"> </v>
      </c>
      <c r="W395" s="39" t="str">
        <f t="shared" si="331"/>
        <v xml:space="preserve"> </v>
      </c>
      <c r="X395" s="60"/>
      <c r="Y395" s="60"/>
    </row>
    <row r="396" spans="1:25" s="1" customFormat="1" ht="20.100000000000001" customHeight="1" x14ac:dyDescent="0.2">
      <c r="A396" s="71"/>
      <c r="B396" s="77"/>
      <c r="C396" s="44" t="s">
        <v>405</v>
      </c>
      <c r="D396" s="119"/>
      <c r="E396" s="120"/>
      <c r="F396" s="131"/>
      <c r="G396" s="120"/>
      <c r="H396" s="121"/>
      <c r="I396" s="119">
        <f t="shared" si="332"/>
        <v>41194</v>
      </c>
      <c r="J396" s="120">
        <v>41194</v>
      </c>
      <c r="K396" s="131"/>
      <c r="L396" s="120"/>
      <c r="M396" s="121"/>
      <c r="N396" s="122">
        <f t="shared" si="334"/>
        <v>40941.300000000003</v>
      </c>
      <c r="O396" s="123">
        <v>40941.300000000003</v>
      </c>
      <c r="P396" s="131"/>
      <c r="Q396" s="120"/>
      <c r="R396" s="121"/>
      <c r="S396" s="85">
        <f t="shared" si="327"/>
        <v>0.99386561149681996</v>
      </c>
      <c r="T396" s="86">
        <f t="shared" si="328"/>
        <v>0.99386561149681996</v>
      </c>
      <c r="U396" s="86" t="str">
        <f t="shared" si="329"/>
        <v xml:space="preserve"> </v>
      </c>
      <c r="V396" s="86" t="str">
        <f t="shared" si="330"/>
        <v xml:space="preserve"> </v>
      </c>
      <c r="W396" s="87" t="str">
        <f t="shared" si="331"/>
        <v xml:space="preserve"> </v>
      </c>
      <c r="X396" s="58"/>
      <c r="Y396" s="58"/>
    </row>
    <row r="397" spans="1:25" s="9" customFormat="1" ht="20.100000000000001" customHeight="1" x14ac:dyDescent="0.2">
      <c r="A397" s="115"/>
      <c r="B397" s="116"/>
      <c r="C397" s="45" t="s">
        <v>394</v>
      </c>
      <c r="D397" s="112"/>
      <c r="E397" s="117"/>
      <c r="F397" s="117"/>
      <c r="G397" s="117"/>
      <c r="H397" s="118"/>
      <c r="I397" s="112">
        <f t="shared" si="332"/>
        <v>58171.4</v>
      </c>
      <c r="J397" s="117">
        <f>+J398</f>
        <v>58171.4</v>
      </c>
      <c r="K397" s="117">
        <f t="shared" ref="K397:M397" si="336">+K398</f>
        <v>0</v>
      </c>
      <c r="L397" s="117">
        <f t="shared" si="336"/>
        <v>0</v>
      </c>
      <c r="M397" s="118">
        <f t="shared" si="336"/>
        <v>0</v>
      </c>
      <c r="N397" s="114">
        <f t="shared" si="334"/>
        <v>58171.4</v>
      </c>
      <c r="O397" s="117">
        <f>+O398</f>
        <v>58171.4</v>
      </c>
      <c r="P397" s="117">
        <f t="shared" ref="P397:R397" si="337">+P398</f>
        <v>0</v>
      </c>
      <c r="Q397" s="117">
        <f t="shared" si="337"/>
        <v>0</v>
      </c>
      <c r="R397" s="118">
        <f t="shared" si="337"/>
        <v>0</v>
      </c>
      <c r="S397" s="37">
        <f t="shared" si="327"/>
        <v>1</v>
      </c>
      <c r="T397" s="38">
        <f t="shared" si="328"/>
        <v>1</v>
      </c>
      <c r="U397" s="38" t="str">
        <f t="shared" si="329"/>
        <v xml:space="preserve"> </v>
      </c>
      <c r="V397" s="38" t="str">
        <f t="shared" si="330"/>
        <v xml:space="preserve"> </v>
      </c>
      <c r="W397" s="39" t="str">
        <f t="shared" si="331"/>
        <v xml:space="preserve"> </v>
      </c>
      <c r="X397" s="60"/>
      <c r="Y397" s="60"/>
    </row>
    <row r="398" spans="1:25" s="1" customFormat="1" ht="20.100000000000001" customHeight="1" x14ac:dyDescent="0.2">
      <c r="A398" s="71"/>
      <c r="B398" s="77"/>
      <c r="C398" s="44" t="s">
        <v>406</v>
      </c>
      <c r="D398" s="119"/>
      <c r="E398" s="120"/>
      <c r="F398" s="131"/>
      <c r="G398" s="120"/>
      <c r="H398" s="121"/>
      <c r="I398" s="119">
        <f t="shared" si="332"/>
        <v>58171.4</v>
      </c>
      <c r="J398" s="120">
        <v>58171.4</v>
      </c>
      <c r="K398" s="131"/>
      <c r="L398" s="120"/>
      <c r="M398" s="121"/>
      <c r="N398" s="122">
        <f t="shared" si="334"/>
        <v>58171.4</v>
      </c>
      <c r="O398" s="120">
        <v>58171.4</v>
      </c>
      <c r="P398" s="131"/>
      <c r="Q398" s="120"/>
      <c r="R398" s="121"/>
      <c r="S398" s="85">
        <f t="shared" si="327"/>
        <v>1</v>
      </c>
      <c r="T398" s="86">
        <f t="shared" si="328"/>
        <v>1</v>
      </c>
      <c r="U398" s="86" t="str">
        <f t="shared" si="329"/>
        <v xml:space="preserve"> </v>
      </c>
      <c r="V398" s="86" t="str">
        <f t="shared" si="330"/>
        <v xml:space="preserve"> </v>
      </c>
      <c r="W398" s="87" t="str">
        <f t="shared" si="331"/>
        <v xml:space="preserve"> </v>
      </c>
      <c r="X398" s="58"/>
      <c r="Y398" s="58"/>
    </row>
    <row r="399" spans="1:25" s="9" customFormat="1" ht="54.75" customHeight="1" x14ac:dyDescent="0.2">
      <c r="A399" s="71">
        <v>1183</v>
      </c>
      <c r="B399" s="77">
        <v>32003</v>
      </c>
      <c r="C399" s="45" t="s">
        <v>16</v>
      </c>
      <c r="D399" s="112">
        <f t="shared" ref="D399" si="338">SUM(E399:H399)</f>
        <v>1000000</v>
      </c>
      <c r="E399" s="117">
        <v>1000000</v>
      </c>
      <c r="F399" s="117">
        <f t="shared" ref="F399:H399" si="339">+F400+F403+F405+F407+F411+F414+F417+F421+F425+F429</f>
        <v>0</v>
      </c>
      <c r="G399" s="117">
        <f t="shared" si="339"/>
        <v>0</v>
      </c>
      <c r="H399" s="118">
        <f t="shared" si="339"/>
        <v>0</v>
      </c>
      <c r="I399" s="112">
        <f t="shared" si="332"/>
        <v>3103585.2</v>
      </c>
      <c r="J399" s="117">
        <f>+J400+J403+J405+J407+J411+J414+J417+J421+J425+J429</f>
        <v>3103585.2</v>
      </c>
      <c r="K399" s="117">
        <f t="shared" ref="K399:M399" si="340">+K400+K403+K405+K407+K411+K414+K417+K421+K425+K429</f>
        <v>0</v>
      </c>
      <c r="L399" s="117">
        <f t="shared" si="340"/>
        <v>0</v>
      </c>
      <c r="M399" s="118">
        <f t="shared" si="340"/>
        <v>0</v>
      </c>
      <c r="N399" s="114">
        <f>SUM(O399:R399)</f>
        <v>2937630.33</v>
      </c>
      <c r="O399" s="117">
        <f>+O400+O403+O405+O407+O411+O414+O417+O421+O425+O429</f>
        <v>2937630.33</v>
      </c>
      <c r="P399" s="117">
        <f t="shared" ref="P399:R399" si="341">+P400+P403+P405+P407+P411+P414+P417+P421+P425+P429</f>
        <v>0</v>
      </c>
      <c r="Q399" s="117">
        <f t="shared" si="341"/>
        <v>0</v>
      </c>
      <c r="R399" s="118">
        <f t="shared" si="341"/>
        <v>0</v>
      </c>
      <c r="S399" s="37">
        <f t="shared" si="327"/>
        <v>0.94652801218410243</v>
      </c>
      <c r="T399" s="38">
        <f t="shared" si="328"/>
        <v>0.94652801218410243</v>
      </c>
      <c r="U399" s="38" t="str">
        <f t="shared" si="329"/>
        <v xml:space="preserve"> </v>
      </c>
      <c r="V399" s="38" t="str">
        <f t="shared" si="330"/>
        <v xml:space="preserve"> </v>
      </c>
      <c r="W399" s="39" t="str">
        <f t="shared" si="331"/>
        <v xml:space="preserve"> </v>
      </c>
      <c r="X399" s="60"/>
      <c r="Y399" s="60"/>
    </row>
    <row r="400" spans="1:25" s="9" customFormat="1" ht="20.100000000000001" customHeight="1" x14ac:dyDescent="0.2">
      <c r="A400" s="115"/>
      <c r="B400" s="116"/>
      <c r="C400" s="45" t="s">
        <v>334</v>
      </c>
      <c r="D400" s="112"/>
      <c r="E400" s="117"/>
      <c r="F400" s="117"/>
      <c r="G400" s="117"/>
      <c r="H400" s="118"/>
      <c r="I400" s="112">
        <f t="shared" si="332"/>
        <v>304834</v>
      </c>
      <c r="J400" s="117">
        <f>SUM(J401:J402)</f>
        <v>304834</v>
      </c>
      <c r="K400" s="117">
        <f t="shared" ref="K400:M400" si="342">SUM(K401:K402)</f>
        <v>0</v>
      </c>
      <c r="L400" s="117">
        <f t="shared" si="342"/>
        <v>0</v>
      </c>
      <c r="M400" s="118">
        <f t="shared" si="342"/>
        <v>0</v>
      </c>
      <c r="N400" s="114">
        <f t="shared" si="334"/>
        <v>280849.50800000003</v>
      </c>
      <c r="O400" s="117">
        <f>SUM(O401:O402)</f>
        <v>280849.50800000003</v>
      </c>
      <c r="P400" s="117">
        <f t="shared" ref="P400:R400" si="343">SUM(P401:P402)</f>
        <v>0</v>
      </c>
      <c r="Q400" s="117">
        <f t="shared" si="343"/>
        <v>0</v>
      </c>
      <c r="R400" s="118">
        <f t="shared" si="343"/>
        <v>0</v>
      </c>
      <c r="S400" s="37">
        <f t="shared" si="327"/>
        <v>0.9213194984811407</v>
      </c>
      <c r="T400" s="38">
        <f t="shared" si="328"/>
        <v>0.9213194984811407</v>
      </c>
      <c r="U400" s="38" t="str">
        <f t="shared" si="329"/>
        <v xml:space="preserve"> </v>
      </c>
      <c r="V400" s="38" t="str">
        <f t="shared" si="330"/>
        <v xml:space="preserve"> </v>
      </c>
      <c r="W400" s="39" t="str">
        <f t="shared" si="331"/>
        <v xml:space="preserve"> </v>
      </c>
      <c r="X400" s="60"/>
      <c r="Y400" s="60"/>
    </row>
    <row r="401" spans="1:25" s="1" customFormat="1" ht="33.75" customHeight="1" x14ac:dyDescent="0.2">
      <c r="A401" s="71"/>
      <c r="B401" s="77"/>
      <c r="C401" s="44" t="s">
        <v>407</v>
      </c>
      <c r="D401" s="119"/>
      <c r="E401" s="96"/>
      <c r="F401" s="131"/>
      <c r="G401" s="120"/>
      <c r="H401" s="121"/>
      <c r="I401" s="119">
        <f t="shared" si="332"/>
        <v>152627.79999999999</v>
      </c>
      <c r="J401" s="96">
        <v>152627.79999999999</v>
      </c>
      <c r="K401" s="131"/>
      <c r="L401" s="120"/>
      <c r="M401" s="121"/>
      <c r="N401" s="122">
        <f t="shared" si="334"/>
        <v>130239.15800000001</v>
      </c>
      <c r="O401" s="96">
        <v>130239.15800000001</v>
      </c>
      <c r="P401" s="131"/>
      <c r="Q401" s="120"/>
      <c r="R401" s="121"/>
      <c r="S401" s="85">
        <f t="shared" si="327"/>
        <v>0.85331216200456284</v>
      </c>
      <c r="T401" s="86">
        <f t="shared" si="328"/>
        <v>0.85331216200456284</v>
      </c>
      <c r="U401" s="86" t="str">
        <f t="shared" si="329"/>
        <v xml:space="preserve"> </v>
      </c>
      <c r="V401" s="86" t="str">
        <f t="shared" si="330"/>
        <v xml:space="preserve"> </v>
      </c>
      <c r="W401" s="87" t="str">
        <f t="shared" si="331"/>
        <v xml:space="preserve"> </v>
      </c>
      <c r="X401" s="58"/>
      <c r="Y401" s="58"/>
    </row>
    <row r="402" spans="1:25" s="1" customFormat="1" ht="37.5" customHeight="1" x14ac:dyDescent="0.2">
      <c r="A402" s="71"/>
      <c r="B402" s="77"/>
      <c r="C402" s="44" t="s">
        <v>408</v>
      </c>
      <c r="D402" s="119"/>
      <c r="E402" s="96"/>
      <c r="F402" s="131"/>
      <c r="G402" s="120"/>
      <c r="H402" s="121"/>
      <c r="I402" s="119">
        <f t="shared" ref="I402" si="344">SUM(J402:M402)</f>
        <v>152206.20000000001</v>
      </c>
      <c r="J402" s="96">
        <v>152206.20000000001</v>
      </c>
      <c r="K402" s="131"/>
      <c r="L402" s="120"/>
      <c r="M402" s="121"/>
      <c r="N402" s="122">
        <f t="shared" ref="N402" si="345">SUM(O402:R402)</f>
        <v>150610.35</v>
      </c>
      <c r="O402" s="96">
        <v>150610.35</v>
      </c>
      <c r="P402" s="131"/>
      <c r="Q402" s="120"/>
      <c r="R402" s="121"/>
      <c r="S402" s="85">
        <f t="shared" si="327"/>
        <v>0.98951521028709732</v>
      </c>
      <c r="T402" s="86">
        <f t="shared" si="328"/>
        <v>0.98951521028709732</v>
      </c>
      <c r="U402" s="86" t="str">
        <f t="shared" si="329"/>
        <v xml:space="preserve"> </v>
      </c>
      <c r="V402" s="86" t="str">
        <f t="shared" si="330"/>
        <v xml:space="preserve"> </v>
      </c>
      <c r="W402" s="87" t="str">
        <f t="shared" si="331"/>
        <v xml:space="preserve"> </v>
      </c>
      <c r="X402" s="58"/>
      <c r="Y402" s="58"/>
    </row>
    <row r="403" spans="1:25" s="9" customFormat="1" ht="20.100000000000001" customHeight="1" x14ac:dyDescent="0.2">
      <c r="A403" s="115"/>
      <c r="B403" s="116"/>
      <c r="C403" s="45" t="s">
        <v>389</v>
      </c>
      <c r="D403" s="112"/>
      <c r="E403" s="117"/>
      <c r="F403" s="117"/>
      <c r="G403" s="117"/>
      <c r="H403" s="118"/>
      <c r="I403" s="112">
        <f>SUM(J403:M403)</f>
        <v>152378.20000000001</v>
      </c>
      <c r="J403" s="117">
        <f>+J404</f>
        <v>152378.20000000001</v>
      </c>
      <c r="K403" s="117">
        <f t="shared" ref="K403:M403" si="346">+K404</f>
        <v>0</v>
      </c>
      <c r="L403" s="117">
        <f t="shared" si="346"/>
        <v>0</v>
      </c>
      <c r="M403" s="118">
        <f t="shared" si="346"/>
        <v>0</v>
      </c>
      <c r="N403" s="114">
        <f>SUM(O403:R403)</f>
        <v>146368.41499999998</v>
      </c>
      <c r="O403" s="117">
        <f>+O404</f>
        <v>146368.41499999998</v>
      </c>
      <c r="P403" s="117">
        <f t="shared" ref="P403:R403" si="347">+P404</f>
        <v>0</v>
      </c>
      <c r="Q403" s="117">
        <f t="shared" si="347"/>
        <v>0</v>
      </c>
      <c r="R403" s="118">
        <f t="shared" si="347"/>
        <v>0</v>
      </c>
      <c r="S403" s="37">
        <f t="shared" si="327"/>
        <v>0.96056007355382833</v>
      </c>
      <c r="T403" s="38">
        <f t="shared" si="328"/>
        <v>0.96056007355382833</v>
      </c>
      <c r="U403" s="38" t="str">
        <f t="shared" si="329"/>
        <v xml:space="preserve"> </v>
      </c>
      <c r="V403" s="38" t="str">
        <f t="shared" si="330"/>
        <v xml:space="preserve"> </v>
      </c>
      <c r="W403" s="39" t="str">
        <f t="shared" si="331"/>
        <v xml:space="preserve"> </v>
      </c>
      <c r="X403" s="60"/>
      <c r="Y403" s="60"/>
    </row>
    <row r="404" spans="1:25" s="1" customFormat="1" ht="26.25" customHeight="1" x14ac:dyDescent="0.2">
      <c r="A404" s="71"/>
      <c r="B404" s="77"/>
      <c r="C404" s="44" t="s">
        <v>409</v>
      </c>
      <c r="D404" s="119"/>
      <c r="E404" s="96"/>
      <c r="F404" s="131"/>
      <c r="G404" s="120"/>
      <c r="H404" s="121"/>
      <c r="I404" s="119">
        <f t="shared" ref="I404" si="348">SUM(J404:M404)</f>
        <v>152378.20000000001</v>
      </c>
      <c r="J404" s="96">
        <v>152378.20000000001</v>
      </c>
      <c r="K404" s="131"/>
      <c r="L404" s="120"/>
      <c r="M404" s="121"/>
      <c r="N404" s="122">
        <f t="shared" ref="N404" si="349">SUM(O404:R404)</f>
        <v>146368.41499999998</v>
      </c>
      <c r="O404" s="96">
        <v>146368.41499999998</v>
      </c>
      <c r="P404" s="131"/>
      <c r="Q404" s="120"/>
      <c r="R404" s="121"/>
      <c r="S404" s="85">
        <f t="shared" si="327"/>
        <v>0.96056007355382833</v>
      </c>
      <c r="T404" s="86">
        <f t="shared" si="328"/>
        <v>0.96056007355382833</v>
      </c>
      <c r="U404" s="86" t="str">
        <f t="shared" si="329"/>
        <v xml:space="preserve"> </v>
      </c>
      <c r="V404" s="86" t="str">
        <f t="shared" si="330"/>
        <v xml:space="preserve"> </v>
      </c>
      <c r="W404" s="87" t="str">
        <f t="shared" si="331"/>
        <v xml:space="preserve"> </v>
      </c>
      <c r="X404" s="58"/>
      <c r="Y404" s="58"/>
    </row>
    <row r="405" spans="1:25" s="9" customFormat="1" ht="20.100000000000001" customHeight="1" x14ac:dyDescent="0.2">
      <c r="A405" s="115"/>
      <c r="B405" s="116"/>
      <c r="C405" s="45" t="s">
        <v>410</v>
      </c>
      <c r="D405" s="112"/>
      <c r="E405" s="117"/>
      <c r="F405" s="117"/>
      <c r="G405" s="117"/>
      <c r="H405" s="118"/>
      <c r="I405" s="112">
        <f>SUM(J405:M405)</f>
        <v>252531.5</v>
      </c>
      <c r="J405" s="117">
        <f>+J406</f>
        <v>252531.5</v>
      </c>
      <c r="K405" s="117">
        <f t="shared" ref="K405:M405" si="350">+K406</f>
        <v>0</v>
      </c>
      <c r="L405" s="117">
        <f t="shared" si="350"/>
        <v>0</v>
      </c>
      <c r="M405" s="118">
        <f t="shared" si="350"/>
        <v>0</v>
      </c>
      <c r="N405" s="114">
        <f>SUM(O405:R405)</f>
        <v>250989.67499999999</v>
      </c>
      <c r="O405" s="117">
        <f>+O406</f>
        <v>250989.67499999999</v>
      </c>
      <c r="P405" s="117">
        <f t="shared" ref="P405:R405" si="351">+P406</f>
        <v>0</v>
      </c>
      <c r="Q405" s="117">
        <f t="shared" si="351"/>
        <v>0</v>
      </c>
      <c r="R405" s="118">
        <f t="shared" si="351"/>
        <v>0</v>
      </c>
      <c r="S405" s="37">
        <f t="shared" si="327"/>
        <v>0.99389452404947498</v>
      </c>
      <c r="T405" s="38">
        <f t="shared" si="328"/>
        <v>0.99389452404947498</v>
      </c>
      <c r="U405" s="38" t="str">
        <f t="shared" si="329"/>
        <v xml:space="preserve"> </v>
      </c>
      <c r="V405" s="38" t="str">
        <f t="shared" si="330"/>
        <v xml:space="preserve"> </v>
      </c>
      <c r="W405" s="39" t="str">
        <f t="shared" si="331"/>
        <v xml:space="preserve"> </v>
      </c>
      <c r="X405" s="60"/>
      <c r="Y405" s="60"/>
    </row>
    <row r="406" spans="1:25" s="1" customFormat="1" ht="30.75" customHeight="1" x14ac:dyDescent="0.2">
      <c r="A406" s="71"/>
      <c r="B406" s="77"/>
      <c r="C406" s="44" t="s">
        <v>411</v>
      </c>
      <c r="D406" s="119"/>
      <c r="E406" s="96"/>
      <c r="F406" s="131"/>
      <c r="G406" s="120"/>
      <c r="H406" s="121"/>
      <c r="I406" s="119">
        <f t="shared" ref="I406" si="352">SUM(J406:M406)</f>
        <v>252531.5</v>
      </c>
      <c r="J406" s="96">
        <v>252531.5</v>
      </c>
      <c r="K406" s="131"/>
      <c r="L406" s="120"/>
      <c r="M406" s="121"/>
      <c r="N406" s="122">
        <f t="shared" ref="N406" si="353">SUM(O406:R406)</f>
        <v>250989.67499999999</v>
      </c>
      <c r="O406" s="96">
        <v>250989.67499999999</v>
      </c>
      <c r="P406" s="131"/>
      <c r="Q406" s="120"/>
      <c r="R406" s="121"/>
      <c r="S406" s="85">
        <f t="shared" si="327"/>
        <v>0.99389452404947498</v>
      </c>
      <c r="T406" s="86">
        <f t="shared" si="328"/>
        <v>0.99389452404947498</v>
      </c>
      <c r="U406" s="86" t="str">
        <f t="shared" si="329"/>
        <v xml:space="preserve"> </v>
      </c>
      <c r="V406" s="86" t="str">
        <f t="shared" si="330"/>
        <v xml:space="preserve"> </v>
      </c>
      <c r="W406" s="87" t="str">
        <f t="shared" si="331"/>
        <v xml:space="preserve"> </v>
      </c>
      <c r="X406" s="58"/>
      <c r="Y406" s="58"/>
    </row>
    <row r="407" spans="1:25" s="9" customFormat="1" ht="20.100000000000001" customHeight="1" x14ac:dyDescent="0.2">
      <c r="A407" s="115"/>
      <c r="B407" s="116"/>
      <c r="C407" s="45" t="s">
        <v>394</v>
      </c>
      <c r="D407" s="112"/>
      <c r="E407" s="117"/>
      <c r="F407" s="117"/>
      <c r="G407" s="117"/>
      <c r="H407" s="118"/>
      <c r="I407" s="112">
        <f>SUM(J407:M407)</f>
        <v>404957.4</v>
      </c>
      <c r="J407" s="117">
        <f>SUM(J408:J410)</f>
        <v>404957.4</v>
      </c>
      <c r="K407" s="117">
        <f t="shared" ref="K407:M407" si="354">SUM(K408:K410)</f>
        <v>0</v>
      </c>
      <c r="L407" s="117">
        <f t="shared" si="354"/>
        <v>0</v>
      </c>
      <c r="M407" s="118">
        <f t="shared" si="354"/>
        <v>0</v>
      </c>
      <c r="N407" s="114">
        <f>SUM(O407:R407)</f>
        <v>387715.42799999996</v>
      </c>
      <c r="O407" s="117">
        <f>SUM(O408:O410)</f>
        <v>387715.42799999996</v>
      </c>
      <c r="P407" s="117">
        <f t="shared" ref="P407:R407" si="355">SUM(P408:P410)</f>
        <v>0</v>
      </c>
      <c r="Q407" s="117">
        <f t="shared" si="355"/>
        <v>0</v>
      </c>
      <c r="R407" s="118">
        <f t="shared" si="355"/>
        <v>0</v>
      </c>
      <c r="S407" s="37">
        <f t="shared" si="327"/>
        <v>0.9574227511338228</v>
      </c>
      <c r="T407" s="38">
        <f t="shared" si="328"/>
        <v>0.9574227511338228</v>
      </c>
      <c r="U407" s="38" t="str">
        <f t="shared" si="329"/>
        <v xml:space="preserve"> </v>
      </c>
      <c r="V407" s="38" t="str">
        <f t="shared" si="330"/>
        <v xml:space="preserve"> </v>
      </c>
      <c r="W407" s="39" t="str">
        <f t="shared" si="331"/>
        <v xml:space="preserve"> </v>
      </c>
      <c r="X407" s="60"/>
      <c r="Y407" s="60"/>
    </row>
    <row r="408" spans="1:25" s="1" customFormat="1" ht="38.25" customHeight="1" x14ac:dyDescent="0.2">
      <c r="A408" s="71"/>
      <c r="B408" s="77"/>
      <c r="C408" s="44" t="s">
        <v>412</v>
      </c>
      <c r="D408" s="119"/>
      <c r="E408" s="96"/>
      <c r="F408" s="131"/>
      <c r="G408" s="120"/>
      <c r="H408" s="121"/>
      <c r="I408" s="119">
        <f t="shared" ref="I408:I410" si="356">SUM(J408:M408)</f>
        <v>152463.6</v>
      </c>
      <c r="J408" s="96">
        <v>152463.6</v>
      </c>
      <c r="K408" s="131"/>
      <c r="L408" s="120"/>
      <c r="M408" s="121"/>
      <c r="N408" s="122">
        <f t="shared" ref="N408:N410" si="357">SUM(O408:R408)</f>
        <v>152463.59099999999</v>
      </c>
      <c r="O408" s="96">
        <v>152463.59099999999</v>
      </c>
      <c r="P408" s="131"/>
      <c r="Q408" s="120"/>
      <c r="R408" s="121"/>
      <c r="S408" s="85">
        <f t="shared" si="327"/>
        <v>0.9999999409695165</v>
      </c>
      <c r="T408" s="86">
        <f t="shared" si="328"/>
        <v>0.9999999409695165</v>
      </c>
      <c r="U408" s="86" t="str">
        <f t="shared" si="329"/>
        <v xml:space="preserve"> </v>
      </c>
      <c r="V408" s="86" t="str">
        <f t="shared" si="330"/>
        <v xml:space="preserve"> </v>
      </c>
      <c r="W408" s="87" t="str">
        <f t="shared" si="331"/>
        <v xml:space="preserve"> </v>
      </c>
      <c r="X408" s="58"/>
      <c r="Y408" s="58"/>
    </row>
    <row r="409" spans="1:25" s="1" customFormat="1" ht="42.75" customHeight="1" x14ac:dyDescent="0.2">
      <c r="A409" s="71"/>
      <c r="B409" s="77"/>
      <c r="C409" s="44" t="s">
        <v>413</v>
      </c>
      <c r="D409" s="119"/>
      <c r="E409" s="96"/>
      <c r="F409" s="131"/>
      <c r="G409" s="120"/>
      <c r="H409" s="121"/>
      <c r="I409" s="119">
        <f t="shared" si="356"/>
        <v>152493.79999999999</v>
      </c>
      <c r="J409" s="96">
        <v>152493.79999999999</v>
      </c>
      <c r="K409" s="131"/>
      <c r="L409" s="120"/>
      <c r="M409" s="121"/>
      <c r="N409" s="122">
        <f t="shared" si="357"/>
        <v>135251.96199999994</v>
      </c>
      <c r="O409" s="96">
        <v>135251.96199999994</v>
      </c>
      <c r="P409" s="131"/>
      <c r="Q409" s="120"/>
      <c r="R409" s="121"/>
      <c r="S409" s="85">
        <f t="shared" si="327"/>
        <v>0.88693417043840439</v>
      </c>
      <c r="T409" s="86">
        <f t="shared" si="328"/>
        <v>0.88693417043840439</v>
      </c>
      <c r="U409" s="86" t="str">
        <f t="shared" si="329"/>
        <v xml:space="preserve"> </v>
      </c>
      <c r="V409" s="86" t="str">
        <f t="shared" si="330"/>
        <v xml:space="preserve"> </v>
      </c>
      <c r="W409" s="87" t="str">
        <f t="shared" si="331"/>
        <v xml:space="preserve"> </v>
      </c>
      <c r="X409" s="58"/>
      <c r="Y409" s="58"/>
    </row>
    <row r="410" spans="1:25" s="1" customFormat="1" ht="20.100000000000001" customHeight="1" x14ac:dyDescent="0.2">
      <c r="A410" s="71"/>
      <c r="B410" s="77"/>
      <c r="C410" s="44" t="s">
        <v>414</v>
      </c>
      <c r="D410" s="119"/>
      <c r="E410" s="96"/>
      <c r="F410" s="131"/>
      <c r="G410" s="120"/>
      <c r="H410" s="121"/>
      <c r="I410" s="119">
        <f t="shared" si="356"/>
        <v>100000</v>
      </c>
      <c r="J410" s="96">
        <v>100000</v>
      </c>
      <c r="K410" s="131"/>
      <c r="L410" s="120"/>
      <c r="M410" s="121"/>
      <c r="N410" s="122">
        <f t="shared" si="357"/>
        <v>99999.875000000015</v>
      </c>
      <c r="O410" s="96">
        <v>99999.875000000015</v>
      </c>
      <c r="P410" s="131"/>
      <c r="Q410" s="120"/>
      <c r="R410" s="121"/>
      <c r="S410" s="85">
        <f t="shared" si="327"/>
        <v>0.99999875000000016</v>
      </c>
      <c r="T410" s="86">
        <f t="shared" si="328"/>
        <v>0.99999875000000016</v>
      </c>
      <c r="U410" s="86" t="str">
        <f t="shared" si="329"/>
        <v xml:space="preserve"> </v>
      </c>
      <c r="V410" s="86" t="str">
        <f t="shared" si="330"/>
        <v xml:space="preserve"> </v>
      </c>
      <c r="W410" s="87" t="str">
        <f t="shared" si="331"/>
        <v xml:space="preserve"> </v>
      </c>
      <c r="X410" s="58"/>
      <c r="Y410" s="58"/>
    </row>
    <row r="411" spans="1:25" s="9" customFormat="1" ht="20.100000000000001" customHeight="1" x14ac:dyDescent="0.2">
      <c r="A411" s="115"/>
      <c r="B411" s="116"/>
      <c r="C411" s="45" t="s">
        <v>340</v>
      </c>
      <c r="D411" s="112"/>
      <c r="E411" s="117"/>
      <c r="F411" s="117"/>
      <c r="G411" s="117"/>
      <c r="H411" s="118"/>
      <c r="I411" s="112">
        <f>SUM(J411:M411)</f>
        <v>404487.69999999995</v>
      </c>
      <c r="J411" s="117">
        <f>SUM(J412:J413)</f>
        <v>404487.69999999995</v>
      </c>
      <c r="K411" s="117">
        <f t="shared" ref="K411:M411" si="358">SUM(K412:K413)</f>
        <v>0</v>
      </c>
      <c r="L411" s="117">
        <f t="shared" si="358"/>
        <v>0</v>
      </c>
      <c r="M411" s="118">
        <f t="shared" si="358"/>
        <v>0</v>
      </c>
      <c r="N411" s="114">
        <f>SUM(O411:R411)</f>
        <v>363447.83300000004</v>
      </c>
      <c r="O411" s="117">
        <f>SUM(O412:O413)</f>
        <v>363447.83300000004</v>
      </c>
      <c r="P411" s="117">
        <f t="shared" ref="P411:R411" si="359">SUM(P412:P413)</f>
        <v>0</v>
      </c>
      <c r="Q411" s="117">
        <f t="shared" si="359"/>
        <v>0</v>
      </c>
      <c r="R411" s="118">
        <f t="shared" si="359"/>
        <v>0</v>
      </c>
      <c r="S411" s="37">
        <f t="shared" si="327"/>
        <v>0.89853865272046607</v>
      </c>
      <c r="T411" s="38">
        <f t="shared" si="328"/>
        <v>0.89853865272046607</v>
      </c>
      <c r="U411" s="38" t="str">
        <f t="shared" si="329"/>
        <v xml:space="preserve"> </v>
      </c>
      <c r="V411" s="38" t="str">
        <f t="shared" si="330"/>
        <v xml:space="preserve"> </v>
      </c>
      <c r="W411" s="39" t="str">
        <f t="shared" si="331"/>
        <v xml:space="preserve"> </v>
      </c>
      <c r="X411" s="60"/>
      <c r="Y411" s="60"/>
    </row>
    <row r="412" spans="1:25" s="1" customFormat="1" ht="20.100000000000001" customHeight="1" x14ac:dyDescent="0.2">
      <c r="A412" s="71"/>
      <c r="B412" s="77"/>
      <c r="C412" s="44" t="s">
        <v>415</v>
      </c>
      <c r="D412" s="119"/>
      <c r="E412" s="96"/>
      <c r="F412" s="131"/>
      <c r="G412" s="120"/>
      <c r="H412" s="121"/>
      <c r="I412" s="119">
        <f t="shared" ref="I412:I413" si="360">SUM(J412:M412)</f>
        <v>152159.79999999999</v>
      </c>
      <c r="J412" s="96">
        <v>152159.79999999999</v>
      </c>
      <c r="K412" s="131"/>
      <c r="L412" s="120"/>
      <c r="M412" s="121"/>
      <c r="N412" s="122">
        <f t="shared" ref="N412:N413" si="361">SUM(O412:R412)</f>
        <v>111119.93300000002</v>
      </c>
      <c r="O412" s="96">
        <v>111119.93300000002</v>
      </c>
      <c r="P412" s="131"/>
      <c r="Q412" s="120"/>
      <c r="R412" s="121"/>
      <c r="S412" s="85">
        <f t="shared" si="327"/>
        <v>0.73028443123610853</v>
      </c>
      <c r="T412" s="86">
        <f t="shared" si="328"/>
        <v>0.73028443123610853</v>
      </c>
      <c r="U412" s="86" t="str">
        <f t="shared" si="329"/>
        <v xml:space="preserve"> </v>
      </c>
      <c r="V412" s="86" t="str">
        <f t="shared" si="330"/>
        <v xml:space="preserve"> </v>
      </c>
      <c r="W412" s="87" t="str">
        <f t="shared" si="331"/>
        <v xml:space="preserve"> </v>
      </c>
      <c r="X412" s="58"/>
      <c r="Y412" s="58"/>
    </row>
    <row r="413" spans="1:25" s="1" customFormat="1" ht="20.100000000000001" customHeight="1" x14ac:dyDescent="0.2">
      <c r="A413" s="71"/>
      <c r="B413" s="77"/>
      <c r="C413" s="44" t="s">
        <v>416</v>
      </c>
      <c r="D413" s="119"/>
      <c r="E413" s="96"/>
      <c r="F413" s="131"/>
      <c r="G413" s="120"/>
      <c r="H413" s="121"/>
      <c r="I413" s="119">
        <f t="shared" si="360"/>
        <v>252327.9</v>
      </c>
      <c r="J413" s="96">
        <v>252327.9</v>
      </c>
      <c r="K413" s="131"/>
      <c r="L413" s="120"/>
      <c r="M413" s="121"/>
      <c r="N413" s="122">
        <f t="shared" si="361"/>
        <v>252327.90000000002</v>
      </c>
      <c r="O413" s="96">
        <v>252327.90000000002</v>
      </c>
      <c r="P413" s="131"/>
      <c r="Q413" s="120"/>
      <c r="R413" s="121"/>
      <c r="S413" s="85">
        <f t="shared" si="327"/>
        <v>1.0000000000000002</v>
      </c>
      <c r="T413" s="86">
        <f t="shared" si="328"/>
        <v>1.0000000000000002</v>
      </c>
      <c r="U413" s="86" t="str">
        <f t="shared" si="329"/>
        <v xml:space="preserve"> </v>
      </c>
      <c r="V413" s="86" t="str">
        <f t="shared" si="330"/>
        <v xml:space="preserve"> </v>
      </c>
      <c r="W413" s="87" t="str">
        <f t="shared" si="331"/>
        <v xml:space="preserve"> </v>
      </c>
      <c r="X413" s="58"/>
      <c r="Y413" s="58"/>
    </row>
    <row r="414" spans="1:25" s="9" customFormat="1" ht="20.100000000000001" customHeight="1" x14ac:dyDescent="0.2">
      <c r="A414" s="115"/>
      <c r="B414" s="116"/>
      <c r="C414" s="45" t="s">
        <v>344</v>
      </c>
      <c r="D414" s="112"/>
      <c r="E414" s="117"/>
      <c r="F414" s="117"/>
      <c r="G414" s="117"/>
      <c r="H414" s="118"/>
      <c r="I414" s="112">
        <f>SUM(J414:M414)</f>
        <v>430228.3</v>
      </c>
      <c r="J414" s="117">
        <f>SUM(J415:J416)</f>
        <v>430228.3</v>
      </c>
      <c r="K414" s="117">
        <f t="shared" ref="K414:M414" si="362">SUM(K415:K416)</f>
        <v>0</v>
      </c>
      <c r="L414" s="117">
        <f t="shared" si="362"/>
        <v>0</v>
      </c>
      <c r="M414" s="118">
        <f t="shared" si="362"/>
        <v>0</v>
      </c>
      <c r="N414" s="114">
        <f>SUM(O414:R414)</f>
        <v>430228.29200000002</v>
      </c>
      <c r="O414" s="117">
        <f>SUM(O415:O416)</f>
        <v>430228.29200000002</v>
      </c>
      <c r="P414" s="117">
        <f t="shared" ref="P414:R414" si="363">SUM(P415:P416)</f>
        <v>0</v>
      </c>
      <c r="Q414" s="117">
        <f t="shared" si="363"/>
        <v>0</v>
      </c>
      <c r="R414" s="118">
        <f t="shared" si="363"/>
        <v>0</v>
      </c>
      <c r="S414" s="37">
        <f t="shared" si="327"/>
        <v>0.99999998140522139</v>
      </c>
      <c r="T414" s="38">
        <f t="shared" si="328"/>
        <v>0.99999998140522139</v>
      </c>
      <c r="U414" s="38" t="str">
        <f t="shared" si="329"/>
        <v xml:space="preserve"> </v>
      </c>
      <c r="V414" s="38" t="str">
        <f t="shared" si="330"/>
        <v xml:space="preserve"> </v>
      </c>
      <c r="W414" s="39" t="str">
        <f t="shared" si="331"/>
        <v xml:space="preserve"> </v>
      </c>
      <c r="X414" s="60"/>
      <c r="Y414" s="60"/>
    </row>
    <row r="415" spans="1:25" s="1" customFormat="1" ht="20.100000000000001" customHeight="1" x14ac:dyDescent="0.2">
      <c r="A415" s="71"/>
      <c r="B415" s="77"/>
      <c r="C415" s="44" t="s">
        <v>417</v>
      </c>
      <c r="D415" s="119"/>
      <c r="E415" s="96"/>
      <c r="F415" s="131"/>
      <c r="G415" s="120"/>
      <c r="H415" s="121"/>
      <c r="I415" s="119">
        <f t="shared" ref="I415:I416" si="364">SUM(J415:M415)</f>
        <v>202163.9</v>
      </c>
      <c r="J415" s="96">
        <v>202163.9</v>
      </c>
      <c r="K415" s="131"/>
      <c r="L415" s="120"/>
      <c r="M415" s="121"/>
      <c r="N415" s="122">
        <f t="shared" ref="N415:N416" si="365">SUM(O415:R415)</f>
        <v>202163.89899999998</v>
      </c>
      <c r="O415" s="96">
        <v>202163.89899999998</v>
      </c>
      <c r="P415" s="131"/>
      <c r="Q415" s="120"/>
      <c r="R415" s="121"/>
      <c r="S415" s="85">
        <f t="shared" si="327"/>
        <v>0.99999999505351833</v>
      </c>
      <c r="T415" s="86">
        <f t="shared" si="328"/>
        <v>0.99999999505351833</v>
      </c>
      <c r="U415" s="86" t="str">
        <f t="shared" si="329"/>
        <v xml:space="preserve"> </v>
      </c>
      <c r="V415" s="86" t="str">
        <f t="shared" si="330"/>
        <v xml:space="preserve"> </v>
      </c>
      <c r="W415" s="87" t="str">
        <f t="shared" si="331"/>
        <v xml:space="preserve"> </v>
      </c>
      <c r="X415" s="58"/>
      <c r="Y415" s="58"/>
    </row>
    <row r="416" spans="1:25" s="1" customFormat="1" ht="20.100000000000001" customHeight="1" x14ac:dyDescent="0.2">
      <c r="A416" s="71"/>
      <c r="B416" s="77"/>
      <c r="C416" s="44" t="s">
        <v>418</v>
      </c>
      <c r="D416" s="119"/>
      <c r="E416" s="96"/>
      <c r="F416" s="131"/>
      <c r="G416" s="120"/>
      <c r="H416" s="121"/>
      <c r="I416" s="119">
        <f t="shared" si="364"/>
        <v>228064.4</v>
      </c>
      <c r="J416" s="96">
        <v>228064.4</v>
      </c>
      <c r="K416" s="131"/>
      <c r="L416" s="120"/>
      <c r="M416" s="121"/>
      <c r="N416" s="122">
        <f t="shared" si="365"/>
        <v>228064.39300000001</v>
      </c>
      <c r="O416" s="96">
        <v>228064.39300000001</v>
      </c>
      <c r="P416" s="131"/>
      <c r="Q416" s="120"/>
      <c r="R416" s="121"/>
      <c r="S416" s="85">
        <f t="shared" si="327"/>
        <v>0.99999996930691515</v>
      </c>
      <c r="T416" s="86">
        <f t="shared" si="328"/>
        <v>0.99999996930691515</v>
      </c>
      <c r="U416" s="86" t="str">
        <f t="shared" si="329"/>
        <v xml:space="preserve"> </v>
      </c>
      <c r="V416" s="86" t="str">
        <f t="shared" si="330"/>
        <v xml:space="preserve"> </v>
      </c>
      <c r="W416" s="87" t="str">
        <f t="shared" si="331"/>
        <v xml:space="preserve"> </v>
      </c>
      <c r="X416" s="58"/>
      <c r="Y416" s="58"/>
    </row>
    <row r="417" spans="1:25" s="9" customFormat="1" ht="20.100000000000001" customHeight="1" x14ac:dyDescent="0.2">
      <c r="A417" s="115"/>
      <c r="B417" s="116"/>
      <c r="C417" s="45" t="s">
        <v>346</v>
      </c>
      <c r="D417" s="112"/>
      <c r="E417" s="117"/>
      <c r="F417" s="117"/>
      <c r="G417" s="117"/>
      <c r="H417" s="118"/>
      <c r="I417" s="112">
        <f>SUM(J417:M417)</f>
        <v>205364.5</v>
      </c>
      <c r="J417" s="117">
        <f>SUM(J418:J420)</f>
        <v>205364.5</v>
      </c>
      <c r="K417" s="117">
        <f t="shared" ref="K417:M417" si="366">SUM(K418:K420)</f>
        <v>0</v>
      </c>
      <c r="L417" s="117">
        <f t="shared" si="366"/>
        <v>0</v>
      </c>
      <c r="M417" s="118">
        <f t="shared" si="366"/>
        <v>0</v>
      </c>
      <c r="N417" s="114">
        <f>SUM(O417:R417)</f>
        <v>205099.679</v>
      </c>
      <c r="O417" s="117">
        <f>SUM(O418:O420)</f>
        <v>205099.679</v>
      </c>
      <c r="P417" s="117">
        <f t="shared" ref="P417:R417" si="367">SUM(P418:P420)</f>
        <v>0</v>
      </c>
      <c r="Q417" s="117">
        <f t="shared" si="367"/>
        <v>0</v>
      </c>
      <c r="R417" s="118">
        <f t="shared" si="367"/>
        <v>0</v>
      </c>
      <c r="S417" s="37">
        <f t="shared" si="327"/>
        <v>0.99871048306791099</v>
      </c>
      <c r="T417" s="38">
        <f t="shared" si="328"/>
        <v>0.99871048306791099</v>
      </c>
      <c r="U417" s="38" t="str">
        <f t="shared" si="329"/>
        <v xml:space="preserve"> </v>
      </c>
      <c r="V417" s="38" t="str">
        <f t="shared" si="330"/>
        <v xml:space="preserve"> </v>
      </c>
      <c r="W417" s="39" t="str">
        <f t="shared" si="331"/>
        <v xml:space="preserve"> </v>
      </c>
      <c r="X417" s="60"/>
      <c r="Y417" s="60"/>
    </row>
    <row r="418" spans="1:25" s="1" customFormat="1" ht="20.100000000000001" customHeight="1" x14ac:dyDescent="0.2">
      <c r="A418" s="71"/>
      <c r="B418" s="77"/>
      <c r="C418" s="44" t="s">
        <v>419</v>
      </c>
      <c r="D418" s="119"/>
      <c r="E418" s="96"/>
      <c r="F418" s="131"/>
      <c r="G418" s="120"/>
      <c r="H418" s="121"/>
      <c r="I418" s="119">
        <f t="shared" ref="I418:I420" si="368">SUM(J418:M418)</f>
        <v>5364.5</v>
      </c>
      <c r="J418" s="96">
        <v>5364.5</v>
      </c>
      <c r="K418" s="131"/>
      <c r="L418" s="120"/>
      <c r="M418" s="121"/>
      <c r="N418" s="122">
        <f t="shared" ref="N418:N420" si="369">SUM(O418:R418)</f>
        <v>5099.68</v>
      </c>
      <c r="O418" s="96">
        <v>5099.68</v>
      </c>
      <c r="P418" s="131"/>
      <c r="Q418" s="120"/>
      <c r="R418" s="121"/>
      <c r="S418" s="85">
        <f t="shared" si="327"/>
        <v>0.95063472830645923</v>
      </c>
      <c r="T418" s="86">
        <f t="shared" si="328"/>
        <v>0.95063472830645923</v>
      </c>
      <c r="U418" s="86" t="str">
        <f t="shared" si="329"/>
        <v xml:space="preserve"> </v>
      </c>
      <c r="V418" s="86" t="str">
        <f t="shared" si="330"/>
        <v xml:space="preserve"> </v>
      </c>
      <c r="W418" s="87" t="str">
        <f t="shared" si="331"/>
        <v xml:space="preserve"> </v>
      </c>
      <c r="X418" s="58"/>
      <c r="Y418" s="58"/>
    </row>
    <row r="419" spans="1:25" s="1" customFormat="1" ht="20.100000000000001" customHeight="1" x14ac:dyDescent="0.2">
      <c r="A419" s="71"/>
      <c r="B419" s="77"/>
      <c r="C419" s="44" t="s">
        <v>420</v>
      </c>
      <c r="D419" s="119"/>
      <c r="E419" s="96"/>
      <c r="F419" s="131"/>
      <c r="G419" s="120"/>
      <c r="H419" s="121"/>
      <c r="I419" s="119">
        <f t="shared" si="368"/>
        <v>100000</v>
      </c>
      <c r="J419" s="96">
        <v>100000</v>
      </c>
      <c r="K419" s="131"/>
      <c r="L419" s="120"/>
      <c r="M419" s="121"/>
      <c r="N419" s="122">
        <f t="shared" si="369"/>
        <v>100000</v>
      </c>
      <c r="O419" s="96">
        <v>100000</v>
      </c>
      <c r="P419" s="131"/>
      <c r="Q419" s="120"/>
      <c r="R419" s="121"/>
      <c r="S419" s="85">
        <f t="shared" si="327"/>
        <v>1</v>
      </c>
      <c r="T419" s="86">
        <f t="shared" si="328"/>
        <v>1</v>
      </c>
      <c r="U419" s="86" t="str">
        <f t="shared" si="329"/>
        <v xml:space="preserve"> </v>
      </c>
      <c r="V419" s="86" t="str">
        <f t="shared" si="330"/>
        <v xml:space="preserve"> </v>
      </c>
      <c r="W419" s="87" t="str">
        <f t="shared" si="331"/>
        <v xml:space="preserve"> </v>
      </c>
      <c r="X419" s="58"/>
      <c r="Y419" s="58"/>
    </row>
    <row r="420" spans="1:25" s="1" customFormat="1" ht="20.100000000000001" customHeight="1" x14ac:dyDescent="0.2">
      <c r="A420" s="71"/>
      <c r="B420" s="77"/>
      <c r="C420" s="44" t="s">
        <v>421</v>
      </c>
      <c r="D420" s="119"/>
      <c r="E420" s="96"/>
      <c r="F420" s="131"/>
      <c r="G420" s="120"/>
      <c r="H420" s="121"/>
      <c r="I420" s="119">
        <f t="shared" si="368"/>
        <v>100000</v>
      </c>
      <c r="J420" s="96">
        <v>100000</v>
      </c>
      <c r="K420" s="131"/>
      <c r="L420" s="120"/>
      <c r="M420" s="121"/>
      <c r="N420" s="122">
        <f t="shared" si="369"/>
        <v>99999.999000000011</v>
      </c>
      <c r="O420" s="96">
        <v>99999.999000000011</v>
      </c>
      <c r="P420" s="131"/>
      <c r="Q420" s="120"/>
      <c r="R420" s="121"/>
      <c r="S420" s="85">
        <f t="shared" si="327"/>
        <v>0.99999999000000006</v>
      </c>
      <c r="T420" s="86">
        <f t="shared" si="328"/>
        <v>0.99999999000000006</v>
      </c>
      <c r="U420" s="86" t="str">
        <f t="shared" si="329"/>
        <v xml:space="preserve"> </v>
      </c>
      <c r="V420" s="86" t="str">
        <f t="shared" si="330"/>
        <v xml:space="preserve"> </v>
      </c>
      <c r="W420" s="87" t="str">
        <f t="shared" si="331"/>
        <v xml:space="preserve"> </v>
      </c>
      <c r="X420" s="58"/>
      <c r="Y420" s="58"/>
    </row>
    <row r="421" spans="1:25" s="9" customFormat="1" ht="20.100000000000001" customHeight="1" x14ac:dyDescent="0.2">
      <c r="A421" s="115"/>
      <c r="B421" s="116"/>
      <c r="C421" s="45" t="s">
        <v>348</v>
      </c>
      <c r="D421" s="112"/>
      <c r="E421" s="117"/>
      <c r="F421" s="117"/>
      <c r="G421" s="117"/>
      <c r="H421" s="118"/>
      <c r="I421" s="112">
        <f>SUM(J421:M421)</f>
        <v>456153.59999999998</v>
      </c>
      <c r="J421" s="117">
        <f>SUM(J422:J424)</f>
        <v>456153.59999999998</v>
      </c>
      <c r="K421" s="117">
        <f t="shared" ref="K421:M421" si="370">SUM(K422:K424)</f>
        <v>0</v>
      </c>
      <c r="L421" s="117">
        <f t="shared" si="370"/>
        <v>0</v>
      </c>
      <c r="M421" s="118">
        <f t="shared" si="370"/>
        <v>0</v>
      </c>
      <c r="N421" s="114">
        <f>SUM(O421:R421)</f>
        <v>405281.50900000002</v>
      </c>
      <c r="O421" s="117">
        <f>SUM(O422:O424)</f>
        <v>405281.50900000002</v>
      </c>
      <c r="P421" s="117">
        <f t="shared" ref="P421:R421" si="371">SUM(P422:P424)</f>
        <v>0</v>
      </c>
      <c r="Q421" s="117">
        <f t="shared" si="371"/>
        <v>0</v>
      </c>
      <c r="R421" s="118">
        <f t="shared" si="371"/>
        <v>0</v>
      </c>
      <c r="S421" s="37">
        <f t="shared" si="327"/>
        <v>0.88847596292126174</v>
      </c>
      <c r="T421" s="38">
        <f t="shared" si="328"/>
        <v>0.88847596292126174</v>
      </c>
      <c r="U421" s="38" t="str">
        <f t="shared" si="329"/>
        <v xml:space="preserve"> </v>
      </c>
      <c r="V421" s="38" t="str">
        <f t="shared" si="330"/>
        <v xml:space="preserve"> </v>
      </c>
      <c r="W421" s="39" t="str">
        <f t="shared" si="331"/>
        <v xml:space="preserve"> </v>
      </c>
      <c r="X421" s="60"/>
      <c r="Y421" s="60"/>
    </row>
    <row r="422" spans="1:25" s="1" customFormat="1" ht="42" customHeight="1" x14ac:dyDescent="0.2">
      <c r="A422" s="71"/>
      <c r="B422" s="77"/>
      <c r="C422" s="44" t="s">
        <v>422</v>
      </c>
      <c r="D422" s="119"/>
      <c r="E422" s="96"/>
      <c r="F422" s="131"/>
      <c r="G422" s="93"/>
      <c r="H422" s="113"/>
      <c r="I422" s="119">
        <f t="shared" ref="I422:I424" si="372">SUM(J422:M422)</f>
        <v>152087.4</v>
      </c>
      <c r="J422" s="96">
        <v>152087.4</v>
      </c>
      <c r="K422" s="131"/>
      <c r="L422" s="93"/>
      <c r="M422" s="113"/>
      <c r="N422" s="122">
        <f t="shared" ref="N422:N424" si="373">SUM(O422:R422)</f>
        <v>104227.81700000001</v>
      </c>
      <c r="O422" s="96">
        <v>104227.81700000001</v>
      </c>
      <c r="P422" s="131"/>
      <c r="Q422" s="93"/>
      <c r="R422" s="113"/>
      <c r="S422" s="85">
        <f t="shared" si="327"/>
        <v>0.68531526609041915</v>
      </c>
      <c r="T422" s="86">
        <f t="shared" si="328"/>
        <v>0.68531526609041915</v>
      </c>
      <c r="U422" s="86" t="str">
        <f t="shared" si="329"/>
        <v xml:space="preserve"> </v>
      </c>
      <c r="V422" s="86" t="str">
        <f t="shared" si="330"/>
        <v xml:space="preserve"> </v>
      </c>
      <c r="W422" s="87" t="str">
        <f t="shared" si="331"/>
        <v xml:space="preserve"> </v>
      </c>
      <c r="X422" s="58"/>
      <c r="Y422" s="58"/>
    </row>
    <row r="423" spans="1:25" s="1" customFormat="1" ht="20.100000000000001" customHeight="1" x14ac:dyDescent="0.2">
      <c r="A423" s="71"/>
      <c r="B423" s="77"/>
      <c r="C423" s="44" t="s">
        <v>423</v>
      </c>
      <c r="D423" s="119"/>
      <c r="E423" s="96"/>
      <c r="F423" s="131"/>
      <c r="G423" s="93"/>
      <c r="H423" s="113"/>
      <c r="I423" s="119">
        <f t="shared" si="372"/>
        <v>151945.79999999999</v>
      </c>
      <c r="J423" s="96">
        <v>151945.79999999999</v>
      </c>
      <c r="K423" s="131"/>
      <c r="L423" s="93"/>
      <c r="M423" s="113"/>
      <c r="N423" s="122">
        <f t="shared" si="373"/>
        <v>148954.17599999998</v>
      </c>
      <c r="O423" s="96">
        <v>148954.17599999998</v>
      </c>
      <c r="P423" s="131"/>
      <c r="Q423" s="93"/>
      <c r="R423" s="113"/>
      <c r="S423" s="85">
        <f t="shared" si="327"/>
        <v>0.98031124256149227</v>
      </c>
      <c r="T423" s="86">
        <f t="shared" si="328"/>
        <v>0.98031124256149227</v>
      </c>
      <c r="U423" s="86" t="str">
        <f t="shared" si="329"/>
        <v xml:space="preserve"> </v>
      </c>
      <c r="V423" s="86" t="str">
        <f t="shared" si="330"/>
        <v xml:space="preserve"> </v>
      </c>
      <c r="W423" s="87" t="str">
        <f t="shared" si="331"/>
        <v xml:space="preserve"> </v>
      </c>
      <c r="X423" s="58"/>
      <c r="Y423" s="58"/>
    </row>
    <row r="424" spans="1:25" s="1" customFormat="1" ht="20.100000000000001" customHeight="1" x14ac:dyDescent="0.2">
      <c r="A424" s="71"/>
      <c r="B424" s="77"/>
      <c r="C424" s="44" t="s">
        <v>424</v>
      </c>
      <c r="D424" s="119"/>
      <c r="E424" s="96"/>
      <c r="F424" s="131"/>
      <c r="G424" s="120"/>
      <c r="H424" s="121"/>
      <c r="I424" s="119">
        <f t="shared" si="372"/>
        <v>152120.4</v>
      </c>
      <c r="J424" s="96">
        <v>152120.4</v>
      </c>
      <c r="K424" s="131"/>
      <c r="L424" s="120"/>
      <c r="M424" s="121"/>
      <c r="N424" s="122">
        <f t="shared" si="373"/>
        <v>152099.51600000003</v>
      </c>
      <c r="O424" s="96">
        <v>152099.51600000003</v>
      </c>
      <c r="P424" s="131"/>
      <c r="Q424" s="120"/>
      <c r="R424" s="121"/>
      <c r="S424" s="85">
        <f t="shared" si="327"/>
        <v>0.99986271400811488</v>
      </c>
      <c r="T424" s="86">
        <f t="shared" si="328"/>
        <v>0.99986271400811488</v>
      </c>
      <c r="U424" s="86" t="str">
        <f t="shared" si="329"/>
        <v xml:space="preserve"> </v>
      </c>
      <c r="V424" s="86" t="str">
        <f t="shared" si="330"/>
        <v xml:space="preserve"> </v>
      </c>
      <c r="W424" s="87" t="str">
        <f t="shared" si="331"/>
        <v xml:space="preserve"> </v>
      </c>
      <c r="X424" s="58"/>
      <c r="Y424" s="58"/>
    </row>
    <row r="425" spans="1:25" s="9" customFormat="1" ht="20.100000000000001" customHeight="1" x14ac:dyDescent="0.2">
      <c r="A425" s="115"/>
      <c r="B425" s="116"/>
      <c r="C425" s="45" t="s">
        <v>351</v>
      </c>
      <c r="D425" s="112"/>
      <c r="E425" s="117"/>
      <c r="F425" s="117"/>
      <c r="G425" s="117"/>
      <c r="H425" s="118"/>
      <c r="I425" s="112">
        <f>SUM(J425:M425)</f>
        <v>392650</v>
      </c>
      <c r="J425" s="117">
        <f>SUM(J426:J428)</f>
        <v>392650</v>
      </c>
      <c r="K425" s="117">
        <f t="shared" ref="K425:M425" si="374">SUM(K426:K428)</f>
        <v>0</v>
      </c>
      <c r="L425" s="117">
        <f t="shared" si="374"/>
        <v>0</v>
      </c>
      <c r="M425" s="118">
        <f t="shared" si="374"/>
        <v>0</v>
      </c>
      <c r="N425" s="114">
        <f>SUM(O425:R425)</f>
        <v>367649.99099999998</v>
      </c>
      <c r="O425" s="117">
        <f>SUM(O426:O428)</f>
        <v>367649.99099999998</v>
      </c>
      <c r="P425" s="117">
        <f t="shared" ref="P425:R425" si="375">SUM(P426:P428)</f>
        <v>0</v>
      </c>
      <c r="Q425" s="117">
        <f t="shared" si="375"/>
        <v>0</v>
      </c>
      <c r="R425" s="118">
        <f t="shared" si="375"/>
        <v>0</v>
      </c>
      <c r="S425" s="37">
        <f t="shared" si="327"/>
        <v>0.93633004202215708</v>
      </c>
      <c r="T425" s="38">
        <f t="shared" si="328"/>
        <v>0.93633004202215708</v>
      </c>
      <c r="U425" s="38" t="str">
        <f t="shared" si="329"/>
        <v xml:space="preserve"> </v>
      </c>
      <c r="V425" s="38" t="str">
        <f t="shared" si="330"/>
        <v xml:space="preserve"> </v>
      </c>
      <c r="W425" s="39" t="str">
        <f t="shared" si="331"/>
        <v xml:space="preserve"> </v>
      </c>
      <c r="X425" s="60"/>
      <c r="Y425" s="60"/>
    </row>
    <row r="426" spans="1:25" s="1" customFormat="1" ht="20.100000000000001" customHeight="1" x14ac:dyDescent="0.2">
      <c r="A426" s="71"/>
      <c r="B426" s="77"/>
      <c r="C426" s="44" t="s">
        <v>425</v>
      </c>
      <c r="D426" s="119"/>
      <c r="E426" s="96"/>
      <c r="F426" s="131"/>
      <c r="G426" s="120"/>
      <c r="H426" s="121"/>
      <c r="I426" s="119">
        <f t="shared" ref="I426:I428" si="376">SUM(J426:M426)</f>
        <v>267650</v>
      </c>
      <c r="J426" s="96">
        <v>267650</v>
      </c>
      <c r="K426" s="131"/>
      <c r="L426" s="120"/>
      <c r="M426" s="121"/>
      <c r="N426" s="122">
        <f t="shared" ref="N426:N428" si="377">SUM(O426:R426)</f>
        <v>267649.99099999998</v>
      </c>
      <c r="O426" s="96">
        <v>267649.99099999998</v>
      </c>
      <c r="P426" s="131"/>
      <c r="Q426" s="120"/>
      <c r="R426" s="121"/>
      <c r="S426" s="85">
        <f t="shared" si="327"/>
        <v>0.9999999663739958</v>
      </c>
      <c r="T426" s="86">
        <f t="shared" si="328"/>
        <v>0.9999999663739958</v>
      </c>
      <c r="U426" s="86" t="str">
        <f t="shared" si="329"/>
        <v xml:space="preserve"> </v>
      </c>
      <c r="V426" s="86" t="str">
        <f t="shared" si="330"/>
        <v xml:space="preserve"> </v>
      </c>
      <c r="W426" s="87" t="str">
        <f t="shared" si="331"/>
        <v xml:space="preserve"> </v>
      </c>
      <c r="X426" s="58"/>
      <c r="Y426" s="58"/>
    </row>
    <row r="427" spans="1:25" s="1" customFormat="1" ht="20.100000000000001" customHeight="1" x14ac:dyDescent="0.2">
      <c r="A427" s="71"/>
      <c r="B427" s="77"/>
      <c r="C427" s="44" t="s">
        <v>426</v>
      </c>
      <c r="D427" s="119"/>
      <c r="E427" s="96"/>
      <c r="F427" s="131"/>
      <c r="G427" s="120"/>
      <c r="H427" s="121"/>
      <c r="I427" s="119">
        <f t="shared" si="376"/>
        <v>100000</v>
      </c>
      <c r="J427" s="96">
        <v>100000</v>
      </c>
      <c r="K427" s="131"/>
      <c r="L427" s="120"/>
      <c r="M427" s="121"/>
      <c r="N427" s="122">
        <f t="shared" si="377"/>
        <v>100000</v>
      </c>
      <c r="O427" s="96">
        <v>100000</v>
      </c>
      <c r="P427" s="131"/>
      <c r="Q427" s="120"/>
      <c r="R427" s="121"/>
      <c r="S427" s="85">
        <f t="shared" si="327"/>
        <v>1</v>
      </c>
      <c r="T427" s="86">
        <f t="shared" si="328"/>
        <v>1</v>
      </c>
      <c r="U427" s="86" t="str">
        <f t="shared" si="329"/>
        <v xml:space="preserve"> </v>
      </c>
      <c r="V427" s="86" t="str">
        <f t="shared" si="330"/>
        <v xml:space="preserve"> </v>
      </c>
      <c r="W427" s="87" t="str">
        <f t="shared" si="331"/>
        <v xml:space="preserve"> </v>
      </c>
      <c r="X427" s="58"/>
      <c r="Y427" s="58"/>
    </row>
    <row r="428" spans="1:25" s="1" customFormat="1" ht="20.100000000000001" customHeight="1" x14ac:dyDescent="0.2">
      <c r="A428" s="71"/>
      <c r="B428" s="77"/>
      <c r="C428" s="44" t="s">
        <v>427</v>
      </c>
      <c r="D428" s="119"/>
      <c r="E428" s="96"/>
      <c r="F428" s="131"/>
      <c r="G428" s="120"/>
      <c r="H428" s="121"/>
      <c r="I428" s="119">
        <f t="shared" si="376"/>
        <v>25000</v>
      </c>
      <c r="J428" s="96">
        <v>25000</v>
      </c>
      <c r="K428" s="131"/>
      <c r="L428" s="120"/>
      <c r="M428" s="121"/>
      <c r="N428" s="122">
        <f t="shared" si="377"/>
        <v>0</v>
      </c>
      <c r="O428" s="96">
        <v>0</v>
      </c>
      <c r="P428" s="131"/>
      <c r="Q428" s="120"/>
      <c r="R428" s="121"/>
      <c r="S428" s="85">
        <f t="shared" si="327"/>
        <v>0</v>
      </c>
      <c r="T428" s="86">
        <f t="shared" si="328"/>
        <v>0</v>
      </c>
      <c r="U428" s="86" t="str">
        <f t="shared" si="329"/>
        <v xml:space="preserve"> </v>
      </c>
      <c r="V428" s="86" t="str">
        <f t="shared" si="330"/>
        <v xml:space="preserve"> </v>
      </c>
      <c r="W428" s="87" t="str">
        <f t="shared" si="331"/>
        <v xml:space="preserve"> </v>
      </c>
      <c r="X428" s="58"/>
      <c r="Y428" s="58"/>
    </row>
    <row r="429" spans="1:25" s="9" customFormat="1" ht="20.100000000000001" customHeight="1" x14ac:dyDescent="0.2">
      <c r="A429" s="115"/>
      <c r="B429" s="116"/>
      <c r="C429" s="45" t="s">
        <v>354</v>
      </c>
      <c r="D429" s="112"/>
      <c r="E429" s="117"/>
      <c r="F429" s="117"/>
      <c r="G429" s="117"/>
      <c r="H429" s="118"/>
      <c r="I429" s="112">
        <f>SUM(J429:M429)</f>
        <v>100000</v>
      </c>
      <c r="J429" s="117">
        <f>SUM(J430:J430)</f>
        <v>100000</v>
      </c>
      <c r="K429" s="117">
        <f>SUM(K430:K430)</f>
        <v>0</v>
      </c>
      <c r="L429" s="117">
        <f>SUM(L430:L430)</f>
        <v>0</v>
      </c>
      <c r="M429" s="118">
        <f>SUM(M430:M430)</f>
        <v>0</v>
      </c>
      <c r="N429" s="114">
        <f>SUM(O429:R429)</f>
        <v>100000</v>
      </c>
      <c r="O429" s="117">
        <f>SUM(O430:O430)</f>
        <v>100000</v>
      </c>
      <c r="P429" s="117">
        <f>SUM(P430:P430)</f>
        <v>0</v>
      </c>
      <c r="Q429" s="117">
        <f>SUM(Q430:Q430)</f>
        <v>0</v>
      </c>
      <c r="R429" s="118">
        <f>SUM(R430:R430)</f>
        <v>0</v>
      </c>
      <c r="S429" s="37">
        <f t="shared" si="327"/>
        <v>1</v>
      </c>
      <c r="T429" s="38">
        <f t="shared" si="328"/>
        <v>1</v>
      </c>
      <c r="U429" s="38" t="str">
        <f t="shared" si="329"/>
        <v xml:space="preserve"> </v>
      </c>
      <c r="V429" s="38" t="str">
        <f t="shared" si="330"/>
        <v xml:space="preserve"> </v>
      </c>
      <c r="W429" s="39" t="str">
        <f t="shared" si="331"/>
        <v xml:space="preserve"> </v>
      </c>
      <c r="X429" s="60"/>
      <c r="Y429" s="60"/>
    </row>
    <row r="430" spans="1:25" s="1" customFormat="1" ht="20.100000000000001" customHeight="1" x14ac:dyDescent="0.2">
      <c r="A430" s="71"/>
      <c r="B430" s="77"/>
      <c r="C430" s="44" t="s">
        <v>428</v>
      </c>
      <c r="D430" s="119"/>
      <c r="E430" s="96"/>
      <c r="F430" s="131"/>
      <c r="G430" s="120"/>
      <c r="H430" s="121"/>
      <c r="I430" s="119">
        <f t="shared" ref="I430" si="378">SUM(J430:M430)</f>
        <v>100000</v>
      </c>
      <c r="J430" s="96">
        <v>100000</v>
      </c>
      <c r="K430" s="131"/>
      <c r="L430" s="120"/>
      <c r="M430" s="121"/>
      <c r="N430" s="122">
        <f t="shared" ref="N430" si="379">SUM(O430:R430)</f>
        <v>100000</v>
      </c>
      <c r="O430" s="96">
        <v>100000</v>
      </c>
      <c r="P430" s="131"/>
      <c r="Q430" s="120"/>
      <c r="R430" s="121"/>
      <c r="S430" s="85">
        <f t="shared" si="327"/>
        <v>1</v>
      </c>
      <c r="T430" s="86">
        <f t="shared" si="328"/>
        <v>1</v>
      </c>
      <c r="U430" s="86" t="str">
        <f t="shared" si="329"/>
        <v xml:space="preserve"> </v>
      </c>
      <c r="V430" s="86" t="str">
        <f t="shared" si="330"/>
        <v xml:space="preserve"> </v>
      </c>
      <c r="W430" s="87" t="str">
        <f t="shared" si="331"/>
        <v xml:space="preserve"> </v>
      </c>
      <c r="X430" s="58"/>
      <c r="Y430" s="58"/>
    </row>
    <row r="431" spans="1:25" s="9" customFormat="1" ht="84" customHeight="1" x14ac:dyDescent="0.2">
      <c r="A431" s="71">
        <v>1183</v>
      </c>
      <c r="B431" s="77">
        <v>32004</v>
      </c>
      <c r="C431" s="45" t="s">
        <v>429</v>
      </c>
      <c r="D431" s="112">
        <f>SUM(E431:H431)</f>
        <v>0</v>
      </c>
      <c r="E431" s="117">
        <f>+E432+E434+E436+E438+E440</f>
        <v>0</v>
      </c>
      <c r="F431" s="117">
        <f t="shared" ref="F431:H431" si="380">+F432+F434+F436+F438+F440</f>
        <v>0</v>
      </c>
      <c r="G431" s="117">
        <f t="shared" si="380"/>
        <v>0</v>
      </c>
      <c r="H431" s="118">
        <f t="shared" si="380"/>
        <v>0</v>
      </c>
      <c r="I431" s="112">
        <f>SUM(J431:M431)</f>
        <v>36469.199999999997</v>
      </c>
      <c r="J431" s="117">
        <f>+J432+J434+J436+J438+J440</f>
        <v>0</v>
      </c>
      <c r="K431" s="117">
        <f t="shared" ref="K431:M431" si="381">+K432+K434+K436+K438+K440</f>
        <v>36469.199999999997</v>
      </c>
      <c r="L431" s="117">
        <f t="shared" si="381"/>
        <v>0</v>
      </c>
      <c r="M431" s="118">
        <f t="shared" si="381"/>
        <v>0</v>
      </c>
      <c r="N431" s="114">
        <f>SUM(O431:R431)</f>
        <v>36422.479999999996</v>
      </c>
      <c r="O431" s="117">
        <f>+O432+O434+O436+O438+O440</f>
        <v>0</v>
      </c>
      <c r="P431" s="117">
        <f t="shared" ref="P431:R431" si="382">+P432+P434+P436+P438+P440</f>
        <v>36422.479999999996</v>
      </c>
      <c r="Q431" s="117">
        <f t="shared" si="382"/>
        <v>0</v>
      </c>
      <c r="R431" s="118">
        <f t="shared" si="382"/>
        <v>0</v>
      </c>
      <c r="S431" s="37">
        <f t="shared" si="327"/>
        <v>0.99871891897820619</v>
      </c>
      <c r="T431" s="38" t="str">
        <f t="shared" si="328"/>
        <v xml:space="preserve"> </v>
      </c>
      <c r="U431" s="38">
        <f t="shared" si="329"/>
        <v>0.99871891897820619</v>
      </c>
      <c r="V431" s="38" t="str">
        <f t="shared" si="330"/>
        <v xml:space="preserve"> </v>
      </c>
      <c r="W431" s="39" t="str">
        <f t="shared" si="331"/>
        <v xml:space="preserve"> </v>
      </c>
      <c r="X431" s="60"/>
      <c r="Y431" s="60"/>
    </row>
    <row r="432" spans="1:25" s="9" customFormat="1" ht="27.75" customHeight="1" x14ac:dyDescent="0.2">
      <c r="A432" s="115"/>
      <c r="B432" s="116"/>
      <c r="C432" s="45" t="s">
        <v>338</v>
      </c>
      <c r="D432" s="112">
        <f>SUM(E432:H432)</f>
        <v>0</v>
      </c>
      <c r="E432" s="117">
        <f>+E433</f>
        <v>0</v>
      </c>
      <c r="F432" s="117">
        <f t="shared" ref="F432:H432" si="383">+F433</f>
        <v>0</v>
      </c>
      <c r="G432" s="117">
        <f t="shared" si="383"/>
        <v>0</v>
      </c>
      <c r="H432" s="118">
        <f t="shared" si="383"/>
        <v>0</v>
      </c>
      <c r="I432" s="112">
        <f>SUM(J432:M432)</f>
        <v>780</v>
      </c>
      <c r="J432" s="117">
        <f>+J433</f>
        <v>0</v>
      </c>
      <c r="K432" s="117">
        <f t="shared" ref="K432:M432" si="384">+K433</f>
        <v>780</v>
      </c>
      <c r="L432" s="117">
        <f t="shared" si="384"/>
        <v>0</v>
      </c>
      <c r="M432" s="118">
        <f t="shared" si="384"/>
        <v>0</v>
      </c>
      <c r="N432" s="114">
        <f>SUM(O432:R432)</f>
        <v>780</v>
      </c>
      <c r="O432" s="117">
        <f>+O433</f>
        <v>0</v>
      </c>
      <c r="P432" s="117">
        <f t="shared" ref="P432:R432" si="385">+P433</f>
        <v>780</v>
      </c>
      <c r="Q432" s="117">
        <f t="shared" si="385"/>
        <v>0</v>
      </c>
      <c r="R432" s="118">
        <f t="shared" si="385"/>
        <v>0</v>
      </c>
      <c r="S432" s="37">
        <f t="shared" si="327"/>
        <v>1</v>
      </c>
      <c r="T432" s="38" t="str">
        <f t="shared" si="328"/>
        <v xml:space="preserve"> </v>
      </c>
      <c r="U432" s="38">
        <f t="shared" si="329"/>
        <v>1</v>
      </c>
      <c r="V432" s="38" t="str">
        <f t="shared" si="330"/>
        <v xml:space="preserve"> </v>
      </c>
      <c r="W432" s="39" t="str">
        <f t="shared" si="331"/>
        <v xml:space="preserve"> </v>
      </c>
      <c r="X432" s="60"/>
      <c r="Y432" s="60"/>
    </row>
    <row r="433" spans="1:25" s="1" customFormat="1" ht="36.75" customHeight="1" x14ac:dyDescent="0.2">
      <c r="A433" s="115"/>
      <c r="B433" s="116"/>
      <c r="C433" s="44" t="s">
        <v>430</v>
      </c>
      <c r="D433" s="119">
        <f t="shared" ref="D433:D442" si="386">SUM(E433:H433)</f>
        <v>0</v>
      </c>
      <c r="E433" s="96"/>
      <c r="F433" s="131"/>
      <c r="G433" s="120"/>
      <c r="H433" s="121"/>
      <c r="I433" s="119">
        <f t="shared" ref="I433" si="387">SUM(J433:M433)</f>
        <v>780</v>
      </c>
      <c r="J433" s="96"/>
      <c r="K433" s="131">
        <v>780</v>
      </c>
      <c r="L433" s="120"/>
      <c r="M433" s="121"/>
      <c r="N433" s="122">
        <f t="shared" ref="N433" si="388">SUM(O433:R433)</f>
        <v>780</v>
      </c>
      <c r="O433" s="96"/>
      <c r="P433" s="131">
        <v>780</v>
      </c>
      <c r="Q433" s="120"/>
      <c r="R433" s="121"/>
      <c r="S433" s="85">
        <f t="shared" si="327"/>
        <v>1</v>
      </c>
      <c r="T433" s="86" t="str">
        <f t="shared" si="328"/>
        <v xml:space="preserve"> </v>
      </c>
      <c r="U433" s="86">
        <f t="shared" si="329"/>
        <v>1</v>
      </c>
      <c r="V433" s="86" t="str">
        <f t="shared" si="330"/>
        <v xml:space="preserve"> </v>
      </c>
      <c r="W433" s="87" t="str">
        <f t="shared" si="331"/>
        <v xml:space="preserve"> </v>
      </c>
      <c r="X433" s="58"/>
      <c r="Y433" s="58"/>
    </row>
    <row r="434" spans="1:25" s="9" customFormat="1" ht="30.75" customHeight="1" x14ac:dyDescent="0.2">
      <c r="A434" s="115"/>
      <c r="B434" s="116"/>
      <c r="C434" s="45" t="s">
        <v>340</v>
      </c>
      <c r="D434" s="112">
        <f>SUM(E434:H434)</f>
        <v>0</v>
      </c>
      <c r="E434" s="117">
        <f>+E435</f>
        <v>0</v>
      </c>
      <c r="F434" s="117">
        <f t="shared" ref="F434:H434" si="389">+F435</f>
        <v>0</v>
      </c>
      <c r="G434" s="117">
        <f t="shared" si="389"/>
        <v>0</v>
      </c>
      <c r="H434" s="118">
        <f t="shared" si="389"/>
        <v>0</v>
      </c>
      <c r="I434" s="112">
        <f>SUM(J434:M434)</f>
        <v>18218.3</v>
      </c>
      <c r="J434" s="117">
        <f>+J435</f>
        <v>0</v>
      </c>
      <c r="K434" s="117">
        <f t="shared" ref="K434:M434" si="390">+K435</f>
        <v>18218.3</v>
      </c>
      <c r="L434" s="117">
        <f t="shared" si="390"/>
        <v>0</v>
      </c>
      <c r="M434" s="118">
        <f t="shared" si="390"/>
        <v>0</v>
      </c>
      <c r="N434" s="114">
        <f>SUM(O434:R434)</f>
        <v>18205.38</v>
      </c>
      <c r="O434" s="117">
        <f>+O435</f>
        <v>0</v>
      </c>
      <c r="P434" s="117">
        <f t="shared" ref="P434:R434" si="391">+P435</f>
        <v>18205.38</v>
      </c>
      <c r="Q434" s="117">
        <f t="shared" si="391"/>
        <v>0</v>
      </c>
      <c r="R434" s="118">
        <f t="shared" si="391"/>
        <v>0</v>
      </c>
      <c r="S434" s="37">
        <f t="shared" si="327"/>
        <v>0.9992908229637234</v>
      </c>
      <c r="T434" s="38" t="str">
        <f t="shared" si="328"/>
        <v xml:space="preserve"> </v>
      </c>
      <c r="U434" s="38">
        <f t="shared" si="329"/>
        <v>0.9992908229637234</v>
      </c>
      <c r="V434" s="38" t="str">
        <f t="shared" si="330"/>
        <v xml:space="preserve"> </v>
      </c>
      <c r="W434" s="39" t="str">
        <f t="shared" si="331"/>
        <v xml:space="preserve"> </v>
      </c>
      <c r="X434" s="60"/>
      <c r="Y434" s="60"/>
    </row>
    <row r="435" spans="1:25" s="1" customFormat="1" ht="48.75" customHeight="1" x14ac:dyDescent="0.2">
      <c r="A435" s="115"/>
      <c r="B435" s="116"/>
      <c r="C435" s="44" t="s">
        <v>431</v>
      </c>
      <c r="D435" s="119">
        <f t="shared" si="386"/>
        <v>0</v>
      </c>
      <c r="E435" s="96"/>
      <c r="F435" s="131"/>
      <c r="G435" s="120"/>
      <c r="H435" s="121"/>
      <c r="I435" s="119">
        <f t="shared" ref="I435" si="392">SUM(J435:M435)</f>
        <v>18218.3</v>
      </c>
      <c r="J435" s="96"/>
      <c r="K435" s="131">
        <v>18218.3</v>
      </c>
      <c r="L435" s="120"/>
      <c r="M435" s="121"/>
      <c r="N435" s="122">
        <f t="shared" ref="N435" si="393">SUM(O435:R435)</f>
        <v>18205.38</v>
      </c>
      <c r="O435" s="96"/>
      <c r="P435" s="131">
        <v>18205.38</v>
      </c>
      <c r="Q435" s="120"/>
      <c r="R435" s="121"/>
      <c r="S435" s="85">
        <f t="shared" si="327"/>
        <v>0.9992908229637234</v>
      </c>
      <c r="T435" s="86" t="str">
        <f t="shared" si="328"/>
        <v xml:space="preserve"> </v>
      </c>
      <c r="U435" s="86">
        <f t="shared" si="329"/>
        <v>0.9992908229637234</v>
      </c>
      <c r="V435" s="86" t="str">
        <f t="shared" si="330"/>
        <v xml:space="preserve"> </v>
      </c>
      <c r="W435" s="87" t="str">
        <f t="shared" si="331"/>
        <v xml:space="preserve"> </v>
      </c>
      <c r="X435" s="58"/>
      <c r="Y435" s="58"/>
    </row>
    <row r="436" spans="1:25" s="9" customFormat="1" ht="25.5" customHeight="1" x14ac:dyDescent="0.2">
      <c r="A436" s="115"/>
      <c r="B436" s="116"/>
      <c r="C436" s="45" t="s">
        <v>344</v>
      </c>
      <c r="D436" s="112">
        <f>SUM(E436:H436)</f>
        <v>0</v>
      </c>
      <c r="E436" s="117">
        <f>+E437</f>
        <v>0</v>
      </c>
      <c r="F436" s="117">
        <f t="shared" ref="F436:H436" si="394">+F437</f>
        <v>0</v>
      </c>
      <c r="G436" s="117">
        <f t="shared" si="394"/>
        <v>0</v>
      </c>
      <c r="H436" s="118">
        <f t="shared" si="394"/>
        <v>0</v>
      </c>
      <c r="I436" s="112">
        <f>SUM(J436:M436)</f>
        <v>380</v>
      </c>
      <c r="J436" s="117">
        <f>+J437</f>
        <v>0</v>
      </c>
      <c r="K436" s="117">
        <f t="shared" ref="K436:M436" si="395">+K437</f>
        <v>380</v>
      </c>
      <c r="L436" s="117">
        <f t="shared" si="395"/>
        <v>0</v>
      </c>
      <c r="M436" s="118">
        <f t="shared" si="395"/>
        <v>0</v>
      </c>
      <c r="N436" s="114">
        <f>SUM(O436:R436)</f>
        <v>380</v>
      </c>
      <c r="O436" s="117">
        <f>+O437</f>
        <v>0</v>
      </c>
      <c r="P436" s="117">
        <f t="shared" ref="P436:R436" si="396">+P437</f>
        <v>380</v>
      </c>
      <c r="Q436" s="117">
        <f t="shared" si="396"/>
        <v>0</v>
      </c>
      <c r="R436" s="118">
        <f t="shared" si="396"/>
        <v>0</v>
      </c>
      <c r="S436" s="37">
        <f t="shared" si="327"/>
        <v>1</v>
      </c>
      <c r="T436" s="38" t="str">
        <f t="shared" si="328"/>
        <v xml:space="preserve"> </v>
      </c>
      <c r="U436" s="38">
        <f t="shared" si="329"/>
        <v>1</v>
      </c>
      <c r="V436" s="38" t="str">
        <f t="shared" si="330"/>
        <v xml:space="preserve"> </v>
      </c>
      <c r="W436" s="39" t="str">
        <f t="shared" si="331"/>
        <v xml:space="preserve"> </v>
      </c>
      <c r="X436" s="60"/>
      <c r="Y436" s="60"/>
    </row>
    <row r="437" spans="1:25" s="1" customFormat="1" ht="24" customHeight="1" x14ac:dyDescent="0.2">
      <c r="A437" s="115"/>
      <c r="B437" s="116"/>
      <c r="C437" s="44" t="s">
        <v>432</v>
      </c>
      <c r="D437" s="119">
        <f t="shared" si="386"/>
        <v>0</v>
      </c>
      <c r="E437" s="96"/>
      <c r="F437" s="131"/>
      <c r="G437" s="120"/>
      <c r="H437" s="121"/>
      <c r="I437" s="119">
        <f t="shared" ref="I437" si="397">SUM(J437:M437)</f>
        <v>380</v>
      </c>
      <c r="J437" s="96"/>
      <c r="K437" s="131">
        <v>380</v>
      </c>
      <c r="L437" s="120"/>
      <c r="M437" s="121"/>
      <c r="N437" s="122">
        <f t="shared" ref="N437" si="398">SUM(O437:R437)</f>
        <v>380</v>
      </c>
      <c r="O437" s="96"/>
      <c r="P437" s="131">
        <v>380</v>
      </c>
      <c r="Q437" s="120"/>
      <c r="R437" s="121"/>
      <c r="S437" s="85">
        <f t="shared" si="327"/>
        <v>1</v>
      </c>
      <c r="T437" s="86" t="str">
        <f t="shared" si="328"/>
        <v xml:space="preserve"> </v>
      </c>
      <c r="U437" s="86">
        <f t="shared" si="329"/>
        <v>1</v>
      </c>
      <c r="V437" s="86" t="str">
        <f t="shared" si="330"/>
        <v xml:space="preserve"> </v>
      </c>
      <c r="W437" s="87" t="str">
        <f t="shared" si="331"/>
        <v xml:space="preserve"> </v>
      </c>
      <c r="X437" s="58"/>
      <c r="Y437" s="58"/>
    </row>
    <row r="438" spans="1:25" s="9" customFormat="1" ht="21.75" customHeight="1" x14ac:dyDescent="0.2">
      <c r="A438" s="115"/>
      <c r="B438" s="116"/>
      <c r="C438" s="45" t="s">
        <v>346</v>
      </c>
      <c r="D438" s="112">
        <f>SUM(E438:H438)</f>
        <v>0</v>
      </c>
      <c r="E438" s="117">
        <f>+E439</f>
        <v>0</v>
      </c>
      <c r="F438" s="117">
        <f t="shared" ref="F438:H438" si="399">+F439</f>
        <v>0</v>
      </c>
      <c r="G438" s="117">
        <f t="shared" si="399"/>
        <v>0</v>
      </c>
      <c r="H438" s="118">
        <f t="shared" si="399"/>
        <v>0</v>
      </c>
      <c r="I438" s="112">
        <f>SUM(J438:M438)</f>
        <v>5503.2</v>
      </c>
      <c r="J438" s="117">
        <f>+J439</f>
        <v>0</v>
      </c>
      <c r="K438" s="117">
        <f t="shared" ref="K438:M438" si="400">+K439</f>
        <v>5503.2</v>
      </c>
      <c r="L438" s="117">
        <f t="shared" si="400"/>
        <v>0</v>
      </c>
      <c r="M438" s="118">
        <f t="shared" si="400"/>
        <v>0</v>
      </c>
      <c r="N438" s="114">
        <f>SUM(O438:R438)</f>
        <v>5469.4</v>
      </c>
      <c r="O438" s="117">
        <f>+O439</f>
        <v>0</v>
      </c>
      <c r="P438" s="117">
        <f t="shared" ref="P438:R438" si="401">+P439</f>
        <v>5469.4</v>
      </c>
      <c r="Q438" s="117">
        <f t="shared" si="401"/>
        <v>0</v>
      </c>
      <c r="R438" s="118">
        <f t="shared" si="401"/>
        <v>0</v>
      </c>
      <c r="S438" s="37">
        <f t="shared" si="327"/>
        <v>0.99385811891263265</v>
      </c>
      <c r="T438" s="38" t="str">
        <f t="shared" si="328"/>
        <v xml:space="preserve"> </v>
      </c>
      <c r="U438" s="38">
        <f t="shared" si="329"/>
        <v>0.99385811891263265</v>
      </c>
      <c r="V438" s="38" t="str">
        <f t="shared" si="330"/>
        <v xml:space="preserve"> </v>
      </c>
      <c r="W438" s="39" t="str">
        <f t="shared" si="331"/>
        <v xml:space="preserve"> </v>
      </c>
      <c r="X438" s="60"/>
      <c r="Y438" s="60"/>
    </row>
    <row r="439" spans="1:25" s="1" customFormat="1" ht="45" customHeight="1" x14ac:dyDescent="0.2">
      <c r="A439" s="115"/>
      <c r="B439" s="116"/>
      <c r="C439" s="44" t="s">
        <v>433</v>
      </c>
      <c r="D439" s="119">
        <f t="shared" si="386"/>
        <v>0</v>
      </c>
      <c r="E439" s="96"/>
      <c r="F439" s="131"/>
      <c r="G439" s="120"/>
      <c r="H439" s="121"/>
      <c r="I439" s="119">
        <f t="shared" ref="I439" si="402">SUM(J439:M439)</f>
        <v>5503.2</v>
      </c>
      <c r="J439" s="96"/>
      <c r="K439" s="131">
        <v>5503.2</v>
      </c>
      <c r="L439" s="120"/>
      <c r="M439" s="121"/>
      <c r="N439" s="122">
        <f t="shared" ref="N439" si="403">SUM(O439:R439)</f>
        <v>5469.4</v>
      </c>
      <c r="O439" s="96"/>
      <c r="P439" s="131">
        <v>5469.4</v>
      </c>
      <c r="Q439" s="120"/>
      <c r="R439" s="121"/>
      <c r="S439" s="85">
        <f t="shared" si="327"/>
        <v>0.99385811891263265</v>
      </c>
      <c r="T439" s="86" t="str">
        <f t="shared" si="328"/>
        <v xml:space="preserve"> </v>
      </c>
      <c r="U439" s="86">
        <f t="shared" si="329"/>
        <v>0.99385811891263265</v>
      </c>
      <c r="V439" s="86" t="str">
        <f t="shared" si="330"/>
        <v xml:space="preserve"> </v>
      </c>
      <c r="W439" s="87" t="str">
        <f t="shared" si="331"/>
        <v xml:space="preserve"> </v>
      </c>
      <c r="X439" s="58"/>
      <c r="Y439" s="58"/>
    </row>
    <row r="440" spans="1:25" s="9" customFormat="1" ht="35.25" customHeight="1" x14ac:dyDescent="0.2">
      <c r="A440" s="115"/>
      <c r="B440" s="116"/>
      <c r="C440" s="45" t="s">
        <v>354</v>
      </c>
      <c r="D440" s="112">
        <f>SUM(E440:H440)</f>
        <v>0</v>
      </c>
      <c r="E440" s="117">
        <f>+E441</f>
        <v>0</v>
      </c>
      <c r="F440" s="117">
        <f t="shared" ref="F440:H440" si="404">+F441</f>
        <v>0</v>
      </c>
      <c r="G440" s="117">
        <f t="shared" si="404"/>
        <v>0</v>
      </c>
      <c r="H440" s="118">
        <f t="shared" si="404"/>
        <v>0</v>
      </c>
      <c r="I440" s="112">
        <f>SUM(J440:M440)</f>
        <v>11587.7</v>
      </c>
      <c r="J440" s="117">
        <f>+J441</f>
        <v>0</v>
      </c>
      <c r="K440" s="117">
        <f t="shared" ref="K440:M440" si="405">+K441</f>
        <v>11587.7</v>
      </c>
      <c r="L440" s="117">
        <f t="shared" si="405"/>
        <v>0</v>
      </c>
      <c r="M440" s="118">
        <f t="shared" si="405"/>
        <v>0</v>
      </c>
      <c r="N440" s="114">
        <f>SUM(O440:R440)</f>
        <v>11587.7</v>
      </c>
      <c r="O440" s="117">
        <f>+O441</f>
        <v>0</v>
      </c>
      <c r="P440" s="117">
        <f t="shared" ref="P440:R440" si="406">+P441</f>
        <v>11587.7</v>
      </c>
      <c r="Q440" s="117">
        <f t="shared" si="406"/>
        <v>0</v>
      </c>
      <c r="R440" s="118">
        <f t="shared" si="406"/>
        <v>0</v>
      </c>
      <c r="S440" s="37">
        <f t="shared" si="327"/>
        <v>1</v>
      </c>
      <c r="T440" s="38" t="str">
        <f t="shared" si="328"/>
        <v xml:space="preserve"> </v>
      </c>
      <c r="U440" s="38">
        <f t="shared" si="329"/>
        <v>1</v>
      </c>
      <c r="V440" s="38" t="str">
        <f t="shared" si="330"/>
        <v xml:space="preserve"> </v>
      </c>
      <c r="W440" s="39" t="str">
        <f t="shared" si="331"/>
        <v xml:space="preserve"> </v>
      </c>
      <c r="X440" s="60"/>
      <c r="Y440" s="60"/>
    </row>
    <row r="441" spans="1:25" s="1" customFormat="1" ht="48" customHeight="1" x14ac:dyDescent="0.2">
      <c r="A441" s="115"/>
      <c r="B441" s="116"/>
      <c r="C441" s="44" t="s">
        <v>434</v>
      </c>
      <c r="D441" s="119">
        <f t="shared" si="386"/>
        <v>0</v>
      </c>
      <c r="E441" s="96"/>
      <c r="F441" s="131">
        <v>0</v>
      </c>
      <c r="G441" s="120"/>
      <c r="H441" s="121"/>
      <c r="I441" s="119">
        <f t="shared" ref="I441:I442" si="407">SUM(J441:M441)</f>
        <v>11587.7</v>
      </c>
      <c r="J441" s="96"/>
      <c r="K441" s="131">
        <v>11587.7</v>
      </c>
      <c r="L441" s="120"/>
      <c r="M441" s="121"/>
      <c r="N441" s="122">
        <f t="shared" ref="N441" si="408">SUM(O441:R441)</f>
        <v>11587.7</v>
      </c>
      <c r="O441" s="96"/>
      <c r="P441" s="131">
        <v>11587.7</v>
      </c>
      <c r="Q441" s="120"/>
      <c r="R441" s="121"/>
      <c r="S441" s="85">
        <f t="shared" si="327"/>
        <v>1</v>
      </c>
      <c r="T441" s="86" t="str">
        <f t="shared" si="328"/>
        <v xml:space="preserve"> </v>
      </c>
      <c r="U441" s="86">
        <f t="shared" si="329"/>
        <v>1</v>
      </c>
      <c r="V441" s="86" t="str">
        <f t="shared" si="330"/>
        <v xml:space="preserve"> </v>
      </c>
      <c r="W441" s="87" t="str">
        <f t="shared" si="331"/>
        <v xml:space="preserve"> </v>
      </c>
      <c r="X441" s="58"/>
      <c r="Y441" s="58"/>
    </row>
    <row r="442" spans="1:25" s="9" customFormat="1" ht="38.25" customHeight="1" x14ac:dyDescent="0.2">
      <c r="A442" s="71">
        <v>1183</v>
      </c>
      <c r="B442" s="77">
        <v>32012</v>
      </c>
      <c r="C442" s="45" t="s">
        <v>435</v>
      </c>
      <c r="D442" s="112">
        <f t="shared" si="386"/>
        <v>0</v>
      </c>
      <c r="E442" s="74"/>
      <c r="F442" s="134"/>
      <c r="G442" s="93"/>
      <c r="H442" s="113">
        <v>0</v>
      </c>
      <c r="I442" s="112">
        <f t="shared" si="407"/>
        <v>30152.9</v>
      </c>
      <c r="J442" s="74"/>
      <c r="K442" s="134"/>
      <c r="L442" s="93"/>
      <c r="M442" s="113">
        <v>30152.9</v>
      </c>
      <c r="N442" s="114">
        <f>SUM(O442:R442)</f>
        <v>30152.79</v>
      </c>
      <c r="O442" s="74"/>
      <c r="P442" s="134"/>
      <c r="Q442" s="93"/>
      <c r="R442" s="113">
        <v>30152.79</v>
      </c>
      <c r="S442" s="37">
        <f t="shared" si="327"/>
        <v>0.99999635192634873</v>
      </c>
      <c r="T442" s="38" t="str">
        <f t="shared" si="328"/>
        <v xml:space="preserve"> </v>
      </c>
      <c r="U442" s="38" t="str">
        <f t="shared" si="329"/>
        <v xml:space="preserve"> </v>
      </c>
      <c r="V442" s="38" t="str">
        <f t="shared" si="330"/>
        <v xml:space="preserve"> </v>
      </c>
      <c r="W442" s="39">
        <f t="shared" si="331"/>
        <v>0.99999635192634873</v>
      </c>
      <c r="X442" s="60"/>
      <c r="Y442" s="60"/>
    </row>
    <row r="443" spans="1:25" s="9" customFormat="1" ht="71.25" customHeight="1" x14ac:dyDescent="0.2">
      <c r="A443" s="71">
        <v>1198</v>
      </c>
      <c r="B443" s="77">
        <v>11003</v>
      </c>
      <c r="C443" s="45" t="s">
        <v>436</v>
      </c>
      <c r="D443" s="112">
        <f t="shared" ref="D443" si="409">SUM(E443:H443)</f>
        <v>10000</v>
      </c>
      <c r="E443" s="74"/>
      <c r="F443" s="134"/>
      <c r="G443" s="93"/>
      <c r="H443" s="113">
        <v>10000</v>
      </c>
      <c r="I443" s="112">
        <f t="shared" ref="I443" si="410">SUM(J443:M443)</f>
        <v>0</v>
      </c>
      <c r="J443" s="74"/>
      <c r="K443" s="134"/>
      <c r="L443" s="93"/>
      <c r="M443" s="113">
        <v>0</v>
      </c>
      <c r="N443" s="114">
        <f t="shared" ref="N443" si="411">SUM(O443:R443)</f>
        <v>0</v>
      </c>
      <c r="O443" s="74"/>
      <c r="P443" s="134"/>
      <c r="Q443" s="93"/>
      <c r="R443" s="113">
        <v>0</v>
      </c>
      <c r="S443" s="37" t="str">
        <f t="shared" si="327"/>
        <v xml:space="preserve"> </v>
      </c>
      <c r="T443" s="38" t="str">
        <f t="shared" si="328"/>
        <v xml:space="preserve"> </v>
      </c>
      <c r="U443" s="38" t="str">
        <f t="shared" si="329"/>
        <v xml:space="preserve"> </v>
      </c>
      <c r="V443" s="38" t="str">
        <f t="shared" si="330"/>
        <v xml:space="preserve"> </v>
      </c>
      <c r="W443" s="39" t="str">
        <f t="shared" si="331"/>
        <v xml:space="preserve"> </v>
      </c>
      <c r="X443" s="60"/>
      <c r="Y443" s="60"/>
    </row>
    <row r="444" spans="1:25" s="9" customFormat="1" ht="31.5" customHeight="1" x14ac:dyDescent="0.2">
      <c r="A444" s="79"/>
      <c r="B444" s="80"/>
      <c r="C444" s="154" t="s">
        <v>19</v>
      </c>
      <c r="D444" s="51">
        <f>SUM(E444:H444)</f>
        <v>88369623.780000001</v>
      </c>
      <c r="E444" s="52">
        <f>SUM(E446:E447)</f>
        <v>82511949.099999994</v>
      </c>
      <c r="F444" s="52">
        <f>SUM(F446:F447)</f>
        <v>0</v>
      </c>
      <c r="G444" s="52">
        <f>SUM(G446:G447)</f>
        <v>0</v>
      </c>
      <c r="H444" s="53">
        <f>SUM(H446:H447)</f>
        <v>5857674.6799999997</v>
      </c>
      <c r="I444" s="51">
        <f>SUM(J444:M444)</f>
        <v>91376375.290000007</v>
      </c>
      <c r="J444" s="52">
        <f>SUM(J446:J447)</f>
        <v>87482546.109999999</v>
      </c>
      <c r="K444" s="52">
        <f>SUM(K446:K447)</f>
        <v>0</v>
      </c>
      <c r="L444" s="52">
        <f>SUM(L446:L447)</f>
        <v>0</v>
      </c>
      <c r="M444" s="53">
        <f>SUM(M446:M447)</f>
        <v>3893829.18</v>
      </c>
      <c r="N444" s="69">
        <f>SUM(O444:R444)</f>
        <v>91340477.719999999</v>
      </c>
      <c r="O444" s="52">
        <f>SUM(O446:O447)</f>
        <v>87481234.939999998</v>
      </c>
      <c r="P444" s="52">
        <f>SUM(P446:P447)</f>
        <v>0</v>
      </c>
      <c r="Q444" s="52">
        <f>SUM(Q446:Q447)</f>
        <v>0</v>
      </c>
      <c r="R444" s="53">
        <f>SUM(R446:R447)</f>
        <v>3859242.7800000003</v>
      </c>
      <c r="S444" s="37">
        <f t="shared" si="327"/>
        <v>0.99960714604966461</v>
      </c>
      <c r="T444" s="38">
        <f t="shared" si="328"/>
        <v>0.9999850122103402</v>
      </c>
      <c r="U444" s="38" t="str">
        <f t="shared" si="329"/>
        <v xml:space="preserve"> </v>
      </c>
      <c r="V444" s="38" t="str">
        <f t="shared" si="330"/>
        <v xml:space="preserve"> </v>
      </c>
      <c r="W444" s="39">
        <f t="shared" si="331"/>
        <v>0.99111763808806841</v>
      </c>
      <c r="X444" s="60"/>
      <c r="Y444" s="60"/>
    </row>
    <row r="445" spans="1:25" s="1" customFormat="1" ht="21" customHeight="1" x14ac:dyDescent="0.2">
      <c r="A445" s="79"/>
      <c r="B445" s="81"/>
      <c r="C445" s="50" t="s">
        <v>10</v>
      </c>
      <c r="D445" s="88"/>
      <c r="E445" s="89"/>
      <c r="F445" s="89"/>
      <c r="G445" s="89"/>
      <c r="H445" s="91"/>
      <c r="I445" s="88"/>
      <c r="J445" s="89"/>
      <c r="K445" s="89"/>
      <c r="L445" s="89"/>
      <c r="M445" s="91"/>
      <c r="N445" s="92"/>
      <c r="O445" s="89"/>
      <c r="P445" s="89"/>
      <c r="Q445" s="89"/>
      <c r="R445" s="91"/>
      <c r="S445" s="85" t="str">
        <f t="shared" si="327"/>
        <v xml:space="preserve"> </v>
      </c>
      <c r="T445" s="86" t="str">
        <f t="shared" si="328"/>
        <v xml:space="preserve"> </v>
      </c>
      <c r="U445" s="86" t="str">
        <f t="shared" si="329"/>
        <v xml:space="preserve"> </v>
      </c>
      <c r="V445" s="86" t="str">
        <f t="shared" si="330"/>
        <v xml:space="preserve"> </v>
      </c>
      <c r="W445" s="87" t="str">
        <f t="shared" si="331"/>
        <v xml:space="preserve"> </v>
      </c>
      <c r="X445" s="58"/>
      <c r="Y445" s="58"/>
    </row>
    <row r="446" spans="1:25" s="10" customFormat="1" ht="42" customHeight="1" x14ac:dyDescent="0.2">
      <c r="A446" s="79">
        <v>1169</v>
      </c>
      <c r="B446" s="81">
        <v>31001</v>
      </c>
      <c r="C446" s="45" t="s">
        <v>61</v>
      </c>
      <c r="D446" s="51">
        <f>SUM(E446:H446)</f>
        <v>87239823.780000001</v>
      </c>
      <c r="E446" s="52">
        <v>82511949.099999994</v>
      </c>
      <c r="F446" s="52">
        <v>0</v>
      </c>
      <c r="G446" s="52">
        <v>0</v>
      </c>
      <c r="H446" s="53">
        <v>4727874.68</v>
      </c>
      <c r="I446" s="51">
        <f>SUM(J446:M446)</f>
        <v>91292897.290000007</v>
      </c>
      <c r="J446" s="52">
        <v>87482546.109999999</v>
      </c>
      <c r="K446" s="52">
        <v>0</v>
      </c>
      <c r="L446" s="52">
        <v>0</v>
      </c>
      <c r="M446" s="53">
        <v>3810351.18</v>
      </c>
      <c r="N446" s="69">
        <f>SUM(O446:R446)</f>
        <v>91291006.409999996</v>
      </c>
      <c r="O446" s="52">
        <v>87481234.939999998</v>
      </c>
      <c r="P446" s="52">
        <v>0</v>
      </c>
      <c r="Q446" s="52">
        <v>0</v>
      </c>
      <c r="R446" s="53">
        <v>3809771.47</v>
      </c>
      <c r="S446" s="37">
        <f t="shared" si="327"/>
        <v>0.99997928776437006</v>
      </c>
      <c r="T446" s="38">
        <f t="shared" si="328"/>
        <v>0.9999850122103402</v>
      </c>
      <c r="U446" s="38" t="str">
        <f t="shared" si="329"/>
        <v xml:space="preserve"> </v>
      </c>
      <c r="V446" s="38" t="str">
        <f t="shared" si="330"/>
        <v xml:space="preserve"> </v>
      </c>
      <c r="W446" s="39">
        <f t="shared" si="331"/>
        <v>0.99984785916766861</v>
      </c>
      <c r="X446" s="60"/>
      <c r="Y446" s="60"/>
    </row>
    <row r="447" spans="1:25" s="10" customFormat="1" ht="53.25" customHeight="1" x14ac:dyDescent="0.2">
      <c r="A447" s="79">
        <v>1204</v>
      </c>
      <c r="B447" s="81">
        <v>31001</v>
      </c>
      <c r="C447" s="45" t="s">
        <v>41</v>
      </c>
      <c r="D447" s="51">
        <f>SUM(E447:H447)</f>
        <v>1129800</v>
      </c>
      <c r="E447" s="52"/>
      <c r="F447" s="52"/>
      <c r="G447" s="52"/>
      <c r="H447" s="53">
        <v>1129800</v>
      </c>
      <c r="I447" s="51">
        <f>SUM(J447:M447)</f>
        <v>83478</v>
      </c>
      <c r="J447" s="52"/>
      <c r="K447" s="52"/>
      <c r="L447" s="52"/>
      <c r="M447" s="53">
        <v>83478</v>
      </c>
      <c r="N447" s="69">
        <f>SUM(O447:R447)</f>
        <v>49471.31</v>
      </c>
      <c r="O447" s="52"/>
      <c r="P447" s="52"/>
      <c r="Q447" s="52"/>
      <c r="R447" s="53">
        <v>49471.31</v>
      </c>
      <c r="S447" s="37">
        <f t="shared" si="327"/>
        <v>0.59262691966745729</v>
      </c>
      <c r="T447" s="38" t="str">
        <f t="shared" si="328"/>
        <v xml:space="preserve"> </v>
      </c>
      <c r="U447" s="38" t="str">
        <f t="shared" si="329"/>
        <v xml:space="preserve"> </v>
      </c>
      <c r="V447" s="38" t="str">
        <f t="shared" si="330"/>
        <v xml:space="preserve"> </v>
      </c>
      <c r="W447" s="39">
        <f t="shared" si="331"/>
        <v>0.59262691966745729</v>
      </c>
      <c r="X447" s="60"/>
      <c r="Y447" s="60"/>
    </row>
    <row r="448" spans="1:25" s="9" customFormat="1" ht="59.25" customHeight="1" x14ac:dyDescent="0.2">
      <c r="A448" s="79"/>
      <c r="B448" s="80"/>
      <c r="C448" s="154" t="s">
        <v>55</v>
      </c>
      <c r="D448" s="51">
        <f>SUM(E448:H448)</f>
        <v>1290614.2</v>
      </c>
      <c r="E448" s="52">
        <f>SUM(E450:E458)</f>
        <v>1290614.2</v>
      </c>
      <c r="F448" s="52">
        <f>SUM(F450:F458)</f>
        <v>0</v>
      </c>
      <c r="G448" s="52">
        <f>SUM(G450:G458)</f>
        <v>0</v>
      </c>
      <c r="H448" s="53">
        <f>SUM(H450:H458)</f>
        <v>0</v>
      </c>
      <c r="I448" s="51">
        <f>SUM(J448:M448)</f>
        <v>998845</v>
      </c>
      <c r="J448" s="52">
        <f>SUM(J450:J453,J457,J458)</f>
        <v>882381.4</v>
      </c>
      <c r="K448" s="52">
        <f>SUM(K450:K458)</f>
        <v>0</v>
      </c>
      <c r="L448" s="52">
        <f>SUM(L450:L458)</f>
        <v>3600</v>
      </c>
      <c r="M448" s="53">
        <f>SUM(M450:M458)</f>
        <v>112863.6</v>
      </c>
      <c r="N448" s="69">
        <f>SUM(O448:R448)</f>
        <v>399683.10000000003</v>
      </c>
      <c r="O448" s="52">
        <f>SUM(O450:O453,O457,O458)</f>
        <v>347935.2</v>
      </c>
      <c r="P448" s="52">
        <f>SUM(P450:P458)</f>
        <v>0</v>
      </c>
      <c r="Q448" s="52">
        <f>SUM(Q450:Q458)</f>
        <v>3600</v>
      </c>
      <c r="R448" s="53">
        <f>SUM(R450:R458)</f>
        <v>48147.9</v>
      </c>
      <c r="S448" s="37">
        <f t="shared" si="327"/>
        <v>0.40014526778429088</v>
      </c>
      <c r="T448" s="38">
        <f t="shared" si="328"/>
        <v>0.39431384206421394</v>
      </c>
      <c r="U448" s="38" t="str">
        <f t="shared" si="329"/>
        <v xml:space="preserve"> </v>
      </c>
      <c r="V448" s="38">
        <f t="shared" si="330"/>
        <v>1</v>
      </c>
      <c r="W448" s="39">
        <f t="shared" si="331"/>
        <v>0.42660255387919577</v>
      </c>
      <c r="X448" s="60"/>
      <c r="Y448" s="60"/>
    </row>
    <row r="449" spans="1:25" s="1" customFormat="1" ht="16.5" x14ac:dyDescent="0.2">
      <c r="A449" s="79"/>
      <c r="B449" s="81"/>
      <c r="C449" s="50" t="s">
        <v>10</v>
      </c>
      <c r="D449" s="88"/>
      <c r="E449" s="89"/>
      <c r="F449" s="89"/>
      <c r="G449" s="89"/>
      <c r="H449" s="91"/>
      <c r="I449" s="88"/>
      <c r="J449" s="89"/>
      <c r="K449" s="89"/>
      <c r="L449" s="89"/>
      <c r="M449" s="91"/>
      <c r="N449" s="92"/>
      <c r="O449" s="89"/>
      <c r="P449" s="89"/>
      <c r="Q449" s="89"/>
      <c r="R449" s="91"/>
      <c r="S449" s="85" t="str">
        <f t="shared" si="327"/>
        <v xml:space="preserve"> </v>
      </c>
      <c r="T449" s="86" t="str">
        <f t="shared" si="328"/>
        <v xml:space="preserve"> </v>
      </c>
      <c r="U449" s="86" t="str">
        <f t="shared" si="329"/>
        <v xml:space="preserve"> </v>
      </c>
      <c r="V449" s="86" t="str">
        <f t="shared" si="330"/>
        <v xml:space="preserve"> </v>
      </c>
      <c r="W449" s="87" t="str">
        <f t="shared" si="331"/>
        <v xml:space="preserve"> </v>
      </c>
      <c r="X449" s="58"/>
      <c r="Y449" s="58"/>
    </row>
    <row r="450" spans="1:25" s="9" customFormat="1" ht="73.5" customHeight="1" x14ac:dyDescent="0.2">
      <c r="A450" s="79">
        <v>1032</v>
      </c>
      <c r="B450" s="81">
        <v>31002</v>
      </c>
      <c r="C450" s="45" t="s">
        <v>116</v>
      </c>
      <c r="D450" s="51">
        <f t="shared" ref="D450:D452" si="412">SUM(E450:H450)</f>
        <v>0</v>
      </c>
      <c r="E450" s="52"/>
      <c r="F450" s="52"/>
      <c r="G450" s="52"/>
      <c r="H450" s="53"/>
      <c r="I450" s="51">
        <f t="shared" ref="I450:I452" si="413">SUM(J450:M450)</f>
        <v>3600</v>
      </c>
      <c r="J450" s="52"/>
      <c r="K450" s="52"/>
      <c r="L450" s="52">
        <v>3600</v>
      </c>
      <c r="M450" s="53"/>
      <c r="N450" s="69">
        <f t="shared" ref="N450:N452" si="414">SUM(O450:R450)</f>
        <v>3600</v>
      </c>
      <c r="O450" s="52"/>
      <c r="P450" s="52"/>
      <c r="Q450" s="52">
        <v>3600</v>
      </c>
      <c r="R450" s="53"/>
      <c r="S450" s="37">
        <f t="shared" si="327"/>
        <v>1</v>
      </c>
      <c r="T450" s="38" t="str">
        <f t="shared" si="328"/>
        <v xml:space="preserve"> </v>
      </c>
      <c r="U450" s="38" t="str">
        <f t="shared" si="329"/>
        <v xml:space="preserve"> </v>
      </c>
      <c r="V450" s="38">
        <f t="shared" si="330"/>
        <v>1</v>
      </c>
      <c r="W450" s="39" t="str">
        <f t="shared" si="331"/>
        <v xml:space="preserve"> </v>
      </c>
      <c r="X450" s="60"/>
      <c r="Y450" s="60"/>
    </row>
    <row r="451" spans="1:25" s="9" customFormat="1" ht="80.25" customHeight="1" x14ac:dyDescent="0.2">
      <c r="A451" s="79">
        <v>1032</v>
      </c>
      <c r="B451" s="81">
        <v>31003</v>
      </c>
      <c r="C451" s="45" t="s">
        <v>117</v>
      </c>
      <c r="D451" s="51">
        <f t="shared" si="412"/>
        <v>0</v>
      </c>
      <c r="E451" s="52"/>
      <c r="F451" s="52"/>
      <c r="G451" s="52"/>
      <c r="H451" s="53"/>
      <c r="I451" s="51">
        <f t="shared" si="413"/>
        <v>20371.5</v>
      </c>
      <c r="J451" s="52"/>
      <c r="K451" s="52"/>
      <c r="L451" s="52"/>
      <c r="M451" s="53">
        <v>20371.5</v>
      </c>
      <c r="N451" s="69">
        <f t="shared" si="414"/>
        <v>0</v>
      </c>
      <c r="O451" s="52"/>
      <c r="P451" s="52"/>
      <c r="Q451" s="52"/>
      <c r="R451" s="53"/>
      <c r="S451" s="37">
        <f t="shared" si="327"/>
        <v>0</v>
      </c>
      <c r="T451" s="38" t="str">
        <f t="shared" si="328"/>
        <v xml:space="preserve"> </v>
      </c>
      <c r="U451" s="38" t="str">
        <f t="shared" si="329"/>
        <v xml:space="preserve"> </v>
      </c>
      <c r="V451" s="38" t="str">
        <f t="shared" si="330"/>
        <v xml:space="preserve"> </v>
      </c>
      <c r="W451" s="39">
        <f t="shared" si="331"/>
        <v>0</v>
      </c>
      <c r="X451" s="60"/>
      <c r="Y451" s="60"/>
    </row>
    <row r="452" spans="1:25" s="9" customFormat="1" ht="75" customHeight="1" x14ac:dyDescent="0.2">
      <c r="A452" s="79">
        <v>1032</v>
      </c>
      <c r="B452" s="81">
        <v>32005</v>
      </c>
      <c r="C452" s="45" t="s">
        <v>508</v>
      </c>
      <c r="D452" s="51">
        <f t="shared" si="412"/>
        <v>0</v>
      </c>
      <c r="E452" s="52"/>
      <c r="F452" s="52"/>
      <c r="G452" s="52"/>
      <c r="H452" s="53"/>
      <c r="I452" s="51">
        <f t="shared" si="413"/>
        <v>35645</v>
      </c>
      <c r="J452" s="52"/>
      <c r="K452" s="52"/>
      <c r="L452" s="52"/>
      <c r="M452" s="53">
        <v>35645</v>
      </c>
      <c r="N452" s="69">
        <f t="shared" si="414"/>
        <v>8433.7000000000007</v>
      </c>
      <c r="O452" s="52"/>
      <c r="P452" s="52"/>
      <c r="Q452" s="52"/>
      <c r="R452" s="53">
        <v>8433.7000000000007</v>
      </c>
      <c r="S452" s="37">
        <f t="shared" si="327"/>
        <v>0.23660260906157948</v>
      </c>
      <c r="T452" s="38" t="str">
        <f t="shared" si="328"/>
        <v xml:space="preserve"> </v>
      </c>
      <c r="U452" s="38" t="str">
        <f t="shared" si="329"/>
        <v xml:space="preserve"> </v>
      </c>
      <c r="V452" s="38" t="str">
        <f t="shared" si="330"/>
        <v xml:space="preserve"> </v>
      </c>
      <c r="W452" s="39">
        <f t="shared" si="331"/>
        <v>0.23660260906157948</v>
      </c>
      <c r="X452" s="60"/>
      <c r="Y452" s="60"/>
    </row>
    <row r="453" spans="1:25" s="10" customFormat="1" ht="32.25" customHeight="1" x14ac:dyDescent="0.2">
      <c r="A453" s="79">
        <v>1098</v>
      </c>
      <c r="B453" s="81">
        <v>21001</v>
      </c>
      <c r="C453" s="45" t="s">
        <v>40</v>
      </c>
      <c r="D453" s="51">
        <f>SUM(E453:H453)</f>
        <v>1290614.2</v>
      </c>
      <c r="E453" s="52">
        <v>1290614.2</v>
      </c>
      <c r="F453" s="52">
        <v>0</v>
      </c>
      <c r="G453" s="52">
        <v>0</v>
      </c>
      <c r="H453" s="53">
        <v>0</v>
      </c>
      <c r="I453" s="51">
        <f>SUM(J453:M453)</f>
        <v>882381.4</v>
      </c>
      <c r="J453" s="52">
        <v>882381.4</v>
      </c>
      <c r="K453" s="52">
        <v>0</v>
      </c>
      <c r="L453" s="52">
        <v>0</v>
      </c>
      <c r="M453" s="53">
        <v>0</v>
      </c>
      <c r="N453" s="69">
        <f>SUM(O453:R453)</f>
        <v>347935.2</v>
      </c>
      <c r="O453" s="52">
        <v>347935.2</v>
      </c>
      <c r="P453" s="52">
        <v>0</v>
      </c>
      <c r="Q453" s="52">
        <v>0</v>
      </c>
      <c r="R453" s="53">
        <v>0</v>
      </c>
      <c r="S453" s="37">
        <f t="shared" si="327"/>
        <v>0.39431384206421394</v>
      </c>
      <c r="T453" s="38">
        <f t="shared" si="328"/>
        <v>0.39431384206421394</v>
      </c>
      <c r="U453" s="38" t="str">
        <f t="shared" si="329"/>
        <v xml:space="preserve"> </v>
      </c>
      <c r="V453" s="38" t="str">
        <f t="shared" si="330"/>
        <v xml:space="preserve"> </v>
      </c>
      <c r="W453" s="39" t="str">
        <f t="shared" si="331"/>
        <v xml:space="preserve"> </v>
      </c>
      <c r="X453" s="60"/>
      <c r="Y453" s="60"/>
    </row>
    <row r="454" spans="1:25" ht="63.75" customHeight="1" x14ac:dyDescent="0.2">
      <c r="A454" s="79"/>
      <c r="B454" s="81"/>
      <c r="C454" s="44" t="s">
        <v>151</v>
      </c>
      <c r="D454" s="88"/>
      <c r="E454" s="89"/>
      <c r="F454" s="89"/>
      <c r="G454" s="89"/>
      <c r="H454" s="91"/>
      <c r="I454" s="88">
        <f t="shared" ref="I454:I456" si="415">SUM(J454:M454)</f>
        <v>236229.4</v>
      </c>
      <c r="J454" s="89">
        <v>236229.4</v>
      </c>
      <c r="K454" s="89"/>
      <c r="L454" s="89"/>
      <c r="M454" s="91"/>
      <c r="N454" s="92">
        <f t="shared" ref="N454:N456" si="416">SUM(O454:R454)</f>
        <v>236228.8</v>
      </c>
      <c r="O454" s="89">
        <v>236228.8</v>
      </c>
      <c r="P454" s="89"/>
      <c r="Q454" s="89"/>
      <c r="R454" s="91"/>
      <c r="S454" s="85">
        <f t="shared" si="327"/>
        <v>0.99999746009599144</v>
      </c>
      <c r="T454" s="86">
        <f t="shared" si="328"/>
        <v>0.99999746009599144</v>
      </c>
      <c r="U454" s="86" t="str">
        <f t="shared" si="329"/>
        <v xml:space="preserve"> </v>
      </c>
      <c r="V454" s="86" t="str">
        <f t="shared" si="330"/>
        <v xml:space="preserve"> </v>
      </c>
      <c r="W454" s="87" t="str">
        <f t="shared" si="331"/>
        <v xml:space="preserve"> </v>
      </c>
      <c r="X454" s="58"/>
      <c r="Y454" s="58"/>
    </row>
    <row r="455" spans="1:25" ht="45" customHeight="1" x14ac:dyDescent="0.2">
      <c r="A455" s="79"/>
      <c r="B455" s="81"/>
      <c r="C455" s="44" t="s">
        <v>152</v>
      </c>
      <c r="D455" s="88"/>
      <c r="E455" s="89"/>
      <c r="F455" s="89"/>
      <c r="G455" s="89"/>
      <c r="H455" s="91"/>
      <c r="I455" s="88">
        <f t="shared" si="415"/>
        <v>150259</v>
      </c>
      <c r="J455" s="89">
        <v>150259</v>
      </c>
      <c r="K455" s="89"/>
      <c r="L455" s="89"/>
      <c r="M455" s="91"/>
      <c r="N455" s="92">
        <f t="shared" si="416"/>
        <v>111706.4</v>
      </c>
      <c r="O455" s="89">
        <v>111706.4</v>
      </c>
      <c r="P455" s="89"/>
      <c r="Q455" s="89"/>
      <c r="R455" s="91"/>
      <c r="S455" s="85">
        <f t="shared" si="327"/>
        <v>0.74342568498392769</v>
      </c>
      <c r="T455" s="86">
        <f t="shared" si="328"/>
        <v>0.74342568498392769</v>
      </c>
      <c r="U455" s="86" t="str">
        <f t="shared" si="329"/>
        <v xml:space="preserve"> </v>
      </c>
      <c r="V455" s="86" t="str">
        <f t="shared" si="330"/>
        <v xml:space="preserve"> </v>
      </c>
      <c r="W455" s="87" t="str">
        <f t="shared" si="331"/>
        <v xml:space="preserve"> </v>
      </c>
      <c r="X455" s="58"/>
      <c r="Y455" s="58"/>
    </row>
    <row r="456" spans="1:25" ht="49.5" customHeight="1" x14ac:dyDescent="0.2">
      <c r="A456" s="79"/>
      <c r="B456" s="81"/>
      <c r="C456" s="44" t="s">
        <v>153</v>
      </c>
      <c r="D456" s="88"/>
      <c r="E456" s="89"/>
      <c r="F456" s="89"/>
      <c r="G456" s="89"/>
      <c r="H456" s="91"/>
      <c r="I456" s="88">
        <f t="shared" si="415"/>
        <v>495893</v>
      </c>
      <c r="J456" s="89">
        <v>495893</v>
      </c>
      <c r="K456" s="89"/>
      <c r="L456" s="89"/>
      <c r="M456" s="91"/>
      <c r="N456" s="92">
        <f t="shared" si="416"/>
        <v>0</v>
      </c>
      <c r="O456" s="89"/>
      <c r="P456" s="89"/>
      <c r="Q456" s="89"/>
      <c r="R456" s="91"/>
      <c r="S456" s="85">
        <f t="shared" si="327"/>
        <v>0</v>
      </c>
      <c r="T456" s="86">
        <f t="shared" si="328"/>
        <v>0</v>
      </c>
      <c r="U456" s="86" t="str">
        <f t="shared" si="329"/>
        <v xml:space="preserve"> </v>
      </c>
      <c r="V456" s="86" t="str">
        <f t="shared" si="330"/>
        <v xml:space="preserve"> </v>
      </c>
      <c r="W456" s="87" t="str">
        <f t="shared" si="331"/>
        <v xml:space="preserve"> </v>
      </c>
      <c r="X456" s="58"/>
      <c r="Y456" s="58"/>
    </row>
    <row r="457" spans="1:25" s="10" customFormat="1" ht="84" customHeight="1" x14ac:dyDescent="0.2">
      <c r="A457" s="79">
        <v>1117</v>
      </c>
      <c r="B457" s="81">
        <v>31001</v>
      </c>
      <c r="C457" s="45" t="s">
        <v>118</v>
      </c>
      <c r="D457" s="51">
        <f t="shared" ref="D457:D458" si="417">SUM(E457:H457)</f>
        <v>0</v>
      </c>
      <c r="E457" s="52"/>
      <c r="F457" s="52"/>
      <c r="G457" s="52"/>
      <c r="H457" s="53"/>
      <c r="I457" s="51">
        <f t="shared" ref="I457:I458" si="418">SUM(J457:M457)</f>
        <v>12587.1</v>
      </c>
      <c r="J457" s="52"/>
      <c r="K457" s="52"/>
      <c r="L457" s="52"/>
      <c r="M457" s="53">
        <v>12587.1</v>
      </c>
      <c r="N457" s="69">
        <f t="shared" ref="N457:N458" si="419">SUM(O457:R457)</f>
        <v>7880.8</v>
      </c>
      <c r="O457" s="52"/>
      <c r="P457" s="52"/>
      <c r="Q457" s="52"/>
      <c r="R457" s="53">
        <v>7880.8</v>
      </c>
      <c r="S457" s="37">
        <f t="shared" si="327"/>
        <v>0.62610132596070578</v>
      </c>
      <c r="T457" s="38" t="str">
        <f t="shared" si="328"/>
        <v xml:space="preserve"> </v>
      </c>
      <c r="U457" s="38" t="str">
        <f t="shared" si="329"/>
        <v xml:space="preserve"> </v>
      </c>
      <c r="V457" s="38" t="str">
        <f t="shared" si="330"/>
        <v xml:space="preserve"> </v>
      </c>
      <c r="W457" s="39">
        <f t="shared" si="331"/>
        <v>0.62610132596070578</v>
      </c>
      <c r="X457" s="60"/>
      <c r="Y457" s="60"/>
    </row>
    <row r="458" spans="1:25" s="10" customFormat="1" ht="107.25" customHeight="1" x14ac:dyDescent="0.2">
      <c r="A458" s="79">
        <v>1160</v>
      </c>
      <c r="B458" s="81">
        <v>21001</v>
      </c>
      <c r="C458" s="45" t="s">
        <v>119</v>
      </c>
      <c r="D458" s="51">
        <f t="shared" si="417"/>
        <v>0</v>
      </c>
      <c r="E458" s="52"/>
      <c r="F458" s="52"/>
      <c r="G458" s="52"/>
      <c r="H458" s="53"/>
      <c r="I458" s="51">
        <f t="shared" si="418"/>
        <v>44260</v>
      </c>
      <c r="J458" s="52"/>
      <c r="K458" s="52"/>
      <c r="L458" s="52"/>
      <c r="M458" s="53">
        <v>44260</v>
      </c>
      <c r="N458" s="69">
        <f t="shared" si="419"/>
        <v>31833.4</v>
      </c>
      <c r="O458" s="52"/>
      <c r="P458" s="52"/>
      <c r="Q458" s="52"/>
      <c r="R458" s="53">
        <v>31833.4</v>
      </c>
      <c r="S458" s="37">
        <f t="shared" ref="S458:S524" si="420">IF(I458=0," ",N458/I458)</f>
        <v>0.71923633077270677</v>
      </c>
      <c r="T458" s="38" t="str">
        <f t="shared" ref="T458:T524" si="421">IF(J458=0," ",O458/J458)</f>
        <v xml:space="preserve"> </v>
      </c>
      <c r="U458" s="38" t="str">
        <f t="shared" ref="U458:U524" si="422">IF(K458=0," ",P458/K458)</f>
        <v xml:space="preserve"> </v>
      </c>
      <c r="V458" s="38" t="str">
        <f t="shared" ref="V458:V524" si="423">IF(L458=0," ",Q458/L458)</f>
        <v xml:space="preserve"> </v>
      </c>
      <c r="W458" s="39">
        <f t="shared" ref="W458:W524" si="424">IF(M458=0," ",R458/M458)</f>
        <v>0.71923633077270677</v>
      </c>
      <c r="X458" s="60"/>
      <c r="Y458" s="60"/>
    </row>
    <row r="459" spans="1:25" s="10" customFormat="1" ht="69" customHeight="1" x14ac:dyDescent="0.2">
      <c r="A459" s="79"/>
      <c r="B459" s="80"/>
      <c r="C459" s="154" t="s">
        <v>120</v>
      </c>
      <c r="D459" s="51">
        <f>SUM(E459:H459)</f>
        <v>0</v>
      </c>
      <c r="E459" s="52">
        <f>SUM(E461:E462)</f>
        <v>0</v>
      </c>
      <c r="F459" s="52">
        <f>SUM(F461:F462)</f>
        <v>0</v>
      </c>
      <c r="G459" s="52">
        <f>SUM(G461:G462)</f>
        <v>0</v>
      </c>
      <c r="H459" s="53">
        <f>SUM(H461:H462)</f>
        <v>0</v>
      </c>
      <c r="I459" s="51">
        <f>SUM(J459:M459)</f>
        <v>1974929.5</v>
      </c>
      <c r="J459" s="52">
        <f>SUM(J461:J462)</f>
        <v>0</v>
      </c>
      <c r="K459" s="52">
        <f>SUM(K461:K462)</f>
        <v>0</v>
      </c>
      <c r="L459" s="52">
        <f>SUM(L461:L462)</f>
        <v>0</v>
      </c>
      <c r="M459" s="53">
        <f>SUM(M461:M462)</f>
        <v>1974929.5</v>
      </c>
      <c r="N459" s="69">
        <f>SUM(O459:R459)</f>
        <v>1974572.48</v>
      </c>
      <c r="O459" s="52">
        <f>SUM(O461:O462)</f>
        <v>0</v>
      </c>
      <c r="P459" s="52">
        <f>SUM(P461:P462)</f>
        <v>0</v>
      </c>
      <c r="Q459" s="52">
        <f>SUM(Q461:Q462)</f>
        <v>0</v>
      </c>
      <c r="R459" s="53">
        <f>SUM(R461:R462)</f>
        <v>1974572.48</v>
      </c>
      <c r="S459" s="37">
        <f t="shared" si="420"/>
        <v>0.99981922392672751</v>
      </c>
      <c r="T459" s="38" t="str">
        <f t="shared" si="421"/>
        <v xml:space="preserve"> </v>
      </c>
      <c r="U459" s="38" t="str">
        <f t="shared" si="422"/>
        <v xml:space="preserve"> </v>
      </c>
      <c r="V459" s="38" t="str">
        <f t="shared" si="423"/>
        <v xml:space="preserve"> </v>
      </c>
      <c r="W459" s="39">
        <f t="shared" si="424"/>
        <v>0.99981922392672751</v>
      </c>
      <c r="X459" s="60"/>
      <c r="Y459" s="60"/>
    </row>
    <row r="460" spans="1:25" ht="19.5" customHeight="1" x14ac:dyDescent="0.2">
      <c r="A460" s="79"/>
      <c r="B460" s="81"/>
      <c r="C460" s="50" t="s">
        <v>10</v>
      </c>
      <c r="D460" s="88"/>
      <c r="E460" s="89"/>
      <c r="F460" s="89"/>
      <c r="G460" s="89"/>
      <c r="H460" s="91"/>
      <c r="I460" s="88"/>
      <c r="J460" s="89"/>
      <c r="K460" s="89"/>
      <c r="L460" s="89"/>
      <c r="M460" s="91"/>
      <c r="N460" s="92"/>
      <c r="O460" s="89"/>
      <c r="P460" s="89"/>
      <c r="Q460" s="89"/>
      <c r="R460" s="91"/>
      <c r="S460" s="85" t="str">
        <f t="shared" si="420"/>
        <v xml:space="preserve"> </v>
      </c>
      <c r="T460" s="86" t="str">
        <f t="shared" si="421"/>
        <v xml:space="preserve"> </v>
      </c>
      <c r="U460" s="86" t="str">
        <f t="shared" si="422"/>
        <v xml:space="preserve"> </v>
      </c>
      <c r="V460" s="86" t="str">
        <f t="shared" si="423"/>
        <v xml:space="preserve"> </v>
      </c>
      <c r="W460" s="87" t="str">
        <f t="shared" si="424"/>
        <v xml:space="preserve"> </v>
      </c>
      <c r="X460" s="58"/>
      <c r="Y460" s="58"/>
    </row>
    <row r="461" spans="1:25" s="10" customFormat="1" ht="96.75" customHeight="1" x14ac:dyDescent="0.2">
      <c r="A461" s="79">
        <v>1100</v>
      </c>
      <c r="B461" s="81">
        <v>31001</v>
      </c>
      <c r="C461" s="45" t="s">
        <v>121</v>
      </c>
      <c r="D461" s="51">
        <f>SUM(E461:H461)</f>
        <v>0</v>
      </c>
      <c r="E461" s="52"/>
      <c r="F461" s="52"/>
      <c r="G461" s="52"/>
      <c r="H461" s="53"/>
      <c r="I461" s="51">
        <f>SUM(J461:M461)</f>
        <v>9705.5</v>
      </c>
      <c r="J461" s="52"/>
      <c r="K461" s="52"/>
      <c r="L461" s="52"/>
      <c r="M461" s="53">
        <v>9705.5</v>
      </c>
      <c r="N461" s="69">
        <f>SUM(O461:R461)</f>
        <v>9348.48</v>
      </c>
      <c r="O461" s="52"/>
      <c r="P461" s="52"/>
      <c r="Q461" s="52"/>
      <c r="R461" s="53">
        <v>9348.48</v>
      </c>
      <c r="S461" s="37">
        <f t="shared" si="420"/>
        <v>0.96321467209314304</v>
      </c>
      <c r="T461" s="38" t="str">
        <f t="shared" si="421"/>
        <v xml:space="preserve"> </v>
      </c>
      <c r="U461" s="38" t="str">
        <f t="shared" si="422"/>
        <v xml:space="preserve"> </v>
      </c>
      <c r="V461" s="38" t="str">
        <f t="shared" si="423"/>
        <v xml:space="preserve"> </v>
      </c>
      <c r="W461" s="39">
        <f t="shared" si="424"/>
        <v>0.96321467209314304</v>
      </c>
      <c r="X461" s="60"/>
      <c r="Y461" s="60"/>
    </row>
    <row r="462" spans="1:25" s="10" customFormat="1" ht="43.5" customHeight="1" x14ac:dyDescent="0.2">
      <c r="A462" s="79">
        <v>1220</v>
      </c>
      <c r="B462" s="81">
        <v>31002</v>
      </c>
      <c r="C462" s="45" t="s">
        <v>122</v>
      </c>
      <c r="D462" s="51">
        <f>SUM(E462:H462)</f>
        <v>0</v>
      </c>
      <c r="E462" s="52"/>
      <c r="F462" s="52"/>
      <c r="G462" s="52"/>
      <c r="H462" s="53"/>
      <c r="I462" s="51">
        <f>SUM(J462:M462)</f>
        <v>1965224</v>
      </c>
      <c r="J462" s="52"/>
      <c r="K462" s="52"/>
      <c r="L462" s="52"/>
      <c r="M462" s="53">
        <v>1965224</v>
      </c>
      <c r="N462" s="69">
        <f>SUM(O462:R462)</f>
        <v>1965224</v>
      </c>
      <c r="O462" s="52"/>
      <c r="P462" s="52"/>
      <c r="Q462" s="52"/>
      <c r="R462" s="53">
        <v>1965224</v>
      </c>
      <c r="S462" s="37">
        <f t="shared" si="420"/>
        <v>1</v>
      </c>
      <c r="T462" s="38" t="str">
        <f t="shared" si="421"/>
        <v xml:space="preserve"> </v>
      </c>
      <c r="U462" s="38" t="str">
        <f t="shared" si="422"/>
        <v xml:space="preserve"> </v>
      </c>
      <c r="V462" s="38" t="str">
        <f t="shared" si="423"/>
        <v xml:space="preserve"> </v>
      </c>
      <c r="W462" s="39">
        <f t="shared" si="424"/>
        <v>1</v>
      </c>
      <c r="X462" s="60"/>
      <c r="Y462" s="60"/>
    </row>
    <row r="463" spans="1:25" s="10" customFormat="1" ht="27" customHeight="1" x14ac:dyDescent="0.2">
      <c r="A463" s="79"/>
      <c r="B463" s="80"/>
      <c r="C463" s="154" t="s">
        <v>124</v>
      </c>
      <c r="D463" s="51">
        <f>SUM(E463:H463)</f>
        <v>0</v>
      </c>
      <c r="E463" s="52">
        <f>SUM(E465)</f>
        <v>0</v>
      </c>
      <c r="F463" s="52">
        <f t="shared" ref="F463:H463" si="425">SUM(F465)</f>
        <v>0</v>
      </c>
      <c r="G463" s="52">
        <f t="shared" si="425"/>
        <v>0</v>
      </c>
      <c r="H463" s="53">
        <f t="shared" si="425"/>
        <v>0</v>
      </c>
      <c r="I463" s="51">
        <f>SUM(J463:M463)</f>
        <v>2000</v>
      </c>
      <c r="J463" s="52">
        <f>SUM(J465)</f>
        <v>0</v>
      </c>
      <c r="K463" s="52">
        <f t="shared" ref="K463:M463" si="426">SUM(K465)</f>
        <v>0</v>
      </c>
      <c r="L463" s="52">
        <f t="shared" si="426"/>
        <v>0</v>
      </c>
      <c r="M463" s="53">
        <f t="shared" si="426"/>
        <v>2000</v>
      </c>
      <c r="N463" s="69">
        <f>SUM(O463:R463)</f>
        <v>1778</v>
      </c>
      <c r="O463" s="52">
        <f>SUM(O465)</f>
        <v>0</v>
      </c>
      <c r="P463" s="52">
        <f t="shared" ref="P463:R463" si="427">SUM(P465)</f>
        <v>0</v>
      </c>
      <c r="Q463" s="52">
        <f t="shared" si="427"/>
        <v>0</v>
      </c>
      <c r="R463" s="53">
        <f t="shared" si="427"/>
        <v>1778</v>
      </c>
      <c r="S463" s="37">
        <f t="shared" si="420"/>
        <v>0.88900000000000001</v>
      </c>
      <c r="T463" s="38" t="str">
        <f t="shared" si="421"/>
        <v xml:space="preserve"> </v>
      </c>
      <c r="U463" s="38" t="str">
        <f t="shared" si="422"/>
        <v xml:space="preserve"> </v>
      </c>
      <c r="V463" s="38" t="str">
        <f t="shared" si="423"/>
        <v xml:space="preserve"> </v>
      </c>
      <c r="W463" s="39">
        <f t="shared" si="424"/>
        <v>0.88900000000000001</v>
      </c>
      <c r="X463" s="60"/>
      <c r="Y463" s="60"/>
    </row>
    <row r="464" spans="1:25" ht="16.5" x14ac:dyDescent="0.2">
      <c r="A464" s="79"/>
      <c r="B464" s="81"/>
      <c r="C464" s="50" t="s">
        <v>10</v>
      </c>
      <c r="D464" s="88"/>
      <c r="E464" s="89"/>
      <c r="F464" s="89"/>
      <c r="G464" s="89"/>
      <c r="H464" s="91"/>
      <c r="I464" s="88"/>
      <c r="J464" s="89"/>
      <c r="K464" s="89"/>
      <c r="L464" s="89"/>
      <c r="M464" s="91"/>
      <c r="N464" s="92"/>
      <c r="O464" s="89"/>
      <c r="P464" s="89"/>
      <c r="Q464" s="89"/>
      <c r="R464" s="91"/>
      <c r="S464" s="85" t="str">
        <f t="shared" si="420"/>
        <v xml:space="preserve"> </v>
      </c>
      <c r="T464" s="86" t="str">
        <f t="shared" si="421"/>
        <v xml:space="preserve"> </v>
      </c>
      <c r="U464" s="86" t="str">
        <f t="shared" si="422"/>
        <v xml:space="preserve"> </v>
      </c>
      <c r="V464" s="86" t="str">
        <f t="shared" si="423"/>
        <v xml:space="preserve"> </v>
      </c>
      <c r="W464" s="87" t="str">
        <f t="shared" si="424"/>
        <v xml:space="preserve"> </v>
      </c>
      <c r="X464" s="58"/>
      <c r="Y464" s="58"/>
    </row>
    <row r="465" spans="1:25" s="10" customFormat="1" ht="54" customHeight="1" x14ac:dyDescent="0.2">
      <c r="A465" s="79">
        <v>1108</v>
      </c>
      <c r="B465" s="81">
        <v>31001</v>
      </c>
      <c r="C465" s="45" t="s">
        <v>123</v>
      </c>
      <c r="D465" s="51">
        <f>SUM(E465:H465)</f>
        <v>0</v>
      </c>
      <c r="E465" s="52"/>
      <c r="F465" s="52"/>
      <c r="G465" s="52"/>
      <c r="H465" s="53"/>
      <c r="I465" s="51">
        <f>SUM(J465:M465)</f>
        <v>2000</v>
      </c>
      <c r="J465" s="52"/>
      <c r="K465" s="52"/>
      <c r="L465" s="52"/>
      <c r="M465" s="53">
        <v>2000</v>
      </c>
      <c r="N465" s="69">
        <f>SUM(O465:R465)</f>
        <v>1778</v>
      </c>
      <c r="O465" s="52"/>
      <c r="P465" s="52"/>
      <c r="Q465" s="52"/>
      <c r="R465" s="53">
        <v>1778</v>
      </c>
      <c r="S465" s="37">
        <f t="shared" si="420"/>
        <v>0.88900000000000001</v>
      </c>
      <c r="T465" s="38" t="str">
        <f t="shared" si="421"/>
        <v xml:space="preserve"> </v>
      </c>
      <c r="U465" s="38" t="str">
        <f t="shared" si="422"/>
        <v xml:space="preserve"> </v>
      </c>
      <c r="V465" s="38" t="str">
        <f t="shared" si="423"/>
        <v xml:space="preserve"> </v>
      </c>
      <c r="W465" s="39">
        <f t="shared" si="424"/>
        <v>0.88900000000000001</v>
      </c>
      <c r="X465" s="60"/>
      <c r="Y465" s="60"/>
    </row>
    <row r="466" spans="1:25" s="10" customFormat="1" ht="45" customHeight="1" x14ac:dyDescent="0.2">
      <c r="A466" s="79"/>
      <c r="B466" s="80"/>
      <c r="C466" s="154" t="s">
        <v>125</v>
      </c>
      <c r="D466" s="51">
        <f>SUM(E466:H466)</f>
        <v>0</v>
      </c>
      <c r="E466" s="52">
        <f>SUM(E468:E470)</f>
        <v>0</v>
      </c>
      <c r="F466" s="52">
        <f t="shared" ref="F466:H466" si="428">SUM(F468:F470)</f>
        <v>0</v>
      </c>
      <c r="G466" s="52">
        <f t="shared" si="428"/>
        <v>0</v>
      </c>
      <c r="H466" s="53">
        <f t="shared" si="428"/>
        <v>0</v>
      </c>
      <c r="I466" s="51">
        <f>SUM(J466:M466)</f>
        <v>27129.300000000003</v>
      </c>
      <c r="J466" s="52">
        <f>SUM(J468:J470)</f>
        <v>11800</v>
      </c>
      <c r="K466" s="52">
        <f t="shared" ref="K466:M466" si="429">SUM(K468:K470)</f>
        <v>0</v>
      </c>
      <c r="L466" s="52">
        <f t="shared" si="429"/>
        <v>300</v>
      </c>
      <c r="M466" s="53">
        <f t="shared" si="429"/>
        <v>15029.300000000001</v>
      </c>
      <c r="N466" s="69">
        <f>SUM(O466:R466)</f>
        <v>25407.870000000003</v>
      </c>
      <c r="O466" s="52">
        <f>SUM(O468:O470)</f>
        <v>11667.34</v>
      </c>
      <c r="P466" s="52">
        <f t="shared" ref="P466:R466" si="430">SUM(P468:P470)</f>
        <v>0</v>
      </c>
      <c r="Q466" s="52">
        <f t="shared" si="430"/>
        <v>300</v>
      </c>
      <c r="R466" s="53">
        <f t="shared" si="430"/>
        <v>13440.53</v>
      </c>
      <c r="S466" s="37">
        <f t="shared" si="420"/>
        <v>0.9365472017339187</v>
      </c>
      <c r="T466" s="38">
        <f t="shared" si="421"/>
        <v>0.98875762711864412</v>
      </c>
      <c r="U466" s="38" t="str">
        <f t="shared" si="422"/>
        <v xml:space="preserve"> </v>
      </c>
      <c r="V466" s="38">
        <f t="shared" si="423"/>
        <v>1</v>
      </c>
      <c r="W466" s="39">
        <f t="shared" si="424"/>
        <v>0.89428848981655829</v>
      </c>
      <c r="X466" s="60"/>
      <c r="Y466" s="60"/>
    </row>
    <row r="467" spans="1:25" ht="16.5" x14ac:dyDescent="0.2">
      <c r="A467" s="79"/>
      <c r="B467" s="81"/>
      <c r="C467" s="50" t="s">
        <v>10</v>
      </c>
      <c r="D467" s="88"/>
      <c r="E467" s="89"/>
      <c r="F467" s="89"/>
      <c r="G467" s="89"/>
      <c r="H467" s="91"/>
      <c r="I467" s="88"/>
      <c r="J467" s="89"/>
      <c r="K467" s="89"/>
      <c r="L467" s="89"/>
      <c r="M467" s="91"/>
      <c r="N467" s="92"/>
      <c r="O467" s="89"/>
      <c r="P467" s="89"/>
      <c r="Q467" s="89"/>
      <c r="R467" s="91"/>
      <c r="S467" s="85" t="str">
        <f t="shared" si="420"/>
        <v xml:space="preserve"> </v>
      </c>
      <c r="T467" s="86" t="str">
        <f t="shared" si="421"/>
        <v xml:space="preserve"> </v>
      </c>
      <c r="U467" s="86" t="str">
        <f t="shared" si="422"/>
        <v xml:space="preserve"> </v>
      </c>
      <c r="V467" s="86" t="str">
        <f t="shared" si="423"/>
        <v xml:space="preserve"> </v>
      </c>
      <c r="W467" s="87" t="str">
        <f t="shared" si="424"/>
        <v xml:space="preserve"> </v>
      </c>
      <c r="X467" s="58"/>
      <c r="Y467" s="58"/>
    </row>
    <row r="468" spans="1:25" s="10" customFormat="1" ht="60" customHeight="1" x14ac:dyDescent="0.2">
      <c r="A468" s="79">
        <v>1090</v>
      </c>
      <c r="B468" s="81">
        <v>31001</v>
      </c>
      <c r="C468" s="45" t="s">
        <v>126</v>
      </c>
      <c r="D468" s="51">
        <f>SUM(E468:H468)</f>
        <v>0</v>
      </c>
      <c r="E468" s="52"/>
      <c r="F468" s="52"/>
      <c r="G468" s="52"/>
      <c r="H468" s="53"/>
      <c r="I468" s="51">
        <f>SUM(J468:M468)</f>
        <v>14914.1</v>
      </c>
      <c r="J468" s="52"/>
      <c r="K468" s="52"/>
      <c r="L468" s="52"/>
      <c r="M468" s="53">
        <v>14914.1</v>
      </c>
      <c r="N468" s="69">
        <f>SUM(O468:R468)</f>
        <v>13325.33</v>
      </c>
      <c r="O468" s="52"/>
      <c r="P468" s="52"/>
      <c r="Q468" s="52"/>
      <c r="R468" s="53">
        <v>13325.33</v>
      </c>
      <c r="S468" s="37">
        <f t="shared" si="420"/>
        <v>0.89347194936335417</v>
      </c>
      <c r="T468" s="38" t="str">
        <f t="shared" si="421"/>
        <v xml:space="preserve"> </v>
      </c>
      <c r="U468" s="38" t="str">
        <f t="shared" si="422"/>
        <v xml:space="preserve"> </v>
      </c>
      <c r="V468" s="38" t="str">
        <f t="shared" si="423"/>
        <v xml:space="preserve"> </v>
      </c>
      <c r="W468" s="39">
        <f t="shared" si="424"/>
        <v>0.89347194936335417</v>
      </c>
      <c r="X468" s="60"/>
      <c r="Y468" s="60"/>
    </row>
    <row r="469" spans="1:25" s="10" customFormat="1" ht="63" customHeight="1" x14ac:dyDescent="0.2">
      <c r="A469" s="79">
        <v>1090</v>
      </c>
      <c r="B469" s="81">
        <v>31007</v>
      </c>
      <c r="C469" s="45" t="s">
        <v>127</v>
      </c>
      <c r="D469" s="51">
        <f t="shared" ref="D469:D470" si="431">SUM(E469:H469)</f>
        <v>0</v>
      </c>
      <c r="E469" s="52"/>
      <c r="F469" s="52"/>
      <c r="G469" s="52"/>
      <c r="H469" s="53"/>
      <c r="I469" s="51">
        <f t="shared" ref="I469:I470" si="432">SUM(J469:M469)</f>
        <v>12100</v>
      </c>
      <c r="J469" s="52">
        <v>11800</v>
      </c>
      <c r="K469" s="52"/>
      <c r="L469" s="52">
        <v>300</v>
      </c>
      <c r="M469" s="53"/>
      <c r="N469" s="69">
        <f t="shared" ref="N469:N470" si="433">SUM(O469:R469)</f>
        <v>11967.34</v>
      </c>
      <c r="O469" s="52">
        <v>11667.34</v>
      </c>
      <c r="P469" s="52"/>
      <c r="Q469" s="52">
        <v>300</v>
      </c>
      <c r="R469" s="53"/>
      <c r="S469" s="37">
        <f t="shared" si="420"/>
        <v>0.9890363636363636</v>
      </c>
      <c r="T469" s="38">
        <f t="shared" si="421"/>
        <v>0.98875762711864412</v>
      </c>
      <c r="U469" s="38" t="str">
        <f t="shared" si="422"/>
        <v xml:space="preserve"> </v>
      </c>
      <c r="V469" s="38">
        <f t="shared" si="423"/>
        <v>1</v>
      </c>
      <c r="W469" s="39" t="str">
        <f t="shared" si="424"/>
        <v xml:space="preserve"> </v>
      </c>
      <c r="X469" s="60"/>
      <c r="Y469" s="60"/>
    </row>
    <row r="470" spans="1:25" s="10" customFormat="1" ht="74.25" customHeight="1" x14ac:dyDescent="0.2">
      <c r="A470" s="79">
        <v>1112</v>
      </c>
      <c r="B470" s="81">
        <v>31001</v>
      </c>
      <c r="C470" s="45" t="s">
        <v>128</v>
      </c>
      <c r="D470" s="51">
        <f t="shared" si="431"/>
        <v>0</v>
      </c>
      <c r="E470" s="52"/>
      <c r="F470" s="52"/>
      <c r="G470" s="52"/>
      <c r="H470" s="53"/>
      <c r="I470" s="51">
        <f t="shared" si="432"/>
        <v>115.2</v>
      </c>
      <c r="J470" s="52"/>
      <c r="K470" s="52"/>
      <c r="L470" s="52"/>
      <c r="M470" s="53">
        <v>115.2</v>
      </c>
      <c r="N470" s="69">
        <f t="shared" si="433"/>
        <v>115.2</v>
      </c>
      <c r="O470" s="52"/>
      <c r="P470" s="52"/>
      <c r="Q470" s="52"/>
      <c r="R470" s="53">
        <v>115.2</v>
      </c>
      <c r="S470" s="37">
        <f t="shared" si="420"/>
        <v>1</v>
      </c>
      <c r="T470" s="38" t="str">
        <f t="shared" si="421"/>
        <v xml:space="preserve"> </v>
      </c>
      <c r="U470" s="38" t="str">
        <f t="shared" si="422"/>
        <v xml:space="preserve"> </v>
      </c>
      <c r="V470" s="38" t="str">
        <f t="shared" si="423"/>
        <v xml:space="preserve"> </v>
      </c>
      <c r="W470" s="39">
        <f t="shared" si="424"/>
        <v>1</v>
      </c>
      <c r="X470" s="60"/>
      <c r="Y470" s="60"/>
    </row>
    <row r="471" spans="1:25" s="9" customFormat="1" ht="23.25" customHeight="1" x14ac:dyDescent="0.2">
      <c r="A471" s="79"/>
      <c r="B471" s="80"/>
      <c r="C471" s="154" t="s">
        <v>22</v>
      </c>
      <c r="D471" s="51">
        <f>SUM(E471:H471)</f>
        <v>235017</v>
      </c>
      <c r="E471" s="52">
        <f>SUM(E473:E475)</f>
        <v>0</v>
      </c>
      <c r="F471" s="52">
        <f t="shared" ref="F471:H471" si="434">SUM(F473:F475)</f>
        <v>0</v>
      </c>
      <c r="G471" s="52">
        <f t="shared" si="434"/>
        <v>0</v>
      </c>
      <c r="H471" s="53">
        <f t="shared" si="434"/>
        <v>235017</v>
      </c>
      <c r="I471" s="51">
        <f>SUM(J471:M471)</f>
        <v>7755.3</v>
      </c>
      <c r="J471" s="52">
        <f>SUM(J473:J475)</f>
        <v>0</v>
      </c>
      <c r="K471" s="52">
        <f t="shared" ref="K471:M471" si="435">SUM(K473:K475)</f>
        <v>5734.3</v>
      </c>
      <c r="L471" s="52">
        <f t="shared" si="435"/>
        <v>221</v>
      </c>
      <c r="M471" s="53">
        <f t="shared" si="435"/>
        <v>1800</v>
      </c>
      <c r="N471" s="69">
        <f>SUM(O471:R471)</f>
        <v>5540.6</v>
      </c>
      <c r="O471" s="52">
        <f>SUM(O473:O475)</f>
        <v>0</v>
      </c>
      <c r="P471" s="52">
        <f t="shared" ref="P471:R471" si="436">SUM(P473:P475)</f>
        <v>3519.7200000000003</v>
      </c>
      <c r="Q471" s="52">
        <f t="shared" si="436"/>
        <v>221</v>
      </c>
      <c r="R471" s="53">
        <f t="shared" si="436"/>
        <v>1799.88</v>
      </c>
      <c r="S471" s="37">
        <f t="shared" si="420"/>
        <v>0.71442755277036352</v>
      </c>
      <c r="T471" s="38" t="str">
        <f t="shared" si="421"/>
        <v xml:space="preserve"> </v>
      </c>
      <c r="U471" s="38">
        <f t="shared" si="422"/>
        <v>0.61380116143208419</v>
      </c>
      <c r="V471" s="38">
        <f t="shared" si="423"/>
        <v>1</v>
      </c>
      <c r="W471" s="39">
        <f t="shared" si="424"/>
        <v>0.99993333333333334</v>
      </c>
      <c r="X471" s="60"/>
      <c r="Y471" s="60"/>
    </row>
    <row r="472" spans="1:25" s="1" customFormat="1" ht="24.75" customHeight="1" x14ac:dyDescent="0.2">
      <c r="A472" s="79"/>
      <c r="B472" s="81"/>
      <c r="C472" s="50" t="s">
        <v>10</v>
      </c>
      <c r="D472" s="88"/>
      <c r="E472" s="89"/>
      <c r="F472" s="89"/>
      <c r="G472" s="89"/>
      <c r="H472" s="91"/>
      <c r="I472" s="88"/>
      <c r="J472" s="89"/>
      <c r="K472" s="89"/>
      <c r="L472" s="89"/>
      <c r="M472" s="91"/>
      <c r="N472" s="92"/>
      <c r="O472" s="89"/>
      <c r="P472" s="89"/>
      <c r="Q472" s="89"/>
      <c r="R472" s="91"/>
      <c r="S472" s="85" t="str">
        <f t="shared" si="420"/>
        <v xml:space="preserve"> </v>
      </c>
      <c r="T472" s="86" t="str">
        <f t="shared" si="421"/>
        <v xml:space="preserve"> </v>
      </c>
      <c r="U472" s="86" t="str">
        <f t="shared" si="422"/>
        <v xml:space="preserve"> </v>
      </c>
      <c r="V472" s="86" t="str">
        <f t="shared" si="423"/>
        <v xml:space="preserve"> </v>
      </c>
      <c r="W472" s="87" t="str">
        <f t="shared" si="424"/>
        <v xml:space="preserve"> </v>
      </c>
      <c r="X472" s="58"/>
      <c r="Y472" s="58"/>
    </row>
    <row r="473" spans="1:25" s="10" customFormat="1" ht="65.25" customHeight="1" x14ac:dyDescent="0.2">
      <c r="A473" s="79">
        <v>1143</v>
      </c>
      <c r="B473" s="81">
        <v>31001</v>
      </c>
      <c r="C473" s="45" t="s">
        <v>35</v>
      </c>
      <c r="D473" s="51">
        <f t="shared" ref="D473:D474" si="437">SUM(E473:H473)</f>
        <v>235017</v>
      </c>
      <c r="E473" s="52"/>
      <c r="F473" s="52"/>
      <c r="G473" s="52"/>
      <c r="H473" s="53">
        <v>235017</v>
      </c>
      <c r="I473" s="51">
        <f t="shared" ref="I473:I474" si="438">SUM(J473:M473)</f>
        <v>0</v>
      </c>
      <c r="J473" s="52"/>
      <c r="K473" s="52"/>
      <c r="L473" s="52"/>
      <c r="M473" s="53"/>
      <c r="N473" s="69">
        <f t="shared" ref="N473:N474" si="439">SUM(O473:R473)</f>
        <v>0</v>
      </c>
      <c r="O473" s="52"/>
      <c r="P473" s="52"/>
      <c r="Q473" s="52"/>
      <c r="R473" s="53"/>
      <c r="S473" s="37" t="str">
        <f t="shared" si="420"/>
        <v xml:space="preserve"> </v>
      </c>
      <c r="T473" s="38" t="str">
        <f t="shared" si="421"/>
        <v xml:space="preserve"> </v>
      </c>
      <c r="U473" s="38" t="str">
        <f t="shared" si="422"/>
        <v xml:space="preserve"> </v>
      </c>
      <c r="V473" s="38" t="str">
        <f t="shared" si="423"/>
        <v xml:space="preserve"> </v>
      </c>
      <c r="W473" s="39" t="str">
        <f t="shared" si="424"/>
        <v xml:space="preserve"> </v>
      </c>
      <c r="X473" s="60"/>
      <c r="Y473" s="60"/>
    </row>
    <row r="474" spans="1:25" s="10" customFormat="1" ht="72.75" customHeight="1" x14ac:dyDescent="0.2">
      <c r="A474" s="79">
        <v>1143</v>
      </c>
      <c r="B474" s="81">
        <v>31003</v>
      </c>
      <c r="C474" s="45" t="s">
        <v>129</v>
      </c>
      <c r="D474" s="51">
        <f t="shared" si="437"/>
        <v>0</v>
      </c>
      <c r="E474" s="52"/>
      <c r="F474" s="52"/>
      <c r="G474" s="52"/>
      <c r="H474" s="53"/>
      <c r="I474" s="51">
        <f t="shared" si="438"/>
        <v>1800</v>
      </c>
      <c r="J474" s="52"/>
      <c r="K474" s="52"/>
      <c r="L474" s="52"/>
      <c r="M474" s="53">
        <v>1800</v>
      </c>
      <c r="N474" s="69">
        <f t="shared" si="439"/>
        <v>1799.88</v>
      </c>
      <c r="O474" s="52"/>
      <c r="P474" s="52"/>
      <c r="Q474" s="52"/>
      <c r="R474" s="53">
        <v>1799.88</v>
      </c>
      <c r="S474" s="37">
        <f t="shared" si="420"/>
        <v>0.99993333333333334</v>
      </c>
      <c r="T474" s="38" t="str">
        <f t="shared" si="421"/>
        <v xml:space="preserve"> </v>
      </c>
      <c r="U474" s="38" t="str">
        <f t="shared" si="422"/>
        <v xml:space="preserve"> </v>
      </c>
      <c r="V474" s="38" t="str">
        <f t="shared" si="423"/>
        <v xml:space="preserve"> </v>
      </c>
      <c r="W474" s="39">
        <f t="shared" si="424"/>
        <v>0.99993333333333334</v>
      </c>
      <c r="X474" s="60"/>
      <c r="Y474" s="60"/>
    </row>
    <row r="475" spans="1:25" s="10" customFormat="1" ht="44.25" customHeight="1" x14ac:dyDescent="0.2">
      <c r="A475" s="79">
        <v>1143</v>
      </c>
      <c r="B475" s="81">
        <v>31004</v>
      </c>
      <c r="C475" s="45" t="s">
        <v>130</v>
      </c>
      <c r="D475" s="135">
        <f>SUM(D476:D478)</f>
        <v>0</v>
      </c>
      <c r="E475" s="52">
        <f t="shared" ref="E475:H475" si="440">SUM(E476:E478)</f>
        <v>0</v>
      </c>
      <c r="F475" s="52">
        <f t="shared" si="440"/>
        <v>0</v>
      </c>
      <c r="G475" s="52">
        <f t="shared" si="440"/>
        <v>0</v>
      </c>
      <c r="H475" s="69">
        <f t="shared" si="440"/>
        <v>0</v>
      </c>
      <c r="I475" s="135">
        <f>SUM(I476:I478)</f>
        <v>5955.3</v>
      </c>
      <c r="J475" s="52">
        <f>SUM(J476:J478)</f>
        <v>0</v>
      </c>
      <c r="K475" s="52">
        <f t="shared" ref="K475:L475" si="441">SUM(K476:K478)</f>
        <v>5734.3</v>
      </c>
      <c r="L475" s="52">
        <f t="shared" si="441"/>
        <v>221</v>
      </c>
      <c r="M475" s="53">
        <f>SUM(M476:M478)</f>
        <v>0</v>
      </c>
      <c r="N475" s="69">
        <f t="shared" ref="N475:Q475" si="442">SUM(N476:N478)</f>
        <v>3740.7200000000003</v>
      </c>
      <c r="O475" s="69">
        <f t="shared" si="442"/>
        <v>0</v>
      </c>
      <c r="P475" s="69">
        <f t="shared" si="442"/>
        <v>3519.7200000000003</v>
      </c>
      <c r="Q475" s="69">
        <f t="shared" si="442"/>
        <v>221</v>
      </c>
      <c r="R475" s="69">
        <f>SUM(R476:R478)</f>
        <v>0</v>
      </c>
      <c r="S475" s="37">
        <f t="shared" si="420"/>
        <v>0.62813292361425954</v>
      </c>
      <c r="T475" s="38" t="str">
        <f t="shared" si="421"/>
        <v xml:space="preserve"> </v>
      </c>
      <c r="U475" s="38">
        <f t="shared" si="422"/>
        <v>0.61380116143208419</v>
      </c>
      <c r="V475" s="38">
        <f t="shared" si="423"/>
        <v>1</v>
      </c>
      <c r="W475" s="39" t="str">
        <f t="shared" si="424"/>
        <v xml:space="preserve"> </v>
      </c>
      <c r="X475" s="60"/>
      <c r="Y475" s="60"/>
    </row>
    <row r="476" spans="1:25" ht="120" customHeight="1" x14ac:dyDescent="0.2">
      <c r="A476" s="136"/>
      <c r="B476" s="137"/>
      <c r="C476" s="44" t="s">
        <v>512</v>
      </c>
      <c r="D476" s="88">
        <f>SUM(E476:H476)</f>
        <v>0</v>
      </c>
      <c r="E476" s="89"/>
      <c r="F476" s="89"/>
      <c r="G476" s="89"/>
      <c r="H476" s="91"/>
      <c r="I476" s="88">
        <f>SUM(J476:M476)</f>
        <v>221</v>
      </c>
      <c r="J476" s="89"/>
      <c r="K476" s="89"/>
      <c r="L476" s="89">
        <v>221</v>
      </c>
      <c r="M476" s="91"/>
      <c r="N476" s="92">
        <f>SUM(O476:R476)</f>
        <v>221</v>
      </c>
      <c r="O476" s="89"/>
      <c r="P476" s="89"/>
      <c r="Q476" s="89">
        <v>221</v>
      </c>
      <c r="R476" s="91"/>
      <c r="S476" s="85">
        <f t="shared" ref="S476:S478" si="443">IF(I476=0," ",N476/I476)</f>
        <v>1</v>
      </c>
      <c r="T476" s="86" t="str">
        <f t="shared" ref="T476:T478" si="444">IF(J476=0," ",O476/J476)</f>
        <v xml:space="preserve"> </v>
      </c>
      <c r="U476" s="86" t="str">
        <f t="shared" ref="U476:U478" si="445">IF(K476=0," ",P476/K476)</f>
        <v xml:space="preserve"> </v>
      </c>
      <c r="V476" s="86">
        <f t="shared" ref="V476:V478" si="446">IF(L476=0," ",Q476/L476)</f>
        <v>1</v>
      </c>
      <c r="W476" s="87" t="str">
        <f t="shared" ref="W476:W478" si="447">IF(M476=0," ",R476/M476)</f>
        <v xml:space="preserve"> </v>
      </c>
      <c r="X476" s="58"/>
      <c r="Y476" s="58"/>
    </row>
    <row r="477" spans="1:25" ht="80.25" customHeight="1" x14ac:dyDescent="0.2">
      <c r="A477" s="136"/>
      <c r="B477" s="137"/>
      <c r="C477" s="44" t="s">
        <v>513</v>
      </c>
      <c r="D477" s="88">
        <f t="shared" ref="D477:D478" si="448">SUM(E477:H477)</f>
        <v>0</v>
      </c>
      <c r="E477" s="89"/>
      <c r="F477" s="89"/>
      <c r="G477" s="89"/>
      <c r="H477" s="91"/>
      <c r="I477" s="88">
        <f t="shared" ref="I477:I478" si="449">SUM(J477:M477)</f>
        <v>1014</v>
      </c>
      <c r="J477" s="89"/>
      <c r="K477" s="89">
        <v>1014</v>
      </c>
      <c r="L477" s="89"/>
      <c r="M477" s="91"/>
      <c r="N477" s="92">
        <f t="shared" ref="N477:N478" si="450">SUM(O477:R477)</f>
        <v>966.11</v>
      </c>
      <c r="O477" s="89"/>
      <c r="P477" s="89">
        <v>966.11</v>
      </c>
      <c r="Q477" s="89"/>
      <c r="R477" s="91"/>
      <c r="S477" s="85">
        <f t="shared" si="443"/>
        <v>0.95277120315581854</v>
      </c>
      <c r="T477" s="86" t="str">
        <f t="shared" si="444"/>
        <v xml:space="preserve"> </v>
      </c>
      <c r="U477" s="86">
        <f t="shared" si="445"/>
        <v>0.95277120315581854</v>
      </c>
      <c r="V477" s="86" t="str">
        <f t="shared" si="446"/>
        <v xml:space="preserve"> </v>
      </c>
      <c r="W477" s="87" t="str">
        <f t="shared" si="447"/>
        <v xml:space="preserve"> </v>
      </c>
      <c r="X477" s="58"/>
      <c r="Y477" s="58"/>
    </row>
    <row r="478" spans="1:25" ht="79.5" customHeight="1" x14ac:dyDescent="0.2">
      <c r="A478" s="136"/>
      <c r="B478" s="137"/>
      <c r="C478" s="44" t="s">
        <v>514</v>
      </c>
      <c r="D478" s="88">
        <f t="shared" si="448"/>
        <v>0</v>
      </c>
      <c r="E478" s="89"/>
      <c r="F478" s="89"/>
      <c r="G478" s="89"/>
      <c r="H478" s="91"/>
      <c r="I478" s="88">
        <f t="shared" si="449"/>
        <v>4720.3</v>
      </c>
      <c r="J478" s="89"/>
      <c r="K478" s="89">
        <v>4720.3</v>
      </c>
      <c r="L478" s="89"/>
      <c r="M478" s="91"/>
      <c r="N478" s="92">
        <f t="shared" si="450"/>
        <v>2553.61</v>
      </c>
      <c r="O478" s="89"/>
      <c r="P478" s="89">
        <v>2553.61</v>
      </c>
      <c r="Q478" s="89"/>
      <c r="R478" s="91"/>
      <c r="S478" s="85">
        <f t="shared" si="443"/>
        <v>0.54098468317691673</v>
      </c>
      <c r="T478" s="86" t="str">
        <f t="shared" si="444"/>
        <v xml:space="preserve"> </v>
      </c>
      <c r="U478" s="86">
        <f t="shared" si="445"/>
        <v>0.54098468317691673</v>
      </c>
      <c r="V478" s="86" t="str">
        <f t="shared" si="446"/>
        <v xml:space="preserve"> </v>
      </c>
      <c r="W478" s="87" t="str">
        <f t="shared" si="447"/>
        <v xml:space="preserve"> </v>
      </c>
      <c r="X478" s="58"/>
      <c r="Y478" s="58"/>
    </row>
    <row r="479" spans="1:25" s="9" customFormat="1" ht="41.25" customHeight="1" x14ac:dyDescent="0.2">
      <c r="A479" s="79"/>
      <c r="B479" s="80"/>
      <c r="C479" s="154" t="s">
        <v>23</v>
      </c>
      <c r="D479" s="51">
        <f>SUM(E479:H479)</f>
        <v>17983.7</v>
      </c>
      <c r="E479" s="52">
        <f t="shared" ref="E479:G479" si="451">E481</f>
        <v>0</v>
      </c>
      <c r="F479" s="52">
        <f t="shared" si="451"/>
        <v>0</v>
      </c>
      <c r="G479" s="52">
        <f t="shared" si="451"/>
        <v>0</v>
      </c>
      <c r="H479" s="53">
        <f>H481+H482</f>
        <v>17983.7</v>
      </c>
      <c r="I479" s="51">
        <f>SUM(J479:M479)</f>
        <v>17983.7</v>
      </c>
      <c r="J479" s="52">
        <f t="shared" ref="J479:L479" si="452">J481</f>
        <v>0</v>
      </c>
      <c r="K479" s="52">
        <f t="shared" si="452"/>
        <v>0</v>
      </c>
      <c r="L479" s="52">
        <f t="shared" si="452"/>
        <v>0</v>
      </c>
      <c r="M479" s="53">
        <f>M481+M482</f>
        <v>17983.7</v>
      </c>
      <c r="N479" s="69">
        <f>SUM(O479:R479)</f>
        <v>17924.400000000001</v>
      </c>
      <c r="O479" s="52">
        <f t="shared" ref="O479:Q479" si="453">O481</f>
        <v>0</v>
      </c>
      <c r="P479" s="52">
        <f t="shared" si="453"/>
        <v>0</v>
      </c>
      <c r="Q479" s="52">
        <f t="shared" si="453"/>
        <v>0</v>
      </c>
      <c r="R479" s="53">
        <f>R481+R482</f>
        <v>17924.400000000001</v>
      </c>
      <c r="S479" s="37">
        <f t="shared" si="420"/>
        <v>0.99670256954909175</v>
      </c>
      <c r="T479" s="38" t="str">
        <f t="shared" si="421"/>
        <v xml:space="preserve"> </v>
      </c>
      <c r="U479" s="38" t="str">
        <f t="shared" si="422"/>
        <v xml:space="preserve"> </v>
      </c>
      <c r="V479" s="38" t="str">
        <f t="shared" si="423"/>
        <v xml:space="preserve"> </v>
      </c>
      <c r="W479" s="39">
        <f t="shared" si="424"/>
        <v>0.99670256954909175</v>
      </c>
      <c r="X479" s="60"/>
      <c r="Y479" s="60"/>
    </row>
    <row r="480" spans="1:25" s="1" customFormat="1" ht="16.5" x14ac:dyDescent="0.2">
      <c r="A480" s="79"/>
      <c r="B480" s="81"/>
      <c r="C480" s="50" t="s">
        <v>10</v>
      </c>
      <c r="D480" s="88"/>
      <c r="E480" s="89"/>
      <c r="F480" s="89"/>
      <c r="G480" s="89"/>
      <c r="H480" s="91"/>
      <c r="I480" s="88"/>
      <c r="J480" s="89"/>
      <c r="K480" s="89"/>
      <c r="L480" s="89"/>
      <c r="M480" s="91"/>
      <c r="N480" s="92"/>
      <c r="O480" s="89"/>
      <c r="P480" s="89"/>
      <c r="Q480" s="89"/>
      <c r="R480" s="91"/>
      <c r="S480" s="85" t="str">
        <f t="shared" si="420"/>
        <v xml:space="preserve"> </v>
      </c>
      <c r="T480" s="86" t="str">
        <f t="shared" si="421"/>
        <v xml:space="preserve"> </v>
      </c>
      <c r="U480" s="86" t="str">
        <f t="shared" si="422"/>
        <v xml:space="preserve"> </v>
      </c>
      <c r="V480" s="86" t="str">
        <f t="shared" si="423"/>
        <v xml:space="preserve"> </v>
      </c>
      <c r="W480" s="87" t="str">
        <f t="shared" si="424"/>
        <v xml:space="preserve"> </v>
      </c>
      <c r="X480" s="58"/>
      <c r="Y480" s="58"/>
    </row>
    <row r="481" spans="1:25" s="10" customFormat="1" ht="69" customHeight="1" x14ac:dyDescent="0.2">
      <c r="A481" s="79">
        <v>1064</v>
      </c>
      <c r="B481" s="81">
        <v>31001</v>
      </c>
      <c r="C481" s="45" t="s">
        <v>24</v>
      </c>
      <c r="D481" s="51">
        <f t="shared" ref="D481:D482" si="454">SUM(E481:H481)</f>
        <v>2983.7</v>
      </c>
      <c r="E481" s="52"/>
      <c r="F481" s="52"/>
      <c r="G481" s="52"/>
      <c r="H481" s="53">
        <v>2983.7</v>
      </c>
      <c r="I481" s="51">
        <f t="shared" ref="I481:I482" si="455">SUM(J481:M481)</f>
        <v>2983.7</v>
      </c>
      <c r="J481" s="52"/>
      <c r="K481" s="52"/>
      <c r="L481" s="52"/>
      <c r="M481" s="53">
        <v>2983.7</v>
      </c>
      <c r="N481" s="69">
        <f t="shared" ref="N481:N482" si="456">SUM(O481:R481)</f>
        <v>2924.4</v>
      </c>
      <c r="O481" s="52"/>
      <c r="P481" s="52"/>
      <c r="Q481" s="52"/>
      <c r="R481" s="53">
        <v>2924.4</v>
      </c>
      <c r="S481" s="37">
        <f t="shared" si="420"/>
        <v>0.98012534772262638</v>
      </c>
      <c r="T481" s="38" t="str">
        <f t="shared" si="421"/>
        <v xml:space="preserve"> </v>
      </c>
      <c r="U481" s="38" t="str">
        <f t="shared" si="422"/>
        <v xml:space="preserve"> </v>
      </c>
      <c r="V481" s="38" t="str">
        <f t="shared" si="423"/>
        <v xml:space="preserve"> </v>
      </c>
      <c r="W481" s="39">
        <f t="shared" si="424"/>
        <v>0.98012534772262638</v>
      </c>
      <c r="X481" s="60"/>
      <c r="Y481" s="60"/>
    </row>
    <row r="482" spans="1:25" s="10" customFormat="1" ht="80.25" customHeight="1" x14ac:dyDescent="0.2">
      <c r="A482" s="79">
        <v>1064</v>
      </c>
      <c r="B482" s="81">
        <v>31002</v>
      </c>
      <c r="C482" s="45" t="s">
        <v>67</v>
      </c>
      <c r="D482" s="51">
        <f t="shared" si="454"/>
        <v>15000</v>
      </c>
      <c r="E482" s="52"/>
      <c r="F482" s="52"/>
      <c r="G482" s="52"/>
      <c r="H482" s="53">
        <v>15000</v>
      </c>
      <c r="I482" s="51">
        <f t="shared" si="455"/>
        <v>15000</v>
      </c>
      <c r="J482" s="52"/>
      <c r="K482" s="52"/>
      <c r="L482" s="52"/>
      <c r="M482" s="53">
        <v>15000</v>
      </c>
      <c r="N482" s="69">
        <f t="shared" si="456"/>
        <v>15000</v>
      </c>
      <c r="O482" s="52"/>
      <c r="P482" s="52"/>
      <c r="Q482" s="52"/>
      <c r="R482" s="53">
        <v>15000</v>
      </c>
      <c r="S482" s="37">
        <f t="shared" si="420"/>
        <v>1</v>
      </c>
      <c r="T482" s="38" t="str">
        <f t="shared" si="421"/>
        <v xml:space="preserve"> </v>
      </c>
      <c r="U482" s="38" t="str">
        <f t="shared" si="422"/>
        <v xml:space="preserve"> </v>
      </c>
      <c r="V482" s="38" t="str">
        <f t="shared" si="423"/>
        <v xml:space="preserve"> </v>
      </c>
      <c r="W482" s="39">
        <f t="shared" si="424"/>
        <v>1</v>
      </c>
      <c r="X482" s="60"/>
      <c r="Y482" s="60"/>
    </row>
    <row r="483" spans="1:25" s="9" customFormat="1" ht="30" customHeight="1" x14ac:dyDescent="0.2">
      <c r="A483" s="79"/>
      <c r="B483" s="80"/>
      <c r="C483" s="154" t="s">
        <v>60</v>
      </c>
      <c r="D483" s="51">
        <f>SUM(E483:H483)</f>
        <v>796903.3</v>
      </c>
      <c r="E483" s="52">
        <f t="shared" ref="E483:F483" si="457">SUM(E485:E487)</f>
        <v>0</v>
      </c>
      <c r="F483" s="52">
        <f t="shared" si="457"/>
        <v>0</v>
      </c>
      <c r="G483" s="52">
        <f>SUM(G485:G487)</f>
        <v>601903.30000000005</v>
      </c>
      <c r="H483" s="53">
        <f>SUM(H485:H487)</f>
        <v>195000</v>
      </c>
      <c r="I483" s="51">
        <f>SUM(J483:M483)</f>
        <v>746483.3</v>
      </c>
      <c r="J483" s="52">
        <f t="shared" ref="J483:K483" si="458">SUM(J485:J487)</f>
        <v>0</v>
      </c>
      <c r="K483" s="52">
        <f t="shared" si="458"/>
        <v>0</v>
      </c>
      <c r="L483" s="52">
        <f>SUM(L485:L487)</f>
        <v>597915.4</v>
      </c>
      <c r="M483" s="53">
        <f>SUM(M485:M487)</f>
        <v>148567.9</v>
      </c>
      <c r="N483" s="69">
        <f>SUM(O483:R483)</f>
        <v>531229.71</v>
      </c>
      <c r="O483" s="52">
        <f t="shared" ref="O483:P483" si="459">SUM(O485:O487)</f>
        <v>0</v>
      </c>
      <c r="P483" s="52">
        <f t="shared" si="459"/>
        <v>0</v>
      </c>
      <c r="Q483" s="52">
        <f>SUM(Q485:Q487)</f>
        <v>382665.86</v>
      </c>
      <c r="R483" s="53">
        <f>SUM(R485:R487)</f>
        <v>148563.85</v>
      </c>
      <c r="S483" s="37">
        <f t="shared" si="420"/>
        <v>0.71164312718047396</v>
      </c>
      <c r="T483" s="38" t="str">
        <f t="shared" si="421"/>
        <v xml:space="preserve"> </v>
      </c>
      <c r="U483" s="38" t="str">
        <f t="shared" si="422"/>
        <v xml:space="preserve"> </v>
      </c>
      <c r="V483" s="38">
        <f t="shared" si="423"/>
        <v>0.64000000668990964</v>
      </c>
      <c r="W483" s="39">
        <f t="shared" si="424"/>
        <v>0.99997273973718426</v>
      </c>
      <c r="X483" s="60"/>
      <c r="Y483" s="60"/>
    </row>
    <row r="484" spans="1:25" s="9" customFormat="1" ht="16.5" x14ac:dyDescent="0.2">
      <c r="A484" s="79"/>
      <c r="B484" s="81"/>
      <c r="C484" s="50" t="s">
        <v>10</v>
      </c>
      <c r="D484" s="51"/>
      <c r="E484" s="52"/>
      <c r="F484" s="52"/>
      <c r="G484" s="52"/>
      <c r="H484" s="53"/>
      <c r="I484" s="51"/>
      <c r="J484" s="52"/>
      <c r="K484" s="52"/>
      <c r="L484" s="52"/>
      <c r="M484" s="53"/>
      <c r="N484" s="69"/>
      <c r="O484" s="52"/>
      <c r="P484" s="52"/>
      <c r="Q484" s="52"/>
      <c r="R484" s="53"/>
      <c r="S484" s="37" t="str">
        <f t="shared" si="420"/>
        <v xml:space="preserve"> </v>
      </c>
      <c r="T484" s="38" t="str">
        <f t="shared" si="421"/>
        <v xml:space="preserve"> </v>
      </c>
      <c r="U484" s="38" t="str">
        <f t="shared" si="422"/>
        <v xml:space="preserve"> </v>
      </c>
      <c r="V484" s="38" t="str">
        <f t="shared" si="423"/>
        <v xml:space="preserve"> </v>
      </c>
      <c r="W484" s="39" t="str">
        <f t="shared" si="424"/>
        <v xml:space="preserve"> </v>
      </c>
      <c r="X484" s="60"/>
      <c r="Y484" s="60"/>
    </row>
    <row r="485" spans="1:25" s="10" customFormat="1" ht="45" customHeight="1" x14ac:dyDescent="0.2">
      <c r="A485" s="79">
        <v>1012</v>
      </c>
      <c r="B485" s="81">
        <v>31002</v>
      </c>
      <c r="C485" s="45" t="s">
        <v>59</v>
      </c>
      <c r="D485" s="51">
        <f t="shared" ref="D485:D486" si="460">SUM(E485:H485)</f>
        <v>195000</v>
      </c>
      <c r="E485" s="52"/>
      <c r="F485" s="52"/>
      <c r="G485" s="52"/>
      <c r="H485" s="53">
        <v>195000</v>
      </c>
      <c r="I485" s="51">
        <f t="shared" ref="I485:I486" si="461">SUM(J485:M485)</f>
        <v>148567.9</v>
      </c>
      <c r="J485" s="52"/>
      <c r="K485" s="52"/>
      <c r="L485" s="52"/>
      <c r="M485" s="53">
        <v>148567.9</v>
      </c>
      <c r="N485" s="69">
        <f t="shared" ref="N485:N486" si="462">SUM(O485:R485)</f>
        <v>148563.85</v>
      </c>
      <c r="O485" s="52"/>
      <c r="P485" s="52"/>
      <c r="Q485" s="52"/>
      <c r="R485" s="53">
        <v>148563.85</v>
      </c>
      <c r="S485" s="37">
        <f t="shared" si="420"/>
        <v>0.99997273973718426</v>
      </c>
      <c r="T485" s="38" t="str">
        <f t="shared" si="421"/>
        <v xml:space="preserve"> </v>
      </c>
      <c r="U485" s="38" t="str">
        <f t="shared" si="422"/>
        <v xml:space="preserve"> </v>
      </c>
      <c r="V485" s="38" t="str">
        <f t="shared" si="423"/>
        <v xml:space="preserve"> </v>
      </c>
      <c r="W485" s="39">
        <f t="shared" si="424"/>
        <v>0.99997273973718426</v>
      </c>
      <c r="X485" s="60"/>
      <c r="Y485" s="60"/>
    </row>
    <row r="486" spans="1:25" s="10" customFormat="1" ht="84" customHeight="1" x14ac:dyDescent="0.2">
      <c r="A486" s="79">
        <v>1012</v>
      </c>
      <c r="B486" s="81">
        <v>31009</v>
      </c>
      <c r="C486" s="45" t="s">
        <v>46</v>
      </c>
      <c r="D486" s="51">
        <f t="shared" si="460"/>
        <v>597915.4</v>
      </c>
      <c r="E486" s="52"/>
      <c r="F486" s="52"/>
      <c r="G486" s="52">
        <v>597915.4</v>
      </c>
      <c r="H486" s="53"/>
      <c r="I486" s="51">
        <f t="shared" si="461"/>
        <v>597915.4</v>
      </c>
      <c r="J486" s="52"/>
      <c r="K486" s="52"/>
      <c r="L486" s="52">
        <v>597915.4</v>
      </c>
      <c r="M486" s="53"/>
      <c r="N486" s="69">
        <f t="shared" si="462"/>
        <v>382665.86</v>
      </c>
      <c r="O486" s="52"/>
      <c r="P486" s="52"/>
      <c r="Q486" s="52">
        <v>382665.86</v>
      </c>
      <c r="R486" s="53"/>
      <c r="S486" s="37">
        <f t="shared" si="420"/>
        <v>0.64000000668990964</v>
      </c>
      <c r="T486" s="38" t="str">
        <f t="shared" si="421"/>
        <v xml:space="preserve"> </v>
      </c>
      <c r="U486" s="38" t="str">
        <f t="shared" si="422"/>
        <v xml:space="preserve"> </v>
      </c>
      <c r="V486" s="38">
        <f t="shared" si="423"/>
        <v>0.64000000668990964</v>
      </c>
      <c r="W486" s="39" t="str">
        <f t="shared" si="424"/>
        <v xml:space="preserve"> </v>
      </c>
      <c r="X486" s="60"/>
      <c r="Y486" s="60"/>
    </row>
    <row r="487" spans="1:25" s="10" customFormat="1" ht="54" customHeight="1" x14ac:dyDescent="0.2">
      <c r="A487" s="79">
        <v>1012</v>
      </c>
      <c r="B487" s="81">
        <v>31011</v>
      </c>
      <c r="C487" s="45" t="s">
        <v>36</v>
      </c>
      <c r="D487" s="51">
        <f>SUM(E487:H487)</f>
        <v>3987.9</v>
      </c>
      <c r="E487" s="52"/>
      <c r="F487" s="52"/>
      <c r="G487" s="52">
        <v>3987.9</v>
      </c>
      <c r="H487" s="53"/>
      <c r="I487" s="51">
        <f>SUM(J487:M487)</f>
        <v>0</v>
      </c>
      <c r="J487" s="52"/>
      <c r="K487" s="52"/>
      <c r="L487" s="52"/>
      <c r="M487" s="53"/>
      <c r="N487" s="69">
        <f>SUM(O487:R487)</f>
        <v>0</v>
      </c>
      <c r="O487" s="52"/>
      <c r="P487" s="52"/>
      <c r="Q487" s="52"/>
      <c r="R487" s="53"/>
      <c r="S487" s="37" t="str">
        <f t="shared" si="420"/>
        <v xml:space="preserve"> </v>
      </c>
      <c r="T487" s="38" t="str">
        <f t="shared" si="421"/>
        <v xml:space="preserve"> </v>
      </c>
      <c r="U487" s="38" t="str">
        <f t="shared" si="422"/>
        <v xml:space="preserve"> </v>
      </c>
      <c r="V487" s="38" t="str">
        <f t="shared" si="423"/>
        <v xml:space="preserve"> </v>
      </c>
      <c r="W487" s="39" t="str">
        <f t="shared" si="424"/>
        <v xml:space="preserve"> </v>
      </c>
      <c r="X487" s="60"/>
      <c r="Y487" s="60"/>
    </row>
    <row r="488" spans="1:25" s="10" customFormat="1" ht="50.25" customHeight="1" x14ac:dyDescent="0.2">
      <c r="A488" s="79"/>
      <c r="B488" s="80"/>
      <c r="C488" s="154" t="s">
        <v>131</v>
      </c>
      <c r="D488" s="51">
        <f>SUM(E488:H488)</f>
        <v>0</v>
      </c>
      <c r="E488" s="52">
        <f t="shared" ref="E488:G488" si="463">SUM(E490)</f>
        <v>0</v>
      </c>
      <c r="F488" s="52">
        <f t="shared" si="463"/>
        <v>0</v>
      </c>
      <c r="G488" s="52">
        <f t="shared" si="463"/>
        <v>0</v>
      </c>
      <c r="H488" s="53">
        <f>SUM(H490)</f>
        <v>0</v>
      </c>
      <c r="I488" s="51">
        <f>SUM(J488:M488)</f>
        <v>2100</v>
      </c>
      <c r="J488" s="52">
        <f t="shared" ref="J488:L488" si="464">SUM(J490)</f>
        <v>0</v>
      </c>
      <c r="K488" s="52">
        <f t="shared" si="464"/>
        <v>0</v>
      </c>
      <c r="L488" s="52">
        <f t="shared" si="464"/>
        <v>0</v>
      </c>
      <c r="M488" s="53">
        <f>SUM(M490)</f>
        <v>2100</v>
      </c>
      <c r="N488" s="69">
        <f>SUM(O488:R488)</f>
        <v>2092.5</v>
      </c>
      <c r="O488" s="52">
        <f t="shared" ref="O488:Q488" si="465">SUM(O490)</f>
        <v>0</v>
      </c>
      <c r="P488" s="52">
        <f t="shared" si="465"/>
        <v>0</v>
      </c>
      <c r="Q488" s="52">
        <f t="shared" si="465"/>
        <v>0</v>
      </c>
      <c r="R488" s="53">
        <f>SUM(R490)</f>
        <v>2092.5</v>
      </c>
      <c r="S488" s="37">
        <f t="shared" si="420"/>
        <v>0.99642857142857144</v>
      </c>
      <c r="T488" s="38" t="str">
        <f t="shared" si="421"/>
        <v xml:space="preserve"> </v>
      </c>
      <c r="U488" s="38" t="str">
        <f t="shared" si="422"/>
        <v xml:space="preserve"> </v>
      </c>
      <c r="V488" s="38" t="str">
        <f t="shared" si="423"/>
        <v xml:space="preserve"> </v>
      </c>
      <c r="W488" s="39">
        <f t="shared" si="424"/>
        <v>0.99642857142857144</v>
      </c>
      <c r="X488" s="60"/>
      <c r="Y488" s="60"/>
    </row>
    <row r="489" spans="1:25" ht="16.5" x14ac:dyDescent="0.2">
      <c r="A489" s="79"/>
      <c r="B489" s="81"/>
      <c r="C489" s="50" t="s">
        <v>10</v>
      </c>
      <c r="D489" s="88"/>
      <c r="E489" s="89"/>
      <c r="F489" s="89"/>
      <c r="G489" s="89"/>
      <c r="H489" s="91"/>
      <c r="I489" s="88"/>
      <c r="J489" s="89"/>
      <c r="K489" s="89"/>
      <c r="L489" s="89"/>
      <c r="M489" s="91"/>
      <c r="N489" s="92"/>
      <c r="O489" s="89"/>
      <c r="P489" s="89"/>
      <c r="Q489" s="89"/>
      <c r="R489" s="91"/>
      <c r="S489" s="85" t="str">
        <f t="shared" si="420"/>
        <v xml:space="preserve"> </v>
      </c>
      <c r="T489" s="86" t="str">
        <f t="shared" si="421"/>
        <v xml:space="preserve"> </v>
      </c>
      <c r="U489" s="86" t="str">
        <f t="shared" si="422"/>
        <v xml:space="preserve"> </v>
      </c>
      <c r="V489" s="86" t="str">
        <f t="shared" si="423"/>
        <v xml:space="preserve"> </v>
      </c>
      <c r="W489" s="87" t="str">
        <f t="shared" si="424"/>
        <v xml:space="preserve"> </v>
      </c>
      <c r="X489" s="58"/>
      <c r="Y489" s="58"/>
    </row>
    <row r="490" spans="1:25" s="10" customFormat="1" ht="62.25" customHeight="1" x14ac:dyDescent="0.2">
      <c r="A490" s="79">
        <v>1007</v>
      </c>
      <c r="B490" s="81">
        <v>31001</v>
      </c>
      <c r="C490" s="45" t="s">
        <v>132</v>
      </c>
      <c r="D490" s="51">
        <f>SUM(E490:H490)</f>
        <v>0</v>
      </c>
      <c r="E490" s="52"/>
      <c r="F490" s="52"/>
      <c r="G490" s="52"/>
      <c r="H490" s="53"/>
      <c r="I490" s="51">
        <f>SUM(J490:M490)</f>
        <v>2100</v>
      </c>
      <c r="J490" s="52"/>
      <c r="K490" s="52"/>
      <c r="L490" s="52"/>
      <c r="M490" s="53">
        <v>2100</v>
      </c>
      <c r="N490" s="69">
        <f>SUM(O490:R490)</f>
        <v>2092.5</v>
      </c>
      <c r="O490" s="52"/>
      <c r="P490" s="52"/>
      <c r="Q490" s="52"/>
      <c r="R490" s="53">
        <v>2092.5</v>
      </c>
      <c r="S490" s="37">
        <f t="shared" si="420"/>
        <v>0.99642857142857144</v>
      </c>
      <c r="T490" s="38" t="str">
        <f t="shared" si="421"/>
        <v xml:space="preserve"> </v>
      </c>
      <c r="U490" s="38" t="str">
        <f t="shared" si="422"/>
        <v xml:space="preserve"> </v>
      </c>
      <c r="V490" s="38" t="str">
        <f t="shared" si="423"/>
        <v xml:space="preserve"> </v>
      </c>
      <c r="W490" s="39">
        <f t="shared" si="424"/>
        <v>0.99642857142857144</v>
      </c>
      <c r="X490" s="60"/>
      <c r="Y490" s="60"/>
    </row>
    <row r="491" spans="1:25" s="9" customFormat="1" ht="42" customHeight="1" x14ac:dyDescent="0.2">
      <c r="A491" s="79"/>
      <c r="B491" s="80"/>
      <c r="C491" s="154" t="s">
        <v>25</v>
      </c>
      <c r="D491" s="51">
        <f>+D493+D494+D501+D516</f>
        <v>1283703.1099999999</v>
      </c>
      <c r="E491" s="52">
        <f t="shared" ref="E491:R491" si="466">+E493+E494+E501+E516</f>
        <v>7093.93</v>
      </c>
      <c r="F491" s="52">
        <f t="shared" si="466"/>
        <v>142009.18</v>
      </c>
      <c r="G491" s="52">
        <f t="shared" si="466"/>
        <v>0</v>
      </c>
      <c r="H491" s="53">
        <f t="shared" si="466"/>
        <v>1134600</v>
      </c>
      <c r="I491" s="51">
        <f t="shared" si="466"/>
        <v>2847131.5300000007</v>
      </c>
      <c r="J491" s="52">
        <f t="shared" si="466"/>
        <v>31188.93</v>
      </c>
      <c r="K491" s="52">
        <f t="shared" si="466"/>
        <v>185976.90000000002</v>
      </c>
      <c r="L491" s="52">
        <f t="shared" si="466"/>
        <v>23389.8</v>
      </c>
      <c r="M491" s="53">
        <f t="shared" si="466"/>
        <v>2606575.9000000004</v>
      </c>
      <c r="N491" s="69">
        <f t="shared" si="466"/>
        <v>2388634.65</v>
      </c>
      <c r="O491" s="52">
        <f t="shared" si="466"/>
        <v>29548.059999999998</v>
      </c>
      <c r="P491" s="52">
        <f t="shared" si="466"/>
        <v>43139.86</v>
      </c>
      <c r="Q491" s="52">
        <f t="shared" si="466"/>
        <v>22590</v>
      </c>
      <c r="R491" s="53">
        <f t="shared" si="466"/>
        <v>2293356.73</v>
      </c>
      <c r="S491" s="37">
        <f t="shared" si="420"/>
        <v>0.83896181993390351</v>
      </c>
      <c r="T491" s="38">
        <f t="shared" si="421"/>
        <v>0.94738934615583148</v>
      </c>
      <c r="U491" s="38">
        <f t="shared" si="422"/>
        <v>0.2319635395578698</v>
      </c>
      <c r="V491" s="38">
        <f t="shared" si="423"/>
        <v>0.96580560757253164</v>
      </c>
      <c r="W491" s="39">
        <f t="shared" si="424"/>
        <v>0.87983500883285215</v>
      </c>
      <c r="X491" s="60"/>
      <c r="Y491" s="60"/>
    </row>
    <row r="492" spans="1:25" s="1" customFormat="1" ht="27" customHeight="1" x14ac:dyDescent="0.2">
      <c r="A492" s="79"/>
      <c r="B492" s="81"/>
      <c r="C492" s="50" t="s">
        <v>10</v>
      </c>
      <c r="D492" s="88">
        <f>SUM(E491:H491)-D491</f>
        <v>0</v>
      </c>
      <c r="E492" s="89"/>
      <c r="F492" s="89"/>
      <c r="G492" s="89"/>
      <c r="H492" s="91"/>
      <c r="I492" s="88">
        <f>SUM(J491:M491)-I491</f>
        <v>0</v>
      </c>
      <c r="J492" s="89"/>
      <c r="K492" s="89"/>
      <c r="L492" s="89"/>
      <c r="M492" s="91"/>
      <c r="N492" s="92">
        <f>SUM(O491:R491)-N491</f>
        <v>0</v>
      </c>
      <c r="O492" s="89"/>
      <c r="P492" s="89"/>
      <c r="Q492" s="89"/>
      <c r="R492" s="91"/>
      <c r="S492" s="85" t="str">
        <f t="shared" si="420"/>
        <v xml:space="preserve"> </v>
      </c>
      <c r="T492" s="86" t="str">
        <f t="shared" si="421"/>
        <v xml:space="preserve"> </v>
      </c>
      <c r="U492" s="86" t="str">
        <f t="shared" si="422"/>
        <v xml:space="preserve"> </v>
      </c>
      <c r="V492" s="86" t="str">
        <f t="shared" si="423"/>
        <v xml:space="preserve"> </v>
      </c>
      <c r="W492" s="87" t="str">
        <f t="shared" si="424"/>
        <v xml:space="preserve"> </v>
      </c>
      <c r="X492" s="58"/>
      <c r="Y492" s="58"/>
    </row>
    <row r="493" spans="1:25" s="10" customFormat="1" ht="66.75" customHeight="1" x14ac:dyDescent="0.2">
      <c r="A493" s="79">
        <v>1023</v>
      </c>
      <c r="B493" s="81">
        <v>31001</v>
      </c>
      <c r="C493" s="45" t="s">
        <v>58</v>
      </c>
      <c r="D493" s="51">
        <f>SUM(E493:H493)</f>
        <v>1134600</v>
      </c>
      <c r="E493" s="52"/>
      <c r="F493" s="52"/>
      <c r="G493" s="52"/>
      <c r="H493" s="53">
        <v>1134600</v>
      </c>
      <c r="I493" s="51">
        <f>SUM(J493:M493)</f>
        <v>2585118.7000000002</v>
      </c>
      <c r="J493" s="52"/>
      <c r="K493" s="52"/>
      <c r="L493" s="52"/>
      <c r="M493" s="53">
        <v>2585118.7000000002</v>
      </c>
      <c r="N493" s="69">
        <f>SUM(O493:R493)</f>
        <v>2273552.8199999998</v>
      </c>
      <c r="O493" s="52"/>
      <c r="P493" s="52"/>
      <c r="Q493" s="52"/>
      <c r="R493" s="53">
        <v>2273552.8199999998</v>
      </c>
      <c r="S493" s="37">
        <f t="shared" si="420"/>
        <v>0.87947714741299876</v>
      </c>
      <c r="T493" s="38" t="str">
        <f t="shared" si="421"/>
        <v xml:space="preserve"> </v>
      </c>
      <c r="U493" s="38" t="str">
        <f t="shared" si="422"/>
        <v xml:space="preserve"> </v>
      </c>
      <c r="V493" s="38" t="str">
        <f t="shared" si="423"/>
        <v xml:space="preserve"> </v>
      </c>
      <c r="W493" s="39">
        <f t="shared" si="424"/>
        <v>0.87947714741299876</v>
      </c>
      <c r="X493" s="60"/>
      <c r="Y493" s="60"/>
    </row>
    <row r="494" spans="1:25" s="10" customFormat="1" ht="42" customHeight="1" x14ac:dyDescent="0.2">
      <c r="A494" s="79">
        <v>1023</v>
      </c>
      <c r="B494" s="81">
        <v>31003</v>
      </c>
      <c r="C494" s="45" t="s">
        <v>26</v>
      </c>
      <c r="D494" s="51">
        <f>SUM(D496:D500)</f>
        <v>7093.93</v>
      </c>
      <c r="E494" s="52">
        <f>SUM(E496:E500)</f>
        <v>7093.93</v>
      </c>
      <c r="F494" s="52">
        <f>SUM(F496:F500)</f>
        <v>0</v>
      </c>
      <c r="G494" s="52">
        <f t="shared" ref="G494:H494" si="467">SUM(G496:G500)</f>
        <v>0</v>
      </c>
      <c r="H494" s="53">
        <f t="shared" si="467"/>
        <v>0</v>
      </c>
      <c r="I494" s="51">
        <f>SUM(I496:I500)</f>
        <v>40863.93</v>
      </c>
      <c r="J494" s="52">
        <f>SUM(J496:J500)</f>
        <v>31188.93</v>
      </c>
      <c r="K494" s="52">
        <f>SUM(K496:K500)</f>
        <v>0</v>
      </c>
      <c r="L494" s="52">
        <f t="shared" ref="L494:M494" si="468">SUM(L496:L500)</f>
        <v>9675</v>
      </c>
      <c r="M494" s="53">
        <f t="shared" si="468"/>
        <v>0</v>
      </c>
      <c r="N494" s="69">
        <f>SUM(N496:N500)</f>
        <v>38868.06</v>
      </c>
      <c r="O494" s="52">
        <f>SUM(O496:O500)</f>
        <v>29548.059999999998</v>
      </c>
      <c r="P494" s="52">
        <f>SUM(P496:P500)</f>
        <v>0</v>
      </c>
      <c r="Q494" s="52">
        <f t="shared" ref="Q494:R494" si="469">SUM(Q496:Q500)</f>
        <v>9320</v>
      </c>
      <c r="R494" s="53">
        <f t="shared" si="469"/>
        <v>0</v>
      </c>
      <c r="S494" s="37">
        <f t="shared" si="420"/>
        <v>0.95115814851875469</v>
      </c>
      <c r="T494" s="38">
        <f t="shared" si="421"/>
        <v>0.94738934615583148</v>
      </c>
      <c r="U494" s="38" t="str">
        <f t="shared" si="422"/>
        <v xml:space="preserve"> </v>
      </c>
      <c r="V494" s="38">
        <f t="shared" si="423"/>
        <v>0.96330749354005163</v>
      </c>
      <c r="W494" s="39" t="str">
        <f t="shared" si="424"/>
        <v xml:space="preserve"> </v>
      </c>
      <c r="X494" s="60"/>
      <c r="Y494" s="60"/>
    </row>
    <row r="495" spans="1:25" s="1" customFormat="1" ht="19.5" customHeight="1" x14ac:dyDescent="0.2">
      <c r="A495" s="79"/>
      <c r="B495" s="81"/>
      <c r="C495" s="50" t="s">
        <v>10</v>
      </c>
      <c r="D495" s="88"/>
      <c r="E495" s="89"/>
      <c r="F495" s="89"/>
      <c r="G495" s="89"/>
      <c r="H495" s="91"/>
      <c r="I495" s="88"/>
      <c r="J495" s="89"/>
      <c r="K495" s="89"/>
      <c r="L495" s="89"/>
      <c r="M495" s="91"/>
      <c r="N495" s="92"/>
      <c r="O495" s="89"/>
      <c r="P495" s="89"/>
      <c r="Q495" s="89"/>
      <c r="R495" s="91"/>
      <c r="S495" s="85" t="str">
        <f t="shared" si="420"/>
        <v xml:space="preserve"> </v>
      </c>
      <c r="T495" s="86" t="str">
        <f t="shared" si="421"/>
        <v xml:space="preserve"> </v>
      </c>
      <c r="U495" s="86" t="str">
        <f t="shared" si="422"/>
        <v xml:space="preserve"> </v>
      </c>
      <c r="V495" s="86" t="str">
        <f t="shared" si="423"/>
        <v xml:space="preserve"> </v>
      </c>
      <c r="W495" s="87" t="str">
        <f t="shared" si="424"/>
        <v xml:space="preserve"> </v>
      </c>
      <c r="X495" s="58"/>
      <c r="Y495" s="58"/>
    </row>
    <row r="496" spans="1:25" s="1" customFormat="1" ht="84" customHeight="1" x14ac:dyDescent="0.2">
      <c r="A496" s="79"/>
      <c r="B496" s="81"/>
      <c r="C496" s="44" t="s">
        <v>52</v>
      </c>
      <c r="D496" s="88">
        <f>SUM(E496:H496)</f>
        <v>4802.3900000000003</v>
      </c>
      <c r="E496" s="89">
        <v>4802.3900000000003</v>
      </c>
      <c r="F496" s="89"/>
      <c r="G496" s="89"/>
      <c r="H496" s="91"/>
      <c r="I496" s="88">
        <f>SUM(J496:M496)</f>
        <v>4802.3900000000003</v>
      </c>
      <c r="J496" s="89">
        <v>4802.3900000000003</v>
      </c>
      <c r="K496" s="89"/>
      <c r="L496" s="89"/>
      <c r="M496" s="91"/>
      <c r="N496" s="92">
        <f>SUM(O496:R496)</f>
        <v>4669.12</v>
      </c>
      <c r="O496" s="89">
        <v>4669.12</v>
      </c>
      <c r="P496" s="89"/>
      <c r="Q496" s="89"/>
      <c r="R496" s="91"/>
      <c r="S496" s="85">
        <f t="shared" si="420"/>
        <v>0.97224923423545351</v>
      </c>
      <c r="T496" s="86">
        <f t="shared" si="421"/>
        <v>0.97224923423545351</v>
      </c>
      <c r="U496" s="86" t="str">
        <f t="shared" si="422"/>
        <v xml:space="preserve"> </v>
      </c>
      <c r="V496" s="86" t="str">
        <f t="shared" si="423"/>
        <v xml:space="preserve"> </v>
      </c>
      <c r="W496" s="87" t="str">
        <f t="shared" si="424"/>
        <v xml:space="preserve"> </v>
      </c>
      <c r="X496" s="58"/>
      <c r="Y496" s="58"/>
    </row>
    <row r="497" spans="1:25" ht="78" customHeight="1" x14ac:dyDescent="0.2">
      <c r="A497" s="79"/>
      <c r="B497" s="81"/>
      <c r="C497" s="44" t="s">
        <v>53</v>
      </c>
      <c r="D497" s="88">
        <f>SUM(E497:H497)</f>
        <v>2291.54</v>
      </c>
      <c r="E497" s="89">
        <v>2291.54</v>
      </c>
      <c r="F497" s="89"/>
      <c r="G497" s="89"/>
      <c r="H497" s="91"/>
      <c r="I497" s="88">
        <f t="shared" ref="I497" si="470">SUM(J497:M497)</f>
        <v>2291.54</v>
      </c>
      <c r="J497" s="89">
        <v>2291.54</v>
      </c>
      <c r="K497" s="89"/>
      <c r="L497" s="89"/>
      <c r="M497" s="91"/>
      <c r="N497" s="92">
        <f t="shared" ref="N497" si="471">SUM(O497:R497)</f>
        <v>2031.87</v>
      </c>
      <c r="O497" s="89">
        <v>2031.87</v>
      </c>
      <c r="P497" s="89"/>
      <c r="Q497" s="89"/>
      <c r="R497" s="91"/>
      <c r="S497" s="85">
        <f t="shared" si="420"/>
        <v>0.88668319121638717</v>
      </c>
      <c r="T497" s="86">
        <f t="shared" si="421"/>
        <v>0.88668319121638717</v>
      </c>
      <c r="U497" s="86" t="str">
        <f t="shared" si="422"/>
        <v xml:space="preserve"> </v>
      </c>
      <c r="V497" s="86" t="str">
        <f t="shared" si="423"/>
        <v xml:space="preserve"> </v>
      </c>
      <c r="W497" s="87" t="str">
        <f t="shared" si="424"/>
        <v xml:space="preserve"> </v>
      </c>
      <c r="X497" s="58"/>
      <c r="Y497" s="58"/>
    </row>
    <row r="498" spans="1:25" ht="81.75" customHeight="1" x14ac:dyDescent="0.2">
      <c r="A498" s="79"/>
      <c r="B498" s="81"/>
      <c r="C498" s="44" t="s">
        <v>493</v>
      </c>
      <c r="D498" s="88">
        <f>SUM(E498:H498)</f>
        <v>0</v>
      </c>
      <c r="E498" s="89"/>
      <c r="F498" s="89"/>
      <c r="G498" s="89"/>
      <c r="H498" s="91"/>
      <c r="I498" s="88">
        <f t="shared" ref="I498" si="472">SUM(J498:M498)</f>
        <v>8700</v>
      </c>
      <c r="J498" s="89"/>
      <c r="K498" s="89"/>
      <c r="L498" s="89">
        <v>8700</v>
      </c>
      <c r="M498" s="91"/>
      <c r="N498" s="92">
        <f t="shared" ref="N498" si="473">SUM(O498:R498)</f>
        <v>8700</v>
      </c>
      <c r="O498" s="89"/>
      <c r="P498" s="89"/>
      <c r="Q498" s="89">
        <v>8700</v>
      </c>
      <c r="R498" s="91"/>
      <c r="S498" s="85">
        <f t="shared" si="420"/>
        <v>1</v>
      </c>
      <c r="T498" s="86" t="str">
        <f t="shared" si="421"/>
        <v xml:space="preserve"> </v>
      </c>
      <c r="U498" s="86" t="str">
        <f t="shared" si="422"/>
        <v xml:space="preserve"> </v>
      </c>
      <c r="V498" s="86">
        <f t="shared" si="423"/>
        <v>1</v>
      </c>
      <c r="W498" s="87" t="str">
        <f t="shared" si="424"/>
        <v xml:space="preserve"> </v>
      </c>
      <c r="X498" s="58"/>
      <c r="Y498" s="58"/>
    </row>
    <row r="499" spans="1:25" ht="105" customHeight="1" x14ac:dyDescent="0.2">
      <c r="A499" s="79"/>
      <c r="B499" s="81"/>
      <c r="C499" s="44" t="s">
        <v>494</v>
      </c>
      <c r="D499" s="88">
        <f t="shared" ref="D499:D500" si="474">SUM(E499:H499)</f>
        <v>0</v>
      </c>
      <c r="E499" s="89"/>
      <c r="F499" s="89"/>
      <c r="G499" s="89"/>
      <c r="H499" s="91"/>
      <c r="I499" s="88">
        <f t="shared" ref="I499:I500" si="475">SUM(J499:M499)</f>
        <v>975</v>
      </c>
      <c r="J499" s="89"/>
      <c r="K499" s="89"/>
      <c r="L499" s="89">
        <v>975</v>
      </c>
      <c r="M499" s="91"/>
      <c r="N499" s="92">
        <f t="shared" ref="N499:N500" si="476">SUM(O499:R499)</f>
        <v>620</v>
      </c>
      <c r="O499" s="89"/>
      <c r="P499" s="89"/>
      <c r="Q499" s="89">
        <v>620</v>
      </c>
      <c r="R499" s="91"/>
      <c r="S499" s="85">
        <f t="shared" si="420"/>
        <v>0.63589743589743586</v>
      </c>
      <c r="T499" s="86" t="str">
        <f t="shared" si="421"/>
        <v xml:space="preserve"> </v>
      </c>
      <c r="U499" s="86" t="str">
        <f t="shared" si="422"/>
        <v xml:space="preserve"> </v>
      </c>
      <c r="V499" s="86">
        <f t="shared" si="423"/>
        <v>0.63589743589743586</v>
      </c>
      <c r="W499" s="87" t="str">
        <f t="shared" si="424"/>
        <v xml:space="preserve"> </v>
      </c>
      <c r="X499" s="58"/>
      <c r="Y499" s="58"/>
    </row>
    <row r="500" spans="1:25" ht="117" customHeight="1" x14ac:dyDescent="0.2">
      <c r="A500" s="79"/>
      <c r="B500" s="81"/>
      <c r="C500" s="44" t="s">
        <v>495</v>
      </c>
      <c r="D500" s="88">
        <f t="shared" si="474"/>
        <v>0</v>
      </c>
      <c r="E500" s="89"/>
      <c r="F500" s="89"/>
      <c r="G500" s="89"/>
      <c r="H500" s="91"/>
      <c r="I500" s="88">
        <f t="shared" si="475"/>
        <v>24095</v>
      </c>
      <c r="J500" s="89">
        <v>24095</v>
      </c>
      <c r="K500" s="89"/>
      <c r="L500" s="89"/>
      <c r="M500" s="91"/>
      <c r="N500" s="92">
        <f t="shared" si="476"/>
        <v>22847.07</v>
      </c>
      <c r="O500" s="89">
        <v>22847.07</v>
      </c>
      <c r="P500" s="89"/>
      <c r="Q500" s="89"/>
      <c r="R500" s="91"/>
      <c r="S500" s="85">
        <f t="shared" si="420"/>
        <v>0.94820792695579992</v>
      </c>
      <c r="T500" s="86">
        <f t="shared" si="421"/>
        <v>0.94820792695579992</v>
      </c>
      <c r="U500" s="86" t="str">
        <f t="shared" si="422"/>
        <v xml:space="preserve"> </v>
      </c>
      <c r="V500" s="86" t="str">
        <f t="shared" si="423"/>
        <v xml:space="preserve"> </v>
      </c>
      <c r="W500" s="87" t="str">
        <f t="shared" si="424"/>
        <v xml:space="preserve"> </v>
      </c>
      <c r="X500" s="58"/>
      <c r="Y500" s="58"/>
    </row>
    <row r="501" spans="1:25" s="10" customFormat="1" ht="42" customHeight="1" x14ac:dyDescent="0.2">
      <c r="A501" s="79">
        <v>1023</v>
      </c>
      <c r="B501" s="81">
        <v>31004</v>
      </c>
      <c r="C501" s="45" t="s">
        <v>27</v>
      </c>
      <c r="D501" s="51">
        <f>SUM(D503:D515)</f>
        <v>142009.18</v>
      </c>
      <c r="E501" s="52">
        <f>SUM(E503:E515)</f>
        <v>0</v>
      </c>
      <c r="F501" s="52">
        <f t="shared" ref="F501:H501" si="477">SUM(F503:F515)</f>
        <v>142009.18</v>
      </c>
      <c r="G501" s="52">
        <f t="shared" si="477"/>
        <v>0</v>
      </c>
      <c r="H501" s="53">
        <f t="shared" si="477"/>
        <v>0</v>
      </c>
      <c r="I501" s="51">
        <f>SUM(I503:I515)</f>
        <v>199691.7</v>
      </c>
      <c r="J501" s="52">
        <f>SUM(J503:J515)</f>
        <v>0</v>
      </c>
      <c r="K501" s="52">
        <f t="shared" ref="K501:M501" si="478">SUM(K503:K515)</f>
        <v>185976.90000000002</v>
      </c>
      <c r="L501" s="52">
        <f t="shared" si="478"/>
        <v>13714.8</v>
      </c>
      <c r="M501" s="53">
        <f t="shared" si="478"/>
        <v>0</v>
      </c>
      <c r="N501" s="69">
        <f>SUM(N503:N515)</f>
        <v>56409.86</v>
      </c>
      <c r="O501" s="52">
        <f>SUM(O503:O515)</f>
        <v>0</v>
      </c>
      <c r="P501" s="52">
        <f t="shared" ref="P501:R501" si="479">SUM(P503:P515)</f>
        <v>43139.86</v>
      </c>
      <c r="Q501" s="52">
        <f t="shared" si="479"/>
        <v>13270</v>
      </c>
      <c r="R501" s="53">
        <f t="shared" si="479"/>
        <v>0</v>
      </c>
      <c r="S501" s="37">
        <f t="shared" si="420"/>
        <v>0.28248475024249881</v>
      </c>
      <c r="T501" s="38" t="str">
        <f t="shared" si="421"/>
        <v xml:space="preserve"> </v>
      </c>
      <c r="U501" s="38">
        <f t="shared" si="422"/>
        <v>0.2319635395578698</v>
      </c>
      <c r="V501" s="38">
        <f t="shared" si="423"/>
        <v>0.9675678828710591</v>
      </c>
      <c r="W501" s="39" t="str">
        <f t="shared" si="424"/>
        <v xml:space="preserve"> </v>
      </c>
      <c r="X501" s="60"/>
      <c r="Y501" s="60"/>
    </row>
    <row r="502" spans="1:25" s="1" customFormat="1" ht="16.5" x14ac:dyDescent="0.2">
      <c r="A502" s="79"/>
      <c r="B502" s="81"/>
      <c r="C502" s="50" t="s">
        <v>10</v>
      </c>
      <c r="D502" s="88"/>
      <c r="E502" s="89"/>
      <c r="F502" s="89"/>
      <c r="G502" s="89"/>
      <c r="H502" s="91"/>
      <c r="I502" s="88"/>
      <c r="J502" s="89"/>
      <c r="K502" s="89"/>
      <c r="L502" s="89"/>
      <c r="M502" s="91"/>
      <c r="N502" s="92"/>
      <c r="O502" s="89"/>
      <c r="P502" s="89"/>
      <c r="Q502" s="89"/>
      <c r="R502" s="91"/>
      <c r="S502" s="85" t="str">
        <f t="shared" si="420"/>
        <v xml:space="preserve"> </v>
      </c>
      <c r="T502" s="86" t="str">
        <f t="shared" si="421"/>
        <v xml:space="preserve"> </v>
      </c>
      <c r="U502" s="86" t="str">
        <f t="shared" si="422"/>
        <v xml:space="preserve"> </v>
      </c>
      <c r="V502" s="86" t="str">
        <f t="shared" si="423"/>
        <v xml:space="preserve"> </v>
      </c>
      <c r="W502" s="87" t="str">
        <f t="shared" si="424"/>
        <v xml:space="preserve"> </v>
      </c>
      <c r="X502" s="58"/>
      <c r="Y502" s="58"/>
    </row>
    <row r="503" spans="1:25" ht="65.25" customHeight="1" x14ac:dyDescent="0.2">
      <c r="A503" s="79"/>
      <c r="B503" s="81"/>
      <c r="C503" s="44" t="s">
        <v>54</v>
      </c>
      <c r="D503" s="88">
        <f>SUM(E503:H503)</f>
        <v>142009.18</v>
      </c>
      <c r="E503" s="89"/>
      <c r="F503" s="89">
        <v>142009.18</v>
      </c>
      <c r="G503" s="89"/>
      <c r="H503" s="91"/>
      <c r="I503" s="88">
        <f>SUM(J503:M503)</f>
        <v>61891.9</v>
      </c>
      <c r="J503" s="89"/>
      <c r="K503" s="89">
        <v>61891.9</v>
      </c>
      <c r="L503" s="89"/>
      <c r="M503" s="91"/>
      <c r="N503" s="92">
        <f>SUM(O503:R503)</f>
        <v>13496.02</v>
      </c>
      <c r="O503" s="89"/>
      <c r="P503" s="89">
        <v>13496.02</v>
      </c>
      <c r="Q503" s="89"/>
      <c r="R503" s="91"/>
      <c r="S503" s="85">
        <f t="shared" si="420"/>
        <v>0.2180579364989603</v>
      </c>
      <c r="T503" s="86" t="str">
        <f t="shared" si="421"/>
        <v xml:space="preserve"> </v>
      </c>
      <c r="U503" s="86">
        <f t="shared" si="422"/>
        <v>0.2180579364989603</v>
      </c>
      <c r="V503" s="86" t="str">
        <f t="shared" si="423"/>
        <v xml:space="preserve"> </v>
      </c>
      <c r="W503" s="87" t="str">
        <f t="shared" si="424"/>
        <v xml:space="preserve"> </v>
      </c>
      <c r="X503" s="58"/>
      <c r="Y503" s="58"/>
    </row>
    <row r="504" spans="1:25" ht="80.25" customHeight="1" x14ac:dyDescent="0.2">
      <c r="A504" s="79"/>
      <c r="B504" s="81"/>
      <c r="C504" s="44" t="s">
        <v>437</v>
      </c>
      <c r="D504" s="88">
        <f>SUM(E504:H504)</f>
        <v>0</v>
      </c>
      <c r="E504" s="89"/>
      <c r="F504" s="89"/>
      <c r="G504" s="89"/>
      <c r="H504" s="91"/>
      <c r="I504" s="88">
        <f>SUM(J504:M504)</f>
        <v>4950</v>
      </c>
      <c r="J504" s="89"/>
      <c r="K504" s="89"/>
      <c r="L504" s="89">
        <v>4950</v>
      </c>
      <c r="M504" s="91"/>
      <c r="N504" s="92">
        <f>SUM(O504:R504)</f>
        <v>4950</v>
      </c>
      <c r="O504" s="89"/>
      <c r="P504" s="89"/>
      <c r="Q504" s="89">
        <v>4950</v>
      </c>
      <c r="R504" s="91"/>
      <c r="S504" s="85">
        <f t="shared" si="420"/>
        <v>1</v>
      </c>
      <c r="T504" s="86" t="str">
        <f t="shared" si="421"/>
        <v xml:space="preserve"> </v>
      </c>
      <c r="U504" s="86" t="str">
        <f t="shared" si="422"/>
        <v xml:space="preserve"> </v>
      </c>
      <c r="V504" s="86">
        <f t="shared" si="423"/>
        <v>1</v>
      </c>
      <c r="W504" s="87" t="str">
        <f t="shared" si="424"/>
        <v xml:space="preserve"> </v>
      </c>
      <c r="X504" s="58"/>
      <c r="Y504" s="58"/>
    </row>
    <row r="505" spans="1:25" ht="100.5" customHeight="1" x14ac:dyDescent="0.2">
      <c r="A505" s="79"/>
      <c r="B505" s="81"/>
      <c r="C505" s="44" t="s">
        <v>485</v>
      </c>
      <c r="D505" s="88">
        <f t="shared" ref="D505:D515" si="480">SUM(E505:H505)</f>
        <v>0</v>
      </c>
      <c r="E505" s="89"/>
      <c r="F505" s="89"/>
      <c r="G505" s="89"/>
      <c r="H505" s="91"/>
      <c r="I505" s="88">
        <f t="shared" ref="I505:I515" si="481">SUM(J505:M505)</f>
        <v>977.8</v>
      </c>
      <c r="J505" s="89"/>
      <c r="K505" s="89"/>
      <c r="L505" s="89">
        <v>977.8</v>
      </c>
      <c r="M505" s="91"/>
      <c r="N505" s="92">
        <f t="shared" ref="N505:N515" si="482">SUM(O505:R505)</f>
        <v>695</v>
      </c>
      <c r="O505" s="89"/>
      <c r="P505" s="89"/>
      <c r="Q505" s="89">
        <v>695</v>
      </c>
      <c r="R505" s="91"/>
      <c r="S505" s="85">
        <f t="shared" si="420"/>
        <v>0.71077930047044391</v>
      </c>
      <c r="T505" s="86" t="str">
        <f t="shared" si="421"/>
        <v xml:space="preserve"> </v>
      </c>
      <c r="U505" s="86" t="str">
        <f t="shared" si="422"/>
        <v xml:space="preserve"> </v>
      </c>
      <c r="V505" s="86">
        <f t="shared" si="423"/>
        <v>0.71077930047044391</v>
      </c>
      <c r="W505" s="87" t="str">
        <f t="shared" si="424"/>
        <v xml:space="preserve"> </v>
      </c>
      <c r="X505" s="58"/>
      <c r="Y505" s="58"/>
    </row>
    <row r="506" spans="1:25" ht="101.25" customHeight="1" x14ac:dyDescent="0.2">
      <c r="A506" s="79"/>
      <c r="B506" s="81"/>
      <c r="C506" s="44" t="s">
        <v>486</v>
      </c>
      <c r="D506" s="88">
        <f t="shared" si="480"/>
        <v>0</v>
      </c>
      <c r="E506" s="89"/>
      <c r="F506" s="89"/>
      <c r="G506" s="89"/>
      <c r="H506" s="91"/>
      <c r="I506" s="88">
        <f t="shared" si="481"/>
        <v>3400</v>
      </c>
      <c r="J506" s="89"/>
      <c r="K506" s="89"/>
      <c r="L506" s="89">
        <v>3400</v>
      </c>
      <c r="M506" s="91"/>
      <c r="N506" s="92">
        <f t="shared" si="482"/>
        <v>3400</v>
      </c>
      <c r="O506" s="89"/>
      <c r="P506" s="89"/>
      <c r="Q506" s="89">
        <v>3400</v>
      </c>
      <c r="R506" s="91"/>
      <c r="S506" s="85">
        <f t="shared" si="420"/>
        <v>1</v>
      </c>
      <c r="T506" s="86" t="str">
        <f t="shared" si="421"/>
        <v xml:space="preserve"> </v>
      </c>
      <c r="U506" s="86" t="str">
        <f t="shared" si="422"/>
        <v xml:space="preserve"> </v>
      </c>
      <c r="V506" s="86">
        <f t="shared" si="423"/>
        <v>1</v>
      </c>
      <c r="W506" s="87" t="str">
        <f t="shared" si="424"/>
        <v xml:space="preserve"> </v>
      </c>
      <c r="X506" s="58"/>
      <c r="Y506" s="58"/>
    </row>
    <row r="507" spans="1:25" ht="70.5" customHeight="1" x14ac:dyDescent="0.2">
      <c r="A507" s="79"/>
      <c r="B507" s="81"/>
      <c r="C507" s="44" t="s">
        <v>484</v>
      </c>
      <c r="D507" s="88">
        <f t="shared" si="480"/>
        <v>0</v>
      </c>
      <c r="E507" s="89"/>
      <c r="F507" s="89"/>
      <c r="G507" s="89"/>
      <c r="H507" s="91"/>
      <c r="I507" s="88">
        <f t="shared" si="481"/>
        <v>25992.3</v>
      </c>
      <c r="J507" s="89"/>
      <c r="K507" s="89">
        <v>25992.3</v>
      </c>
      <c r="L507" s="89"/>
      <c r="M507" s="91"/>
      <c r="N507" s="92">
        <f t="shared" si="482"/>
        <v>17281.2</v>
      </c>
      <c r="O507" s="89"/>
      <c r="P507" s="89">
        <v>17281.2</v>
      </c>
      <c r="Q507" s="89"/>
      <c r="R507" s="91"/>
      <c r="S507" s="85">
        <f t="shared" si="420"/>
        <v>0.66485843884535045</v>
      </c>
      <c r="T507" s="86" t="str">
        <f t="shared" si="421"/>
        <v xml:space="preserve"> </v>
      </c>
      <c r="U507" s="86">
        <f t="shared" si="422"/>
        <v>0.66485843884535045</v>
      </c>
      <c r="V507" s="86" t="str">
        <f t="shared" si="423"/>
        <v xml:space="preserve"> </v>
      </c>
      <c r="W507" s="87" t="str">
        <f t="shared" si="424"/>
        <v xml:space="preserve"> </v>
      </c>
      <c r="X507" s="58"/>
      <c r="Y507" s="58"/>
    </row>
    <row r="508" spans="1:25" ht="65.25" customHeight="1" x14ac:dyDescent="0.2">
      <c r="A508" s="79"/>
      <c r="B508" s="81"/>
      <c r="C508" s="44" t="s">
        <v>487</v>
      </c>
      <c r="D508" s="88">
        <f t="shared" si="480"/>
        <v>0</v>
      </c>
      <c r="E508" s="89"/>
      <c r="F508" s="89"/>
      <c r="G508" s="89"/>
      <c r="H508" s="91"/>
      <c r="I508" s="88">
        <f t="shared" si="481"/>
        <v>20535</v>
      </c>
      <c r="J508" s="89"/>
      <c r="K508" s="89">
        <v>20535</v>
      </c>
      <c r="L508" s="89"/>
      <c r="M508" s="91"/>
      <c r="N508" s="92">
        <f t="shared" si="482"/>
        <v>4425.01</v>
      </c>
      <c r="O508" s="89"/>
      <c r="P508" s="89">
        <v>4425.01</v>
      </c>
      <c r="Q508" s="89"/>
      <c r="R508" s="91"/>
      <c r="S508" s="85">
        <f t="shared" si="420"/>
        <v>0.21548624299975652</v>
      </c>
      <c r="T508" s="86" t="str">
        <f t="shared" si="421"/>
        <v xml:space="preserve"> </v>
      </c>
      <c r="U508" s="86">
        <f t="shared" si="422"/>
        <v>0.21548624299975652</v>
      </c>
      <c r="V508" s="86" t="str">
        <f t="shared" si="423"/>
        <v xml:space="preserve"> </v>
      </c>
      <c r="W508" s="87" t="str">
        <f t="shared" si="424"/>
        <v xml:space="preserve"> </v>
      </c>
      <c r="X508" s="58"/>
      <c r="Y508" s="58"/>
    </row>
    <row r="509" spans="1:25" ht="60" customHeight="1" x14ac:dyDescent="0.2">
      <c r="A509" s="79"/>
      <c r="B509" s="81"/>
      <c r="C509" s="44" t="s">
        <v>488</v>
      </c>
      <c r="D509" s="88">
        <f t="shared" si="480"/>
        <v>0</v>
      </c>
      <c r="E509" s="89"/>
      <c r="F509" s="89"/>
      <c r="G509" s="89"/>
      <c r="H509" s="91"/>
      <c r="I509" s="88">
        <f t="shared" si="481"/>
        <v>23691</v>
      </c>
      <c r="J509" s="89"/>
      <c r="K509" s="89">
        <v>23691</v>
      </c>
      <c r="L509" s="89"/>
      <c r="M509" s="91"/>
      <c r="N509" s="92">
        <f t="shared" si="482"/>
        <v>7937.63</v>
      </c>
      <c r="O509" s="89"/>
      <c r="P509" s="89">
        <v>7937.63</v>
      </c>
      <c r="Q509" s="89"/>
      <c r="R509" s="91"/>
      <c r="S509" s="85">
        <f t="shared" si="420"/>
        <v>0.33504833058967542</v>
      </c>
      <c r="T509" s="86" t="str">
        <f t="shared" si="421"/>
        <v xml:space="preserve"> </v>
      </c>
      <c r="U509" s="86">
        <f t="shared" si="422"/>
        <v>0.33504833058967542</v>
      </c>
      <c r="V509" s="86" t="str">
        <f t="shared" si="423"/>
        <v xml:space="preserve"> </v>
      </c>
      <c r="W509" s="87" t="str">
        <f t="shared" si="424"/>
        <v xml:space="preserve"> </v>
      </c>
      <c r="X509" s="58"/>
      <c r="Y509" s="58"/>
    </row>
    <row r="510" spans="1:25" ht="83.25" customHeight="1" x14ac:dyDescent="0.2">
      <c r="A510" s="79"/>
      <c r="B510" s="81"/>
      <c r="C510" s="44" t="s">
        <v>489</v>
      </c>
      <c r="D510" s="88">
        <f t="shared" si="480"/>
        <v>0</v>
      </c>
      <c r="E510" s="89"/>
      <c r="F510" s="89"/>
      <c r="G510" s="89"/>
      <c r="H510" s="91"/>
      <c r="I510" s="88">
        <f t="shared" si="481"/>
        <v>53866.7</v>
      </c>
      <c r="J510" s="89"/>
      <c r="K510" s="89">
        <v>53866.7</v>
      </c>
      <c r="L510" s="89"/>
      <c r="M510" s="91"/>
      <c r="N510" s="92">
        <f t="shared" si="482"/>
        <v>0</v>
      </c>
      <c r="O510" s="89"/>
      <c r="P510" s="89"/>
      <c r="Q510" s="89"/>
      <c r="R510" s="91"/>
      <c r="S510" s="85">
        <f t="shared" si="420"/>
        <v>0</v>
      </c>
      <c r="T510" s="86" t="str">
        <f t="shared" si="421"/>
        <v xml:space="preserve"> </v>
      </c>
      <c r="U510" s="86">
        <f t="shared" si="422"/>
        <v>0</v>
      </c>
      <c r="V510" s="86" t="str">
        <f t="shared" si="423"/>
        <v xml:space="preserve"> </v>
      </c>
      <c r="W510" s="87" t="str">
        <f t="shared" si="424"/>
        <v xml:space="preserve"> </v>
      </c>
      <c r="X510" s="58"/>
      <c r="Y510" s="58"/>
    </row>
    <row r="511" spans="1:25" ht="90" customHeight="1" x14ac:dyDescent="0.2">
      <c r="A511" s="79"/>
      <c r="B511" s="81"/>
      <c r="C511" s="44" t="s">
        <v>490</v>
      </c>
      <c r="D511" s="88">
        <f t="shared" si="480"/>
        <v>0</v>
      </c>
      <c r="E511" s="89"/>
      <c r="F511" s="89"/>
      <c r="G511" s="89"/>
      <c r="H511" s="91"/>
      <c r="I511" s="88">
        <f t="shared" si="481"/>
        <v>1200</v>
      </c>
      <c r="J511" s="89"/>
      <c r="K511" s="89"/>
      <c r="L511" s="89">
        <v>1200</v>
      </c>
      <c r="M511" s="91"/>
      <c r="N511" s="92">
        <f t="shared" si="482"/>
        <v>1200</v>
      </c>
      <c r="O511" s="89"/>
      <c r="P511" s="89"/>
      <c r="Q511" s="89">
        <v>1200</v>
      </c>
      <c r="R511" s="91"/>
      <c r="S511" s="85">
        <f t="shared" si="420"/>
        <v>1</v>
      </c>
      <c r="T511" s="86" t="str">
        <f t="shared" si="421"/>
        <v xml:space="preserve"> </v>
      </c>
      <c r="U511" s="86" t="str">
        <f t="shared" si="422"/>
        <v xml:space="preserve"> </v>
      </c>
      <c r="V511" s="86">
        <f t="shared" si="423"/>
        <v>1</v>
      </c>
      <c r="W511" s="87" t="str">
        <f t="shared" si="424"/>
        <v xml:space="preserve"> </v>
      </c>
      <c r="X511" s="58"/>
      <c r="Y511" s="58"/>
    </row>
    <row r="512" spans="1:25" ht="107.25" customHeight="1" x14ac:dyDescent="0.2">
      <c r="A512" s="79"/>
      <c r="B512" s="81"/>
      <c r="C512" s="44" t="s">
        <v>491</v>
      </c>
      <c r="D512" s="88">
        <f t="shared" si="480"/>
        <v>0</v>
      </c>
      <c r="E512" s="89"/>
      <c r="F512" s="89"/>
      <c r="G512" s="89"/>
      <c r="H512" s="91"/>
      <c r="I512" s="88">
        <f t="shared" si="481"/>
        <v>920</v>
      </c>
      <c r="J512" s="89"/>
      <c r="K512" s="89"/>
      <c r="L512" s="89">
        <v>920</v>
      </c>
      <c r="M512" s="91"/>
      <c r="N512" s="92">
        <f t="shared" si="482"/>
        <v>920</v>
      </c>
      <c r="O512" s="89"/>
      <c r="P512" s="89"/>
      <c r="Q512" s="89">
        <v>920</v>
      </c>
      <c r="R512" s="91"/>
      <c r="S512" s="85">
        <f t="shared" si="420"/>
        <v>1</v>
      </c>
      <c r="T512" s="86" t="str">
        <f t="shared" si="421"/>
        <v xml:space="preserve"> </v>
      </c>
      <c r="U512" s="86" t="str">
        <f t="shared" si="422"/>
        <v xml:space="preserve"> </v>
      </c>
      <c r="V512" s="86">
        <f t="shared" si="423"/>
        <v>1</v>
      </c>
      <c r="W512" s="87" t="str">
        <f t="shared" si="424"/>
        <v xml:space="preserve"> </v>
      </c>
      <c r="X512" s="58"/>
      <c r="Y512" s="58"/>
    </row>
    <row r="513" spans="1:25" ht="123.75" customHeight="1" x14ac:dyDescent="0.2">
      <c r="A513" s="79"/>
      <c r="B513" s="81"/>
      <c r="C513" s="44" t="s">
        <v>509</v>
      </c>
      <c r="D513" s="88">
        <f t="shared" si="480"/>
        <v>0</v>
      </c>
      <c r="E513" s="89"/>
      <c r="F513" s="89"/>
      <c r="G513" s="89"/>
      <c r="H513" s="91"/>
      <c r="I513" s="88">
        <f t="shared" si="481"/>
        <v>765</v>
      </c>
      <c r="J513" s="89"/>
      <c r="K513" s="89"/>
      <c r="L513" s="89">
        <v>765</v>
      </c>
      <c r="M513" s="91"/>
      <c r="N513" s="92">
        <f t="shared" si="482"/>
        <v>765</v>
      </c>
      <c r="O513" s="89"/>
      <c r="P513" s="89"/>
      <c r="Q513" s="89">
        <v>765</v>
      </c>
      <c r="R513" s="91"/>
      <c r="S513" s="85">
        <f t="shared" si="420"/>
        <v>1</v>
      </c>
      <c r="T513" s="86" t="str">
        <f t="shared" si="421"/>
        <v xml:space="preserve"> </v>
      </c>
      <c r="U513" s="86" t="str">
        <f t="shared" si="422"/>
        <v xml:space="preserve"> </v>
      </c>
      <c r="V513" s="86">
        <f t="shared" si="423"/>
        <v>1</v>
      </c>
      <c r="W513" s="87" t="str">
        <f t="shared" si="424"/>
        <v xml:space="preserve"> </v>
      </c>
      <c r="X513" s="58"/>
      <c r="Y513" s="58"/>
    </row>
    <row r="514" spans="1:25" ht="117.75" customHeight="1" x14ac:dyDescent="0.2">
      <c r="A514" s="79"/>
      <c r="B514" s="81"/>
      <c r="C514" s="44" t="s">
        <v>492</v>
      </c>
      <c r="D514" s="88">
        <f t="shared" si="480"/>
        <v>0</v>
      </c>
      <c r="E514" s="89"/>
      <c r="F514" s="89"/>
      <c r="G514" s="89"/>
      <c r="H514" s="91"/>
      <c r="I514" s="88">
        <f t="shared" si="481"/>
        <v>952</v>
      </c>
      <c r="J514" s="89"/>
      <c r="K514" s="89"/>
      <c r="L514" s="89">
        <v>952</v>
      </c>
      <c r="M514" s="91"/>
      <c r="N514" s="92">
        <f t="shared" si="482"/>
        <v>790</v>
      </c>
      <c r="O514" s="89"/>
      <c r="P514" s="89"/>
      <c r="Q514" s="89">
        <v>790</v>
      </c>
      <c r="R514" s="91"/>
      <c r="S514" s="85">
        <f t="shared" si="420"/>
        <v>0.82983193277310929</v>
      </c>
      <c r="T514" s="86" t="str">
        <f t="shared" si="421"/>
        <v xml:space="preserve"> </v>
      </c>
      <c r="U514" s="86" t="str">
        <f t="shared" si="422"/>
        <v xml:space="preserve"> </v>
      </c>
      <c r="V514" s="86">
        <f t="shared" si="423"/>
        <v>0.82983193277310929</v>
      </c>
      <c r="W514" s="87" t="str">
        <f t="shared" si="424"/>
        <v xml:space="preserve"> </v>
      </c>
      <c r="X514" s="58"/>
      <c r="Y514" s="58"/>
    </row>
    <row r="515" spans="1:25" ht="127.5" customHeight="1" x14ac:dyDescent="0.2">
      <c r="A515" s="79"/>
      <c r="B515" s="81"/>
      <c r="C515" s="44" t="s">
        <v>510</v>
      </c>
      <c r="D515" s="88">
        <f t="shared" si="480"/>
        <v>0</v>
      </c>
      <c r="E515" s="89"/>
      <c r="F515" s="89"/>
      <c r="G515" s="89"/>
      <c r="H515" s="91"/>
      <c r="I515" s="88">
        <f t="shared" si="481"/>
        <v>550</v>
      </c>
      <c r="J515" s="89"/>
      <c r="K515" s="89"/>
      <c r="L515" s="89">
        <v>550</v>
      </c>
      <c r="M515" s="91"/>
      <c r="N515" s="92">
        <f t="shared" si="482"/>
        <v>550</v>
      </c>
      <c r="O515" s="89"/>
      <c r="P515" s="89"/>
      <c r="Q515" s="89">
        <v>550</v>
      </c>
      <c r="R515" s="91"/>
      <c r="S515" s="85">
        <f t="shared" si="420"/>
        <v>1</v>
      </c>
      <c r="T515" s="86" t="str">
        <f t="shared" si="421"/>
        <v xml:space="preserve"> </v>
      </c>
      <c r="U515" s="86" t="str">
        <f t="shared" si="422"/>
        <v xml:space="preserve"> </v>
      </c>
      <c r="V515" s="86">
        <f t="shared" si="423"/>
        <v>1</v>
      </c>
      <c r="W515" s="87" t="str">
        <f t="shared" si="424"/>
        <v xml:space="preserve"> </v>
      </c>
      <c r="X515" s="58"/>
      <c r="Y515" s="58"/>
    </row>
    <row r="516" spans="1:25" s="10" customFormat="1" ht="58.5" customHeight="1" x14ac:dyDescent="0.2">
      <c r="A516" s="79">
        <v>1023</v>
      </c>
      <c r="B516" s="81">
        <v>31005</v>
      </c>
      <c r="C516" s="45" t="s">
        <v>438</v>
      </c>
      <c r="D516" s="51">
        <f>SUM(E516:H516)</f>
        <v>0</v>
      </c>
      <c r="E516" s="52">
        <f>SUM(E518:E529)</f>
        <v>0</v>
      </c>
      <c r="F516" s="52">
        <f>SUM(F518:F529)</f>
        <v>0</v>
      </c>
      <c r="G516" s="52">
        <f t="shared" ref="G516:R516" si="483">SUM(G518:G529)</f>
        <v>0</v>
      </c>
      <c r="H516" s="53">
        <f t="shared" si="483"/>
        <v>0</v>
      </c>
      <c r="I516" s="51">
        <f>SUM(I518:I529)</f>
        <v>21457.200000000001</v>
      </c>
      <c r="J516" s="52">
        <f t="shared" si="483"/>
        <v>0</v>
      </c>
      <c r="K516" s="52">
        <f t="shared" si="483"/>
        <v>0</v>
      </c>
      <c r="L516" s="52">
        <f t="shared" si="483"/>
        <v>0</v>
      </c>
      <c r="M516" s="53">
        <f t="shared" si="483"/>
        <v>21457.200000000001</v>
      </c>
      <c r="N516" s="69">
        <f t="shared" si="483"/>
        <v>19803.91</v>
      </c>
      <c r="O516" s="52">
        <f t="shared" si="483"/>
        <v>0</v>
      </c>
      <c r="P516" s="52">
        <f t="shared" si="483"/>
        <v>0</v>
      </c>
      <c r="Q516" s="52">
        <f t="shared" si="483"/>
        <v>0</v>
      </c>
      <c r="R516" s="53">
        <f t="shared" si="483"/>
        <v>19803.91</v>
      </c>
      <c r="S516" s="37">
        <f t="shared" si="420"/>
        <v>0.9229494062599034</v>
      </c>
      <c r="T516" s="38" t="str">
        <f t="shared" si="421"/>
        <v xml:space="preserve"> </v>
      </c>
      <c r="U516" s="38" t="str">
        <f t="shared" si="422"/>
        <v xml:space="preserve"> </v>
      </c>
      <c r="V516" s="38" t="str">
        <f t="shared" si="423"/>
        <v xml:space="preserve"> </v>
      </c>
      <c r="W516" s="39">
        <f t="shared" si="424"/>
        <v>0.9229494062599034</v>
      </c>
      <c r="X516" s="60"/>
      <c r="Y516" s="60"/>
    </row>
    <row r="517" spans="1:25" ht="27.75" customHeight="1" x14ac:dyDescent="0.2">
      <c r="A517" s="79"/>
      <c r="B517" s="81"/>
      <c r="C517" s="50" t="s">
        <v>10</v>
      </c>
      <c r="D517" s="88"/>
      <c r="E517" s="89"/>
      <c r="F517" s="89"/>
      <c r="G517" s="89"/>
      <c r="H517" s="91"/>
      <c r="I517" s="88"/>
      <c r="J517" s="89"/>
      <c r="K517" s="89"/>
      <c r="L517" s="89"/>
      <c r="M517" s="91"/>
      <c r="N517" s="92"/>
      <c r="O517" s="89"/>
      <c r="P517" s="89"/>
      <c r="Q517" s="89"/>
      <c r="R517" s="91"/>
      <c r="S517" s="85" t="str">
        <f t="shared" si="420"/>
        <v xml:space="preserve"> </v>
      </c>
      <c r="T517" s="86" t="str">
        <f t="shared" si="421"/>
        <v xml:space="preserve"> </v>
      </c>
      <c r="U517" s="86" t="str">
        <f t="shared" si="422"/>
        <v xml:space="preserve"> </v>
      </c>
      <c r="V517" s="86" t="str">
        <f t="shared" si="423"/>
        <v xml:space="preserve"> </v>
      </c>
      <c r="W517" s="87" t="str">
        <f t="shared" si="424"/>
        <v xml:space="preserve"> </v>
      </c>
      <c r="X517" s="58"/>
      <c r="Y517" s="58"/>
    </row>
    <row r="518" spans="1:25" ht="54" customHeight="1" x14ac:dyDescent="0.2">
      <c r="A518" s="79"/>
      <c r="B518" s="81"/>
      <c r="C518" s="44" t="s">
        <v>439</v>
      </c>
      <c r="D518" s="88">
        <f t="shared" ref="D518" si="484">SUM(E518:H518)</f>
        <v>0</v>
      </c>
      <c r="E518" s="89"/>
      <c r="F518" s="89"/>
      <c r="G518" s="89"/>
      <c r="H518" s="91"/>
      <c r="I518" s="88">
        <f t="shared" ref="I518" si="485">SUM(J518:M518)</f>
        <v>1059</v>
      </c>
      <c r="J518" s="89"/>
      <c r="K518" s="89"/>
      <c r="L518" s="89"/>
      <c r="M518" s="91">
        <v>1059</v>
      </c>
      <c r="N518" s="92">
        <f t="shared" ref="N518" si="486">SUM(O518:R518)</f>
        <v>1059</v>
      </c>
      <c r="O518" s="89"/>
      <c r="P518" s="89"/>
      <c r="Q518" s="89"/>
      <c r="R518" s="91">
        <v>1059</v>
      </c>
      <c r="S518" s="85">
        <f t="shared" si="420"/>
        <v>1</v>
      </c>
      <c r="T518" s="86" t="str">
        <f t="shared" si="421"/>
        <v xml:space="preserve"> </v>
      </c>
      <c r="U518" s="86" t="str">
        <f t="shared" si="422"/>
        <v xml:space="preserve"> </v>
      </c>
      <c r="V518" s="86" t="str">
        <f t="shared" si="423"/>
        <v xml:space="preserve"> </v>
      </c>
      <c r="W518" s="87">
        <f t="shared" si="424"/>
        <v>1</v>
      </c>
      <c r="X518" s="58"/>
      <c r="Y518" s="58"/>
    </row>
    <row r="519" spans="1:25" ht="51" customHeight="1" x14ac:dyDescent="0.2">
      <c r="A519" s="79"/>
      <c r="B519" s="81"/>
      <c r="C519" s="44" t="s">
        <v>440</v>
      </c>
      <c r="D519" s="88">
        <f t="shared" ref="D519:D529" si="487">SUM(E519:H519)</f>
        <v>0</v>
      </c>
      <c r="E519" s="89"/>
      <c r="F519" s="89"/>
      <c r="G519" s="89"/>
      <c r="H519" s="91"/>
      <c r="I519" s="88">
        <f t="shared" ref="I519:I529" si="488">SUM(J519:M519)</f>
        <v>1001</v>
      </c>
      <c r="J519" s="89"/>
      <c r="K519" s="89"/>
      <c r="L519" s="89"/>
      <c r="M519" s="91">
        <v>1001</v>
      </c>
      <c r="N519" s="92">
        <f t="shared" ref="N519:N529" si="489">SUM(O519:R519)</f>
        <v>1001</v>
      </c>
      <c r="O519" s="89"/>
      <c r="P519" s="89"/>
      <c r="Q519" s="89"/>
      <c r="R519" s="91">
        <v>1001</v>
      </c>
      <c r="S519" s="85">
        <f t="shared" si="420"/>
        <v>1</v>
      </c>
      <c r="T519" s="86" t="str">
        <f t="shared" si="421"/>
        <v xml:space="preserve"> </v>
      </c>
      <c r="U519" s="86" t="str">
        <f t="shared" si="422"/>
        <v xml:space="preserve"> </v>
      </c>
      <c r="V519" s="86" t="str">
        <f t="shared" si="423"/>
        <v xml:space="preserve"> </v>
      </c>
      <c r="W519" s="87">
        <f t="shared" si="424"/>
        <v>1</v>
      </c>
      <c r="X519" s="58"/>
      <c r="Y519" s="58"/>
    </row>
    <row r="520" spans="1:25" ht="50.25" customHeight="1" x14ac:dyDescent="0.2">
      <c r="A520" s="79"/>
      <c r="B520" s="81"/>
      <c r="C520" s="44" t="s">
        <v>441</v>
      </c>
      <c r="D520" s="88">
        <f t="shared" si="487"/>
        <v>0</v>
      </c>
      <c r="E520" s="89"/>
      <c r="F520" s="89"/>
      <c r="G520" s="89"/>
      <c r="H520" s="91"/>
      <c r="I520" s="88">
        <f t="shared" si="488"/>
        <v>925</v>
      </c>
      <c r="J520" s="89"/>
      <c r="K520" s="89"/>
      <c r="L520" s="89"/>
      <c r="M520" s="91">
        <v>925</v>
      </c>
      <c r="N520" s="92">
        <f t="shared" si="489"/>
        <v>925</v>
      </c>
      <c r="O520" s="89"/>
      <c r="P520" s="89"/>
      <c r="Q520" s="89"/>
      <c r="R520" s="91">
        <v>925</v>
      </c>
      <c r="S520" s="85">
        <f t="shared" si="420"/>
        <v>1</v>
      </c>
      <c r="T520" s="86" t="str">
        <f t="shared" si="421"/>
        <v xml:space="preserve"> </v>
      </c>
      <c r="U520" s="86" t="str">
        <f t="shared" si="422"/>
        <v xml:space="preserve"> </v>
      </c>
      <c r="V520" s="86" t="str">
        <f t="shared" si="423"/>
        <v xml:space="preserve"> </v>
      </c>
      <c r="W520" s="87">
        <f t="shared" si="424"/>
        <v>1</v>
      </c>
      <c r="X520" s="58"/>
      <c r="Y520" s="58"/>
    </row>
    <row r="521" spans="1:25" ht="46.5" customHeight="1" x14ac:dyDescent="0.2">
      <c r="A521" s="79"/>
      <c r="B521" s="81"/>
      <c r="C521" s="44" t="s">
        <v>442</v>
      </c>
      <c r="D521" s="88">
        <f t="shared" si="487"/>
        <v>0</v>
      </c>
      <c r="E521" s="89"/>
      <c r="F521" s="89"/>
      <c r="G521" s="89"/>
      <c r="H521" s="91"/>
      <c r="I521" s="88">
        <f t="shared" si="488"/>
        <v>1230</v>
      </c>
      <c r="J521" s="89"/>
      <c r="K521" s="89"/>
      <c r="L521" s="89"/>
      <c r="M521" s="91">
        <v>1230</v>
      </c>
      <c r="N521" s="92">
        <f t="shared" si="489"/>
        <v>1230</v>
      </c>
      <c r="O521" s="89"/>
      <c r="P521" s="89"/>
      <c r="Q521" s="89"/>
      <c r="R521" s="91">
        <v>1230</v>
      </c>
      <c r="S521" s="85">
        <f t="shared" si="420"/>
        <v>1</v>
      </c>
      <c r="T521" s="86" t="str">
        <f t="shared" si="421"/>
        <v xml:space="preserve"> </v>
      </c>
      <c r="U521" s="86" t="str">
        <f t="shared" si="422"/>
        <v xml:space="preserve"> </v>
      </c>
      <c r="V521" s="86" t="str">
        <f t="shared" si="423"/>
        <v xml:space="preserve"> </v>
      </c>
      <c r="W521" s="87">
        <f t="shared" si="424"/>
        <v>1</v>
      </c>
      <c r="X521" s="58"/>
      <c r="Y521" s="58"/>
    </row>
    <row r="522" spans="1:25" ht="43.5" customHeight="1" x14ac:dyDescent="0.2">
      <c r="A522" s="79"/>
      <c r="B522" s="81"/>
      <c r="C522" s="44" t="s">
        <v>443</v>
      </c>
      <c r="D522" s="88">
        <f t="shared" si="487"/>
        <v>0</v>
      </c>
      <c r="E522" s="89"/>
      <c r="F522" s="89"/>
      <c r="G522" s="89"/>
      <c r="H522" s="91"/>
      <c r="I522" s="88">
        <f t="shared" si="488"/>
        <v>1039</v>
      </c>
      <c r="J522" s="89"/>
      <c r="K522" s="89"/>
      <c r="L522" s="89"/>
      <c r="M522" s="91">
        <v>1039</v>
      </c>
      <c r="N522" s="92">
        <f t="shared" si="489"/>
        <v>1039</v>
      </c>
      <c r="O522" s="89"/>
      <c r="P522" s="89"/>
      <c r="Q522" s="89"/>
      <c r="R522" s="91">
        <v>1039</v>
      </c>
      <c r="S522" s="85">
        <f t="shared" si="420"/>
        <v>1</v>
      </c>
      <c r="T522" s="86" t="str">
        <f t="shared" si="421"/>
        <v xml:space="preserve"> </v>
      </c>
      <c r="U522" s="86" t="str">
        <f t="shared" si="422"/>
        <v xml:space="preserve"> </v>
      </c>
      <c r="V522" s="86" t="str">
        <f t="shared" si="423"/>
        <v xml:space="preserve"> </v>
      </c>
      <c r="W522" s="87">
        <f t="shared" si="424"/>
        <v>1</v>
      </c>
      <c r="X522" s="58"/>
      <c r="Y522" s="58"/>
    </row>
    <row r="523" spans="1:25" ht="51" customHeight="1" x14ac:dyDescent="0.2">
      <c r="A523" s="79"/>
      <c r="B523" s="81"/>
      <c r="C523" s="44" t="s">
        <v>444</v>
      </c>
      <c r="D523" s="88">
        <f t="shared" si="487"/>
        <v>0</v>
      </c>
      <c r="E523" s="89"/>
      <c r="F523" s="89"/>
      <c r="G523" s="89"/>
      <c r="H523" s="91"/>
      <c r="I523" s="88">
        <f t="shared" si="488"/>
        <v>784</v>
      </c>
      <c r="J523" s="89"/>
      <c r="K523" s="89"/>
      <c r="L523" s="89"/>
      <c r="M523" s="91">
        <v>784</v>
      </c>
      <c r="N523" s="92">
        <f t="shared" si="489"/>
        <v>784</v>
      </c>
      <c r="O523" s="89"/>
      <c r="P523" s="89"/>
      <c r="Q523" s="89"/>
      <c r="R523" s="91">
        <v>784</v>
      </c>
      <c r="S523" s="85">
        <f t="shared" si="420"/>
        <v>1</v>
      </c>
      <c r="T523" s="86" t="str">
        <f t="shared" si="421"/>
        <v xml:space="preserve"> </v>
      </c>
      <c r="U523" s="86" t="str">
        <f t="shared" si="422"/>
        <v xml:space="preserve"> </v>
      </c>
      <c r="V523" s="86" t="str">
        <f t="shared" si="423"/>
        <v xml:space="preserve"> </v>
      </c>
      <c r="W523" s="87">
        <f t="shared" si="424"/>
        <v>1</v>
      </c>
      <c r="X523" s="58"/>
      <c r="Y523" s="58"/>
    </row>
    <row r="524" spans="1:25" ht="44.25" customHeight="1" x14ac:dyDescent="0.2">
      <c r="A524" s="79"/>
      <c r="B524" s="81"/>
      <c r="C524" s="44" t="s">
        <v>445</v>
      </c>
      <c r="D524" s="88">
        <f t="shared" si="487"/>
        <v>0</v>
      </c>
      <c r="E524" s="89"/>
      <c r="F524" s="89"/>
      <c r="G524" s="89"/>
      <c r="H524" s="91"/>
      <c r="I524" s="88">
        <f t="shared" si="488"/>
        <v>772</v>
      </c>
      <c r="J524" s="89"/>
      <c r="K524" s="89"/>
      <c r="L524" s="89"/>
      <c r="M524" s="91">
        <v>772</v>
      </c>
      <c r="N524" s="92">
        <f t="shared" si="489"/>
        <v>772</v>
      </c>
      <c r="O524" s="89"/>
      <c r="P524" s="89"/>
      <c r="Q524" s="89"/>
      <c r="R524" s="91">
        <v>772</v>
      </c>
      <c r="S524" s="85">
        <f t="shared" si="420"/>
        <v>1</v>
      </c>
      <c r="T524" s="86" t="str">
        <f t="shared" si="421"/>
        <v xml:space="preserve"> </v>
      </c>
      <c r="U524" s="86" t="str">
        <f t="shared" si="422"/>
        <v xml:space="preserve"> </v>
      </c>
      <c r="V524" s="86" t="str">
        <f t="shared" si="423"/>
        <v xml:space="preserve"> </v>
      </c>
      <c r="W524" s="87">
        <f t="shared" si="424"/>
        <v>1</v>
      </c>
      <c r="X524" s="58"/>
      <c r="Y524" s="58"/>
    </row>
    <row r="525" spans="1:25" ht="47.25" customHeight="1" x14ac:dyDescent="0.2">
      <c r="A525" s="79"/>
      <c r="B525" s="81"/>
      <c r="C525" s="44" t="s">
        <v>446</v>
      </c>
      <c r="D525" s="88">
        <f t="shared" si="487"/>
        <v>0</v>
      </c>
      <c r="E525" s="89"/>
      <c r="F525" s="89"/>
      <c r="G525" s="89"/>
      <c r="H525" s="91"/>
      <c r="I525" s="88">
        <f t="shared" si="488"/>
        <v>918</v>
      </c>
      <c r="J525" s="89"/>
      <c r="K525" s="89"/>
      <c r="L525" s="89"/>
      <c r="M525" s="91">
        <v>918</v>
      </c>
      <c r="N525" s="92">
        <f t="shared" si="489"/>
        <v>918</v>
      </c>
      <c r="O525" s="89"/>
      <c r="P525" s="89"/>
      <c r="Q525" s="89"/>
      <c r="R525" s="91">
        <v>918</v>
      </c>
      <c r="S525" s="85">
        <f t="shared" ref="S525:S588" si="490">IF(I525=0," ",N525/I525)</f>
        <v>1</v>
      </c>
      <c r="T525" s="86" t="str">
        <f t="shared" ref="T525:T588" si="491">IF(J525=0," ",O525/J525)</f>
        <v xml:space="preserve"> </v>
      </c>
      <c r="U525" s="86" t="str">
        <f t="shared" ref="U525:U588" si="492">IF(K525=0," ",P525/K525)</f>
        <v xml:space="preserve"> </v>
      </c>
      <c r="V525" s="86" t="str">
        <f t="shared" ref="V525:V588" si="493">IF(L525=0," ",Q525/L525)</f>
        <v xml:space="preserve"> </v>
      </c>
      <c r="W525" s="87">
        <f t="shared" ref="W525:W588" si="494">IF(M525=0," ",R525/M525)</f>
        <v>1</v>
      </c>
      <c r="X525" s="58"/>
      <c r="Y525" s="58"/>
    </row>
    <row r="526" spans="1:25" ht="44.25" customHeight="1" x14ac:dyDescent="0.2">
      <c r="A526" s="79"/>
      <c r="B526" s="81"/>
      <c r="C526" s="44" t="s">
        <v>447</v>
      </c>
      <c r="D526" s="88">
        <f t="shared" si="487"/>
        <v>0</v>
      </c>
      <c r="E526" s="89"/>
      <c r="F526" s="89"/>
      <c r="G526" s="89"/>
      <c r="H526" s="91"/>
      <c r="I526" s="88">
        <f t="shared" si="488"/>
        <v>158</v>
      </c>
      <c r="J526" s="89"/>
      <c r="K526" s="89"/>
      <c r="L526" s="89"/>
      <c r="M526" s="91">
        <v>158</v>
      </c>
      <c r="N526" s="92">
        <f t="shared" si="489"/>
        <v>157.91</v>
      </c>
      <c r="O526" s="89"/>
      <c r="P526" s="89"/>
      <c r="Q526" s="89"/>
      <c r="R526" s="91">
        <v>157.91</v>
      </c>
      <c r="S526" s="85">
        <f t="shared" si="490"/>
        <v>0.99943037974683546</v>
      </c>
      <c r="T526" s="86" t="str">
        <f t="shared" si="491"/>
        <v xml:space="preserve"> </v>
      </c>
      <c r="U526" s="86" t="str">
        <f t="shared" si="492"/>
        <v xml:space="preserve"> </v>
      </c>
      <c r="V526" s="86" t="str">
        <f t="shared" si="493"/>
        <v xml:space="preserve"> </v>
      </c>
      <c r="W526" s="87">
        <f t="shared" si="494"/>
        <v>0.99943037974683546</v>
      </c>
      <c r="X526" s="58"/>
      <c r="Y526" s="58"/>
    </row>
    <row r="527" spans="1:25" ht="46.5" customHeight="1" x14ac:dyDescent="0.2">
      <c r="A527" s="79"/>
      <c r="B527" s="81"/>
      <c r="C527" s="44" t="s">
        <v>448</v>
      </c>
      <c r="D527" s="88">
        <f t="shared" si="487"/>
        <v>0</v>
      </c>
      <c r="E527" s="89"/>
      <c r="F527" s="89"/>
      <c r="G527" s="89"/>
      <c r="H527" s="91"/>
      <c r="I527" s="88">
        <f t="shared" si="488"/>
        <v>1653.2</v>
      </c>
      <c r="J527" s="89"/>
      <c r="K527" s="89"/>
      <c r="L527" s="89"/>
      <c r="M527" s="91">
        <v>1653.2</v>
      </c>
      <c r="N527" s="92">
        <f t="shared" si="489"/>
        <v>0</v>
      </c>
      <c r="O527" s="89"/>
      <c r="P527" s="89"/>
      <c r="Q527" s="89"/>
      <c r="R527" s="91"/>
      <c r="S527" s="85">
        <f t="shared" si="490"/>
        <v>0</v>
      </c>
      <c r="T527" s="86" t="str">
        <f t="shared" si="491"/>
        <v xml:space="preserve"> </v>
      </c>
      <c r="U527" s="86" t="str">
        <f t="shared" si="492"/>
        <v xml:space="preserve"> </v>
      </c>
      <c r="V527" s="86" t="str">
        <f t="shared" si="493"/>
        <v xml:space="preserve"> </v>
      </c>
      <c r="W527" s="87">
        <f t="shared" si="494"/>
        <v>0</v>
      </c>
      <c r="X527" s="58"/>
      <c r="Y527" s="58"/>
    </row>
    <row r="528" spans="1:25" ht="46.5" customHeight="1" x14ac:dyDescent="0.2">
      <c r="A528" s="79"/>
      <c r="B528" s="81"/>
      <c r="C528" s="44" t="s">
        <v>449</v>
      </c>
      <c r="D528" s="88">
        <f t="shared" si="487"/>
        <v>0</v>
      </c>
      <c r="E528" s="89"/>
      <c r="F528" s="89"/>
      <c r="G528" s="89"/>
      <c r="H528" s="91"/>
      <c r="I528" s="88">
        <f t="shared" si="488"/>
        <v>9685</v>
      </c>
      <c r="J528" s="89"/>
      <c r="K528" s="89"/>
      <c r="L528" s="89"/>
      <c r="M528" s="91">
        <v>9685</v>
      </c>
      <c r="N528" s="92">
        <f t="shared" si="489"/>
        <v>9685</v>
      </c>
      <c r="O528" s="89"/>
      <c r="P528" s="89"/>
      <c r="Q528" s="89"/>
      <c r="R528" s="91">
        <v>9685</v>
      </c>
      <c r="S528" s="85">
        <f t="shared" si="490"/>
        <v>1</v>
      </c>
      <c r="T528" s="86" t="str">
        <f t="shared" si="491"/>
        <v xml:space="preserve"> </v>
      </c>
      <c r="U528" s="86" t="str">
        <f t="shared" si="492"/>
        <v xml:space="preserve"> </v>
      </c>
      <c r="V528" s="86" t="str">
        <f t="shared" si="493"/>
        <v xml:space="preserve"> </v>
      </c>
      <c r="W528" s="87">
        <f t="shared" si="494"/>
        <v>1</v>
      </c>
      <c r="X528" s="58"/>
      <c r="Y528" s="58"/>
    </row>
    <row r="529" spans="1:25" ht="47.25" customHeight="1" x14ac:dyDescent="0.2">
      <c r="A529" s="79"/>
      <c r="B529" s="81"/>
      <c r="C529" s="44" t="s">
        <v>450</v>
      </c>
      <c r="D529" s="88">
        <f t="shared" si="487"/>
        <v>0</v>
      </c>
      <c r="E529" s="89"/>
      <c r="F529" s="89"/>
      <c r="G529" s="89"/>
      <c r="H529" s="91"/>
      <c r="I529" s="88">
        <f t="shared" si="488"/>
        <v>2233</v>
      </c>
      <c r="J529" s="89"/>
      <c r="K529" s="89"/>
      <c r="L529" s="89"/>
      <c r="M529" s="91">
        <v>2233</v>
      </c>
      <c r="N529" s="92">
        <f t="shared" si="489"/>
        <v>2233</v>
      </c>
      <c r="O529" s="89"/>
      <c r="P529" s="89"/>
      <c r="Q529" s="89"/>
      <c r="R529" s="91">
        <v>2233</v>
      </c>
      <c r="S529" s="85">
        <f t="shared" si="490"/>
        <v>1</v>
      </c>
      <c r="T529" s="86" t="str">
        <f t="shared" si="491"/>
        <v xml:space="preserve"> </v>
      </c>
      <c r="U529" s="86" t="str">
        <f t="shared" si="492"/>
        <v xml:space="preserve"> </v>
      </c>
      <c r="V529" s="86" t="str">
        <f t="shared" si="493"/>
        <v xml:space="preserve"> </v>
      </c>
      <c r="W529" s="87">
        <f t="shared" si="494"/>
        <v>1</v>
      </c>
      <c r="X529" s="58"/>
      <c r="Y529" s="58"/>
    </row>
    <row r="530" spans="1:25" s="9" customFormat="1" ht="34.5" customHeight="1" x14ac:dyDescent="0.2">
      <c r="A530" s="79"/>
      <c r="B530" s="80"/>
      <c r="C530" s="154" t="s">
        <v>28</v>
      </c>
      <c r="D530" s="51">
        <f>SUM(D532,D533,D534,D535,D546,D547)</f>
        <v>53780.6</v>
      </c>
      <c r="E530" s="52">
        <f t="shared" ref="E530:R530" si="495">SUM(E532,E533,E534,E535,E546,E547)</f>
        <v>0</v>
      </c>
      <c r="F530" s="52">
        <f t="shared" si="495"/>
        <v>0</v>
      </c>
      <c r="G530" s="52">
        <f t="shared" si="495"/>
        <v>0</v>
      </c>
      <c r="H530" s="53">
        <f t="shared" si="495"/>
        <v>53780.6</v>
      </c>
      <c r="I530" s="51">
        <f t="shared" si="495"/>
        <v>2592297.8000000003</v>
      </c>
      <c r="J530" s="52">
        <f t="shared" si="495"/>
        <v>1115000</v>
      </c>
      <c r="K530" s="52">
        <f t="shared" si="495"/>
        <v>146147.6</v>
      </c>
      <c r="L530" s="52">
        <f t="shared" si="495"/>
        <v>57420</v>
      </c>
      <c r="M530" s="53">
        <f t="shared" si="495"/>
        <v>1273730.2</v>
      </c>
      <c r="N530" s="69">
        <f t="shared" si="495"/>
        <v>2326603.0700000003</v>
      </c>
      <c r="O530" s="52">
        <f t="shared" si="495"/>
        <v>978064.03</v>
      </c>
      <c r="P530" s="52">
        <f t="shared" si="495"/>
        <v>41955</v>
      </c>
      <c r="Q530" s="52">
        <f t="shared" si="495"/>
        <v>56743.82</v>
      </c>
      <c r="R530" s="53">
        <f t="shared" si="495"/>
        <v>1249840.22</v>
      </c>
      <c r="S530" s="37">
        <f t="shared" si="490"/>
        <v>0.89750609285707839</v>
      </c>
      <c r="T530" s="38">
        <f t="shared" si="491"/>
        <v>0.87718747085201798</v>
      </c>
      <c r="U530" s="38">
        <f t="shared" si="492"/>
        <v>0.28707279490049786</v>
      </c>
      <c r="V530" s="38">
        <f t="shared" si="493"/>
        <v>0.98822396377568789</v>
      </c>
      <c r="W530" s="39">
        <f t="shared" si="494"/>
        <v>0.98124408136040109</v>
      </c>
      <c r="X530" s="60"/>
      <c r="Y530" s="60"/>
    </row>
    <row r="531" spans="1:25" s="9" customFormat="1" ht="29.25" customHeight="1" x14ac:dyDescent="0.2">
      <c r="A531" s="79"/>
      <c r="B531" s="81"/>
      <c r="C531" s="50" t="s">
        <v>10</v>
      </c>
      <c r="D531" s="51"/>
      <c r="E531" s="52"/>
      <c r="F531" s="52"/>
      <c r="G531" s="52"/>
      <c r="H531" s="53"/>
      <c r="I531" s="51"/>
      <c r="J531" s="52"/>
      <c r="K531" s="52"/>
      <c r="L531" s="52"/>
      <c r="M531" s="53"/>
      <c r="N531" s="69"/>
      <c r="O531" s="52"/>
      <c r="P531" s="52"/>
      <c r="Q531" s="52"/>
      <c r="R531" s="53"/>
      <c r="S531" s="37" t="str">
        <f t="shared" si="490"/>
        <v xml:space="preserve"> </v>
      </c>
      <c r="T531" s="38" t="str">
        <f t="shared" si="491"/>
        <v xml:space="preserve"> </v>
      </c>
      <c r="U531" s="38" t="str">
        <f t="shared" si="492"/>
        <v xml:space="preserve"> </v>
      </c>
      <c r="V531" s="38" t="str">
        <f t="shared" si="493"/>
        <v xml:space="preserve"> </v>
      </c>
      <c r="W531" s="39" t="str">
        <f t="shared" si="494"/>
        <v xml:space="preserve"> </v>
      </c>
      <c r="X531" s="60"/>
      <c r="Y531" s="60"/>
    </row>
    <row r="532" spans="1:25" s="9" customFormat="1" ht="38.25" customHeight="1" x14ac:dyDescent="0.2">
      <c r="A532" s="79">
        <v>1036</v>
      </c>
      <c r="B532" s="81">
        <v>31001</v>
      </c>
      <c r="C532" s="45" t="s">
        <v>133</v>
      </c>
      <c r="D532" s="51">
        <f>SUM(E532:H532)</f>
        <v>0</v>
      </c>
      <c r="E532" s="52"/>
      <c r="F532" s="52"/>
      <c r="G532" s="52"/>
      <c r="H532" s="53"/>
      <c r="I532" s="51">
        <f>SUM(J532:M532)</f>
        <v>96500</v>
      </c>
      <c r="J532" s="52"/>
      <c r="K532" s="52"/>
      <c r="L532" s="52"/>
      <c r="M532" s="53">
        <v>96500</v>
      </c>
      <c r="N532" s="69">
        <f>SUM(O532:R532)</f>
        <v>93498.66</v>
      </c>
      <c r="O532" s="52"/>
      <c r="P532" s="52"/>
      <c r="Q532" s="52"/>
      <c r="R532" s="53">
        <v>93498.66</v>
      </c>
      <c r="S532" s="37">
        <f t="shared" si="490"/>
        <v>0.96889803108808292</v>
      </c>
      <c r="T532" s="38" t="str">
        <f t="shared" si="491"/>
        <v xml:space="preserve"> </v>
      </c>
      <c r="U532" s="38" t="str">
        <f t="shared" si="492"/>
        <v xml:space="preserve"> </v>
      </c>
      <c r="V532" s="38" t="str">
        <f t="shared" si="493"/>
        <v xml:space="preserve"> </v>
      </c>
      <c r="W532" s="39">
        <f t="shared" si="494"/>
        <v>0.96889803108808292</v>
      </c>
      <c r="X532" s="60"/>
      <c r="Y532" s="60"/>
    </row>
    <row r="533" spans="1:25" s="9" customFormat="1" ht="48.75" customHeight="1" x14ac:dyDescent="0.2">
      <c r="A533" s="79">
        <v>1036</v>
      </c>
      <c r="B533" s="81">
        <v>31002</v>
      </c>
      <c r="C533" s="45" t="s">
        <v>134</v>
      </c>
      <c r="D533" s="51">
        <f t="shared" ref="D533:D547" si="496">SUM(E533:H533)</f>
        <v>0</v>
      </c>
      <c r="E533" s="52"/>
      <c r="F533" s="52"/>
      <c r="G533" s="52"/>
      <c r="H533" s="53"/>
      <c r="I533" s="51">
        <f t="shared" ref="I533:I547" si="497">SUM(J533:M533)</f>
        <v>12067</v>
      </c>
      <c r="J533" s="52"/>
      <c r="K533" s="52"/>
      <c r="L533" s="52"/>
      <c r="M533" s="53">
        <v>12067</v>
      </c>
      <c r="N533" s="69">
        <f t="shared" ref="N533:N547" si="498">SUM(O533:R533)</f>
        <v>10591.99</v>
      </c>
      <c r="O533" s="52"/>
      <c r="P533" s="52"/>
      <c r="Q533" s="52"/>
      <c r="R533" s="53">
        <v>10591.99</v>
      </c>
      <c r="S533" s="37">
        <f t="shared" si="490"/>
        <v>0.8777649788679871</v>
      </c>
      <c r="T533" s="38" t="str">
        <f t="shared" si="491"/>
        <v xml:space="preserve"> </v>
      </c>
      <c r="U533" s="38" t="str">
        <f t="shared" si="492"/>
        <v xml:space="preserve"> </v>
      </c>
      <c r="V533" s="38" t="str">
        <f t="shared" si="493"/>
        <v xml:space="preserve"> </v>
      </c>
      <c r="W533" s="39">
        <f t="shared" si="494"/>
        <v>0.8777649788679871</v>
      </c>
      <c r="X533" s="60"/>
      <c r="Y533" s="60"/>
    </row>
    <row r="534" spans="1:25" s="10" customFormat="1" ht="61.5" customHeight="1" x14ac:dyDescent="0.2">
      <c r="A534" s="79">
        <v>1138</v>
      </c>
      <c r="B534" s="81">
        <v>31001</v>
      </c>
      <c r="C534" s="45" t="s">
        <v>29</v>
      </c>
      <c r="D534" s="51">
        <f t="shared" si="496"/>
        <v>53780.6</v>
      </c>
      <c r="E534" s="52">
        <v>0</v>
      </c>
      <c r="F534" s="52">
        <v>0</v>
      </c>
      <c r="G534" s="52">
        <v>0</v>
      </c>
      <c r="H534" s="53">
        <v>53780.6</v>
      </c>
      <c r="I534" s="51">
        <f t="shared" si="497"/>
        <v>311903.2</v>
      </c>
      <c r="J534" s="52">
        <v>0</v>
      </c>
      <c r="K534" s="52">
        <v>0</v>
      </c>
      <c r="L534" s="52">
        <v>0</v>
      </c>
      <c r="M534" s="53">
        <v>311903.2</v>
      </c>
      <c r="N534" s="69">
        <f t="shared" si="498"/>
        <v>306039.57</v>
      </c>
      <c r="O534" s="52">
        <v>0</v>
      </c>
      <c r="P534" s="52">
        <v>0</v>
      </c>
      <c r="Q534" s="52">
        <v>0</v>
      </c>
      <c r="R534" s="53">
        <v>306039.57</v>
      </c>
      <c r="S534" s="37">
        <f t="shared" si="490"/>
        <v>0.98120048143141847</v>
      </c>
      <c r="T534" s="38" t="str">
        <f t="shared" si="491"/>
        <v xml:space="preserve"> </v>
      </c>
      <c r="U534" s="38" t="str">
        <f t="shared" si="492"/>
        <v xml:space="preserve"> </v>
      </c>
      <c r="V534" s="38" t="str">
        <f t="shared" si="493"/>
        <v xml:space="preserve"> </v>
      </c>
      <c r="W534" s="39">
        <f t="shared" si="494"/>
        <v>0.98120048143141847</v>
      </c>
      <c r="X534" s="60"/>
      <c r="Y534" s="60"/>
    </row>
    <row r="535" spans="1:25" s="10" customFormat="1" ht="54.75" customHeight="1" x14ac:dyDescent="0.2">
      <c r="A535" s="79">
        <v>1138</v>
      </c>
      <c r="B535" s="81">
        <v>31002</v>
      </c>
      <c r="C535" s="45" t="s">
        <v>135</v>
      </c>
      <c r="D535" s="51">
        <f>SUM(D536:D545)</f>
        <v>0</v>
      </c>
      <c r="E535" s="52">
        <f>SUM(E536:E545)</f>
        <v>0</v>
      </c>
      <c r="F535" s="52">
        <f t="shared" ref="F535:R535" si="499">SUM(F536:F545)</f>
        <v>0</v>
      </c>
      <c r="G535" s="52">
        <f t="shared" si="499"/>
        <v>0</v>
      </c>
      <c r="H535" s="53">
        <f t="shared" si="499"/>
        <v>0</v>
      </c>
      <c r="I535" s="51">
        <f>SUM(I536:I545)</f>
        <v>1172420</v>
      </c>
      <c r="J535" s="52">
        <f t="shared" si="499"/>
        <v>1115000</v>
      </c>
      <c r="K535" s="52">
        <f t="shared" si="499"/>
        <v>0</v>
      </c>
      <c r="L535" s="52">
        <f t="shared" si="499"/>
        <v>57420</v>
      </c>
      <c r="M535" s="53">
        <f t="shared" si="499"/>
        <v>0</v>
      </c>
      <c r="N535" s="69">
        <f t="shared" si="499"/>
        <v>1034807.85</v>
      </c>
      <c r="O535" s="52">
        <f t="shared" si="499"/>
        <v>978064.03</v>
      </c>
      <c r="P535" s="52">
        <f t="shared" si="499"/>
        <v>0</v>
      </c>
      <c r="Q535" s="52">
        <f t="shared" si="499"/>
        <v>56743.82</v>
      </c>
      <c r="R535" s="53">
        <f t="shared" si="499"/>
        <v>0</v>
      </c>
      <c r="S535" s="37">
        <f t="shared" si="490"/>
        <v>0.88262555227648798</v>
      </c>
      <c r="T535" s="38">
        <f t="shared" si="491"/>
        <v>0.87718747085201798</v>
      </c>
      <c r="U535" s="38" t="str">
        <f t="shared" si="492"/>
        <v xml:space="preserve"> </v>
      </c>
      <c r="V535" s="38">
        <f t="shared" si="493"/>
        <v>0.98822396377568789</v>
      </c>
      <c r="W535" s="39" t="str">
        <f t="shared" si="494"/>
        <v xml:space="preserve"> </v>
      </c>
      <c r="X535" s="60"/>
      <c r="Y535" s="60"/>
    </row>
    <row r="536" spans="1:25" ht="44.25" customHeight="1" x14ac:dyDescent="0.2">
      <c r="A536" s="79"/>
      <c r="B536" s="81"/>
      <c r="C536" s="159" t="s">
        <v>451</v>
      </c>
      <c r="D536" s="88">
        <f t="shared" ref="D536:D545" si="500">SUM(E536:H536)</f>
        <v>0</v>
      </c>
      <c r="E536" s="89"/>
      <c r="F536" s="89"/>
      <c r="G536" s="89"/>
      <c r="H536" s="91"/>
      <c r="I536" s="88">
        <f t="shared" ref="I536:I545" si="501">SUM(J536:M536)</f>
        <v>60433.27</v>
      </c>
      <c r="J536" s="89">
        <v>60433.27</v>
      </c>
      <c r="K536" s="89"/>
      <c r="L536" s="89"/>
      <c r="M536" s="91"/>
      <c r="N536" s="92">
        <f t="shared" ref="N536:N545" si="502">SUM(O536:R536)</f>
        <v>58040.76</v>
      </c>
      <c r="O536" s="89">
        <v>58040.76</v>
      </c>
      <c r="P536" s="89"/>
      <c r="Q536" s="89"/>
      <c r="R536" s="91"/>
      <c r="S536" s="85">
        <f t="shared" si="490"/>
        <v>0.96041071416456536</v>
      </c>
      <c r="T536" s="86">
        <f t="shared" si="491"/>
        <v>0.96041071416456536</v>
      </c>
      <c r="U536" s="86" t="str">
        <f t="shared" si="492"/>
        <v xml:space="preserve"> </v>
      </c>
      <c r="V536" s="86" t="str">
        <f t="shared" si="493"/>
        <v xml:space="preserve"> </v>
      </c>
      <c r="W536" s="87" t="str">
        <f t="shared" si="494"/>
        <v xml:space="preserve"> </v>
      </c>
      <c r="X536" s="58"/>
      <c r="Y536" s="58"/>
    </row>
    <row r="537" spans="1:25" ht="39.75" customHeight="1" x14ac:dyDescent="0.2">
      <c r="A537" s="79"/>
      <c r="B537" s="81"/>
      <c r="C537" s="159" t="s">
        <v>452</v>
      </c>
      <c r="D537" s="88">
        <f t="shared" si="500"/>
        <v>0</v>
      </c>
      <c r="E537" s="89"/>
      <c r="F537" s="89"/>
      <c r="G537" s="89"/>
      <c r="H537" s="91"/>
      <c r="I537" s="88">
        <f t="shared" si="501"/>
        <v>125132.69</v>
      </c>
      <c r="J537" s="89">
        <v>125132.69</v>
      </c>
      <c r="K537" s="89"/>
      <c r="L537" s="89"/>
      <c r="M537" s="91"/>
      <c r="N537" s="92">
        <f t="shared" si="502"/>
        <v>119052.43</v>
      </c>
      <c r="O537" s="89">
        <v>119052.43</v>
      </c>
      <c r="P537" s="89"/>
      <c r="Q537" s="89"/>
      <c r="R537" s="91"/>
      <c r="S537" s="85">
        <f t="shared" si="490"/>
        <v>0.95140949978778522</v>
      </c>
      <c r="T537" s="86">
        <f t="shared" si="491"/>
        <v>0.95140949978778522</v>
      </c>
      <c r="U537" s="86" t="str">
        <f t="shared" si="492"/>
        <v xml:space="preserve"> </v>
      </c>
      <c r="V537" s="86" t="str">
        <f t="shared" si="493"/>
        <v xml:space="preserve"> </v>
      </c>
      <c r="W537" s="87" t="str">
        <f t="shared" si="494"/>
        <v xml:space="preserve"> </v>
      </c>
      <c r="X537" s="58"/>
      <c r="Y537" s="58"/>
    </row>
    <row r="538" spans="1:25" ht="39.75" customHeight="1" x14ac:dyDescent="0.2">
      <c r="A538" s="79"/>
      <c r="B538" s="81"/>
      <c r="C538" s="159" t="s">
        <v>453</v>
      </c>
      <c r="D538" s="88">
        <f t="shared" si="500"/>
        <v>0</v>
      </c>
      <c r="E538" s="89"/>
      <c r="F538" s="89"/>
      <c r="G538" s="89"/>
      <c r="H538" s="91"/>
      <c r="I538" s="88">
        <f t="shared" si="501"/>
        <v>181124.9</v>
      </c>
      <c r="J538" s="89">
        <v>181124.9</v>
      </c>
      <c r="K538" s="89"/>
      <c r="L538" s="89"/>
      <c r="M538" s="91"/>
      <c r="N538" s="92">
        <f t="shared" si="502"/>
        <v>161440.48000000001</v>
      </c>
      <c r="O538" s="89">
        <v>161440.48000000001</v>
      </c>
      <c r="P538" s="89"/>
      <c r="Q538" s="89"/>
      <c r="R538" s="91"/>
      <c r="S538" s="85">
        <f t="shared" si="490"/>
        <v>0.89132129265495808</v>
      </c>
      <c r="T538" s="86">
        <f t="shared" si="491"/>
        <v>0.89132129265495808</v>
      </c>
      <c r="U538" s="86" t="str">
        <f t="shared" si="492"/>
        <v xml:space="preserve"> </v>
      </c>
      <c r="V538" s="86" t="str">
        <f t="shared" si="493"/>
        <v xml:space="preserve"> </v>
      </c>
      <c r="W538" s="87" t="str">
        <f t="shared" si="494"/>
        <v xml:space="preserve"> </v>
      </c>
      <c r="X538" s="58"/>
      <c r="Y538" s="58"/>
    </row>
    <row r="539" spans="1:25" ht="43.5" customHeight="1" x14ac:dyDescent="0.2">
      <c r="A539" s="79"/>
      <c r="B539" s="81"/>
      <c r="C539" s="159" t="s">
        <v>454</v>
      </c>
      <c r="D539" s="88">
        <f t="shared" si="500"/>
        <v>0</v>
      </c>
      <c r="E539" s="89"/>
      <c r="F539" s="89"/>
      <c r="G539" s="89"/>
      <c r="H539" s="91"/>
      <c r="I539" s="88">
        <f t="shared" si="501"/>
        <v>146556.76</v>
      </c>
      <c r="J539" s="89">
        <v>146556.76</v>
      </c>
      <c r="K539" s="89"/>
      <c r="L539" s="89"/>
      <c r="M539" s="91"/>
      <c r="N539" s="92">
        <f t="shared" si="502"/>
        <v>117750.93</v>
      </c>
      <c r="O539" s="89">
        <v>117750.93</v>
      </c>
      <c r="P539" s="89"/>
      <c r="Q539" s="89"/>
      <c r="R539" s="91"/>
      <c r="S539" s="85">
        <f t="shared" si="490"/>
        <v>0.8034493257083466</v>
      </c>
      <c r="T539" s="86">
        <f t="shared" si="491"/>
        <v>0.8034493257083466</v>
      </c>
      <c r="U539" s="86" t="str">
        <f t="shared" si="492"/>
        <v xml:space="preserve"> </v>
      </c>
      <c r="V539" s="86" t="str">
        <f t="shared" si="493"/>
        <v xml:space="preserve"> </v>
      </c>
      <c r="W539" s="87" t="str">
        <f t="shared" si="494"/>
        <v xml:space="preserve"> </v>
      </c>
      <c r="X539" s="58"/>
      <c r="Y539" s="58"/>
    </row>
    <row r="540" spans="1:25" ht="39" customHeight="1" x14ac:dyDescent="0.2">
      <c r="A540" s="79"/>
      <c r="B540" s="81"/>
      <c r="C540" s="159" t="s">
        <v>455</v>
      </c>
      <c r="D540" s="88">
        <f t="shared" si="500"/>
        <v>0</v>
      </c>
      <c r="E540" s="89"/>
      <c r="F540" s="89"/>
      <c r="G540" s="89"/>
      <c r="H540" s="91"/>
      <c r="I540" s="88">
        <f t="shared" si="501"/>
        <v>136729.56</v>
      </c>
      <c r="J540" s="89">
        <v>136729.56</v>
      </c>
      <c r="K540" s="89"/>
      <c r="L540" s="89"/>
      <c r="M540" s="91"/>
      <c r="N540" s="92">
        <f t="shared" si="502"/>
        <v>107659.07</v>
      </c>
      <c r="O540" s="89">
        <v>107659.07</v>
      </c>
      <c r="P540" s="89"/>
      <c r="Q540" s="89"/>
      <c r="R540" s="91"/>
      <c r="S540" s="85">
        <f t="shared" si="490"/>
        <v>0.78738694105356599</v>
      </c>
      <c r="T540" s="86">
        <f t="shared" si="491"/>
        <v>0.78738694105356599</v>
      </c>
      <c r="U540" s="86" t="str">
        <f t="shared" si="492"/>
        <v xml:space="preserve"> </v>
      </c>
      <c r="V540" s="86" t="str">
        <f t="shared" si="493"/>
        <v xml:space="preserve"> </v>
      </c>
      <c r="W540" s="87" t="str">
        <f t="shared" si="494"/>
        <v xml:space="preserve"> </v>
      </c>
      <c r="X540" s="58"/>
      <c r="Y540" s="58"/>
    </row>
    <row r="541" spans="1:25" ht="54.75" customHeight="1" x14ac:dyDescent="0.2">
      <c r="A541" s="79"/>
      <c r="B541" s="81"/>
      <c r="C541" s="159" t="s">
        <v>456</v>
      </c>
      <c r="D541" s="88">
        <f t="shared" si="500"/>
        <v>0</v>
      </c>
      <c r="E541" s="89"/>
      <c r="F541" s="89"/>
      <c r="G541" s="89"/>
      <c r="H541" s="91"/>
      <c r="I541" s="88">
        <f t="shared" si="501"/>
        <v>193300.31</v>
      </c>
      <c r="J541" s="89">
        <v>193300.31</v>
      </c>
      <c r="K541" s="89"/>
      <c r="L541" s="89"/>
      <c r="M541" s="91"/>
      <c r="N541" s="92">
        <f t="shared" si="502"/>
        <v>188143.67</v>
      </c>
      <c r="O541" s="89">
        <v>188143.67</v>
      </c>
      <c r="P541" s="89"/>
      <c r="Q541" s="89"/>
      <c r="R541" s="91"/>
      <c r="S541" s="85">
        <f t="shared" si="490"/>
        <v>0.97332316745896585</v>
      </c>
      <c r="T541" s="86">
        <f t="shared" si="491"/>
        <v>0.97332316745896585</v>
      </c>
      <c r="U541" s="86" t="str">
        <f t="shared" si="492"/>
        <v xml:space="preserve"> </v>
      </c>
      <c r="V541" s="86" t="str">
        <f t="shared" si="493"/>
        <v xml:space="preserve"> </v>
      </c>
      <c r="W541" s="87" t="str">
        <f t="shared" si="494"/>
        <v xml:space="preserve"> </v>
      </c>
      <c r="X541" s="58"/>
      <c r="Y541" s="58"/>
    </row>
    <row r="542" spans="1:25" ht="54.75" customHeight="1" x14ac:dyDescent="0.2">
      <c r="A542" s="79"/>
      <c r="B542" s="81"/>
      <c r="C542" s="159" t="s">
        <v>457</v>
      </c>
      <c r="D542" s="88">
        <f t="shared" si="500"/>
        <v>0</v>
      </c>
      <c r="E542" s="89"/>
      <c r="F542" s="89"/>
      <c r="G542" s="89"/>
      <c r="H542" s="91"/>
      <c r="I542" s="88">
        <f t="shared" si="501"/>
        <v>133022.51</v>
      </c>
      <c r="J542" s="89">
        <v>133022.51</v>
      </c>
      <c r="K542" s="89"/>
      <c r="L542" s="89"/>
      <c r="M542" s="91"/>
      <c r="N542" s="92">
        <f t="shared" si="502"/>
        <v>99921</v>
      </c>
      <c r="O542" s="89">
        <v>99921</v>
      </c>
      <c r="P542" s="89"/>
      <c r="Q542" s="89"/>
      <c r="R542" s="91"/>
      <c r="S542" s="85">
        <f t="shared" si="490"/>
        <v>0.75115858210764475</v>
      </c>
      <c r="T542" s="86">
        <f t="shared" si="491"/>
        <v>0.75115858210764475</v>
      </c>
      <c r="U542" s="86" t="str">
        <f t="shared" si="492"/>
        <v xml:space="preserve"> </v>
      </c>
      <c r="V542" s="86" t="str">
        <f t="shared" si="493"/>
        <v xml:space="preserve"> </v>
      </c>
      <c r="W542" s="87" t="str">
        <f t="shared" si="494"/>
        <v xml:space="preserve"> </v>
      </c>
      <c r="X542" s="58"/>
      <c r="Y542" s="58"/>
    </row>
    <row r="543" spans="1:25" ht="40.5" customHeight="1" x14ac:dyDescent="0.2">
      <c r="A543" s="79"/>
      <c r="B543" s="81"/>
      <c r="C543" s="159" t="s">
        <v>458</v>
      </c>
      <c r="D543" s="88">
        <f t="shared" si="500"/>
        <v>0</v>
      </c>
      <c r="E543" s="89"/>
      <c r="F543" s="89"/>
      <c r="G543" s="89"/>
      <c r="H543" s="91"/>
      <c r="I543" s="88">
        <f t="shared" si="501"/>
        <v>138700</v>
      </c>
      <c r="J543" s="89">
        <v>138700</v>
      </c>
      <c r="K543" s="89"/>
      <c r="L543" s="89"/>
      <c r="M543" s="91"/>
      <c r="N543" s="92">
        <f t="shared" si="502"/>
        <v>126055.69</v>
      </c>
      <c r="O543" s="89">
        <v>126055.69</v>
      </c>
      <c r="P543" s="89"/>
      <c r="Q543" s="89"/>
      <c r="R543" s="91"/>
      <c r="S543" s="85">
        <f t="shared" si="490"/>
        <v>0.90883698630136989</v>
      </c>
      <c r="T543" s="86">
        <f t="shared" si="491"/>
        <v>0.90883698630136989</v>
      </c>
      <c r="U543" s="86" t="str">
        <f t="shared" si="492"/>
        <v xml:space="preserve"> </v>
      </c>
      <c r="V543" s="86" t="str">
        <f t="shared" si="493"/>
        <v xml:space="preserve"> </v>
      </c>
      <c r="W543" s="87" t="str">
        <f t="shared" si="494"/>
        <v xml:space="preserve"> </v>
      </c>
      <c r="X543" s="58"/>
      <c r="Y543" s="58"/>
    </row>
    <row r="544" spans="1:25" ht="84.75" customHeight="1" x14ac:dyDescent="0.2">
      <c r="A544" s="79"/>
      <c r="B544" s="81"/>
      <c r="C544" s="159" t="s">
        <v>459</v>
      </c>
      <c r="D544" s="88">
        <f t="shared" si="500"/>
        <v>0</v>
      </c>
      <c r="E544" s="89"/>
      <c r="F544" s="89"/>
      <c r="G544" s="89"/>
      <c r="H544" s="91"/>
      <c r="I544" s="88">
        <f t="shared" si="501"/>
        <v>27500</v>
      </c>
      <c r="J544" s="89"/>
      <c r="K544" s="89"/>
      <c r="L544" s="89">
        <v>27500</v>
      </c>
      <c r="M544" s="91"/>
      <c r="N544" s="92">
        <f t="shared" si="502"/>
        <v>27303.82</v>
      </c>
      <c r="O544" s="89"/>
      <c r="P544" s="89"/>
      <c r="Q544" s="89">
        <v>27303.82</v>
      </c>
      <c r="R544" s="91"/>
      <c r="S544" s="85">
        <f t="shared" si="490"/>
        <v>0.99286618181818176</v>
      </c>
      <c r="T544" s="86" t="str">
        <f t="shared" si="491"/>
        <v xml:space="preserve"> </v>
      </c>
      <c r="U544" s="86" t="str">
        <f t="shared" si="492"/>
        <v xml:space="preserve"> </v>
      </c>
      <c r="V544" s="86">
        <f t="shared" si="493"/>
        <v>0.99286618181818176</v>
      </c>
      <c r="W544" s="87" t="str">
        <f t="shared" si="494"/>
        <v xml:space="preserve"> </v>
      </c>
      <c r="X544" s="58"/>
      <c r="Y544" s="58"/>
    </row>
    <row r="545" spans="1:25" ht="72" customHeight="1" x14ac:dyDescent="0.2">
      <c r="A545" s="79"/>
      <c r="B545" s="81"/>
      <c r="C545" s="159" t="s">
        <v>460</v>
      </c>
      <c r="D545" s="88">
        <f t="shared" si="500"/>
        <v>0</v>
      </c>
      <c r="E545" s="89"/>
      <c r="F545" s="89"/>
      <c r="G545" s="89"/>
      <c r="H545" s="91"/>
      <c r="I545" s="88">
        <f t="shared" si="501"/>
        <v>29920</v>
      </c>
      <c r="J545" s="89"/>
      <c r="K545" s="89"/>
      <c r="L545" s="89">
        <v>29920</v>
      </c>
      <c r="M545" s="91"/>
      <c r="N545" s="92">
        <f t="shared" si="502"/>
        <v>29440</v>
      </c>
      <c r="O545" s="89"/>
      <c r="P545" s="89"/>
      <c r="Q545" s="89">
        <v>29440</v>
      </c>
      <c r="R545" s="91"/>
      <c r="S545" s="85">
        <f t="shared" si="490"/>
        <v>0.98395721925133695</v>
      </c>
      <c r="T545" s="86" t="str">
        <f t="shared" si="491"/>
        <v xml:space="preserve"> </v>
      </c>
      <c r="U545" s="86" t="str">
        <f t="shared" si="492"/>
        <v xml:space="preserve"> </v>
      </c>
      <c r="V545" s="86">
        <f t="shared" si="493"/>
        <v>0.98395721925133695</v>
      </c>
      <c r="W545" s="87" t="str">
        <f t="shared" si="494"/>
        <v xml:space="preserve"> </v>
      </c>
      <c r="X545" s="58"/>
      <c r="Y545" s="58"/>
    </row>
    <row r="546" spans="1:25" s="10" customFormat="1" ht="67.5" customHeight="1" x14ac:dyDescent="0.2">
      <c r="A546" s="79">
        <v>1138</v>
      </c>
      <c r="B546" s="81">
        <v>31003</v>
      </c>
      <c r="C546" s="45" t="s">
        <v>136</v>
      </c>
      <c r="D546" s="51">
        <f t="shared" si="496"/>
        <v>0</v>
      </c>
      <c r="E546" s="52"/>
      <c r="F546" s="52"/>
      <c r="G546" s="52"/>
      <c r="H546" s="53"/>
      <c r="I546" s="51">
        <f t="shared" si="497"/>
        <v>853260</v>
      </c>
      <c r="J546" s="52"/>
      <c r="K546" s="52"/>
      <c r="L546" s="52"/>
      <c r="M546" s="53">
        <v>853260</v>
      </c>
      <c r="N546" s="69">
        <f t="shared" si="498"/>
        <v>839710</v>
      </c>
      <c r="O546" s="52"/>
      <c r="P546" s="52"/>
      <c r="Q546" s="52"/>
      <c r="R546" s="53">
        <v>839710</v>
      </c>
      <c r="S546" s="37">
        <f t="shared" si="490"/>
        <v>0.9841197290392143</v>
      </c>
      <c r="T546" s="38" t="str">
        <f t="shared" si="491"/>
        <v xml:space="preserve"> </v>
      </c>
      <c r="U546" s="38" t="str">
        <f t="shared" si="492"/>
        <v xml:space="preserve"> </v>
      </c>
      <c r="V546" s="38" t="str">
        <f t="shared" si="493"/>
        <v xml:space="preserve"> </v>
      </c>
      <c r="W546" s="39">
        <f t="shared" si="494"/>
        <v>0.9841197290392143</v>
      </c>
      <c r="X546" s="60"/>
      <c r="Y546" s="60"/>
    </row>
    <row r="547" spans="1:25" s="10" customFormat="1" ht="46.5" customHeight="1" x14ac:dyDescent="0.2">
      <c r="A547" s="79">
        <v>1138</v>
      </c>
      <c r="B547" s="81">
        <v>31006</v>
      </c>
      <c r="C547" s="45" t="s">
        <v>137</v>
      </c>
      <c r="D547" s="51">
        <f t="shared" si="496"/>
        <v>0</v>
      </c>
      <c r="E547" s="52"/>
      <c r="F547" s="52"/>
      <c r="G547" s="52"/>
      <c r="H547" s="53"/>
      <c r="I547" s="51">
        <f t="shared" si="497"/>
        <v>146147.6</v>
      </c>
      <c r="J547" s="52"/>
      <c r="K547" s="52">
        <v>146147.6</v>
      </c>
      <c r="L547" s="52"/>
      <c r="M547" s="53"/>
      <c r="N547" s="69">
        <f t="shared" si="498"/>
        <v>41955</v>
      </c>
      <c r="O547" s="52"/>
      <c r="P547" s="52">
        <v>41955</v>
      </c>
      <c r="Q547" s="52"/>
      <c r="R547" s="53"/>
      <c r="S547" s="37">
        <f t="shared" si="490"/>
        <v>0.28707279490049786</v>
      </c>
      <c r="T547" s="38" t="str">
        <f t="shared" si="491"/>
        <v xml:space="preserve"> </v>
      </c>
      <c r="U547" s="38">
        <f t="shared" si="492"/>
        <v>0.28707279490049786</v>
      </c>
      <c r="V547" s="38" t="str">
        <f t="shared" si="493"/>
        <v xml:space="preserve"> </v>
      </c>
      <c r="W547" s="39" t="str">
        <f t="shared" si="494"/>
        <v xml:space="preserve"> </v>
      </c>
      <c r="X547" s="60"/>
      <c r="Y547" s="60"/>
    </row>
    <row r="548" spans="1:25" s="9" customFormat="1" ht="36" customHeight="1" x14ac:dyDescent="0.2">
      <c r="A548" s="79"/>
      <c r="B548" s="80"/>
      <c r="C548" s="154" t="s">
        <v>30</v>
      </c>
      <c r="D548" s="51">
        <f>SUM(E548:H548)</f>
        <v>313040.3</v>
      </c>
      <c r="E548" s="52">
        <f>SUM(E550:E554)</f>
        <v>0</v>
      </c>
      <c r="F548" s="52">
        <f t="shared" ref="F548:H548" si="503">SUM(F550:F554)</f>
        <v>0</v>
      </c>
      <c r="G548" s="52">
        <f t="shared" si="503"/>
        <v>0</v>
      </c>
      <c r="H548" s="53">
        <f t="shared" si="503"/>
        <v>313040.3</v>
      </c>
      <c r="I548" s="51">
        <f>SUM(J548:M548)</f>
        <v>2908415.4</v>
      </c>
      <c r="J548" s="52">
        <f>SUM(J550:J554)</f>
        <v>0</v>
      </c>
      <c r="K548" s="52">
        <f t="shared" ref="K548:M548" si="504">SUM(K550:K554)</f>
        <v>262259.20000000001</v>
      </c>
      <c r="L548" s="52">
        <f t="shared" si="504"/>
        <v>32559</v>
      </c>
      <c r="M548" s="53">
        <f t="shared" si="504"/>
        <v>2613597.1999999997</v>
      </c>
      <c r="N548" s="69">
        <f>SUM(O548:R548)</f>
        <v>2836240.6100000003</v>
      </c>
      <c r="O548" s="52">
        <f>SUM(O550:O554)</f>
        <v>0</v>
      </c>
      <c r="P548" s="52">
        <f t="shared" ref="P548:R548" si="505">SUM(P550:P554)</f>
        <v>258384.28</v>
      </c>
      <c r="Q548" s="52">
        <f t="shared" si="505"/>
        <v>30900</v>
      </c>
      <c r="R548" s="53">
        <f t="shared" si="505"/>
        <v>2546956.33</v>
      </c>
      <c r="S548" s="37">
        <f t="shared" si="490"/>
        <v>0.9751841535428537</v>
      </c>
      <c r="T548" s="38" t="str">
        <f t="shared" si="491"/>
        <v xml:space="preserve"> </v>
      </c>
      <c r="U548" s="38">
        <f t="shared" si="492"/>
        <v>0.98522484625896822</v>
      </c>
      <c r="V548" s="38">
        <f t="shared" si="493"/>
        <v>0.94904634663226761</v>
      </c>
      <c r="W548" s="39">
        <f t="shared" si="494"/>
        <v>0.97450224158489318</v>
      </c>
      <c r="X548" s="60"/>
      <c r="Y548" s="60"/>
    </row>
    <row r="549" spans="1:25" s="9" customFormat="1" ht="25.5" customHeight="1" x14ac:dyDescent="0.2">
      <c r="A549" s="79"/>
      <c r="B549" s="81"/>
      <c r="C549" s="50" t="s">
        <v>10</v>
      </c>
      <c r="D549" s="51"/>
      <c r="E549" s="52"/>
      <c r="F549" s="52"/>
      <c r="G549" s="52"/>
      <c r="H549" s="53"/>
      <c r="I549" s="51"/>
      <c r="J549" s="52"/>
      <c r="K549" s="52"/>
      <c r="L549" s="52"/>
      <c r="M549" s="53"/>
      <c r="N549" s="69"/>
      <c r="O549" s="52"/>
      <c r="P549" s="52"/>
      <c r="Q549" s="52"/>
      <c r="R549" s="53"/>
      <c r="S549" s="37" t="str">
        <f t="shared" si="490"/>
        <v xml:space="preserve"> </v>
      </c>
      <c r="T549" s="38" t="str">
        <f t="shared" si="491"/>
        <v xml:space="preserve"> </v>
      </c>
      <c r="U549" s="38" t="str">
        <f t="shared" si="492"/>
        <v xml:space="preserve"> </v>
      </c>
      <c r="V549" s="38" t="str">
        <f t="shared" si="493"/>
        <v xml:space="preserve"> </v>
      </c>
      <c r="W549" s="39" t="str">
        <f t="shared" si="494"/>
        <v xml:space="preserve"> </v>
      </c>
      <c r="X549" s="60"/>
      <c r="Y549" s="60"/>
    </row>
    <row r="550" spans="1:25" s="9" customFormat="1" ht="25.5" customHeight="1" x14ac:dyDescent="0.2">
      <c r="A550" s="79">
        <v>1158</v>
      </c>
      <c r="B550" s="81">
        <v>31001</v>
      </c>
      <c r="C550" s="45" t="s">
        <v>138</v>
      </c>
      <c r="D550" s="51">
        <f>SUM(E550:H550)</f>
        <v>0</v>
      </c>
      <c r="E550" s="52"/>
      <c r="F550" s="52"/>
      <c r="G550" s="52"/>
      <c r="H550" s="53"/>
      <c r="I550" s="51">
        <f>SUM(J550:M550)</f>
        <v>2361062.9</v>
      </c>
      <c r="J550" s="52"/>
      <c r="K550" s="52"/>
      <c r="L550" s="52"/>
      <c r="M550" s="53">
        <v>2361062.9</v>
      </c>
      <c r="N550" s="69">
        <f>SUM(O550:R550)</f>
        <v>2299747.4700000002</v>
      </c>
      <c r="O550" s="52"/>
      <c r="P550" s="52"/>
      <c r="Q550" s="52"/>
      <c r="R550" s="53">
        <v>2299747.4700000002</v>
      </c>
      <c r="S550" s="37">
        <f t="shared" si="490"/>
        <v>0.97403058173503143</v>
      </c>
      <c r="T550" s="38" t="str">
        <f t="shared" si="491"/>
        <v xml:space="preserve"> </v>
      </c>
      <c r="U550" s="38" t="str">
        <f t="shared" si="492"/>
        <v xml:space="preserve"> </v>
      </c>
      <c r="V550" s="38" t="str">
        <f t="shared" si="493"/>
        <v xml:space="preserve"> </v>
      </c>
      <c r="W550" s="39">
        <f t="shared" si="494"/>
        <v>0.97403058173503143</v>
      </c>
      <c r="X550" s="60"/>
      <c r="Y550" s="60"/>
    </row>
    <row r="551" spans="1:25" s="10" customFormat="1" ht="77.25" customHeight="1" x14ac:dyDescent="0.2">
      <c r="A551" s="79">
        <v>1158</v>
      </c>
      <c r="B551" s="81">
        <v>31002</v>
      </c>
      <c r="C551" s="45" t="s">
        <v>56</v>
      </c>
      <c r="D551" s="51">
        <f>SUM(E551:H551)</f>
        <v>500</v>
      </c>
      <c r="E551" s="52">
        <v>0</v>
      </c>
      <c r="F551" s="52">
        <v>0</v>
      </c>
      <c r="G551" s="52">
        <v>0</v>
      </c>
      <c r="H551" s="53">
        <v>500</v>
      </c>
      <c r="I551" s="51">
        <f>SUM(J551:M551)</f>
        <v>3200</v>
      </c>
      <c r="J551" s="52">
        <v>0</v>
      </c>
      <c r="K551" s="52">
        <v>0</v>
      </c>
      <c r="L551" s="52">
        <v>0</v>
      </c>
      <c r="M551" s="53">
        <v>3200</v>
      </c>
      <c r="N551" s="69">
        <f>SUM(O551:R551)</f>
        <v>3199.08</v>
      </c>
      <c r="O551" s="52">
        <v>0</v>
      </c>
      <c r="P551" s="52">
        <v>0</v>
      </c>
      <c r="Q551" s="52">
        <v>0</v>
      </c>
      <c r="R551" s="53">
        <v>3199.08</v>
      </c>
      <c r="S551" s="37">
        <f t="shared" si="490"/>
        <v>0.9997125</v>
      </c>
      <c r="T551" s="38" t="str">
        <f t="shared" si="491"/>
        <v xml:space="preserve"> </v>
      </c>
      <c r="U551" s="38" t="str">
        <f t="shared" si="492"/>
        <v xml:space="preserve"> </v>
      </c>
      <c r="V551" s="38" t="str">
        <f t="shared" si="493"/>
        <v xml:space="preserve"> </v>
      </c>
      <c r="W551" s="39">
        <f t="shared" si="494"/>
        <v>0.9997125</v>
      </c>
      <c r="X551" s="60"/>
      <c r="Y551" s="60"/>
    </row>
    <row r="552" spans="1:25" s="10" customFormat="1" ht="59.25" customHeight="1" x14ac:dyDescent="0.2">
      <c r="A552" s="79">
        <v>1158</v>
      </c>
      <c r="B552" s="81">
        <v>31003</v>
      </c>
      <c r="C552" s="45" t="s">
        <v>57</v>
      </c>
      <c r="D552" s="51">
        <f>SUM(E552:H552)</f>
        <v>176979.3</v>
      </c>
      <c r="E552" s="52">
        <v>0</v>
      </c>
      <c r="F552" s="52">
        <v>0</v>
      </c>
      <c r="G552" s="52">
        <v>0</v>
      </c>
      <c r="H552" s="53">
        <v>176979.3</v>
      </c>
      <c r="I552" s="51">
        <f>SUM(J552:M552)</f>
        <v>130517.4</v>
      </c>
      <c r="J552" s="52">
        <v>0</v>
      </c>
      <c r="K552" s="52">
        <v>0</v>
      </c>
      <c r="L552" s="52">
        <v>0</v>
      </c>
      <c r="M552" s="53">
        <v>130517.4</v>
      </c>
      <c r="N552" s="69">
        <f>SUM(O552:R552)</f>
        <v>130517.32</v>
      </c>
      <c r="O552" s="52">
        <v>0</v>
      </c>
      <c r="P552" s="52">
        <v>0</v>
      </c>
      <c r="Q552" s="52">
        <v>0</v>
      </c>
      <c r="R552" s="53">
        <v>130517.32</v>
      </c>
      <c r="S552" s="37">
        <f t="shared" si="490"/>
        <v>0.99999938705490621</v>
      </c>
      <c r="T552" s="38" t="str">
        <f t="shared" si="491"/>
        <v xml:space="preserve"> </v>
      </c>
      <c r="U552" s="38" t="str">
        <f t="shared" si="492"/>
        <v xml:space="preserve"> </v>
      </c>
      <c r="V552" s="38" t="str">
        <f t="shared" si="493"/>
        <v xml:space="preserve"> </v>
      </c>
      <c r="W552" s="39">
        <f t="shared" si="494"/>
        <v>0.99999938705490621</v>
      </c>
      <c r="X552" s="60"/>
      <c r="Y552" s="60"/>
    </row>
    <row r="553" spans="1:25" s="10" customFormat="1" ht="57.75" customHeight="1" x14ac:dyDescent="0.2">
      <c r="A553" s="79">
        <v>1158</v>
      </c>
      <c r="B553" s="81">
        <v>31004</v>
      </c>
      <c r="C553" s="45" t="s">
        <v>38</v>
      </c>
      <c r="D553" s="51">
        <f t="shared" ref="D553:D554" si="506">SUM(E553:H553)</f>
        <v>135561</v>
      </c>
      <c r="E553" s="52">
        <v>0</v>
      </c>
      <c r="F553" s="52">
        <v>0</v>
      </c>
      <c r="G553" s="52">
        <v>0</v>
      </c>
      <c r="H553" s="53">
        <v>135561</v>
      </c>
      <c r="I553" s="51">
        <f t="shared" ref="I553:I554" si="507">SUM(J553:M553)</f>
        <v>118816.9</v>
      </c>
      <c r="J553" s="52">
        <v>0</v>
      </c>
      <c r="K553" s="52">
        <v>0</v>
      </c>
      <c r="L553" s="52">
        <v>0</v>
      </c>
      <c r="M553" s="53">
        <v>118816.9</v>
      </c>
      <c r="N553" s="69">
        <f t="shared" ref="N553:N554" si="508">SUM(O553:R553)</f>
        <v>113492.46</v>
      </c>
      <c r="O553" s="52">
        <v>0</v>
      </c>
      <c r="P553" s="52">
        <v>0</v>
      </c>
      <c r="Q553" s="52">
        <v>0</v>
      </c>
      <c r="R553" s="53">
        <v>113492.46</v>
      </c>
      <c r="S553" s="37">
        <f t="shared" si="490"/>
        <v>0.95518785627297143</v>
      </c>
      <c r="T553" s="38" t="str">
        <f t="shared" si="491"/>
        <v xml:space="preserve"> </v>
      </c>
      <c r="U553" s="38" t="str">
        <f t="shared" si="492"/>
        <v xml:space="preserve"> </v>
      </c>
      <c r="V553" s="38" t="str">
        <f t="shared" si="493"/>
        <v xml:space="preserve"> </v>
      </c>
      <c r="W553" s="39">
        <f t="shared" si="494"/>
        <v>0.95518785627297143</v>
      </c>
      <c r="X553" s="60"/>
      <c r="Y553" s="60"/>
    </row>
    <row r="554" spans="1:25" s="10" customFormat="1" ht="40.5" customHeight="1" x14ac:dyDescent="0.2">
      <c r="A554" s="79">
        <v>1158</v>
      </c>
      <c r="B554" s="81">
        <v>31005</v>
      </c>
      <c r="C554" s="45" t="s">
        <v>139</v>
      </c>
      <c r="D554" s="51">
        <f t="shared" si="506"/>
        <v>0</v>
      </c>
      <c r="E554" s="52"/>
      <c r="F554" s="52"/>
      <c r="G554" s="52"/>
      <c r="H554" s="53"/>
      <c r="I554" s="51">
        <f t="shared" si="507"/>
        <v>294818.2</v>
      </c>
      <c r="J554" s="52"/>
      <c r="K554" s="52">
        <v>262259.20000000001</v>
      </c>
      <c r="L554" s="52">
        <v>32559</v>
      </c>
      <c r="M554" s="53"/>
      <c r="N554" s="69">
        <f t="shared" si="508"/>
        <v>289284.28000000003</v>
      </c>
      <c r="O554" s="52"/>
      <c r="P554" s="52">
        <v>258384.28</v>
      </c>
      <c r="Q554" s="52">
        <v>30900</v>
      </c>
      <c r="R554" s="53"/>
      <c r="S554" s="37">
        <f t="shared" si="490"/>
        <v>0.98122938136112359</v>
      </c>
      <c r="T554" s="38" t="str">
        <f t="shared" si="491"/>
        <v xml:space="preserve"> </v>
      </c>
      <c r="U554" s="38">
        <f t="shared" si="492"/>
        <v>0.98522484625896822</v>
      </c>
      <c r="V554" s="38">
        <f t="shared" si="493"/>
        <v>0.94904634663226761</v>
      </c>
      <c r="W554" s="39" t="str">
        <f t="shared" si="494"/>
        <v xml:space="preserve"> </v>
      </c>
      <c r="X554" s="60"/>
      <c r="Y554" s="60"/>
    </row>
    <row r="555" spans="1:25" s="10" customFormat="1" ht="33" customHeight="1" x14ac:dyDescent="0.2">
      <c r="A555" s="71"/>
      <c r="B555" s="72"/>
      <c r="C555" s="154" t="s">
        <v>140</v>
      </c>
      <c r="D555" s="138">
        <f>SUM(E555:H555)</f>
        <v>0</v>
      </c>
      <c r="E555" s="139">
        <f>SUM(E557:E558)</f>
        <v>0</v>
      </c>
      <c r="F555" s="139">
        <f t="shared" ref="F555:H555" si="509">SUM(F557:F558)</f>
        <v>0</v>
      </c>
      <c r="G555" s="139">
        <f t="shared" si="509"/>
        <v>0</v>
      </c>
      <c r="H555" s="140">
        <f t="shared" si="509"/>
        <v>0</v>
      </c>
      <c r="I555" s="138">
        <f>SUM(J555:M555)</f>
        <v>22754.100000000002</v>
      </c>
      <c r="J555" s="139">
        <f>SUM(J557:J558)</f>
        <v>0</v>
      </c>
      <c r="K555" s="139">
        <f t="shared" ref="K555:M555" si="510">SUM(K557:K558)</f>
        <v>0</v>
      </c>
      <c r="L555" s="139">
        <f t="shared" si="510"/>
        <v>0</v>
      </c>
      <c r="M555" s="140">
        <f t="shared" si="510"/>
        <v>22754.100000000002</v>
      </c>
      <c r="N555" s="141">
        <f>SUM(O555:R555)</f>
        <v>22679.1</v>
      </c>
      <c r="O555" s="139">
        <f>SUM(O557:O558)</f>
        <v>0</v>
      </c>
      <c r="P555" s="139">
        <f t="shared" ref="P555:R555" si="511">SUM(P557:P558)</f>
        <v>0</v>
      </c>
      <c r="Q555" s="139">
        <f t="shared" si="511"/>
        <v>0</v>
      </c>
      <c r="R555" s="140">
        <f t="shared" si="511"/>
        <v>22679.1</v>
      </c>
      <c r="S555" s="37">
        <f t="shared" si="490"/>
        <v>0.99670389072738519</v>
      </c>
      <c r="T555" s="38" t="str">
        <f t="shared" si="491"/>
        <v xml:space="preserve"> </v>
      </c>
      <c r="U555" s="38" t="str">
        <f t="shared" si="492"/>
        <v xml:space="preserve"> </v>
      </c>
      <c r="V555" s="38" t="str">
        <f t="shared" si="493"/>
        <v xml:space="preserve"> </v>
      </c>
      <c r="W555" s="39">
        <f t="shared" si="494"/>
        <v>0.99670389072738519</v>
      </c>
      <c r="X555" s="60"/>
      <c r="Y555" s="60"/>
    </row>
    <row r="556" spans="1:25" s="10" customFormat="1" ht="16.5" x14ac:dyDescent="0.2">
      <c r="A556" s="71"/>
      <c r="B556" s="77"/>
      <c r="C556" s="50" t="s">
        <v>10</v>
      </c>
      <c r="D556" s="124"/>
      <c r="E556" s="74"/>
      <c r="F556" s="74"/>
      <c r="G556" s="74"/>
      <c r="H556" s="75"/>
      <c r="I556" s="124"/>
      <c r="J556" s="74"/>
      <c r="K556" s="74"/>
      <c r="L556" s="74"/>
      <c r="M556" s="75"/>
      <c r="N556" s="125"/>
      <c r="O556" s="74"/>
      <c r="P556" s="74"/>
      <c r="Q556" s="74"/>
      <c r="R556" s="75"/>
      <c r="S556" s="37" t="str">
        <f t="shared" si="490"/>
        <v xml:space="preserve"> </v>
      </c>
      <c r="T556" s="38" t="str">
        <f t="shared" si="491"/>
        <v xml:space="preserve"> </v>
      </c>
      <c r="U556" s="38" t="str">
        <f t="shared" si="492"/>
        <v xml:space="preserve"> </v>
      </c>
      <c r="V556" s="38" t="str">
        <f t="shared" si="493"/>
        <v xml:space="preserve"> </v>
      </c>
      <c r="W556" s="39" t="str">
        <f t="shared" si="494"/>
        <v xml:space="preserve"> </v>
      </c>
      <c r="X556" s="60"/>
      <c r="Y556" s="60"/>
    </row>
    <row r="557" spans="1:25" s="10" customFormat="1" ht="34.5" customHeight="1" x14ac:dyDescent="0.2">
      <c r="A557" s="71">
        <v>1161</v>
      </c>
      <c r="B557" s="77">
        <v>11002</v>
      </c>
      <c r="C557" s="45" t="s">
        <v>141</v>
      </c>
      <c r="D557" s="124">
        <f t="shared" ref="D557:D558" si="512">SUM(E557:H557)</f>
        <v>0</v>
      </c>
      <c r="E557" s="74"/>
      <c r="F557" s="74"/>
      <c r="G557" s="74"/>
      <c r="H557" s="75"/>
      <c r="I557" s="124">
        <f t="shared" ref="I557:I558" si="513">SUM(J557:M557)</f>
        <v>1092.7</v>
      </c>
      <c r="J557" s="74"/>
      <c r="K557" s="74"/>
      <c r="L557" s="74"/>
      <c r="M557" s="75">
        <v>1092.7</v>
      </c>
      <c r="N557" s="125">
        <f t="shared" ref="N557:N558" si="514">SUM(O557:R557)</f>
        <v>1085.0999999999999</v>
      </c>
      <c r="O557" s="74"/>
      <c r="P557" s="74"/>
      <c r="Q557" s="74"/>
      <c r="R557" s="75">
        <v>1085.0999999999999</v>
      </c>
      <c r="S557" s="37">
        <f t="shared" si="490"/>
        <v>0.99304475153290006</v>
      </c>
      <c r="T557" s="38" t="str">
        <f t="shared" si="491"/>
        <v xml:space="preserve"> </v>
      </c>
      <c r="U557" s="38" t="str">
        <f t="shared" si="492"/>
        <v xml:space="preserve"> </v>
      </c>
      <c r="V557" s="38" t="str">
        <f t="shared" si="493"/>
        <v xml:space="preserve"> </v>
      </c>
      <c r="W557" s="39">
        <f t="shared" si="494"/>
        <v>0.99304475153290006</v>
      </c>
      <c r="X557" s="60"/>
      <c r="Y557" s="60"/>
    </row>
    <row r="558" spans="1:25" s="10" customFormat="1" ht="45.75" customHeight="1" x14ac:dyDescent="0.2">
      <c r="A558" s="71">
        <v>1161</v>
      </c>
      <c r="B558" s="77">
        <v>31001</v>
      </c>
      <c r="C558" s="45" t="s">
        <v>142</v>
      </c>
      <c r="D558" s="124">
        <f t="shared" si="512"/>
        <v>0</v>
      </c>
      <c r="E558" s="52"/>
      <c r="F558" s="52"/>
      <c r="G558" s="52"/>
      <c r="H558" s="53"/>
      <c r="I558" s="124">
        <f t="shared" si="513"/>
        <v>21661.4</v>
      </c>
      <c r="J558" s="52"/>
      <c r="K558" s="52"/>
      <c r="L558" s="52"/>
      <c r="M558" s="53">
        <v>21661.4</v>
      </c>
      <c r="N558" s="125">
        <f t="shared" si="514"/>
        <v>21594</v>
      </c>
      <c r="O558" s="52"/>
      <c r="P558" s="52"/>
      <c r="Q558" s="52"/>
      <c r="R558" s="53">
        <v>21594</v>
      </c>
      <c r="S558" s="37">
        <f t="shared" si="490"/>
        <v>0.99688847442916884</v>
      </c>
      <c r="T558" s="38" t="str">
        <f t="shared" si="491"/>
        <v xml:space="preserve"> </v>
      </c>
      <c r="U558" s="38" t="str">
        <f t="shared" si="492"/>
        <v xml:space="preserve"> </v>
      </c>
      <c r="V558" s="38" t="str">
        <f t="shared" si="493"/>
        <v xml:space="preserve"> </v>
      </c>
      <c r="W558" s="39">
        <f t="shared" si="494"/>
        <v>0.99688847442916884</v>
      </c>
      <c r="X558" s="60"/>
      <c r="Y558" s="60"/>
    </row>
    <row r="559" spans="1:25" s="7" customFormat="1" ht="42.75" customHeight="1" x14ac:dyDescent="0.2">
      <c r="A559" s="71"/>
      <c r="B559" s="72"/>
      <c r="C559" s="154" t="s">
        <v>76</v>
      </c>
      <c r="D559" s="138">
        <f>D561</f>
        <v>3915</v>
      </c>
      <c r="E559" s="139">
        <f t="shared" ref="E559:R559" si="515">E561</f>
        <v>0</v>
      </c>
      <c r="F559" s="139">
        <f t="shared" si="515"/>
        <v>0</v>
      </c>
      <c r="G559" s="139">
        <f t="shared" si="515"/>
        <v>0</v>
      </c>
      <c r="H559" s="140">
        <f t="shared" si="515"/>
        <v>3915</v>
      </c>
      <c r="I559" s="138">
        <f t="shared" si="515"/>
        <v>3601.6</v>
      </c>
      <c r="J559" s="139">
        <f t="shared" si="515"/>
        <v>0</v>
      </c>
      <c r="K559" s="139">
        <f t="shared" si="515"/>
        <v>0</v>
      </c>
      <c r="L559" s="139">
        <f t="shared" si="515"/>
        <v>0</v>
      </c>
      <c r="M559" s="140">
        <f t="shared" si="515"/>
        <v>3601.6</v>
      </c>
      <c r="N559" s="141">
        <f t="shared" si="515"/>
        <v>3601.6</v>
      </c>
      <c r="O559" s="139">
        <f t="shared" si="515"/>
        <v>0</v>
      </c>
      <c r="P559" s="139">
        <f t="shared" si="515"/>
        <v>0</v>
      </c>
      <c r="Q559" s="139">
        <f t="shared" si="515"/>
        <v>0</v>
      </c>
      <c r="R559" s="140">
        <f t="shared" si="515"/>
        <v>3601.6</v>
      </c>
      <c r="S559" s="37">
        <f t="shared" si="490"/>
        <v>1</v>
      </c>
      <c r="T559" s="38" t="str">
        <f t="shared" si="491"/>
        <v xml:space="preserve"> </v>
      </c>
      <c r="U559" s="38" t="str">
        <f t="shared" si="492"/>
        <v xml:space="preserve"> </v>
      </c>
      <c r="V559" s="38" t="str">
        <f t="shared" si="493"/>
        <v xml:space="preserve"> </v>
      </c>
      <c r="W559" s="39">
        <f t="shared" si="494"/>
        <v>1</v>
      </c>
      <c r="X559" s="59"/>
      <c r="Y559" s="59"/>
    </row>
    <row r="560" spans="1:25" s="7" customFormat="1" ht="16.5" x14ac:dyDescent="0.2">
      <c r="A560" s="71"/>
      <c r="B560" s="77"/>
      <c r="C560" s="50" t="s">
        <v>10</v>
      </c>
      <c r="D560" s="124"/>
      <c r="E560" s="74"/>
      <c r="F560" s="74"/>
      <c r="G560" s="74"/>
      <c r="H560" s="75"/>
      <c r="I560" s="124"/>
      <c r="J560" s="74"/>
      <c r="K560" s="74"/>
      <c r="L560" s="74"/>
      <c r="M560" s="75"/>
      <c r="N560" s="125"/>
      <c r="O560" s="74"/>
      <c r="P560" s="74"/>
      <c r="Q560" s="74"/>
      <c r="R560" s="75"/>
      <c r="S560" s="37" t="str">
        <f t="shared" si="490"/>
        <v xml:space="preserve"> </v>
      </c>
      <c r="T560" s="38" t="str">
        <f t="shared" si="491"/>
        <v xml:space="preserve"> </v>
      </c>
      <c r="U560" s="38" t="str">
        <f t="shared" si="492"/>
        <v xml:space="preserve"> </v>
      </c>
      <c r="V560" s="38" t="str">
        <f t="shared" si="493"/>
        <v xml:space="preserve"> </v>
      </c>
      <c r="W560" s="39" t="str">
        <f t="shared" si="494"/>
        <v xml:space="preserve"> </v>
      </c>
      <c r="X560" s="59"/>
      <c r="Y560" s="59"/>
    </row>
    <row r="561" spans="1:25" s="8" customFormat="1" ht="62.25" customHeight="1" x14ac:dyDescent="0.2">
      <c r="A561" s="71">
        <v>1060</v>
      </c>
      <c r="B561" s="77">
        <v>31001</v>
      </c>
      <c r="C561" s="45" t="s">
        <v>77</v>
      </c>
      <c r="D561" s="124">
        <f t="shared" ref="D561" si="516">SUM(E561:H561)</f>
        <v>3915</v>
      </c>
      <c r="E561" s="74"/>
      <c r="F561" s="74"/>
      <c r="G561" s="74"/>
      <c r="H561" s="75">
        <v>3915</v>
      </c>
      <c r="I561" s="124">
        <f t="shared" ref="I561" si="517">SUM(J561:M561)</f>
        <v>3601.6</v>
      </c>
      <c r="J561" s="74"/>
      <c r="K561" s="74"/>
      <c r="L561" s="74"/>
      <c r="M561" s="75">
        <v>3601.6</v>
      </c>
      <c r="N561" s="125">
        <f t="shared" ref="N561" si="518">SUM(O561:R561)</f>
        <v>3601.6</v>
      </c>
      <c r="O561" s="74"/>
      <c r="P561" s="74"/>
      <c r="Q561" s="74"/>
      <c r="R561" s="75">
        <v>3601.6</v>
      </c>
      <c r="S561" s="37">
        <f t="shared" si="490"/>
        <v>1</v>
      </c>
      <c r="T561" s="38" t="str">
        <f t="shared" si="491"/>
        <v xml:space="preserve"> </v>
      </c>
      <c r="U561" s="38" t="str">
        <f t="shared" si="492"/>
        <v xml:space="preserve"> </v>
      </c>
      <c r="V561" s="38" t="str">
        <f t="shared" si="493"/>
        <v xml:space="preserve"> </v>
      </c>
      <c r="W561" s="39">
        <f t="shared" si="494"/>
        <v>1</v>
      </c>
      <c r="X561" s="59"/>
      <c r="Y561" s="59"/>
    </row>
    <row r="562" spans="1:25" s="8" customFormat="1" ht="25.5" customHeight="1" x14ac:dyDescent="0.2">
      <c r="A562" s="71"/>
      <c r="B562" s="72"/>
      <c r="C562" s="154" t="s">
        <v>143</v>
      </c>
      <c r="D562" s="138">
        <f>SUM(E562:H562)</f>
        <v>0</v>
      </c>
      <c r="E562" s="139">
        <f>E564</f>
        <v>0</v>
      </c>
      <c r="F562" s="139">
        <f t="shared" ref="F562:G562" si="519">F564</f>
        <v>0</v>
      </c>
      <c r="G562" s="139">
        <f t="shared" si="519"/>
        <v>0</v>
      </c>
      <c r="H562" s="140">
        <f>H564</f>
        <v>0</v>
      </c>
      <c r="I562" s="138">
        <f>SUM(J562:M562)</f>
        <v>11068.2</v>
      </c>
      <c r="J562" s="139">
        <f>J564</f>
        <v>0</v>
      </c>
      <c r="K562" s="139">
        <f t="shared" ref="K562:L562" si="520">K564</f>
        <v>0</v>
      </c>
      <c r="L562" s="139">
        <f t="shared" si="520"/>
        <v>2950</v>
      </c>
      <c r="M562" s="140">
        <f>M564</f>
        <v>8118.2</v>
      </c>
      <c r="N562" s="141">
        <f>SUM(O562:R562)</f>
        <v>10779.01</v>
      </c>
      <c r="O562" s="139">
        <f>O564</f>
        <v>0</v>
      </c>
      <c r="P562" s="139">
        <f t="shared" ref="P562:Q562" si="521">P564</f>
        <v>0</v>
      </c>
      <c r="Q562" s="139">
        <f t="shared" si="521"/>
        <v>2700</v>
      </c>
      <c r="R562" s="140">
        <f>R564</f>
        <v>8079.01</v>
      </c>
      <c r="S562" s="37">
        <f t="shared" si="490"/>
        <v>0.97387199363943544</v>
      </c>
      <c r="T562" s="38" t="str">
        <f t="shared" si="491"/>
        <v xml:space="preserve"> </v>
      </c>
      <c r="U562" s="38" t="str">
        <f t="shared" si="492"/>
        <v xml:space="preserve"> </v>
      </c>
      <c r="V562" s="38">
        <f t="shared" si="493"/>
        <v>0.9152542372881356</v>
      </c>
      <c r="W562" s="39">
        <f t="shared" si="494"/>
        <v>0.99517257520139935</v>
      </c>
      <c r="X562" s="59"/>
      <c r="Y562" s="59"/>
    </row>
    <row r="563" spans="1:25" s="8" customFormat="1" ht="16.5" x14ac:dyDescent="0.2">
      <c r="A563" s="71"/>
      <c r="B563" s="77"/>
      <c r="C563" s="50" t="s">
        <v>10</v>
      </c>
      <c r="D563" s="124"/>
      <c r="E563" s="74"/>
      <c r="F563" s="74"/>
      <c r="G563" s="74"/>
      <c r="H563" s="75"/>
      <c r="I563" s="124"/>
      <c r="J563" s="74"/>
      <c r="K563" s="74"/>
      <c r="L563" s="74"/>
      <c r="M563" s="75"/>
      <c r="N563" s="125"/>
      <c r="O563" s="74"/>
      <c r="P563" s="74"/>
      <c r="Q563" s="74"/>
      <c r="R563" s="75"/>
      <c r="S563" s="37" t="str">
        <f t="shared" si="490"/>
        <v xml:space="preserve"> </v>
      </c>
      <c r="T563" s="38" t="str">
        <f t="shared" si="491"/>
        <v xml:space="preserve"> </v>
      </c>
      <c r="U563" s="38" t="str">
        <f t="shared" si="492"/>
        <v xml:space="preserve"> </v>
      </c>
      <c r="V563" s="38" t="str">
        <f t="shared" si="493"/>
        <v xml:space="preserve"> </v>
      </c>
      <c r="W563" s="39" t="str">
        <f t="shared" si="494"/>
        <v xml:space="preserve"> </v>
      </c>
      <c r="X563" s="59"/>
      <c r="Y563" s="59"/>
    </row>
    <row r="564" spans="1:25" s="8" customFormat="1" ht="39.75" customHeight="1" x14ac:dyDescent="0.2">
      <c r="A564" s="71">
        <v>1180</v>
      </c>
      <c r="B564" s="77">
        <v>11003</v>
      </c>
      <c r="C564" s="45" t="s">
        <v>144</v>
      </c>
      <c r="D564" s="124">
        <f>SUM(E564:H564)</f>
        <v>0</v>
      </c>
      <c r="E564" s="74"/>
      <c r="F564" s="74"/>
      <c r="G564" s="74"/>
      <c r="H564" s="75"/>
      <c r="I564" s="124">
        <f>SUM(J564:M564)</f>
        <v>11068.2</v>
      </c>
      <c r="J564" s="74"/>
      <c r="K564" s="74"/>
      <c r="L564" s="74">
        <v>2950</v>
      </c>
      <c r="M564" s="75">
        <v>8118.2</v>
      </c>
      <c r="N564" s="125">
        <f>SUM(O564:R564)</f>
        <v>10779.01</v>
      </c>
      <c r="O564" s="74"/>
      <c r="P564" s="74"/>
      <c r="Q564" s="74">
        <v>2700</v>
      </c>
      <c r="R564" s="75">
        <v>8079.01</v>
      </c>
      <c r="S564" s="37">
        <f t="shared" si="490"/>
        <v>0.97387199363943544</v>
      </c>
      <c r="T564" s="38" t="str">
        <f t="shared" si="491"/>
        <v xml:space="preserve"> </v>
      </c>
      <c r="U564" s="38" t="str">
        <f t="shared" si="492"/>
        <v xml:space="preserve"> </v>
      </c>
      <c r="V564" s="38">
        <f t="shared" si="493"/>
        <v>0.9152542372881356</v>
      </c>
      <c r="W564" s="39">
        <f t="shared" si="494"/>
        <v>0.99517257520139935</v>
      </c>
      <c r="X564" s="59"/>
      <c r="Y564" s="59"/>
    </row>
    <row r="565" spans="1:25" s="9" customFormat="1" ht="21.75" customHeight="1" x14ac:dyDescent="0.2">
      <c r="A565" s="79"/>
      <c r="B565" s="80"/>
      <c r="C565" s="154" t="s">
        <v>31</v>
      </c>
      <c r="D565" s="51">
        <f>SUM(D567,D568,D577,D579,D580)</f>
        <v>496100</v>
      </c>
      <c r="E565" s="52">
        <f>SUM(E567,E568,E577,E579,E580)</f>
        <v>0</v>
      </c>
      <c r="F565" s="52">
        <f t="shared" ref="F565:R565" si="522">SUM(F567,F568,F577,F579,F580)</f>
        <v>0</v>
      </c>
      <c r="G565" s="52">
        <f t="shared" si="522"/>
        <v>495500</v>
      </c>
      <c r="H565" s="53">
        <f t="shared" si="522"/>
        <v>600</v>
      </c>
      <c r="I565" s="51">
        <f t="shared" si="522"/>
        <v>716463</v>
      </c>
      <c r="J565" s="52">
        <f t="shared" si="522"/>
        <v>453200</v>
      </c>
      <c r="K565" s="52">
        <f t="shared" si="522"/>
        <v>0</v>
      </c>
      <c r="L565" s="52">
        <f t="shared" si="522"/>
        <v>255741</v>
      </c>
      <c r="M565" s="53">
        <f t="shared" si="522"/>
        <v>7522</v>
      </c>
      <c r="N565" s="69">
        <f t="shared" si="522"/>
        <v>636702.49</v>
      </c>
      <c r="O565" s="52">
        <f t="shared" si="522"/>
        <v>398074.69</v>
      </c>
      <c r="P565" s="52">
        <f t="shared" si="522"/>
        <v>0</v>
      </c>
      <c r="Q565" s="52">
        <f t="shared" si="522"/>
        <v>232151</v>
      </c>
      <c r="R565" s="53">
        <f t="shared" si="522"/>
        <v>6476.8</v>
      </c>
      <c r="S565" s="37">
        <f t="shared" si="490"/>
        <v>0.8886746279989336</v>
      </c>
      <c r="T565" s="38">
        <f t="shared" si="491"/>
        <v>0.87836427625772284</v>
      </c>
      <c r="U565" s="38" t="str">
        <f t="shared" si="492"/>
        <v xml:space="preserve"> </v>
      </c>
      <c r="V565" s="38">
        <f t="shared" si="493"/>
        <v>0.90775823978165404</v>
      </c>
      <c r="W565" s="39">
        <f t="shared" si="494"/>
        <v>0.86104759372507311</v>
      </c>
      <c r="X565" s="60"/>
      <c r="Y565" s="60"/>
    </row>
    <row r="566" spans="1:25" s="1" customFormat="1" ht="20.25" customHeight="1" x14ac:dyDescent="0.2">
      <c r="A566" s="79"/>
      <c r="B566" s="81"/>
      <c r="C566" s="50" t="s">
        <v>10</v>
      </c>
      <c r="D566" s="88"/>
      <c r="E566" s="89"/>
      <c r="F566" s="89"/>
      <c r="G566" s="89"/>
      <c r="H566" s="91"/>
      <c r="I566" s="88"/>
      <c r="J566" s="89"/>
      <c r="K566" s="89"/>
      <c r="L566" s="89"/>
      <c r="M566" s="91"/>
      <c r="N566" s="92"/>
      <c r="O566" s="89"/>
      <c r="P566" s="89"/>
      <c r="Q566" s="89"/>
      <c r="R566" s="91"/>
      <c r="S566" s="85" t="str">
        <f t="shared" si="490"/>
        <v xml:space="preserve"> </v>
      </c>
      <c r="T566" s="86" t="str">
        <f t="shared" si="491"/>
        <v xml:space="preserve"> </v>
      </c>
      <c r="U566" s="86" t="str">
        <f t="shared" si="492"/>
        <v xml:space="preserve"> </v>
      </c>
      <c r="V566" s="86" t="str">
        <f t="shared" si="493"/>
        <v xml:space="preserve"> </v>
      </c>
      <c r="W566" s="87" t="str">
        <f t="shared" si="494"/>
        <v xml:space="preserve"> </v>
      </c>
      <c r="X566" s="58"/>
      <c r="Y566" s="58"/>
    </row>
    <row r="567" spans="1:25" s="10" customFormat="1" ht="53.25" customHeight="1" x14ac:dyDescent="0.2">
      <c r="A567" s="79">
        <v>1103</v>
      </c>
      <c r="B567" s="81">
        <v>11002</v>
      </c>
      <c r="C567" s="45" t="s">
        <v>32</v>
      </c>
      <c r="D567" s="51">
        <f>SUM(E567:H567)</f>
        <v>98500</v>
      </c>
      <c r="E567" s="52"/>
      <c r="F567" s="52"/>
      <c r="G567" s="130">
        <v>98500</v>
      </c>
      <c r="H567" s="53"/>
      <c r="I567" s="51">
        <f>SUM(J567:M567)</f>
        <v>38805</v>
      </c>
      <c r="J567" s="52"/>
      <c r="K567" s="52"/>
      <c r="L567" s="130">
        <v>38805</v>
      </c>
      <c r="M567" s="53"/>
      <c r="N567" s="69">
        <f>SUM(O567:R567)</f>
        <v>15235</v>
      </c>
      <c r="O567" s="52"/>
      <c r="P567" s="52"/>
      <c r="Q567" s="130">
        <v>15235</v>
      </c>
      <c r="R567" s="53"/>
      <c r="S567" s="37">
        <f t="shared" si="490"/>
        <v>0.3926040458703775</v>
      </c>
      <c r="T567" s="38" t="str">
        <f t="shared" si="491"/>
        <v xml:space="preserve"> </v>
      </c>
      <c r="U567" s="38" t="str">
        <f t="shared" si="492"/>
        <v xml:space="preserve"> </v>
      </c>
      <c r="V567" s="38">
        <f t="shared" si="493"/>
        <v>0.3926040458703775</v>
      </c>
      <c r="W567" s="39" t="str">
        <f t="shared" si="494"/>
        <v xml:space="preserve"> </v>
      </c>
      <c r="X567" s="60"/>
      <c r="Y567" s="60"/>
    </row>
    <row r="568" spans="1:25" s="10" customFormat="1" ht="54.75" customHeight="1" x14ac:dyDescent="0.2">
      <c r="A568" s="79">
        <v>1103</v>
      </c>
      <c r="B568" s="81">
        <v>11003</v>
      </c>
      <c r="C568" s="45" t="s">
        <v>33</v>
      </c>
      <c r="D568" s="51">
        <f>SUM(E568:H568)</f>
        <v>397000</v>
      </c>
      <c r="E568" s="52">
        <f>SUM(E569:E576)</f>
        <v>0</v>
      </c>
      <c r="F568" s="52">
        <f t="shared" ref="F568:Q568" si="523">SUM(F569:F576)</f>
        <v>0</v>
      </c>
      <c r="G568" s="52">
        <f t="shared" si="523"/>
        <v>397000</v>
      </c>
      <c r="H568" s="53">
        <f t="shared" si="523"/>
        <v>0</v>
      </c>
      <c r="I568" s="51">
        <f t="shared" si="523"/>
        <v>199936</v>
      </c>
      <c r="J568" s="52">
        <f t="shared" si="523"/>
        <v>0</v>
      </c>
      <c r="K568" s="52">
        <f t="shared" si="523"/>
        <v>0</v>
      </c>
      <c r="L568" s="52">
        <f t="shared" si="523"/>
        <v>199936</v>
      </c>
      <c r="M568" s="53">
        <f t="shared" si="523"/>
        <v>0</v>
      </c>
      <c r="N568" s="69">
        <f t="shared" si="523"/>
        <v>199936</v>
      </c>
      <c r="O568" s="52">
        <f t="shared" si="523"/>
        <v>0</v>
      </c>
      <c r="P568" s="52">
        <f t="shared" si="523"/>
        <v>0</v>
      </c>
      <c r="Q568" s="52">
        <f t="shared" si="523"/>
        <v>199936</v>
      </c>
      <c r="R568" s="53">
        <f>SUM(R569:R576)</f>
        <v>0</v>
      </c>
      <c r="S568" s="37">
        <f t="shared" si="490"/>
        <v>1</v>
      </c>
      <c r="T568" s="38" t="str">
        <f t="shared" si="491"/>
        <v xml:space="preserve"> </v>
      </c>
      <c r="U568" s="38" t="str">
        <f t="shared" si="492"/>
        <v xml:space="preserve"> </v>
      </c>
      <c r="V568" s="38">
        <f t="shared" si="493"/>
        <v>1</v>
      </c>
      <c r="W568" s="39" t="str">
        <f t="shared" si="494"/>
        <v xml:space="preserve"> </v>
      </c>
      <c r="X568" s="60"/>
      <c r="Y568" s="60"/>
    </row>
    <row r="569" spans="1:25" ht="108.75" customHeight="1" x14ac:dyDescent="0.2">
      <c r="A569" s="79"/>
      <c r="B569" s="81"/>
      <c r="C569" s="44" t="s">
        <v>462</v>
      </c>
      <c r="D569" s="88">
        <f t="shared" ref="D569:D576" si="524">SUM(E569:H569)</f>
        <v>124600</v>
      </c>
      <c r="E569" s="89"/>
      <c r="F569" s="89"/>
      <c r="G569" s="142">
        <v>124600</v>
      </c>
      <c r="H569" s="91"/>
      <c r="I569" s="88">
        <f t="shared" ref="I569:I576" si="525">SUM(J569:M569)</f>
        <v>8000</v>
      </c>
      <c r="J569" s="89"/>
      <c r="K569" s="89"/>
      <c r="L569" s="142">
        <v>8000</v>
      </c>
      <c r="M569" s="91"/>
      <c r="N569" s="92">
        <f t="shared" ref="N569:N576" si="526">SUM(O569:R569)</f>
        <v>8000</v>
      </c>
      <c r="O569" s="89"/>
      <c r="P569" s="89"/>
      <c r="Q569" s="142">
        <v>8000</v>
      </c>
      <c r="R569" s="91"/>
      <c r="S569" s="85">
        <f t="shared" si="490"/>
        <v>1</v>
      </c>
      <c r="T569" s="86" t="str">
        <f t="shared" si="491"/>
        <v xml:space="preserve"> </v>
      </c>
      <c r="U569" s="86" t="str">
        <f t="shared" si="492"/>
        <v xml:space="preserve"> </v>
      </c>
      <c r="V569" s="86">
        <f t="shared" si="493"/>
        <v>1</v>
      </c>
      <c r="W569" s="87" t="str">
        <f t="shared" si="494"/>
        <v xml:space="preserve"> </v>
      </c>
      <c r="X569" s="58"/>
      <c r="Y569" s="58"/>
    </row>
    <row r="570" spans="1:25" ht="111" customHeight="1" x14ac:dyDescent="0.2">
      <c r="A570" s="79"/>
      <c r="B570" s="81"/>
      <c r="C570" s="44" t="s">
        <v>463</v>
      </c>
      <c r="D570" s="88">
        <f t="shared" si="524"/>
        <v>54400</v>
      </c>
      <c r="E570" s="89"/>
      <c r="F570" s="89"/>
      <c r="G570" s="142">
        <v>54400</v>
      </c>
      <c r="H570" s="91"/>
      <c r="I570" s="88">
        <f t="shared" si="525"/>
        <v>0</v>
      </c>
      <c r="J570" s="89"/>
      <c r="K570" s="89"/>
      <c r="L570" s="142"/>
      <c r="M570" s="91"/>
      <c r="N570" s="92">
        <f t="shared" si="526"/>
        <v>0</v>
      </c>
      <c r="O570" s="89"/>
      <c r="P570" s="89"/>
      <c r="Q570" s="142"/>
      <c r="R570" s="91"/>
      <c r="S570" s="85" t="str">
        <f t="shared" si="490"/>
        <v xml:space="preserve"> </v>
      </c>
      <c r="T570" s="86" t="str">
        <f t="shared" si="491"/>
        <v xml:space="preserve"> </v>
      </c>
      <c r="U570" s="86" t="str">
        <f t="shared" si="492"/>
        <v xml:space="preserve"> </v>
      </c>
      <c r="V570" s="86" t="str">
        <f t="shared" si="493"/>
        <v xml:space="preserve"> </v>
      </c>
      <c r="W570" s="87" t="str">
        <f t="shared" si="494"/>
        <v xml:space="preserve"> </v>
      </c>
      <c r="X570" s="58"/>
      <c r="Y570" s="58"/>
    </row>
    <row r="571" spans="1:25" ht="111" customHeight="1" x14ac:dyDescent="0.2">
      <c r="A571" s="79"/>
      <c r="B571" s="81"/>
      <c r="C571" s="44" t="s">
        <v>464</v>
      </c>
      <c r="D571" s="88">
        <f t="shared" si="524"/>
        <v>146200</v>
      </c>
      <c r="E571" s="89"/>
      <c r="F571" s="89"/>
      <c r="G571" s="142">
        <v>146200</v>
      </c>
      <c r="H571" s="91"/>
      <c r="I571" s="88">
        <f t="shared" si="525"/>
        <v>0</v>
      </c>
      <c r="J571" s="89"/>
      <c r="K571" s="89"/>
      <c r="L571" s="142"/>
      <c r="M571" s="91"/>
      <c r="N571" s="92">
        <f t="shared" si="526"/>
        <v>0</v>
      </c>
      <c r="O571" s="89"/>
      <c r="P571" s="89"/>
      <c r="Q571" s="142"/>
      <c r="R571" s="91"/>
      <c r="S571" s="85" t="str">
        <f t="shared" si="490"/>
        <v xml:space="preserve"> </v>
      </c>
      <c r="T571" s="86" t="str">
        <f t="shared" si="491"/>
        <v xml:space="preserve"> </v>
      </c>
      <c r="U571" s="86" t="str">
        <f t="shared" si="492"/>
        <v xml:space="preserve"> </v>
      </c>
      <c r="V571" s="86" t="str">
        <f t="shared" si="493"/>
        <v xml:space="preserve"> </v>
      </c>
      <c r="W571" s="87" t="str">
        <f t="shared" si="494"/>
        <v xml:space="preserve"> </v>
      </c>
      <c r="X571" s="58"/>
      <c r="Y571" s="58"/>
    </row>
    <row r="572" spans="1:25" ht="109.5" customHeight="1" x14ac:dyDescent="0.2">
      <c r="A572" s="79"/>
      <c r="B572" s="81"/>
      <c r="C572" s="44" t="s">
        <v>465</v>
      </c>
      <c r="D572" s="88">
        <f t="shared" si="524"/>
        <v>71800</v>
      </c>
      <c r="E572" s="89"/>
      <c r="F572" s="89"/>
      <c r="G572" s="142">
        <v>71800</v>
      </c>
      <c r="H572" s="91"/>
      <c r="I572" s="88">
        <f t="shared" si="525"/>
        <v>0</v>
      </c>
      <c r="J572" s="89"/>
      <c r="K572" s="89"/>
      <c r="L572" s="142"/>
      <c r="M572" s="91"/>
      <c r="N572" s="92">
        <f t="shared" si="526"/>
        <v>0</v>
      </c>
      <c r="O572" s="89"/>
      <c r="P572" s="89"/>
      <c r="Q572" s="142"/>
      <c r="R572" s="91"/>
      <c r="S572" s="85" t="str">
        <f t="shared" si="490"/>
        <v xml:space="preserve"> </v>
      </c>
      <c r="T572" s="86" t="str">
        <f t="shared" si="491"/>
        <v xml:space="preserve"> </v>
      </c>
      <c r="U572" s="86" t="str">
        <f t="shared" si="492"/>
        <v xml:space="preserve"> </v>
      </c>
      <c r="V572" s="86" t="str">
        <f t="shared" si="493"/>
        <v xml:space="preserve"> </v>
      </c>
      <c r="W572" s="87" t="str">
        <f t="shared" si="494"/>
        <v xml:space="preserve"> </v>
      </c>
      <c r="X572" s="58"/>
      <c r="Y572" s="58"/>
    </row>
    <row r="573" spans="1:25" ht="113.25" customHeight="1" x14ac:dyDescent="0.2">
      <c r="A573" s="79"/>
      <c r="B573" s="81"/>
      <c r="C573" s="44" t="s">
        <v>466</v>
      </c>
      <c r="D573" s="88">
        <f t="shared" si="524"/>
        <v>0</v>
      </c>
      <c r="E573" s="89"/>
      <c r="F573" s="89"/>
      <c r="G573" s="142"/>
      <c r="H573" s="91"/>
      <c r="I573" s="88">
        <f t="shared" si="525"/>
        <v>35100</v>
      </c>
      <c r="J573" s="89"/>
      <c r="K573" s="89"/>
      <c r="L573" s="142">
        <v>35100</v>
      </c>
      <c r="M573" s="91"/>
      <c r="N573" s="92">
        <f t="shared" si="526"/>
        <v>35100</v>
      </c>
      <c r="O573" s="89"/>
      <c r="P573" s="89"/>
      <c r="Q573" s="142">
        <v>35100</v>
      </c>
      <c r="R573" s="91"/>
      <c r="S573" s="85">
        <f t="shared" si="490"/>
        <v>1</v>
      </c>
      <c r="T573" s="86" t="str">
        <f t="shared" si="491"/>
        <v xml:space="preserve"> </v>
      </c>
      <c r="U573" s="86" t="str">
        <f t="shared" si="492"/>
        <v xml:space="preserve"> </v>
      </c>
      <c r="V573" s="86">
        <f t="shared" si="493"/>
        <v>1</v>
      </c>
      <c r="W573" s="87" t="str">
        <f t="shared" si="494"/>
        <v xml:space="preserve"> </v>
      </c>
      <c r="X573" s="58"/>
      <c r="Y573" s="58"/>
    </row>
    <row r="574" spans="1:25" ht="96" customHeight="1" x14ac:dyDescent="0.2">
      <c r="A574" s="79"/>
      <c r="B574" s="81"/>
      <c r="C574" s="44" t="s">
        <v>467</v>
      </c>
      <c r="D574" s="88">
        <f t="shared" si="524"/>
        <v>0</v>
      </c>
      <c r="E574" s="89"/>
      <c r="F574" s="89"/>
      <c r="G574" s="142"/>
      <c r="H574" s="91"/>
      <c r="I574" s="88">
        <f t="shared" si="525"/>
        <v>89211</v>
      </c>
      <c r="J574" s="89"/>
      <c r="K574" s="89"/>
      <c r="L574" s="142">
        <v>89211</v>
      </c>
      <c r="M574" s="91"/>
      <c r="N574" s="92">
        <f t="shared" si="526"/>
        <v>89211</v>
      </c>
      <c r="O574" s="89"/>
      <c r="P574" s="89"/>
      <c r="Q574" s="142">
        <v>89211</v>
      </c>
      <c r="R574" s="91"/>
      <c r="S574" s="85">
        <f t="shared" si="490"/>
        <v>1</v>
      </c>
      <c r="T574" s="86" t="str">
        <f t="shared" si="491"/>
        <v xml:space="preserve"> </v>
      </c>
      <c r="U574" s="86" t="str">
        <f t="shared" si="492"/>
        <v xml:space="preserve"> </v>
      </c>
      <c r="V574" s="86">
        <f t="shared" si="493"/>
        <v>1</v>
      </c>
      <c r="W574" s="87" t="str">
        <f t="shared" si="494"/>
        <v xml:space="preserve"> </v>
      </c>
      <c r="X574" s="58"/>
      <c r="Y574" s="58"/>
    </row>
    <row r="575" spans="1:25" ht="110.25" customHeight="1" x14ac:dyDescent="0.2">
      <c r="A575" s="79"/>
      <c r="B575" s="81"/>
      <c r="C575" s="44" t="s">
        <v>468</v>
      </c>
      <c r="D575" s="88">
        <f t="shared" si="524"/>
        <v>0</v>
      </c>
      <c r="E575" s="89"/>
      <c r="F575" s="89"/>
      <c r="G575" s="142"/>
      <c r="H575" s="91"/>
      <c r="I575" s="88">
        <f t="shared" si="525"/>
        <v>38625</v>
      </c>
      <c r="J575" s="89"/>
      <c r="K575" s="89"/>
      <c r="L575" s="142">
        <v>38625</v>
      </c>
      <c r="M575" s="91"/>
      <c r="N575" s="92">
        <f t="shared" si="526"/>
        <v>38625</v>
      </c>
      <c r="O575" s="89"/>
      <c r="P575" s="89"/>
      <c r="Q575" s="142">
        <v>38625</v>
      </c>
      <c r="R575" s="91"/>
      <c r="S575" s="85">
        <f t="shared" si="490"/>
        <v>1</v>
      </c>
      <c r="T575" s="86" t="str">
        <f t="shared" si="491"/>
        <v xml:space="preserve"> </v>
      </c>
      <c r="U575" s="86" t="str">
        <f t="shared" si="492"/>
        <v xml:space="preserve"> </v>
      </c>
      <c r="V575" s="86">
        <f t="shared" si="493"/>
        <v>1</v>
      </c>
      <c r="W575" s="87" t="str">
        <f t="shared" si="494"/>
        <v xml:space="preserve"> </v>
      </c>
      <c r="X575" s="58"/>
      <c r="Y575" s="58"/>
    </row>
    <row r="576" spans="1:25" ht="115.5" customHeight="1" x14ac:dyDescent="0.2">
      <c r="A576" s="79"/>
      <c r="B576" s="81"/>
      <c r="C576" s="44" t="s">
        <v>469</v>
      </c>
      <c r="D576" s="88">
        <f t="shared" si="524"/>
        <v>0</v>
      </c>
      <c r="E576" s="89"/>
      <c r="F576" s="89"/>
      <c r="G576" s="142"/>
      <c r="H576" s="91"/>
      <c r="I576" s="88">
        <f t="shared" si="525"/>
        <v>29000</v>
      </c>
      <c r="J576" s="89"/>
      <c r="K576" s="89"/>
      <c r="L576" s="142">
        <v>29000</v>
      </c>
      <c r="M576" s="91"/>
      <c r="N576" s="92">
        <f t="shared" si="526"/>
        <v>29000</v>
      </c>
      <c r="O576" s="89"/>
      <c r="P576" s="89"/>
      <c r="Q576" s="142">
        <v>29000</v>
      </c>
      <c r="R576" s="91"/>
      <c r="S576" s="85">
        <f t="shared" si="490"/>
        <v>1</v>
      </c>
      <c r="T576" s="86" t="str">
        <f t="shared" si="491"/>
        <v xml:space="preserve"> </v>
      </c>
      <c r="U576" s="86" t="str">
        <f t="shared" si="492"/>
        <v xml:space="preserve"> </v>
      </c>
      <c r="V576" s="86">
        <f t="shared" si="493"/>
        <v>1</v>
      </c>
      <c r="W576" s="87" t="str">
        <f t="shared" si="494"/>
        <v xml:space="preserve"> </v>
      </c>
      <c r="X576" s="58"/>
      <c r="Y576" s="58"/>
    </row>
    <row r="577" spans="1:25" s="10" customFormat="1" ht="61.5" customHeight="1" x14ac:dyDescent="0.2">
      <c r="A577" s="79">
        <v>1103</v>
      </c>
      <c r="B577" s="81">
        <v>21001</v>
      </c>
      <c r="C577" s="45" t="s">
        <v>145</v>
      </c>
      <c r="D577" s="51">
        <f>SUM(E577:H577)</f>
        <v>0</v>
      </c>
      <c r="E577" s="52"/>
      <c r="F577" s="52"/>
      <c r="G577" s="130"/>
      <c r="H577" s="53"/>
      <c r="I577" s="51">
        <f>SUM(J577:M577)</f>
        <v>470200</v>
      </c>
      <c r="J577" s="52">
        <v>453200</v>
      </c>
      <c r="K577" s="52"/>
      <c r="L577" s="130">
        <v>17000</v>
      </c>
      <c r="M577" s="53"/>
      <c r="N577" s="69">
        <f t="shared" ref="N577:N580" si="527">SUM(O577:R577)</f>
        <v>415054.69</v>
      </c>
      <c r="O577" s="52">
        <v>398074.69</v>
      </c>
      <c r="P577" s="52"/>
      <c r="Q577" s="130">
        <v>16980</v>
      </c>
      <c r="R577" s="53"/>
      <c r="S577" s="37">
        <f t="shared" si="490"/>
        <v>0.88271945980433864</v>
      </c>
      <c r="T577" s="38">
        <f t="shared" si="491"/>
        <v>0.87836427625772284</v>
      </c>
      <c r="U577" s="38" t="str">
        <f t="shared" si="492"/>
        <v xml:space="preserve"> </v>
      </c>
      <c r="V577" s="38">
        <f t="shared" si="493"/>
        <v>0.99882352941176467</v>
      </c>
      <c r="W577" s="39" t="str">
        <f t="shared" si="494"/>
        <v xml:space="preserve"> </v>
      </c>
      <c r="X577" s="60"/>
      <c r="Y577" s="60"/>
    </row>
    <row r="578" spans="1:25" ht="73.5" customHeight="1" x14ac:dyDescent="0.2">
      <c r="A578" s="79"/>
      <c r="B578" s="81"/>
      <c r="C578" s="44" t="s">
        <v>496</v>
      </c>
      <c r="D578" s="88">
        <f>SUM(E578:H578)</f>
        <v>0</v>
      </c>
      <c r="E578" s="89"/>
      <c r="F578" s="89"/>
      <c r="G578" s="142"/>
      <c r="H578" s="91"/>
      <c r="I578" s="88">
        <f>SUM(J578:M578)</f>
        <v>470200</v>
      </c>
      <c r="J578" s="90">
        <v>453200</v>
      </c>
      <c r="K578" s="90"/>
      <c r="L578" s="143">
        <v>17000</v>
      </c>
      <c r="M578" s="111"/>
      <c r="N578" s="95">
        <f t="shared" si="527"/>
        <v>415054.69</v>
      </c>
      <c r="O578" s="90">
        <v>398074.69</v>
      </c>
      <c r="P578" s="90"/>
      <c r="Q578" s="143">
        <v>16980</v>
      </c>
      <c r="R578" s="91"/>
      <c r="S578" s="85">
        <f t="shared" si="490"/>
        <v>0.88271945980433864</v>
      </c>
      <c r="T578" s="86">
        <f t="shared" si="491"/>
        <v>0.87836427625772284</v>
      </c>
      <c r="U578" s="86" t="str">
        <f t="shared" si="492"/>
        <v xml:space="preserve"> </v>
      </c>
      <c r="V578" s="86">
        <f t="shared" si="493"/>
        <v>0.99882352941176467</v>
      </c>
      <c r="W578" s="87" t="str">
        <f t="shared" si="494"/>
        <v xml:space="preserve"> </v>
      </c>
      <c r="X578" s="58"/>
      <c r="Y578" s="58"/>
    </row>
    <row r="579" spans="1:25" s="10" customFormat="1" ht="78.75" customHeight="1" x14ac:dyDescent="0.2">
      <c r="A579" s="79">
        <v>1103</v>
      </c>
      <c r="B579" s="81">
        <v>31001</v>
      </c>
      <c r="C579" s="45" t="s">
        <v>69</v>
      </c>
      <c r="D579" s="51">
        <f t="shared" ref="D579:D580" si="528">SUM(E579:H579)</f>
        <v>600</v>
      </c>
      <c r="E579" s="52"/>
      <c r="F579" s="52"/>
      <c r="G579" s="130"/>
      <c r="H579" s="53">
        <v>600</v>
      </c>
      <c r="I579" s="51">
        <f t="shared" ref="I579:I580" si="529">SUM(J579:M579)</f>
        <v>6342</v>
      </c>
      <c r="J579" s="52"/>
      <c r="K579" s="52"/>
      <c r="L579" s="130"/>
      <c r="M579" s="53">
        <v>6342</v>
      </c>
      <c r="N579" s="69">
        <f t="shared" si="527"/>
        <v>6127</v>
      </c>
      <c r="O579" s="52"/>
      <c r="P579" s="52"/>
      <c r="Q579" s="130"/>
      <c r="R579" s="53">
        <v>6127</v>
      </c>
      <c r="S579" s="37">
        <f t="shared" si="490"/>
        <v>0.96609902239041312</v>
      </c>
      <c r="T579" s="38" t="str">
        <f t="shared" si="491"/>
        <v xml:space="preserve"> </v>
      </c>
      <c r="U579" s="38" t="str">
        <f t="shared" si="492"/>
        <v xml:space="preserve"> </v>
      </c>
      <c r="V579" s="38" t="str">
        <f t="shared" si="493"/>
        <v xml:space="preserve"> </v>
      </c>
      <c r="W579" s="39">
        <f t="shared" si="494"/>
        <v>0.96609902239041312</v>
      </c>
      <c r="X579" s="60"/>
      <c r="Y579" s="60"/>
    </row>
    <row r="580" spans="1:25" s="10" customFormat="1" ht="61.5" customHeight="1" x14ac:dyDescent="0.2">
      <c r="A580" s="79">
        <v>1232</v>
      </c>
      <c r="B580" s="81">
        <v>31001</v>
      </c>
      <c r="C580" s="45" t="s">
        <v>146</v>
      </c>
      <c r="D580" s="51">
        <f t="shared" si="528"/>
        <v>0</v>
      </c>
      <c r="E580" s="52"/>
      <c r="F580" s="52"/>
      <c r="G580" s="130"/>
      <c r="H580" s="53"/>
      <c r="I580" s="51">
        <f t="shared" si="529"/>
        <v>1180</v>
      </c>
      <c r="J580" s="52"/>
      <c r="K580" s="52"/>
      <c r="L580" s="130"/>
      <c r="M580" s="53">
        <v>1180</v>
      </c>
      <c r="N580" s="69">
        <f t="shared" si="527"/>
        <v>349.8</v>
      </c>
      <c r="O580" s="52"/>
      <c r="P580" s="52"/>
      <c r="Q580" s="130"/>
      <c r="R580" s="53">
        <v>349.8</v>
      </c>
      <c r="S580" s="37">
        <f t="shared" si="490"/>
        <v>0.29644067796610168</v>
      </c>
      <c r="T580" s="38" t="str">
        <f t="shared" si="491"/>
        <v xml:space="preserve"> </v>
      </c>
      <c r="U580" s="38" t="str">
        <f t="shared" si="492"/>
        <v xml:space="preserve"> </v>
      </c>
      <c r="V580" s="38" t="str">
        <f t="shared" si="493"/>
        <v xml:space="preserve"> </v>
      </c>
      <c r="W580" s="39">
        <f t="shared" si="494"/>
        <v>0.29644067796610168</v>
      </c>
      <c r="X580" s="60"/>
      <c r="Y580" s="60"/>
    </row>
    <row r="581" spans="1:25" s="10" customFormat="1" ht="51" customHeight="1" x14ac:dyDescent="0.2">
      <c r="A581" s="71"/>
      <c r="B581" s="144"/>
      <c r="C581" s="160" t="s">
        <v>147</v>
      </c>
      <c r="D581" s="138">
        <f>D583</f>
        <v>0</v>
      </c>
      <c r="E581" s="139">
        <f t="shared" ref="E581:R581" si="530">E583</f>
        <v>0</v>
      </c>
      <c r="F581" s="139">
        <f t="shared" si="530"/>
        <v>0</v>
      </c>
      <c r="G581" s="139">
        <f t="shared" si="530"/>
        <v>0</v>
      </c>
      <c r="H581" s="140">
        <f t="shared" si="530"/>
        <v>0</v>
      </c>
      <c r="I581" s="138">
        <f t="shared" si="530"/>
        <v>10000</v>
      </c>
      <c r="J581" s="139">
        <f t="shared" si="530"/>
        <v>0</v>
      </c>
      <c r="K581" s="139">
        <f t="shared" si="530"/>
        <v>0</v>
      </c>
      <c r="L581" s="139">
        <f t="shared" si="530"/>
        <v>0</v>
      </c>
      <c r="M581" s="140">
        <f t="shared" si="530"/>
        <v>10000</v>
      </c>
      <c r="N581" s="141">
        <f t="shared" si="530"/>
        <v>0</v>
      </c>
      <c r="O581" s="139">
        <f t="shared" si="530"/>
        <v>0</v>
      </c>
      <c r="P581" s="139">
        <f t="shared" si="530"/>
        <v>0</v>
      </c>
      <c r="Q581" s="139">
        <f t="shared" si="530"/>
        <v>0</v>
      </c>
      <c r="R581" s="140">
        <f t="shared" si="530"/>
        <v>0</v>
      </c>
      <c r="S581" s="37">
        <f t="shared" si="490"/>
        <v>0</v>
      </c>
      <c r="T581" s="38" t="str">
        <f t="shared" si="491"/>
        <v xml:space="preserve"> </v>
      </c>
      <c r="U581" s="38" t="str">
        <f t="shared" si="492"/>
        <v xml:space="preserve"> </v>
      </c>
      <c r="V581" s="38" t="str">
        <f t="shared" si="493"/>
        <v xml:space="preserve"> </v>
      </c>
      <c r="W581" s="39">
        <f t="shared" si="494"/>
        <v>0</v>
      </c>
      <c r="X581" s="60"/>
      <c r="Y581" s="60"/>
    </row>
    <row r="582" spans="1:25" s="10" customFormat="1" ht="24" customHeight="1" x14ac:dyDescent="0.2">
      <c r="A582" s="71"/>
      <c r="B582" s="77"/>
      <c r="C582" s="50" t="s">
        <v>10</v>
      </c>
      <c r="D582" s="126"/>
      <c r="E582" s="96"/>
      <c r="F582" s="96"/>
      <c r="G582" s="96"/>
      <c r="H582" s="97"/>
      <c r="I582" s="126"/>
      <c r="J582" s="96"/>
      <c r="K582" s="96"/>
      <c r="L582" s="96"/>
      <c r="M582" s="97"/>
      <c r="N582" s="127"/>
      <c r="O582" s="96"/>
      <c r="P582" s="96"/>
      <c r="Q582" s="96"/>
      <c r="R582" s="97"/>
      <c r="S582" s="85" t="str">
        <f t="shared" si="490"/>
        <v xml:space="preserve"> </v>
      </c>
      <c r="T582" s="86" t="str">
        <f t="shared" si="491"/>
        <v xml:space="preserve"> </v>
      </c>
      <c r="U582" s="86" t="str">
        <f t="shared" si="492"/>
        <v xml:space="preserve"> </v>
      </c>
      <c r="V582" s="86" t="str">
        <f t="shared" si="493"/>
        <v xml:space="preserve"> </v>
      </c>
      <c r="W582" s="87" t="str">
        <f t="shared" si="494"/>
        <v xml:space="preserve"> </v>
      </c>
      <c r="X582" s="60"/>
      <c r="Y582" s="60"/>
    </row>
    <row r="583" spans="1:25" s="10" customFormat="1" ht="78.75" customHeight="1" x14ac:dyDescent="0.2">
      <c r="A583" s="71">
        <v>1181</v>
      </c>
      <c r="B583" s="77">
        <v>31001</v>
      </c>
      <c r="C583" s="45" t="s">
        <v>148</v>
      </c>
      <c r="D583" s="124">
        <f t="shared" ref="D583" si="531">SUM(E583:H583)</f>
        <v>0</v>
      </c>
      <c r="E583" s="74"/>
      <c r="F583" s="74"/>
      <c r="G583" s="74"/>
      <c r="H583" s="75"/>
      <c r="I583" s="124">
        <f t="shared" ref="I583" si="532">SUM(J583:M583)</f>
        <v>10000</v>
      </c>
      <c r="J583" s="74"/>
      <c r="K583" s="74"/>
      <c r="L583" s="74"/>
      <c r="M583" s="75">
        <v>10000</v>
      </c>
      <c r="N583" s="125">
        <f t="shared" ref="N583" si="533">SUM(O583:R583)</f>
        <v>0</v>
      </c>
      <c r="O583" s="74"/>
      <c r="P583" s="74"/>
      <c r="Q583" s="74"/>
      <c r="R583" s="75"/>
      <c r="S583" s="37">
        <f t="shared" si="490"/>
        <v>0</v>
      </c>
      <c r="T583" s="38" t="str">
        <f t="shared" si="491"/>
        <v xml:space="preserve"> </v>
      </c>
      <c r="U583" s="38" t="str">
        <f t="shared" si="492"/>
        <v xml:space="preserve"> </v>
      </c>
      <c r="V583" s="38" t="str">
        <f t="shared" si="493"/>
        <v xml:space="preserve"> </v>
      </c>
      <c r="W583" s="39">
        <f t="shared" si="494"/>
        <v>0</v>
      </c>
      <c r="X583" s="60"/>
      <c r="Y583" s="60"/>
    </row>
    <row r="584" spans="1:25" s="7" customFormat="1" ht="42.75" customHeight="1" x14ac:dyDescent="0.2">
      <c r="A584" s="71"/>
      <c r="B584" s="144"/>
      <c r="C584" s="160" t="s">
        <v>70</v>
      </c>
      <c r="D584" s="138">
        <f t="shared" ref="D584:R584" si="534">D586</f>
        <v>16265.2</v>
      </c>
      <c r="E584" s="139">
        <f t="shared" si="534"/>
        <v>0</v>
      </c>
      <c r="F584" s="139">
        <f t="shared" si="534"/>
        <v>0</v>
      </c>
      <c r="G584" s="139">
        <f t="shared" si="534"/>
        <v>0</v>
      </c>
      <c r="H584" s="140">
        <f t="shared" si="534"/>
        <v>16265.2</v>
      </c>
      <c r="I584" s="138">
        <f t="shared" si="534"/>
        <v>5225.2</v>
      </c>
      <c r="J584" s="139">
        <f t="shared" si="534"/>
        <v>0</v>
      </c>
      <c r="K584" s="139">
        <f t="shared" si="534"/>
        <v>0</v>
      </c>
      <c r="L584" s="139">
        <f t="shared" si="534"/>
        <v>0</v>
      </c>
      <c r="M584" s="140">
        <f t="shared" si="534"/>
        <v>5225.2</v>
      </c>
      <c r="N584" s="141">
        <f t="shared" si="534"/>
        <v>5051.93</v>
      </c>
      <c r="O584" s="139">
        <f t="shared" si="534"/>
        <v>0</v>
      </c>
      <c r="P584" s="139">
        <f t="shared" si="534"/>
        <v>0</v>
      </c>
      <c r="Q584" s="139">
        <f t="shared" si="534"/>
        <v>0</v>
      </c>
      <c r="R584" s="140">
        <f t="shared" si="534"/>
        <v>5051.93</v>
      </c>
      <c r="S584" s="37">
        <f t="shared" si="490"/>
        <v>0.96683954681160533</v>
      </c>
      <c r="T584" s="38" t="str">
        <f t="shared" si="491"/>
        <v xml:space="preserve"> </v>
      </c>
      <c r="U584" s="38" t="str">
        <f t="shared" si="492"/>
        <v xml:space="preserve"> </v>
      </c>
      <c r="V584" s="38" t="str">
        <f t="shared" si="493"/>
        <v xml:space="preserve"> </v>
      </c>
      <c r="W584" s="39">
        <f t="shared" si="494"/>
        <v>0.96683954681160533</v>
      </c>
      <c r="X584" s="59"/>
      <c r="Y584" s="59"/>
    </row>
    <row r="585" spans="1:25" s="7" customFormat="1" ht="16.5" x14ac:dyDescent="0.2">
      <c r="A585" s="71"/>
      <c r="B585" s="77"/>
      <c r="C585" s="50" t="s">
        <v>10</v>
      </c>
      <c r="D585" s="124"/>
      <c r="E585" s="74"/>
      <c r="F585" s="74"/>
      <c r="G585" s="74"/>
      <c r="H585" s="75"/>
      <c r="I585" s="124"/>
      <c r="J585" s="74"/>
      <c r="K585" s="74"/>
      <c r="L585" s="74"/>
      <c r="M585" s="75"/>
      <c r="N585" s="125"/>
      <c r="O585" s="74"/>
      <c r="P585" s="74"/>
      <c r="Q585" s="74"/>
      <c r="R585" s="75"/>
      <c r="S585" s="37" t="str">
        <f t="shared" si="490"/>
        <v xml:space="preserve"> </v>
      </c>
      <c r="T585" s="38" t="str">
        <f t="shared" si="491"/>
        <v xml:space="preserve"> </v>
      </c>
      <c r="U585" s="38" t="str">
        <f t="shared" si="492"/>
        <v xml:space="preserve"> </v>
      </c>
      <c r="V585" s="38" t="str">
        <f t="shared" si="493"/>
        <v xml:space="preserve"> </v>
      </c>
      <c r="W585" s="39" t="str">
        <f t="shared" si="494"/>
        <v xml:space="preserve"> </v>
      </c>
      <c r="X585" s="59"/>
      <c r="Y585" s="59"/>
    </row>
    <row r="586" spans="1:25" s="8" customFormat="1" ht="56.25" customHeight="1" x14ac:dyDescent="0.2">
      <c r="A586" s="71">
        <v>1203</v>
      </c>
      <c r="B586" s="77">
        <v>31001</v>
      </c>
      <c r="C586" s="45" t="s">
        <v>71</v>
      </c>
      <c r="D586" s="124">
        <f t="shared" ref="D586" si="535">SUM(E586:H586)</f>
        <v>16265.2</v>
      </c>
      <c r="E586" s="74"/>
      <c r="F586" s="74"/>
      <c r="G586" s="74"/>
      <c r="H586" s="75">
        <v>16265.2</v>
      </c>
      <c r="I586" s="124">
        <f t="shared" ref="I586" si="536">SUM(J586:M586)</f>
        <v>5225.2</v>
      </c>
      <c r="J586" s="74"/>
      <c r="K586" s="74"/>
      <c r="L586" s="74"/>
      <c r="M586" s="75">
        <v>5225.2</v>
      </c>
      <c r="N586" s="125">
        <f t="shared" ref="N586" si="537">SUM(O586:R586)</f>
        <v>5051.93</v>
      </c>
      <c r="O586" s="74"/>
      <c r="P586" s="74"/>
      <c r="Q586" s="74"/>
      <c r="R586" s="75">
        <v>5051.93</v>
      </c>
      <c r="S586" s="37">
        <f t="shared" si="490"/>
        <v>0.96683954681160533</v>
      </c>
      <c r="T586" s="38" t="str">
        <f t="shared" si="491"/>
        <v xml:space="preserve"> </v>
      </c>
      <c r="U586" s="38" t="str">
        <f t="shared" si="492"/>
        <v xml:space="preserve"> </v>
      </c>
      <c r="V586" s="38" t="str">
        <f t="shared" si="493"/>
        <v xml:space="preserve"> </v>
      </c>
      <c r="W586" s="39">
        <f t="shared" si="494"/>
        <v>0.96683954681160533</v>
      </c>
      <c r="X586" s="59"/>
      <c r="Y586" s="59"/>
    </row>
    <row r="587" spans="1:25" s="10" customFormat="1" ht="16.5" x14ac:dyDescent="0.2">
      <c r="A587" s="71"/>
      <c r="B587" s="144"/>
      <c r="C587" s="160" t="s">
        <v>149</v>
      </c>
      <c r="D587" s="138">
        <f t="shared" ref="D587:R587" si="538">D589</f>
        <v>0</v>
      </c>
      <c r="E587" s="139">
        <f t="shared" si="538"/>
        <v>0</v>
      </c>
      <c r="F587" s="139">
        <f t="shared" si="538"/>
        <v>0</v>
      </c>
      <c r="G587" s="139">
        <f t="shared" si="538"/>
        <v>0</v>
      </c>
      <c r="H587" s="140">
        <f t="shared" si="538"/>
        <v>0</v>
      </c>
      <c r="I587" s="138">
        <f t="shared" si="538"/>
        <v>395</v>
      </c>
      <c r="J587" s="139">
        <f t="shared" si="538"/>
        <v>0</v>
      </c>
      <c r="K587" s="139">
        <f t="shared" si="538"/>
        <v>0</v>
      </c>
      <c r="L587" s="139">
        <f t="shared" si="538"/>
        <v>0</v>
      </c>
      <c r="M587" s="140">
        <f t="shared" si="538"/>
        <v>395</v>
      </c>
      <c r="N587" s="141">
        <f t="shared" si="538"/>
        <v>390</v>
      </c>
      <c r="O587" s="139">
        <f t="shared" si="538"/>
        <v>0</v>
      </c>
      <c r="P587" s="139">
        <f t="shared" si="538"/>
        <v>0</v>
      </c>
      <c r="Q587" s="139">
        <f t="shared" si="538"/>
        <v>0</v>
      </c>
      <c r="R587" s="140">
        <f t="shared" si="538"/>
        <v>390</v>
      </c>
      <c r="S587" s="37">
        <f t="shared" si="490"/>
        <v>0.98734177215189878</v>
      </c>
      <c r="T587" s="38" t="str">
        <f t="shared" si="491"/>
        <v xml:space="preserve"> </v>
      </c>
      <c r="U587" s="38" t="str">
        <f t="shared" si="492"/>
        <v xml:space="preserve"> </v>
      </c>
      <c r="V587" s="38" t="str">
        <f t="shared" si="493"/>
        <v xml:space="preserve"> </v>
      </c>
      <c r="W587" s="39">
        <f t="shared" si="494"/>
        <v>0.98734177215189878</v>
      </c>
      <c r="X587" s="60"/>
      <c r="Y587" s="60"/>
    </row>
    <row r="588" spans="1:25" s="10" customFormat="1" ht="16.5" x14ac:dyDescent="0.2">
      <c r="A588" s="71"/>
      <c r="B588" s="77"/>
      <c r="C588" s="50" t="s">
        <v>10</v>
      </c>
      <c r="D588" s="124"/>
      <c r="E588" s="74"/>
      <c r="F588" s="74"/>
      <c r="G588" s="74"/>
      <c r="H588" s="75"/>
      <c r="I588" s="124"/>
      <c r="J588" s="74"/>
      <c r="K588" s="74"/>
      <c r="L588" s="74"/>
      <c r="M588" s="75"/>
      <c r="N588" s="125"/>
      <c r="O588" s="74"/>
      <c r="P588" s="74"/>
      <c r="Q588" s="74"/>
      <c r="R588" s="75"/>
      <c r="S588" s="37" t="str">
        <f t="shared" si="490"/>
        <v xml:space="preserve"> </v>
      </c>
      <c r="T588" s="38" t="str">
        <f t="shared" si="491"/>
        <v xml:space="preserve"> </v>
      </c>
      <c r="U588" s="38" t="str">
        <f t="shared" si="492"/>
        <v xml:space="preserve"> </v>
      </c>
      <c r="V588" s="38" t="str">
        <f t="shared" si="493"/>
        <v xml:space="preserve"> </v>
      </c>
      <c r="W588" s="39" t="str">
        <f t="shared" si="494"/>
        <v xml:space="preserve"> </v>
      </c>
      <c r="X588" s="60"/>
      <c r="Y588" s="60"/>
    </row>
    <row r="589" spans="1:25" s="10" customFormat="1" ht="51.75" customHeight="1" thickBot="1" x14ac:dyDescent="0.25">
      <c r="A589" s="145">
        <v>1037</v>
      </c>
      <c r="B589" s="146">
        <v>31001</v>
      </c>
      <c r="C589" s="161" t="s">
        <v>150</v>
      </c>
      <c r="D589" s="147">
        <f t="shared" ref="D589" si="539">SUM(E589:H589)</f>
        <v>0</v>
      </c>
      <c r="E589" s="148"/>
      <c r="F589" s="148"/>
      <c r="G589" s="148"/>
      <c r="H589" s="149"/>
      <c r="I589" s="147">
        <f t="shared" ref="I589" si="540">SUM(J589:M589)</f>
        <v>395</v>
      </c>
      <c r="J589" s="148"/>
      <c r="K589" s="148"/>
      <c r="L589" s="148"/>
      <c r="M589" s="149">
        <v>395</v>
      </c>
      <c r="N589" s="150">
        <f t="shared" ref="N589" si="541">SUM(O589:R589)</f>
        <v>390</v>
      </c>
      <c r="O589" s="148"/>
      <c r="P589" s="148"/>
      <c r="Q589" s="148"/>
      <c r="R589" s="149">
        <v>390</v>
      </c>
      <c r="S589" s="151">
        <f t="shared" ref="S589" si="542">IF(I589=0," ",N589/I589)</f>
        <v>0.98734177215189878</v>
      </c>
      <c r="T589" s="152" t="str">
        <f t="shared" ref="T589" si="543">IF(J589=0," ",O589/J589)</f>
        <v xml:space="preserve"> </v>
      </c>
      <c r="U589" s="152" t="str">
        <f t="shared" ref="U589" si="544">IF(K589=0," ",P589/K589)</f>
        <v xml:space="preserve"> </v>
      </c>
      <c r="V589" s="152" t="str">
        <f t="shared" ref="V589" si="545">IF(L589=0," ",Q589/L589)</f>
        <v xml:space="preserve"> </v>
      </c>
      <c r="W589" s="153">
        <f t="shared" ref="W589" si="546">IF(M589=0," ",R589/M589)</f>
        <v>0.98734177215189878</v>
      </c>
      <c r="X589" s="60"/>
      <c r="Y589" s="60"/>
    </row>
    <row r="590" spans="1:25" x14ac:dyDescent="0.2">
      <c r="A590" s="31"/>
      <c r="B590" s="31"/>
      <c r="C590" s="32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4"/>
      <c r="T590" s="64"/>
      <c r="U590" s="64"/>
      <c r="V590" s="64"/>
      <c r="W590" s="64"/>
      <c r="X590" s="58"/>
      <c r="Y590" s="58"/>
    </row>
    <row r="591" spans="1:25" x14ac:dyDescent="0.2">
      <c r="A591" s="31"/>
      <c r="B591" s="31"/>
      <c r="C591" s="32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2"/>
      <c r="T591" s="32"/>
      <c r="U591" s="32"/>
      <c r="V591" s="32"/>
      <c r="W591" s="32"/>
    </row>
    <row r="592" spans="1:25" ht="25.5" customHeight="1" x14ac:dyDescent="0.2">
      <c r="A592" s="164" t="s">
        <v>516</v>
      </c>
      <c r="B592" s="164"/>
      <c r="C592" s="164"/>
      <c r="D592" s="164"/>
      <c r="E592" s="164"/>
      <c r="F592" s="164"/>
      <c r="G592" s="164"/>
      <c r="H592" s="68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</row>
    <row r="593" spans="1:23" ht="29.25" customHeight="1" x14ac:dyDescent="0.2">
      <c r="A593" s="164" t="s">
        <v>515</v>
      </c>
      <c r="B593" s="164"/>
      <c r="C593" s="164"/>
      <c r="D593" s="164"/>
      <c r="E593" s="164"/>
      <c r="F593" s="164"/>
      <c r="G593" s="164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2"/>
      <c r="T593" s="32"/>
      <c r="U593" s="32"/>
      <c r="V593" s="32"/>
      <c r="W593" s="32"/>
    </row>
    <row r="594" spans="1:23" x14ac:dyDescent="0.2">
      <c r="A594" s="31"/>
      <c r="B594" s="31"/>
      <c r="C594" s="32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2"/>
      <c r="T594" s="32"/>
      <c r="U594" s="32"/>
      <c r="V594" s="32"/>
      <c r="W594" s="32"/>
    </row>
    <row r="595" spans="1:23" x14ac:dyDescent="0.2">
      <c r="A595" s="31"/>
      <c r="B595" s="31"/>
      <c r="C595" s="32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2"/>
      <c r="T595" s="32"/>
      <c r="U595" s="32"/>
      <c r="V595" s="32"/>
      <c r="W595" s="32"/>
    </row>
    <row r="596" spans="1:23" x14ac:dyDescent="0.2">
      <c r="A596" s="31"/>
      <c r="B596" s="31"/>
      <c r="C596" s="32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2"/>
      <c r="T596" s="32"/>
      <c r="U596" s="32"/>
      <c r="V596" s="32"/>
      <c r="W596" s="32"/>
    </row>
    <row r="597" spans="1:23" x14ac:dyDescent="0.2">
      <c r="A597" s="31"/>
      <c r="B597" s="31"/>
      <c r="C597" s="32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2"/>
      <c r="T597" s="32"/>
      <c r="U597" s="32"/>
      <c r="V597" s="32"/>
      <c r="W597" s="32"/>
    </row>
    <row r="598" spans="1:23" x14ac:dyDescent="0.2">
      <c r="A598" s="31"/>
      <c r="B598" s="31"/>
      <c r="C598" s="32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2"/>
      <c r="T598" s="32"/>
      <c r="U598" s="32"/>
      <c r="V598" s="32"/>
      <c r="W598" s="32"/>
    </row>
    <row r="599" spans="1:23" x14ac:dyDescent="0.2">
      <c r="A599" s="31"/>
      <c r="B599" s="31"/>
      <c r="C599" s="32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2"/>
      <c r="T599" s="32"/>
      <c r="U599" s="32"/>
      <c r="V599" s="32"/>
      <c r="W599" s="32"/>
    </row>
    <row r="600" spans="1:23" x14ac:dyDescent="0.2">
      <c r="A600" s="31"/>
      <c r="B600" s="31"/>
      <c r="C600" s="32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2"/>
      <c r="T600" s="32"/>
      <c r="U600" s="32"/>
      <c r="V600" s="32"/>
      <c r="W600" s="32"/>
    </row>
    <row r="601" spans="1:23" x14ac:dyDescent="0.2">
      <c r="A601" s="31"/>
      <c r="B601" s="31"/>
      <c r="C601" s="32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2"/>
      <c r="T601" s="32"/>
      <c r="U601" s="32"/>
      <c r="V601" s="32"/>
      <c r="W601" s="32"/>
    </row>
    <row r="602" spans="1:23" x14ac:dyDescent="0.2">
      <c r="A602" s="31"/>
      <c r="B602" s="31"/>
      <c r="C602" s="32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2"/>
      <c r="T602" s="32"/>
      <c r="U602" s="32"/>
      <c r="V602" s="32"/>
      <c r="W602" s="32"/>
    </row>
    <row r="603" spans="1:23" x14ac:dyDescent="0.2">
      <c r="A603" s="31"/>
      <c r="B603" s="31"/>
      <c r="C603" s="32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2"/>
      <c r="T603" s="32"/>
      <c r="U603" s="32"/>
      <c r="V603" s="32"/>
      <c r="W603" s="32"/>
    </row>
    <row r="604" spans="1:23" x14ac:dyDescent="0.2">
      <c r="A604" s="31"/>
      <c r="B604" s="31"/>
      <c r="C604" s="32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2"/>
      <c r="T604" s="32"/>
      <c r="U604" s="32"/>
      <c r="V604" s="32"/>
      <c r="W604" s="32"/>
    </row>
    <row r="605" spans="1:23" x14ac:dyDescent="0.2">
      <c r="A605" s="31"/>
      <c r="B605" s="31"/>
      <c r="C605" s="32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2"/>
      <c r="T605" s="32"/>
      <c r="U605" s="32"/>
      <c r="V605" s="32"/>
      <c r="W605" s="32"/>
    </row>
    <row r="606" spans="1:23" x14ac:dyDescent="0.2">
      <c r="A606" s="31"/>
      <c r="B606" s="31"/>
      <c r="C606" s="32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2"/>
      <c r="T606" s="32"/>
      <c r="U606" s="32"/>
      <c r="V606" s="32"/>
      <c r="W606" s="32"/>
    </row>
    <row r="607" spans="1:23" x14ac:dyDescent="0.2">
      <c r="A607" s="31"/>
      <c r="B607" s="31"/>
      <c r="C607" s="32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2"/>
      <c r="T607" s="32"/>
      <c r="U607" s="32"/>
      <c r="V607" s="32"/>
      <c r="W607" s="32"/>
    </row>
    <row r="608" spans="1:23" x14ac:dyDescent="0.2">
      <c r="A608" s="31"/>
      <c r="B608" s="31"/>
      <c r="C608" s="32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2"/>
      <c r="T608" s="32"/>
      <c r="U608" s="32"/>
      <c r="V608" s="32"/>
      <c r="W608" s="32"/>
    </row>
    <row r="609" spans="1:23" x14ac:dyDescent="0.2">
      <c r="A609" s="31"/>
      <c r="B609" s="31"/>
      <c r="C609" s="32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2"/>
      <c r="T609" s="32"/>
      <c r="U609" s="32"/>
      <c r="V609" s="32"/>
      <c r="W609" s="32"/>
    </row>
    <row r="610" spans="1:23" x14ac:dyDescent="0.2">
      <c r="A610" s="31"/>
      <c r="B610" s="31"/>
      <c r="C610" s="32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2"/>
      <c r="T610" s="32"/>
      <c r="U610" s="32"/>
      <c r="V610" s="32"/>
      <c r="W610" s="32"/>
    </row>
    <row r="611" spans="1:23" x14ac:dyDescent="0.2">
      <c r="A611" s="31"/>
      <c r="B611" s="31"/>
      <c r="C611" s="32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2"/>
      <c r="T611" s="32"/>
      <c r="U611" s="32"/>
      <c r="V611" s="32"/>
      <c r="W611" s="32"/>
    </row>
    <row r="612" spans="1:23" x14ac:dyDescent="0.2">
      <c r="A612" s="31"/>
      <c r="B612" s="31"/>
      <c r="C612" s="32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2"/>
      <c r="T612" s="32"/>
      <c r="U612" s="32"/>
      <c r="V612" s="32"/>
      <c r="W612" s="32"/>
    </row>
    <row r="613" spans="1:23" x14ac:dyDescent="0.2">
      <c r="A613" s="31"/>
      <c r="B613" s="31"/>
      <c r="C613" s="32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2"/>
      <c r="T613" s="32"/>
      <c r="U613" s="32"/>
      <c r="V613" s="32"/>
      <c r="W613" s="32"/>
    </row>
    <row r="614" spans="1:23" x14ac:dyDescent="0.2">
      <c r="A614" s="31"/>
      <c r="B614" s="31"/>
      <c r="C614" s="32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2"/>
      <c r="T614" s="32"/>
      <c r="U614" s="32"/>
      <c r="V614" s="32"/>
      <c r="W614" s="32"/>
    </row>
    <row r="615" spans="1:23" x14ac:dyDescent="0.2">
      <c r="A615" s="31"/>
      <c r="B615" s="31"/>
      <c r="C615" s="32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2"/>
      <c r="T615" s="32"/>
      <c r="U615" s="32"/>
      <c r="V615" s="32"/>
      <c r="W615" s="32"/>
    </row>
    <row r="616" spans="1:23" x14ac:dyDescent="0.2">
      <c r="A616" s="31"/>
      <c r="B616" s="31"/>
      <c r="C616" s="32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2"/>
      <c r="T616" s="32"/>
      <c r="U616" s="32"/>
      <c r="V616" s="32"/>
      <c r="W616" s="32"/>
    </row>
    <row r="617" spans="1:23" x14ac:dyDescent="0.2">
      <c r="A617" s="31"/>
      <c r="B617" s="31"/>
      <c r="C617" s="32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2"/>
      <c r="T617" s="32"/>
      <c r="U617" s="32"/>
      <c r="V617" s="32"/>
      <c r="W617" s="32"/>
    </row>
    <row r="618" spans="1:23" x14ac:dyDescent="0.2">
      <c r="A618" s="31"/>
      <c r="B618" s="31"/>
      <c r="C618" s="32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2"/>
      <c r="T618" s="32"/>
      <c r="U618" s="32"/>
      <c r="V618" s="32"/>
      <c r="W618" s="32"/>
    </row>
    <row r="619" spans="1:23" x14ac:dyDescent="0.2">
      <c r="A619" s="31"/>
      <c r="B619" s="31"/>
      <c r="C619" s="32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2"/>
      <c r="T619" s="32"/>
      <c r="U619" s="32"/>
      <c r="V619" s="32"/>
      <c r="W619" s="32"/>
    </row>
    <row r="620" spans="1:23" x14ac:dyDescent="0.2">
      <c r="A620" s="31"/>
      <c r="B620" s="31"/>
      <c r="C620" s="32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2"/>
      <c r="T620" s="32"/>
      <c r="U620" s="32"/>
      <c r="V620" s="32"/>
      <c r="W620" s="32"/>
    </row>
  </sheetData>
  <customSheetViews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1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2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3"/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4"/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5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6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7"/>
      <headerFooter>
        <oddFooter>&amp;C&amp;P</oddFooter>
      </headerFooter>
    </customSheetView>
    <customSheetView guid="{E7299FF9-9BFD-4228-A75B-920C4DDCA7D1}" showPageBreaks="1" topLeftCell="A117">
      <selection activeCell="J127" sqref="J1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8"/>
      <headerFooter>
        <oddFooter>&amp;C&amp;P</oddFooter>
      </headerFooter>
    </customSheetView>
    <customSheetView guid="{8A68503D-EAEE-49D7-B957-F867E305B493}" showPageBreaks="1" printArea="1">
      <selection activeCell="D17" sqref="D17:H1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9"/>
      <headerFooter>
        <oddFooter>&amp;C&amp;P</oddFooter>
      </headerFooter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</customSheetViews>
  <mergeCells count="16">
    <mergeCell ref="I12:M12"/>
    <mergeCell ref="N12:R12"/>
    <mergeCell ref="S12:W12"/>
    <mergeCell ref="I13:I14"/>
    <mergeCell ref="J13:M13"/>
    <mergeCell ref="N13:N14"/>
    <mergeCell ref="O13:R13"/>
    <mergeCell ref="S13:S14"/>
    <mergeCell ref="T13:W13"/>
    <mergeCell ref="A592:G592"/>
    <mergeCell ref="A593:G593"/>
    <mergeCell ref="D13:D14"/>
    <mergeCell ref="E13:H13"/>
    <mergeCell ref="A12:B13"/>
    <mergeCell ref="C12:C14"/>
    <mergeCell ref="D12:H12"/>
  </mergeCells>
  <pageMargins left="0.16" right="0.16" top="0.24" bottom="0.3" header="0.16" footer="0.16"/>
  <pageSetup paperSize="9" scale="42" firstPageNumber="484" orientation="landscape" useFirstPageNumber="1" horizontalDpi="96" verticalDpi="96" r:id="rId13"/>
  <headerFooter>
    <oddFooter>&amp;L&amp;"GHEA Grapalat,Regular"&amp;9Հայաստանի Հանրապետության ֆինանսների նախարարություն&amp;R&amp;"GHEA Grapalat,Regular"&amp;9&amp;F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Gayane Zargaryan</cp:lastModifiedBy>
  <cp:lastPrinted>2022-06-20T08:43:43Z</cp:lastPrinted>
  <dcterms:created xsi:type="dcterms:W3CDTF">2019-07-04T05:37:23Z</dcterms:created>
  <dcterms:modified xsi:type="dcterms:W3CDTF">2022-06-20T08:43:52Z</dcterms:modified>
</cp:coreProperties>
</file>