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1840" windowHeight="11940" tabRatio="599" firstSheet="1" activeTab="1"/>
  </bookViews>
  <sheets>
    <sheet name="Հավելված NEW1 Տնտեսագիտական (1)" sheetId="1" state="hidden" r:id="rId1"/>
    <sheet name="Հավելված5աղ8" sheetId="59" r:id="rId2"/>
    <sheet name="Հավելված 5 աղ 8.1" sheetId="60" r:id="rId3"/>
    <sheet name="Հավելված 5 աղ 8.2" sheetId="61" r:id="rId4"/>
    <sheet name="Հավելված 5 աղ 8.3" sheetId="62" r:id="rId5"/>
    <sheet name="Հավելված NEW-6" sheetId="27" state="hidden" r:id="rId6"/>
  </sheets>
  <definedNames>
    <definedName name="_xlnm.Print_Area" localSheetId="2">'Հավելված 5 աղ 8.1'!$A$1:$G$232</definedName>
    <definedName name="_xlnm.Print_Area" localSheetId="3">'Հավելված 5 աղ 8.2'!$A$1:$H$35</definedName>
    <definedName name="_xlnm.Print_Area" localSheetId="0">'Հավելված NEW1 Տնտեսագիտական (1)'!$B$1:$S$31</definedName>
    <definedName name="_xlnm.Print_Area" localSheetId="1">Հավելված5աղ8!$A$1:$H$804</definedName>
    <definedName name="_xlnm.Print_Titles" localSheetId="2">'Հավելված 5 աղ 8.1'!$6:$7</definedName>
    <definedName name="_xlnm.Print_Titles" localSheetId="3">'Հավելված 5 աղ 8.2'!$6:$7</definedName>
    <definedName name="_xlnm.Print_Titles" localSheetId="1">Հավելված5աղ8!$6:$7</definedName>
    <definedName name="շախմատիստ" localSheetId="2">#REF!</definedName>
    <definedName name="շախմատիստ" localSheetId="3">#REF!</definedName>
    <definedName name="շախմատիստ">#REF!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00" i="59" l="1"/>
  <c r="H697" i="59"/>
  <c r="H783" i="59"/>
  <c r="H786" i="60" l="1"/>
  <c r="H786" i="61"/>
  <c r="H787" i="59"/>
  <c r="H760" i="60"/>
  <c r="H760" i="61"/>
  <c r="H760" i="59"/>
  <c r="H757" i="60"/>
  <c r="H757" i="61"/>
  <c r="H757" i="59"/>
  <c r="H625" i="59" l="1"/>
  <c r="H627" i="59"/>
  <c r="H803" i="59" l="1"/>
  <c r="H802" i="59" s="1"/>
  <c r="H801" i="59" s="1"/>
  <c r="H371" i="59" l="1"/>
  <c r="E23" i="62" l="1"/>
  <c r="E21" i="62"/>
  <c r="E20" i="62" s="1"/>
  <c r="E18" i="62"/>
  <c r="E17" i="62" s="1"/>
  <c r="E15" i="62"/>
  <c r="E10" i="62"/>
  <c r="E9" i="62" l="1"/>
  <c r="E8" i="62" s="1"/>
  <c r="H647" i="59" l="1"/>
  <c r="H644" i="59" l="1"/>
  <c r="H646" i="59"/>
  <c r="H643" i="59" l="1"/>
  <c r="G221" i="60"/>
  <c r="G206" i="60"/>
  <c r="G203" i="60"/>
  <c r="G200" i="60"/>
  <c r="G197" i="60"/>
  <c r="G190" i="60"/>
  <c r="G186" i="60"/>
  <c r="G182" i="60"/>
  <c r="G181" i="60"/>
  <c r="G179" i="60"/>
  <c r="G64" i="60"/>
  <c r="G62" i="60"/>
  <c r="G57" i="60"/>
  <c r="G53" i="60"/>
  <c r="G50" i="60"/>
  <c r="G11" i="60" l="1"/>
  <c r="G9" i="60" s="1"/>
  <c r="H799" i="59"/>
  <c r="H798" i="59" s="1"/>
  <c r="H797" i="59" s="1"/>
  <c r="H795" i="59"/>
  <c r="H794" i="59" s="1"/>
  <c r="H793" i="59" s="1"/>
  <c r="H791" i="59"/>
  <c r="H790" i="59" s="1"/>
  <c r="H786" i="59"/>
  <c r="H782" i="59"/>
  <c r="H780" i="59"/>
  <c r="H778" i="59"/>
  <c r="H776" i="59"/>
  <c r="H774" i="59"/>
  <c r="H772" i="59"/>
  <c r="H769" i="59"/>
  <c r="H768" i="59" s="1"/>
  <c r="H765" i="59"/>
  <c r="H764" i="59" s="1"/>
  <c r="H763" i="59" s="1"/>
  <c r="H754" i="59"/>
  <c r="H752" i="59"/>
  <c r="H750" i="59"/>
  <c r="H747" i="59"/>
  <c r="H745" i="59"/>
  <c r="H743" i="59"/>
  <c r="H741" i="59"/>
  <c r="H739" i="59"/>
  <c r="H735" i="59"/>
  <c r="H733" i="59"/>
  <c r="H730" i="59"/>
  <c r="H728" i="59"/>
  <c r="H726" i="59"/>
  <c r="H724" i="59"/>
  <c r="H722" i="59"/>
  <c r="H720" i="59"/>
  <c r="H718" i="59"/>
  <c r="H715" i="59"/>
  <c r="H713" i="59"/>
  <c r="H709" i="59"/>
  <c r="H708" i="59" s="1"/>
  <c r="H706" i="59"/>
  <c r="H705" i="59" s="1"/>
  <c r="H703" i="59"/>
  <c r="H693" i="59"/>
  <c r="H691" i="59"/>
  <c r="H689" i="59"/>
  <c r="H686" i="59"/>
  <c r="H685" i="59" s="1"/>
  <c r="H683" i="59"/>
  <c r="H682" i="59" s="1"/>
  <c r="H678" i="59"/>
  <c r="H675" i="59" s="1"/>
  <c r="H674" i="59" s="1"/>
  <c r="H667" i="59"/>
  <c r="H654" i="59"/>
  <c r="H649" i="59"/>
  <c r="H619" i="59"/>
  <c r="H618" i="59" s="1"/>
  <c r="H602" i="59"/>
  <c r="H599" i="59"/>
  <c r="H590" i="59"/>
  <c r="H586" i="59"/>
  <c r="H577" i="59"/>
  <c r="H573" i="59"/>
  <c r="H572" i="59" s="1"/>
  <c r="H570" i="59"/>
  <c r="H568" i="59"/>
  <c r="H564" i="59"/>
  <c r="H563" i="59" s="1"/>
  <c r="H561" i="59"/>
  <c r="H560" i="59" s="1"/>
  <c r="H558" i="59"/>
  <c r="H557" i="59" s="1"/>
  <c r="H555" i="59"/>
  <c r="H554" i="59" s="1"/>
  <c r="H551" i="59"/>
  <c r="H550" i="59" s="1"/>
  <c r="H549" i="59" s="1"/>
  <c r="H547" i="59"/>
  <c r="H546" i="59" s="1"/>
  <c r="H544" i="59"/>
  <c r="H543" i="59" s="1"/>
  <c r="H541" i="59"/>
  <c r="H540" i="59" s="1"/>
  <c r="H538" i="59"/>
  <c r="H537" i="59" s="1"/>
  <c r="H534" i="59"/>
  <c r="H515" i="59"/>
  <c r="H512" i="59"/>
  <c r="H510" i="59"/>
  <c r="H508" i="59"/>
  <c r="H506" i="59"/>
  <c r="H504" i="59"/>
  <c r="H501" i="59"/>
  <c r="H499" i="59"/>
  <c r="H496" i="59"/>
  <c r="H494" i="59"/>
  <c r="H492" i="59"/>
  <c r="H490" i="59"/>
  <c r="H483" i="59"/>
  <c r="H481" i="59"/>
  <c r="H478" i="59"/>
  <c r="H476" i="59"/>
  <c r="H474" i="59"/>
  <c r="H472" i="59"/>
  <c r="H470" i="59"/>
  <c r="H468" i="59"/>
  <c r="H466" i="59"/>
  <c r="H464" i="59"/>
  <c r="H462" i="59"/>
  <c r="H460" i="59"/>
  <c r="H458" i="59"/>
  <c r="H456" i="59"/>
  <c r="H453" i="59"/>
  <c r="H451" i="59"/>
  <c r="H449" i="59"/>
  <c r="H447" i="59"/>
  <c r="H445" i="59"/>
  <c r="H443" i="59"/>
  <c r="H441" i="59"/>
  <c r="H439" i="59"/>
  <c r="H430" i="59"/>
  <c r="H428" i="59"/>
  <c r="H426" i="59"/>
  <c r="H423" i="59"/>
  <c r="H420" i="59"/>
  <c r="H418" i="59"/>
  <c r="H416" i="59"/>
  <c r="H413" i="59"/>
  <c r="H412" i="59" s="1"/>
  <c r="H409" i="59"/>
  <c r="H408" i="59" s="1"/>
  <c r="H407" i="59" s="1"/>
  <c r="H405" i="59"/>
  <c r="H404" i="59" s="1"/>
  <c r="H402" i="59"/>
  <c r="H397" i="59"/>
  <c r="H396" i="59" s="1"/>
  <c r="H394" i="59"/>
  <c r="H392" i="59"/>
  <c r="H390" i="59"/>
  <c r="H388" i="59"/>
  <c r="H386" i="59"/>
  <c r="H384" i="59"/>
  <c r="H382" i="59"/>
  <c r="H380" i="59"/>
  <c r="H379" i="59"/>
  <c r="H378" i="59" s="1"/>
  <c r="H335" i="59"/>
  <c r="H331" i="59"/>
  <c r="H329" i="59"/>
  <c r="H327" i="59"/>
  <c r="H323" i="59"/>
  <c r="H321" i="59"/>
  <c r="H318" i="59"/>
  <c r="H316" i="59"/>
  <c r="H314" i="59"/>
  <c r="H312" i="59"/>
  <c r="H306" i="59"/>
  <c r="H292" i="59"/>
  <c r="H285" i="59"/>
  <c r="H279" i="59"/>
  <c r="H272" i="59"/>
  <c r="H266" i="59"/>
  <c r="H257" i="59"/>
  <c r="H254" i="59"/>
  <c r="H248" i="59"/>
  <c r="H239" i="59"/>
  <c r="H234" i="59"/>
  <c r="H233" i="59" s="1"/>
  <c r="H231" i="59"/>
  <c r="H230" i="59"/>
  <c r="H229" i="59"/>
  <c r="H228" i="59"/>
  <c r="H227" i="59"/>
  <c r="H225" i="59"/>
  <c r="H223" i="59"/>
  <c r="H221" i="59"/>
  <c r="H218" i="59"/>
  <c r="H217" i="59"/>
  <c r="H216" i="59"/>
  <c r="H214" i="59"/>
  <c r="H213" i="59"/>
  <c r="H211" i="59"/>
  <c r="H210" i="59"/>
  <c r="H208" i="59"/>
  <c r="H207" i="59"/>
  <c r="H201" i="59"/>
  <c r="H188" i="59"/>
  <c r="H185" i="59"/>
  <c r="H183" i="59"/>
  <c r="H168" i="59"/>
  <c r="H165" i="59"/>
  <c r="H163" i="59"/>
  <c r="H158" i="59"/>
  <c r="H142" i="59"/>
  <c r="H137" i="59"/>
  <c r="H134" i="59"/>
  <c r="H133" i="59"/>
  <c r="H132" i="59"/>
  <c r="H129" i="59"/>
  <c r="H128" i="59"/>
  <c r="H127" i="59"/>
  <c r="H124" i="59"/>
  <c r="H123" i="59"/>
  <c r="H122" i="59"/>
  <c r="H119" i="59"/>
  <c r="H118" i="59"/>
  <c r="H115" i="59"/>
  <c r="H114" i="59"/>
  <c r="H111" i="59"/>
  <c r="H110" i="59"/>
  <c r="H109" i="59"/>
  <c r="H108" i="59"/>
  <c r="H107" i="59"/>
  <c r="H104" i="59"/>
  <c r="H103" i="59"/>
  <c r="H97" i="59"/>
  <c r="H96" i="59"/>
  <c r="H93" i="59"/>
  <c r="H92" i="59"/>
  <c r="H91" i="59"/>
  <c r="H87" i="59"/>
  <c r="H85" i="59"/>
  <c r="H82" i="59"/>
  <c r="H80" i="59"/>
  <c r="H78" i="59"/>
  <c r="H75" i="59"/>
  <c r="H73" i="59"/>
  <c r="H71" i="59"/>
  <c r="H46" i="59"/>
  <c r="H42" i="59"/>
  <c r="H40" i="59"/>
  <c r="H38" i="59"/>
  <c r="H36" i="59"/>
  <c r="H35" i="59"/>
  <c r="H30" i="59"/>
  <c r="H28" i="59"/>
  <c r="H25" i="59"/>
  <c r="H23" i="59"/>
  <c r="H19" i="59"/>
  <c r="H18" i="59" s="1"/>
  <c r="H16" i="59"/>
  <c r="H14" i="59"/>
  <c r="H11" i="59"/>
  <c r="H10" i="59" s="1"/>
  <c r="H112" i="59" l="1"/>
  <c r="H498" i="59"/>
  <c r="H226" i="59"/>
  <c r="H320" i="59"/>
  <c r="H732" i="59"/>
  <c r="H415" i="59"/>
  <c r="H411" i="59" s="1"/>
  <c r="H101" i="59"/>
  <c r="H34" i="59"/>
  <c r="H32" i="59" s="1"/>
  <c r="H22" i="59" s="1"/>
  <c r="H212" i="59"/>
  <c r="H712" i="59"/>
  <c r="H13" i="59"/>
  <c r="H9" i="59" s="1"/>
  <c r="H215" i="59"/>
  <c r="H489" i="59"/>
  <c r="H514" i="59"/>
  <c r="H94" i="59"/>
  <c r="H89" i="59" s="1"/>
  <c r="H105" i="59"/>
  <c r="H130" i="59"/>
  <c r="H311" i="59"/>
  <c r="H326" i="59"/>
  <c r="H325" i="59" s="1"/>
  <c r="H187" i="59"/>
  <c r="H209" i="59"/>
  <c r="H44" i="59"/>
  <c r="H167" i="59"/>
  <c r="H334" i="59"/>
  <c r="H333" i="59" s="1"/>
  <c r="H480" i="59"/>
  <c r="H576" i="59"/>
  <c r="H575" i="59" s="1"/>
  <c r="H756" i="59"/>
  <c r="H206" i="59"/>
  <c r="H567" i="59"/>
  <c r="H553" i="59" s="1"/>
  <c r="H120" i="59"/>
  <c r="H237" i="59"/>
  <c r="H455" i="59"/>
  <c r="H696" i="59"/>
  <c r="H695" i="59" s="1"/>
  <c r="H717" i="59"/>
  <c r="H116" i="59"/>
  <c r="H432" i="59"/>
  <c r="H422" i="59" s="1"/>
  <c r="H738" i="59"/>
  <c r="H503" i="59"/>
  <c r="H688" i="59"/>
  <c r="H681" i="59" s="1"/>
  <c r="H749" i="59"/>
  <c r="H125" i="59"/>
  <c r="H771" i="59"/>
  <c r="H767" i="59" s="1"/>
  <c r="H536" i="59"/>
  <c r="H711" i="59" l="1"/>
  <c r="H204" i="59"/>
  <c r="H162" i="59" s="1"/>
  <c r="H99" i="59"/>
  <c r="H98" i="59" s="1"/>
  <c r="H236" i="59"/>
  <c r="H37" i="59"/>
  <c r="H737" i="59"/>
  <c r="H21" i="59" l="1"/>
</calcChain>
</file>

<file path=xl/sharedStrings.xml><?xml version="1.0" encoding="utf-8"?>
<sst xmlns="http://schemas.openxmlformats.org/spreadsheetml/2006/main" count="1945" uniqueCount="1060">
  <si>
    <t>ՀՀ առողջապահության նախարարություն</t>
  </si>
  <si>
    <t>ՀՀ կրթության և գիտության նախարարություն</t>
  </si>
  <si>
    <t>ԸՆԴԱՄԵՆԸ</t>
  </si>
  <si>
    <t>Արտահիվանդանոցային բուժօգնության ծառայություններ</t>
  </si>
  <si>
    <t>11001</t>
  </si>
  <si>
    <t>Ամբուլատոր-պոլիկլինիկական բժշկական օգնության ծառայություններ</t>
  </si>
  <si>
    <t>11002</t>
  </si>
  <si>
    <t>Շարունակական հսկողություն պահանջող և առանձին հիվանդությունների բուժման ծառայություններ</t>
  </si>
  <si>
    <t>11003</t>
  </si>
  <si>
    <t>Մտավոր, հոգեկան (վարքագծային), լսողական, ֆիզիկական (շարժողական) և զարգացման այլ խանգարումներով երեխաների գնահատման և վերականգնողական բուժման ծառայություններ</t>
  </si>
  <si>
    <t>11004</t>
  </si>
  <si>
    <t>Հեմոդիալիզի և պերիտոնիալ դիալիզի անցկացման ծառայություններ</t>
  </si>
  <si>
    <t>11005</t>
  </si>
  <si>
    <t>ՄԻԱՎ/ՁԻԱՀ-ի կանխարգելման և բուժօգնության ծառայություններ</t>
  </si>
  <si>
    <t>11006</t>
  </si>
  <si>
    <t>Բնածին հիպոթիրեոզի, ֆենիլկենտոնուրիայի և լսողութան խանգարումների վաղ հայտնաբերման նպատակով նորածնային սկրինինգի անցկացում</t>
  </si>
  <si>
    <t>Զբաղվածության ծրագիր</t>
  </si>
  <si>
    <t xml:space="preserve"> Գործազուրկների, աշխատանաքից ազատման ռիսկ ունեցող, ինչպես նաև ազատազրկման ձևով պատիժը կրելու ավարտին վեց ամիս մնացած աշխատանք փնտրող անձանց մասնագիտական ուսուցման կազմակերպում</t>
  </si>
  <si>
    <t>Մասնագիտական կողմնորոշման, համակարգի մեթոդաբանության ապահովման և կադրերի վերապատրաստման ծառայություններ</t>
  </si>
  <si>
    <t xml:space="preserve">Աշխատանքի տոնավաճառի կազմակերպում </t>
  </si>
  <si>
    <t>ՀՀ աշխատանքի և սոցիալական հարցերի նախարարություն</t>
  </si>
  <si>
    <t>Ծրագիր</t>
  </si>
  <si>
    <t>այդ թվում՝</t>
  </si>
  <si>
    <t>Ընդամենը</t>
  </si>
  <si>
    <t>Միջոցառում</t>
  </si>
  <si>
    <t>Ծրագրային դասիչը</t>
  </si>
  <si>
    <t>......</t>
  </si>
  <si>
    <t>.......</t>
  </si>
  <si>
    <t>Ծրագրի /միջոցառման անվանումը</t>
  </si>
  <si>
    <t>ՇԵՆՔԵՐ ԵՎ ՇԻՆՈՒԹՅՈՒՆՆԵՐ                                       (տող5111+տող5112+տող5113)</t>
  </si>
  <si>
    <t xml:space="preserve"> ԱՅԼ ՀԻՄՆԱԿԱՆ ՄԻՋՈՑՆԵՐ                                                             (տող 5131+տող 5132+տող 5133+ տող5134)</t>
  </si>
  <si>
    <t>Ընթացիկ ծախսեր</t>
  </si>
  <si>
    <t>Աշխատանքի վարձատրություն</t>
  </si>
  <si>
    <t>Ծառայությունների և ապրանքների ձեռք բերում</t>
  </si>
  <si>
    <t xml:space="preserve"> Տոկոսավճարներ</t>
  </si>
  <si>
    <t>Սուբսիդիաներ</t>
  </si>
  <si>
    <t>Դրամաշնորհներ</t>
  </si>
  <si>
    <t>Սոցիալական նպաստներ և կենսաթոշակներ</t>
  </si>
  <si>
    <t>Այլ ծախսեր</t>
  </si>
  <si>
    <t xml:space="preserve"> Ոչ ֆինանսական ակտիվների գծով ծախսեր</t>
  </si>
  <si>
    <t>Հիմնական միջոցներ</t>
  </si>
  <si>
    <t>Պաշարներ</t>
  </si>
  <si>
    <t>Բարձրարժեք ակտվներ</t>
  </si>
  <si>
    <t>Չարտադրված ակտիվներ</t>
  </si>
  <si>
    <t xml:space="preserve"> Ոչ ֆինանսական ակտիվների իրացումից մուտքեր</t>
  </si>
  <si>
    <t>2019թ. բյուջե (հազար դրամ)</t>
  </si>
  <si>
    <t>XXXX</t>
  </si>
  <si>
    <t>Հաշմանդամներին աջակցության ծրագիր</t>
  </si>
  <si>
    <t>Հաշմանդամներին պրոթեզաօրթոպեդիկ պարագաներով,վերականգնման, տեխնիկական միջոցներով ապահովում և դրանց վերանորոգում</t>
  </si>
  <si>
    <t xml:space="preserve"> Բժշկասոցիալական վերականգնման ծառայություններ</t>
  </si>
  <si>
    <t>Հոգեկան առողջության վերականգնման ծառայություններ</t>
  </si>
  <si>
    <t>Տեսողությունը կորցրած հաշմանդամների համար հատուկ տառատեսակներով գրքերի տպագրության, տետրերի պատրաստման և ՙխոսող գրքերի՚ ձայնագրության ծառայություններ</t>
  </si>
  <si>
    <t>Հաշմանդամներին մատուցվող ծառայությունների ծրագրի իրականացման ապահովում</t>
  </si>
  <si>
    <t xml:space="preserve">ՀՀ կրթության և գիտության նախարարություն </t>
  </si>
  <si>
    <t>ՀՀ մշակույթի նախարարություն</t>
  </si>
  <si>
    <t>11021</t>
  </si>
  <si>
    <t>Հավելված N NEW-1</t>
  </si>
  <si>
    <r>
      <t xml:space="preserve">2019 թվականի պետական բյուջեի ծախսային </t>
    </r>
    <r>
      <rPr>
        <sz val="10"/>
        <color theme="1"/>
        <rFont val="GHEA Grapalat"/>
        <family val="3"/>
      </rPr>
      <t xml:space="preserve">ծրագրերի և միջոցառումների գծով ծախսերն ըստ տնտեսագիտական դասակարգման </t>
    </r>
  </si>
  <si>
    <t>Դրամաշնորհ ստացող տնտեսվարող սուբյեկտի անվանումը</t>
  </si>
  <si>
    <t>Թանգարանային ծառայություններ և ցուցահանդեսներ</t>
  </si>
  <si>
    <t xml:space="preserve">Աջակցություն նոր ցուցադրությունների և ցուցահանդեսների կազմակերպմանը, հրատարակումներին, միջոցառումների իրականացմանը  </t>
  </si>
  <si>
    <t>«Ե.Չարենցի անվան գրականության և արվեստի թանգարան ՊՈԱԿ, «Պատմամշակութային արգելոց-թանգարանների և պատմական միջավայրի պահպանության ծառայություն ՊՈԱԿ</t>
  </si>
  <si>
    <t>Մշակութային արժեքների էլեկտրոնային տեղեկատվական շտեմարանի գործարկում</t>
  </si>
  <si>
    <t>«Հայաստանի ազգային պատկերասրահ» ՊՈԱԿ</t>
  </si>
  <si>
    <t>Կադրերի պատրաստում և վերապատրաստում</t>
  </si>
  <si>
    <t>«Հայաստանի պատմության թանգարան» ՊՈԱԿ, «ԻԿՕՄ-ի հայկական թանգարանների ազգային կոմիտե ՀԿ</t>
  </si>
  <si>
    <t>Մանկավարժահոգեբանական աջակցության ծառայություններ</t>
  </si>
  <si>
    <t>«Երևանի բժշկահոգեբանամանկավարժական գնահատման կենտրոն»  ՊՈԱԿ</t>
  </si>
  <si>
    <t>«Սիսիանի տարածքային մանկավարժահոգեբանական աջակցության կենտրոն»  ՊՈԱԿ</t>
  </si>
  <si>
    <t>«Գորիսի տարածքային մանկավարժահոգեբանական աջակցության կենտրոն»  ՊՈԱԿ</t>
  </si>
  <si>
    <t>«Կապանի տարածքային մանկավարժահոգեբանական աջակցության կենտրոն»  ՊՈԱԿ</t>
  </si>
  <si>
    <t>«Սպիտակի տարածքային մանկավարժահոգեբանական աջակցության կենտրոն» ՊՈԱԿ</t>
  </si>
  <si>
    <t>«Վանաձորի տարածքային մանկավարժահոգեբանական աջակցության կենտրոն» ՊՈԱԿ</t>
  </si>
  <si>
    <t>«Ստեփանավանի տարածքային մանկավարժահոգեբանական աջակցության կենտրոն» ՊՈԱԿ</t>
  </si>
  <si>
    <t>«Արմավիրի մտավոր թերզարգացում ունեցող երեխաների թիվ 1 հատուկ (օժանդակ) դպրոց» ՊՈԱԿ</t>
  </si>
  <si>
    <t xml:space="preserve">«Վաղարշապատի մտավոր թերզարգացում ունեցող երեխաների թիվ 2 հատուկ (օժանդակ) դպրոց» ՊՈԱԿ  </t>
  </si>
  <si>
    <t>«Հույսի կամուրջ» ՀԿ</t>
  </si>
  <si>
    <t>XXXXXX</t>
  </si>
  <si>
    <t>«ՀՀ 2019թ պետական բյուջեի մասին» ՀՀ օրենքով նախատեսված այն ծրագրերի միջոցառումների ցանկը, որոնց գծով հատկացումների գլխավոր կարգադրիչ հանդիսացող համապատասխան պետական կառավարման մարմինների կողմից այդ հատկացումների գումարները տնտեսվարող սուբյեկտներին տրամադրվելու են դրամաշնորհների տեսքով՝ առանց մրցույթի</t>
  </si>
  <si>
    <t>ՀՀ պետական կառավարման մարմնի անվանումը</t>
  </si>
  <si>
    <t>Տրամադրվող դրամաշնորհի գումարը (հազար դրամ)</t>
  </si>
  <si>
    <t>Ծրագրի/Միջոցառման/ Ծախսերի ուղղության անվանումը</t>
  </si>
  <si>
    <t>Թանգարանների ծրագիր</t>
  </si>
  <si>
    <t>Հանրակրթության ծրագիր</t>
  </si>
  <si>
    <t>ՀՀ Կրթության և գիտության նախարարություն</t>
  </si>
  <si>
    <t>Հավելված N NEW-6</t>
  </si>
  <si>
    <t>Տարի</t>
  </si>
  <si>
    <t>հազար դրամներով</t>
  </si>
  <si>
    <t>այդ թվում՝ ըստ ուղղությունների</t>
  </si>
  <si>
    <t>Գերատեսչական  պատկանելություն</t>
  </si>
  <si>
    <t>Բյուջետային հատկացումների գլխավոր կարգադրիչների, ծրագրերի, միջոցառումների, ծախսային ուղղությունների անվանումները</t>
  </si>
  <si>
    <t>Բյուջետային հատկացումների ստորադաս կարգադրիչների և դրամաշնորհ ստացող տնտեսվարող սուբյեկտների անվանումները</t>
  </si>
  <si>
    <t>ՀՀ գիտությունների ազգային ակադեմիա</t>
  </si>
  <si>
    <t>ՀՀ սփյուռքի նախարարություն</t>
  </si>
  <si>
    <t>Սփյուռքի և համահայկական հիմնախնդիրների թեմատիկ հետազոտություններ</t>
  </si>
  <si>
    <t>Սփյուռքի համայնքների պատմության, նրանց խնդիրներին, համահայկական նշանակության հիմնախնդիրներին նվիրված ուսումնասիրություններ ՀՀ ԳԱԱ ինստիտուտներին, ԲՈւՀ-ական և գիտահետազոտական (ԵՊՀ, ԵՊԼՀ, ՀՃՈւՀ) համապատասխան ամբիոններին, կենտրոններին թեմատիկ ֆինանսավորում</t>
  </si>
  <si>
    <t xml:space="preserve"> ՀՀ կրթության և գիտության նախարարության  գիտության  կոմիտե- ընդամենը</t>
  </si>
  <si>
    <t xml:space="preserve">Ենթակառուցվածքի պահպանում ու զարգացում </t>
  </si>
  <si>
    <t>ՀՀ ԳԱԱ «Մաթեմատիկայի ինստիտուտ» ՊՈԱԿ</t>
  </si>
  <si>
    <t>ՀՀ ԳԱԱ «Մեխանիկայի ինստիտուտ» ՊՈԱԿ</t>
  </si>
  <si>
    <t>ՀՀ ԳԱԱ «Ինֆորմատիկայի  և ավտոմատացման պրոբլեմների ինստիտուտ» ՊՈԱԿ</t>
  </si>
  <si>
    <t>ՀՀ ԳԱԱ «Ֆիզիկական հետազոտությունների  ինստիտուտ» ՊՈԱԿ</t>
  </si>
  <si>
    <t>ՀՀ ԳԱԱ «Ռադիոֆիզիկայի  և էլեկտրոնիկայի ինստիտուտ» ՊՈԱԿ</t>
  </si>
  <si>
    <t>ՀՀ ԳԱԱ «Ֆիզիկայի կիրառական պրոբլեմների ինստիտուտ» ՊՈԱԿ</t>
  </si>
  <si>
    <t>ՀՀ ԳԱԱ «Երկրաբանական  գիտությունների  ինստիտուտ» ՊՈԱԿ</t>
  </si>
  <si>
    <t>ՀՀ ԳԱԱ «Ա.Նազարովի անվան երկրաֆիզիկայի և ինժեներային սեյսմբանության ինստիտուտ» ՊՈԱԿ</t>
  </si>
  <si>
    <t>ՀՀ ԳԱԱ  «Ա.Բ. Նալբանդյանի անվան քիմիական ֆիզիկայի ինստիտուտ» ՊՈԱԿ</t>
  </si>
  <si>
    <t>ՀՀ ԳԱԱ «Օրգանական և դեղագործական քիմիայի գիտատեխնոլոգիական կենտրոն» ՊՈԱԿ</t>
  </si>
  <si>
    <t>ՀՀ ԳԱԱ «Մ. Մանվելյանի անվան ընդհանուր և անօրգանական քիմիայի ինստիտուտ» ՊՈԱԿ</t>
  </si>
  <si>
    <t>ՀՀ ԳԱԱ «Ս. Դավթյանի անվան հիդրոպոնիկայի պրոբլեմների ինստիտուտ» ՊՈԱԿ</t>
  </si>
  <si>
    <t>ՀՀ ԳԱԱ «Ա. Թախտաջյանի անվան բուսաբանության ինստիտուտ» ՊՈԱԿ</t>
  </si>
  <si>
    <t>ՀՀ ԳԱԱ «Կենդանաբանության և հիդրոէկոլոգիայի գիտական կենտրոն» ՊՈԱԿ</t>
  </si>
  <si>
    <t>ՀՀ ԳԱԱ «Հ. Բունիաթյանի անվան կենսաքիմիայի  ինստիտուտ» ՊՈԱԿ</t>
  </si>
  <si>
    <t>ՀՀ ԳԱԱ «Լ. Օրբելու անվան ֆիզիոլոգիայի ինստիտուտ» ՊՈԱԿ</t>
  </si>
  <si>
    <t>ՀՀ ԳԱԱ «Մոլեկուլային կենսաբանության ինստիտուտ» ՊՈԱԿ</t>
  </si>
  <si>
    <t>ՀՀ ԳԱԱ «Էկոլոգանոոսֆերային հետազոտությունների կենտրոն» ՊՈԱԿ</t>
  </si>
  <si>
    <t>ՀՀ ԳԱԱ «Պատմության ինստիտուտ» ՊՈԱԿ</t>
  </si>
  <si>
    <t>ՀՀ ԳԱԱ «Արևելագիտության ինստիտուտ» ՊՈԱԿ</t>
  </si>
  <si>
    <t>ՀՀ ԳԱԱ «Հնագիտության և ազգագրության ինստիտուտ» ՊՈԱԿ</t>
  </si>
  <si>
    <t>ՀՀ ԳԱԱ «Շիրակի հայագիտական հետազոտությունների կենտրոն» ՊՈԱԿ</t>
  </si>
  <si>
    <t>ՀՀ ԳԱԱ «Մ. Քոթանյանի անվան տնտեսագիտության ինստիտուտ» ՊՈԱԿ</t>
  </si>
  <si>
    <t>ՀՀ ԳԱԱ «Փիլիսոփայության, սոցիոլոգիայի և իրավունքի ինստիտուտ» ՊՈԱԿ</t>
  </si>
  <si>
    <t>ՀՀ ԳԱԱ «Մ. Աբեղյանի անվան գրականության ինստիտուտ» ՊՈԱԿ</t>
  </si>
  <si>
    <t>ՀՀ ԳԱԱ «Հ. Աճառյանի անվան լեզվի ինստիտուտ» ՊՈԱԿ</t>
  </si>
  <si>
    <t>ՀՀ ԳԱԱ «Արվեստի ինստիտուտ» ՊՈԱԿ</t>
  </si>
  <si>
    <t>ՀՀ ԳԱԱ «Փորձաքննությունների ազգային բյուրո» ՊՈԱԿ</t>
  </si>
  <si>
    <t>Միջազգային գիտատեխնիկական կենտրոնի գրասենյակի պահպանում</t>
  </si>
  <si>
    <t>Միջազգային գիտատեխնիկական կենտրոնի հայկական տարածաշրջանային բաժանմունք</t>
  </si>
  <si>
    <t>ՀՀ ԳԱԱ «Հայկենսատեխնոլոգիա» գիտաարտադրական կենտրոն» ՊՈԱԿ</t>
  </si>
  <si>
    <t>ՀՀ ԳԱԱ «ԻԿՐԱՆԵՏ կենտրոն» ՄԿ</t>
  </si>
  <si>
    <t>«Հայկական հանրագիտարան հրատարակչություն» ՊՈԱԿ</t>
  </si>
  <si>
    <t>«ՀՀ գիտությունների ազգային ակադեմիա» ՈԱԿ</t>
  </si>
  <si>
    <t>ՀՀ գիտությունների ազգային ակադեմիայի համակարգի գիտական գործուղումների իրականացում</t>
  </si>
  <si>
    <t>ՀՀ գիտությունների ազգային ակադեմիա (ՀՀ ԳԱԱ համակարգի ինստիտուտների գիտական սարքավորումների սպասարկում,  վերազինում, գիտափորձերի իրականացման համար նյութերի ձեռքբերում և չնախատեսված անհետաձգելի ծախսերի կատարում)</t>
  </si>
  <si>
    <t>Ակադեմիկոս Վ.Հ. Համբարձումյանի անվան միջազգային գիտական մրցանակի շնորհման և դրա հետ կապված աշխատանքների իրականացում</t>
  </si>
  <si>
    <t xml:space="preserve">«Հայագիտական ուսումնասիրությունները ֆինանսավորող համահայկական հիմնադրամի»  պահպանում ու զարգացում </t>
  </si>
  <si>
    <t>ԸՆԴԱՄԵՆԸ- ՀՀ գիտությունների ազգային ակադեմիա</t>
  </si>
  <si>
    <t>Ենթակառուցվածքի պահպանում ու զարգացում</t>
  </si>
  <si>
    <t>ՀՀ ԱՆ «Հիվանդությունների վերահսկման և կանխարգելման ազգային կենտրոն» ՊՈԱԿ</t>
  </si>
  <si>
    <t>ՀՀ ԱՆ «Դատաբժշկական գիտագործնական կենտրոն» ՊՈԱԿ</t>
  </si>
  <si>
    <t>ԸՆԴԱՄԵՆԸ- ՀՀ  առողջապահության նախարարություն</t>
  </si>
  <si>
    <t>ՀՀ ԳՆ «Սննդամթերքի անվտանգության ոլորտի ռիսկերի գնահատման և վերլուծության գիտական կենտրոն» ՊՈԱԿ</t>
  </si>
  <si>
    <t>ՀՀ ԳՆ «Երկրագործության գիտական կենտրոն» ՊՈԱԿ</t>
  </si>
  <si>
    <t>ՀՀ ԳՆ «Բանջարաբոստանային և տեխնիկական մշակաբույսերի գիտական կենտրոն» ՊՈԱԿ</t>
  </si>
  <si>
    <t>ԸՆԴԱՄԵՆԸ-    ՀՀ  գյուղատնտեսության նախարարություն</t>
  </si>
  <si>
    <t>ՀՀ ՄՆ «Պատմամշակութային ժառանգության գիտահետազոտական կենտրոն» ՊՈԱԿ</t>
  </si>
  <si>
    <t xml:space="preserve"> ՀՀ ՄՆ «Պատմամշակութային արգելոց-թանգարանների և պատմական միջավայրի պահպանության ծառայություն» ՊՈԱԿ</t>
  </si>
  <si>
    <t xml:space="preserve"> ՀՀ ՄՆ «Երվանդ Քոչարի թանգարան» ՊՈԱԿ</t>
  </si>
  <si>
    <t xml:space="preserve"> ՀՀ ՄՆ «Կոմիտասի թանգարան-ինստիտուտ» ՊՈԱԿ</t>
  </si>
  <si>
    <t>ԸՆԴԱՄԵՆԸ-   ՀՀ մշակույթի նախարարություն</t>
  </si>
  <si>
    <t>«Երևան քաղաքի պատմության թանգարան» ՀՈԱԿ</t>
  </si>
  <si>
    <t>ԸՆԴԱՄԵՆԸ-  ՀՀ Երևանի   քաղաքապետարան</t>
  </si>
  <si>
    <t>Օրգանական քիմիայի ԳՀ լաբորատորիայի պահպանում ու զարգացում</t>
  </si>
  <si>
    <t>«Երևանի պետական համալսարան» հիմնադրամ</t>
  </si>
  <si>
    <t>ՀՀ կրթության և գիտության նախարարության գիտության կոմիտե</t>
  </si>
  <si>
    <t>Ասիմետրիկ սինթեզի լաբորատորիայի պահպանում ու զարգացում</t>
  </si>
  <si>
    <t>Անօրգանական քիմիայի ԳՀ լաբորատորիայի պահպանում ու զարգացում</t>
  </si>
  <si>
    <t>Ֆարմացիայի ինստիտուտի պահպանում ու զարգացում</t>
  </si>
  <si>
    <t>Կենսաբանության  ԳՀԻ ենթակառուցվածքի պահպանում ու զարգացում</t>
  </si>
  <si>
    <t>Ֆիզիկայի ԳՀԻ ենթակառուցվածքի պահպանում ու զարգացում</t>
  </si>
  <si>
    <t>Գիտահետազոտական սեկտորի պահպանում ու զարգացում</t>
  </si>
  <si>
    <t>Կիրառական սոցիոլոգիայի լաբորատորիայի պահպանում ու զարգացում</t>
  </si>
  <si>
    <t>Անձի և մասնագիտական գործունեության հոգեբանության ԳՀ լաբորատորիայի պահպանում ու զարգացում</t>
  </si>
  <si>
    <t>Մետաղ-օքսիդային կիսահաղորդիչների և բազմակոմպոնենտ միացությունների հիման վրա ճառագայթային էներգիայի փոխակերպիչների, տարբեր գազերի ու կենսաբանական նանոկառուցվածքային սենսորների և այլ սարքերի ստեղծում ու հետազոտում</t>
  </si>
  <si>
    <t>Ուժեղ դաշտերի ֆիզիկայի կենտրոնի պահպանում ու զարգացում</t>
  </si>
  <si>
    <t xml:space="preserve">Հայագիտական հետազոտությունների ինստիտուտի պահպանում ու զարգացում </t>
  </si>
  <si>
    <t>Քաղաքակրթական և մշակութային հետազոտությունների կենտրոնի պահպանում ու զարգացում</t>
  </si>
  <si>
    <t>Ակադեմիկոս Ա.Ն. Սիսակյանի անվան հեռանկարային հետազոտությունների միջազգային կենտրոնի պահպանում ու զարգացում</t>
  </si>
  <si>
    <t xml:space="preserve">Կիրառական երկրաբանության լաբորատորիայի պահպանում ու զարգացում </t>
  </si>
  <si>
    <t xml:space="preserve">Տեղեկատվական տեխնոլոգիաների կրթական և հետազոտական կենտրոնի պահպանում ու զարգացում </t>
  </si>
  <si>
    <t>Գիտության ոլորտում ենթակառուցվածքի, նյութատեխնիկական բազայի արդիականացում</t>
  </si>
  <si>
    <t xml:space="preserve">Գիտական կենտրոնների ստեղծում </t>
  </si>
  <si>
    <t>Գիտական հրատարակումների և գիտության մասսայականացման աջակցություն</t>
  </si>
  <si>
    <t>Միջազգային գիտական ծրագրերի, կառույցների անդամակցություն և գիտատեղեկատվական շտեմարանի ռեսուրսների օգտագործում (ԵՄ «Հորիզոն 2020», Միջուկային հետազոտությունների միացյալ ինստիտուտ, Բարձր էներգիաների ստերեոսկոպիկ համակարգ, Տեսական ֆիզիկայի միջազգային կենտրոն, Քլարիվելթ Անալիտիքս)</t>
  </si>
  <si>
    <t>Եվրոպական ուսումնասիրությունների  կենտրոնին պետական աջակցություն</t>
  </si>
  <si>
    <t xml:space="preserve">Ենթամիլիմետրային ալիքների ԳՀ լաբորատորիայի պահպանում ու զարգացում  </t>
  </si>
  <si>
    <t>Ֆիզիկական քիմիայի ԳՀ լաբորատորիայի պահպանում ու զարգացում</t>
  </si>
  <si>
    <t>Փորձարարական հոգեբանության ԳՀ լաբորատորիայի պահպանում ու զարգացում</t>
  </si>
  <si>
    <t>Կոսմոլոգիայի ԳՀ կենտրոնի պահպանում ու զարգացում</t>
  </si>
  <si>
    <t>Էկոլոգիական անվտանգության կենտրոնի պահպանում ու զարգացում</t>
  </si>
  <si>
    <t>Անձ և սոցիալական միջավայր ԳՀ լաբորատորիայի պահպանում ու զարգացում</t>
  </si>
  <si>
    <t>Մեխանիկայի ԳՀ լաբորատորիայի պահպանում ու զարգացում</t>
  </si>
  <si>
    <t>Էկոլոգիական իրավունքի գիտաուսումնական կենտրոնի պահպանում ու զարգացում</t>
  </si>
  <si>
    <t>Համալսարանական կրթության ինստիտուցիոնալ հետազոտությունների լաբորատորիայի պահպանում ու զարգացում</t>
  </si>
  <si>
    <t>Ռազմավարական հետազոտությունների ԳՀ լաբորատորիայի պահպանում ու զարգացում</t>
  </si>
  <si>
    <t>Հակահայկական քարոզչական դիսկուրսի հետազոտությունների լաբորատորիայի պահպանում ու զարգացում</t>
  </si>
  <si>
    <t>Միջմշակութային կրոնագիտական կենտրոնի պահպանում ու զարգացում</t>
  </si>
  <si>
    <t>Մաթեմատիկական հետազոտությունների կենտրոնի պահպանում ու զարգացում</t>
  </si>
  <si>
    <t>Գերխիտ աստղերի ֆիզիկայի ԳՀ լաբորատորիայի պահպանում ու զարգացում</t>
  </si>
  <si>
    <t>Բրիտանական գրականության և լեզվամշակույթի լաբորատորիայի պահպանում ու զարգացում</t>
  </si>
  <si>
    <t>ԵՊՀ ֆիզիկատեխնիկական հետազոտությունների կենտրոն</t>
  </si>
  <si>
    <t>Նանոպլազմոնիկա ԳՀ լաբորատորիայի պահպանում ու զարգացում</t>
  </si>
  <si>
    <t>Երևանի պետական համալսարանի 75-ամյակին նվիրված միջոցառումների անցկացում</t>
  </si>
  <si>
    <t>«Հելիոտեխնիկա» բազային ԳՀ լաբորատորիայի պահպանում ու զարգացում</t>
  </si>
  <si>
    <t>Գիտահետազոտական աշխատանքների ծառայությունների և  ինովացիոն հետազոտությունների կենտրոնի պահպանում ու զարգացում</t>
  </si>
  <si>
    <t>«Ավտոմատացված համակարգեր և մոդելավորում»  բազային ԳՀ լաբորատորիայի պահպանում ու զարգացում</t>
  </si>
  <si>
    <t>«Նյութագիտություն և մետալուրգիա» բազային ԳՀ լաբորատորիայի պահպանում ու զարգացում</t>
  </si>
  <si>
    <t>«Մեքենաշինական տեխնոլոգիաներ» բազային ԳՀ լաբորատորիայի պահպանում ու զարգացում</t>
  </si>
  <si>
    <t>«Պոլիմերացման պրոցեսների մակրոկինետիկա» բազային ԳՀ լաբորատորիայի պահպանում ու զարգացում</t>
  </si>
  <si>
    <t>«Մեքենայական թարգմանություն» բազային ԳՀ լաբորատորիայի պահպանում ու զարգացում</t>
  </si>
  <si>
    <t>«Ռենտգենակառուցվածքային հետազոտություններ» բազային ԳՀ լաբորատորիայի պահպանում ու զարգացում</t>
  </si>
  <si>
    <t>«Էլեկտրատեխնոլոգիաներ» բազային ԳՀ լաբորատորիայի պահպանում ու զարգացում</t>
  </si>
  <si>
    <t>«Էլեկտրամեխանիկա և էլեկտրառադիոնյութեր» բազային ԳՀ լաբորատորիայի պահպանում ու զարգացում</t>
  </si>
  <si>
    <t>«Կիսահաղորդչային ֆոտոէլեկտրական սարքեր» բազային ԳՀ լաբորատորիայի պահպանում ու զարգացում</t>
  </si>
  <si>
    <t>«Ֆոտոէլեկտրոնային սարքեր կապի օպտիկական համակարգերում» բազային ԳՀ լաբորատորիայի պահպանում ու զարգացում</t>
  </si>
  <si>
    <t>«Համակարգային վերլուծություն» բազային ԳՀ լաբորատորիայի պահպանում ու զարգացում</t>
  </si>
  <si>
    <t>«Շփագիտություն» բազային ԳՀ լաբորատորիայի պահպանում ու զարգացում</t>
  </si>
  <si>
    <t>«Միկրո- և նանոէլեկտրոնիկա» բազային ԳՀ լաբորատորիայի պահպանում ու զարգացում</t>
  </si>
  <si>
    <t>«Քիմիական տեխնոլոգիաներ և պոլիմերային նանոկոմպոզիտներ» բազային ԳՀ լաբորատորիայի պահպանում ու զարգացում</t>
  </si>
  <si>
    <t>«Գյուղատնտեսական թունաքիմիկատների ստացում և որակի վերահսկում» բազային ԳՀ լաբորատորիայի պահպանում ու զարգացում</t>
  </si>
  <si>
    <t>«Ռոբոտատեխնիկա» բազային ԳՀ լաբորատորիայի պահպանում ու զարգացում</t>
  </si>
  <si>
    <t>«Էլեկտրամագինսական համակարգեր» բազային ԳՀ լաբորատորիայի պահպանում ու զարգացում</t>
  </si>
  <si>
    <t>«Հիդրոտեխնիկա» բազային ԳՀ լաբորատորիայի պահպանում ու զարգացում</t>
  </si>
  <si>
    <t>«Միջուկային էներգետիկա» բազային ԳՀ լաբորատորիայի պահպանում ու զարգացում</t>
  </si>
  <si>
    <t>«Միջուկային կրիմինալիստիկա» բազային ԳՀ լաբորատորիայի պահպանում ու զարգացում</t>
  </si>
  <si>
    <t>Տեխնոլոգիական չափումների բազային ԳՀ լաբորատորիայի պահպանում ու զարգացում</t>
  </si>
  <si>
    <t>Համակարգի գիտական գործուղումների իրականացում</t>
  </si>
  <si>
    <t>Միջազգային գիտական համագործակցություն</t>
  </si>
  <si>
    <t>Երիտասարդ գիտնականների դպրոցների կազմակերպման աջակցություն</t>
  </si>
  <si>
    <t>Գիտական միջոցառումների կազմակերպման աջակցություն</t>
  </si>
  <si>
    <t>Գիտական փորձաքննության ֆինանսավորում</t>
  </si>
  <si>
    <t>Ակադեմիկոս Ռ. Մովսիսյանի անվան ինժեներական գեոդեզիայի պրոբլեմային լաբորատորիայի  պահպանում և զարգացում</t>
  </si>
  <si>
    <t>Ակադեմիկոս Ալ. Թամանյանի անվան քաղաքաշինության, ճարտարապետության և շինարարության պրոբլեմային լաբորատորիայի  պահպանում և զարգացում</t>
  </si>
  <si>
    <t>Հայաստանի Հանրապետությունում շինարարական նյութերի և տեխնոլոգիաների արդիականացման հիմնախնդիրները և առաջարկություններ դրանց լուծման վերաբերյալ</t>
  </si>
  <si>
    <t>Ակադեմիկոս Ի. Եղիազարովի անվան ջրային համակարգերի, ջրային ռեսուրսների կառավարման և համալիր օգտագործման պրոբլեմային լաբորատորիայի  պահպանում և զարգացում</t>
  </si>
  <si>
    <t>Հակաուռուցքային և հակաօքսիդիչ բնական միացությունների համակցված ազդեցության ուսումնասիրությունը</t>
  </si>
  <si>
    <t>Հայ-ռուսական (սլավոնական) համալսարանի կրիտիկական տեխնոլոգիաների գիտահետազոտական կենտրոնի պահպանում ու զարգացում</t>
  </si>
  <si>
    <t>Հայ-ռուսական (սլավոնական) համալսարանի գիտահետազոտական կենտրոնի պահպանում ու զարգացում</t>
  </si>
  <si>
    <t>ԴՆԹ-ի տարբեր կառուցվածքներում փոփոխությունների ուսումնասիրությունը օնտոգենեզի ժամանակ և տարբեր բնական կենսաբանական ակտիվ միացությունների ազդեցությամբ</t>
  </si>
  <si>
    <t>Բարդ երկրաչափությամբ և տարբեր սահմանափակող պոտենցիալներով քվանտային նանոկառուցվածքների ֆիզիկական հատկությունների ուսումնասիրումը</t>
  </si>
  <si>
    <t>Հայ-ռուսական (սլավոնական) համալսարանի Իրավունքի և քաղաքականության ինստիտուտի «Ազգային անվտանգության ոլորտում ռազմավարական հետազոտությունների լաբորատորիայի» պահպանում և զարգացում</t>
  </si>
  <si>
    <t xml:space="preserve">Կենսաբանական ակտիվ նյութերի դերն օրգանիզմի ինտեգրատիվ գործունեության մեջ, առավել տարածված հիվանդությունների կանխարգելմանն ու բուժմանն ուղղված արդյունավետ միջոցառումների մշակումն ու ներդրման մեխանիզմները, շրջակա միջավայրի և ազգաբնակչության առողջության վրա վնասակար գործոնների ազդեցության ուսումնասիրումը՝ ի նպաստ առողջ գենոֆոնդի </t>
  </si>
  <si>
    <t xml:space="preserve">Երևանի Մ. Հերացու անվան պետական բժշկական համալսարանի գիտական գործունեության ենթակառուցվածքի համակարգում, պահպանում ու զարգացում </t>
  </si>
  <si>
    <t>ՀԱԱՀ «Ագրոկենսատեխնոլոգիայի գիտական կենտրոն» մասնաճյուղի պահպանում ու զարգացում</t>
  </si>
  <si>
    <t>ՀԱԱՀ «Խաղողապտղագինեգործության գիտական կենտրոն» մասնաճյուղի պահպանում ու զարգացում</t>
  </si>
  <si>
    <t>ՀԱԱՀ «Հ. Պետրոսյանի անվան հողագիտության, ագրոքիմիայի և մելիորացիայի գիտական կենտրոն» մասնաճյուղի պահպանում ու զարգացում</t>
  </si>
  <si>
    <t>Գյուղատնտեսության մեքենայացման, էլեկտրիֆիկացման և ավտոմոբիլային  փոխադրումների ԳՀ ինստիտուտի պահպանում ու զարգացում</t>
  </si>
  <si>
    <t>Պարենամթերքի տեխնոլոգիաների, սննդի անվտանգության և կենսատեխնոլոգիայի ԳՀ ինստիտուտի պահպանում ու զարգացում</t>
  </si>
  <si>
    <t>Գյուղատնտեսական կենդանիների գենետիկայի,  սելեկցիայի և կերակրման պրոբլեմային լաբորատորիայի  պահպանում ու զարգացում</t>
  </si>
  <si>
    <t>Պեստիցիդների և բույսերի պաշտպանության լաբորատորիայի  պահպանում ու զարգացում</t>
  </si>
  <si>
    <t>Գիտական կենտրոնի  պահպանում ու զարգացում</t>
  </si>
  <si>
    <t>Բույսերի գենոֆոնդի և սելեկցիայի լաբորատորիայի  պահպանում ու զարգացում</t>
  </si>
  <si>
    <t>Էկոլոգիայի և օրգանական գյուղատնտեսության  պրոբլեմային լաբորատորիայի  պահպանում ու զարգացում</t>
  </si>
  <si>
    <t>Անասնաբուժության և անասնաբուժական սանիտարական փորձաքննության  պրոբլեմային լաբորատորիայի  պահպանում ու զարգացում</t>
  </si>
  <si>
    <t>Ագրարային քաղաքականության և տնտեսագիտության հետազոտական կենտրոնի պահպանում ու զարգացում</t>
  </si>
  <si>
    <t>«Շախմատ» ԳՀԻ ենթակառուցվածքի պահպանում և զարգացում</t>
  </si>
  <si>
    <t>Սովորողների հոգեբանական անվտանգության ապահովման հմտությունների ձևավորում</t>
  </si>
  <si>
    <t>Մաթեմատիկայի դպրոցական դասընթացի գիտամանկավարժական և արժեբանական հիմունքները կրթական նոր հարացույցի պայմաններում</t>
  </si>
  <si>
    <t>Գիտահետազոտական կենտրոնի պահպանում ու զարգացում</t>
  </si>
  <si>
    <t xml:space="preserve">Քվանտային էլեկտրոնիկայի և ինտեգրալային օպտիկայի նոր նյութերի լաբորատորիայի պահպանում ու զարգացում </t>
  </si>
  <si>
    <t xml:space="preserve">ՀՀ կրթության համակարգի գործունեության արդյունավետության վերլուծության ծրագիր </t>
  </si>
  <si>
    <t>Ընդհանուր մեթոդաբանության և մանկավարժական նորարարության լաբորատորիայի պահպանում ու զարգացում</t>
  </si>
  <si>
    <t>Ժամանակակից տեղեկատվական հաղորդակցական տեխնոլոգիաների ազդեցությունը մանկության վրա</t>
  </si>
  <si>
    <t>Փոխակերպական հասարակության հիմնախնդիրները. մեթոդաբանական և մեթոդական տեսանկյուններ</t>
  </si>
  <si>
    <t>Կենսաբանական ակտիվ միացությունների ուսումնասիրման և կենսաանվտանգության գիտական լաբորատորիայի պահպանում ու զարգացում</t>
  </si>
  <si>
    <t>Հայաստանը 1920-1991 թվականներին</t>
  </si>
  <si>
    <t>Լեզվաբանական (լեզվական) միջմշակութային կրթության նորարարական լաբորատորիայի պահպանում ու զարգացում</t>
  </si>
  <si>
    <t xml:space="preserve">ՀՀ բարձրագույն կրթական հաստատություններում ուսանողակենտրոն և մոդուլային ուսուցման հիմնախնդիրները և դրանց ընդլայնման հնարավորությունները </t>
  </si>
  <si>
    <t>Հեռանկարային ուսումնասիրությունների և նախաձեռնությունների կենտրոնի պահպանում ու զարգացում</t>
  </si>
  <si>
    <t xml:space="preserve">ՀՀ ԿԳՆ «Բժշկակենսաբանական միջազգային հետբուհական ուսումնական կենտրոն» ՊՈԱԿ  </t>
  </si>
  <si>
    <t>Սյունիքի նյութական և հոգևոր (ոչ նյութական) ժառանգությունը</t>
  </si>
  <si>
    <t>ՀՀ ԿԳՆ «Գորիսի պետական համալսարան» ՊՈԱԿ</t>
  </si>
  <si>
    <t xml:space="preserve"> Հանրային կառավարման արդյունավետության բարձրացման գերակայությունները Հայաստանի Հանրապետությունում</t>
  </si>
  <si>
    <t>ՀՀ ԿԳՆ «Հայաստանի պետական տնտեսագիտական համալսարան» ՊՈԱԿ</t>
  </si>
  <si>
    <t>ՀՀ տնտեսության իրական և ֆինանսական հատվածների արդյունավետ փոխգործակցության հնարավորությունները</t>
  </si>
  <si>
    <t>Նանո և միկրոտեխնիկայի նյութերի և կառուցվածքների մեխանիկայի պրոբլեմային լաբորատորիայի պահպանում ու զարգացում</t>
  </si>
  <si>
    <t>Հայ ժողովրդական երաժշտական ստեղծագործության ուսումնասիրություն</t>
  </si>
  <si>
    <t>ՀՀ ԿԳՆ «Երևանի Կոմիտասի անվան պետական կոնսերվատորիա» ՊՈԱԿ</t>
  </si>
  <si>
    <t>Գիտության ոլորտում տեղեկատվական ցանցերի պահպանում ու զարգացում</t>
  </si>
  <si>
    <t>ՀՀ ԳԱԱ «Ինֆորմատիկայի և ավտոմատացման պրոբլեմների ինստիտուտ» ՊՈԱԿ</t>
  </si>
  <si>
    <t>Հումանիտար հետազոտությունների կենտրոն</t>
  </si>
  <si>
    <t>ԸՆԴԱՄԵՆԸ- ՀՀ կրթության և գիտության նախարարության գիտության կոմիտե</t>
  </si>
  <si>
    <t>Ազգային արխիվի պահպանում (հայ ժողովրդի նոր և նորագույն շրջանի պատմության աղբյուրագիտական բազայի ստեղծում)</t>
  </si>
  <si>
    <t>ՀՀ ՏԿԶՆ «Հայաստանի ազգային արխիվ» ՊՈԱԿ</t>
  </si>
  <si>
    <t xml:space="preserve">ՀՀ տարածքային կառավարման և զարգացման նախարարություն
</t>
  </si>
  <si>
    <t>ԸՆԴԱՄԵՆԸ-   ՀՀ տարածքային կառավարման և զարգացման նախարարություն</t>
  </si>
  <si>
    <t>Կրթության որակի ապահովում</t>
  </si>
  <si>
    <t>ՀՀ-ում գիտական որակավորման, գիտական աստիճանի և գիտական կոչման վկայագրերի հանձնման, միջազգային կապերի զարգացման, ատենախոսությունների թվայնացման և գիտնականների շտեմարանների ստեղծման ու շահագործման գործընթացների իրականացում</t>
  </si>
  <si>
    <t>Գիտական և գիտատեխնիկական հետազոտությունների ծրագիր</t>
  </si>
  <si>
    <t xml:space="preserve">Գիտական կազմակերպությունների և բուհերի գիտական ստորաբաժանումների  զարգացում, ծրագրերի իրականացում, գիտական սարքավորումների արդիականացում, միջազգային համագործակցության աջակցություն </t>
  </si>
  <si>
    <t xml:space="preserve">ՀՀ ազգային անտենային էտալոնների պահպանում և զարգացման </t>
  </si>
  <si>
    <t>ԸՆԴԱՄԵՆԸ-   ՀՀ կրթության և գիտության նախարարության գիտության կոմիտե</t>
  </si>
  <si>
    <t>Արագացուցչային ֆիզիկայի և տեխնիկայի բնագավառում գիտական և գիտատեխնիկական հետազոտությունների իրականացում</t>
  </si>
  <si>
    <t xml:space="preserve"> «Քենդլ» նախագծի նախապատրաստական աշխատանքների համար</t>
  </si>
  <si>
    <t>Ֆիզիկայի բնագավառում արդիական գիտական ներուժի ապահովում</t>
  </si>
  <si>
    <t xml:space="preserve">Ֆիզիկայի բնագավառում գիտական և գիտատեխնիկական հետազոտությունների իրականացում  </t>
  </si>
  <si>
    <t xml:space="preserve">Հին ձեռագրերի ինստիտուտի, ցեղասպանության թանգարանի, Բյուրարկանի աստղադիտարանի, Հայկենսատոխնոլոգիայի կենսաբանական թանգարանի, ԵՊՀ գրադարանի պահպանում </t>
  </si>
  <si>
    <t>ՀՀ ԳԱԱ «Հայկենսատեխնոլոգիա» գիտաարտադրական կենտրոն»  ՊՈԱԿ</t>
  </si>
  <si>
    <t xml:space="preserve">ՀՀ ԳԱԱ «Վ. Համբարձումյանի անվան Բյուրականի աստղադիտարան» ՊՈԱԿ </t>
  </si>
  <si>
    <t>ՀՀ ԳԱԱ իսկական և թղթակից անդամների պատվովճարների տրամադրում</t>
  </si>
  <si>
    <t xml:space="preserve">ՀՀ ԳԱԱ համակարգի կազմակերպությունները սարքավորումներով վերազինում </t>
  </si>
  <si>
    <t>Բարձրագույն և հետբուհական մասնագիտական կրթության ծրագիր</t>
  </si>
  <si>
    <t>Կրթաթոշակներ ասպիրանտական և դոկտորանտական կրթության մեջ գտնվող անձանց</t>
  </si>
  <si>
    <t>Գիտական կադրերի պատրաստման համար նպաստների տրամադրում</t>
  </si>
  <si>
    <t>Գիտական և գիտատեխնիկական գործունեության պայմանագրային (թեմատիկ) հետազոտություններ</t>
  </si>
  <si>
    <t xml:space="preserve">Պայմանագրային (թեմատիկ) հետազոտությունների նոր մրցույթի գիտական թեմաների ֆինանսավորում </t>
  </si>
  <si>
    <t xml:space="preserve">Պայմանագրային (թեմատիկ) հետազոտությունների 3 թիրախային (նպատակային) մրցույթի գիտական թեմաների ֆինանսավորում </t>
  </si>
  <si>
    <t>Երիտասարդ գիտաշխատողների աջակցության ծրագրերի ֆինանսավորում</t>
  </si>
  <si>
    <t>Երիտասարդ գիտաշխատողների (մինչև 35 տարեկան) հետազոտությունների ֆինանսավորում</t>
  </si>
  <si>
    <t xml:space="preserve">Ասպիրանտների անհատական աջակցության տրամադրում  </t>
  </si>
  <si>
    <t>«Երիտասարդ գիտնականների աջակցության ծրագրին» պետական աջակցության</t>
  </si>
  <si>
    <t>Արցախի հետ համագործակցության ծրագիր</t>
  </si>
  <si>
    <t xml:space="preserve">Կիրառական արդյունքի ձեռքբերմանն ուղղված ծրագրեր </t>
  </si>
  <si>
    <t>Բարձր արդյունավետությամբ աշխատող գիտաշխատողներին հավելավճարների տրամադրում</t>
  </si>
  <si>
    <t>«ՔԵՆԴԼ» սինքրոտրոնային հետազոտությունների ինստիտուտ» հիմնադրամի «AREAL» գծային արագացուցչի վրա իրականացվող գիտական թեմաների ֆինանսավորում</t>
  </si>
  <si>
    <t>Շիրակի մարզի գիտական կազմակերպություններում իրականացվող գիտական թեմաների ֆինանսավորում</t>
  </si>
  <si>
    <t>Բարձր արդյունավետությամբ աշխատող երիտասարդ գիտաշխատողներին (մինչև 35 տարեկան) հավելավճարների տրամադրում</t>
  </si>
  <si>
    <t>Երկակի նշանակության ծրագրերի աջակցության մրցույթ</t>
  </si>
  <si>
    <t>Գիտական և գիտատեխնիկական նպատակային-ծրագրային հետազոտություններ</t>
  </si>
  <si>
    <t>ԵՊՀ հիմնադրամի «Տեղեկատվական անվտանգության գիտահետազոտական կենտրոն» ծրագրին պետական աջակցություն</t>
  </si>
  <si>
    <t>«Մատենադարան» հիմնադրամի «Մատենադարանի մեծադիր ձեռագրերի (Հայսմավուրքներ, Ճառընտիրներ) և հազվագյուտ վավերագրերի ամրակայում ու գիտատեխնիկական մշակում» ծրագրին պետական աջակցություն</t>
  </si>
  <si>
    <t>«Մատենադարան» Մ. Մաշտոցի անվան հին ձեռագրերի ԳՀԻ» հիմնադրամ</t>
  </si>
  <si>
    <t>ՀՀ ԳԱԱ ԻԱՊԻ ՊՈԱԿ-ի «Ամպային հաշվարկների միջավայրի ստեղծում գիտական և կիրառական խնդիրների լուծման համար» ծրագրին պետական աջակցություն</t>
  </si>
  <si>
    <t>ՀՀ գիտությունների ազգային ակադեմիայի «Ինֆորմատիկայի և ավտոմատացման պրոբլեմների ինստիտուտ» ՊՈԱԿ</t>
  </si>
  <si>
    <t>ՀՀ ԳԱԱ ՀԱԻ ՊՈԱԿ-ի «Սեփական և այլազգի միջավայրում հայերի համեմատական հետազոտության հիմնական ուղղությունները. ուսումնասիրության խնդիրներն ու հեռանկարները» ծրագրին պետական աջակցություն</t>
  </si>
  <si>
    <t>ՀՀ գիտությունների ազգային ակադեմիայի «Հնագիտության և ազգագրության ինստիտուտ» ՊՈԱԿ</t>
  </si>
  <si>
    <t>ՀՀ ԳԱԱ ԿՔԻ ՊՈԱԿ-ի «Գալարմինի կիրառական նշանակությունը տարբեր ինֆեկցիոն հիվանդությունների դեպքում» ծրագրին պետական աջակցություն</t>
  </si>
  <si>
    <t>ՀՀ գիտությունների ազգային ակադեմիայի «Հ. Բունիաթյանի անվան կենսաքիմիայի ինստիտուտ» ՊՈԱԿ</t>
  </si>
  <si>
    <t>ՀՀ ԳԱԱ «Էկոկենտրոն» ՊՈԱԿ-ի «Փորձագիտական երկրաքիմիական քարտեզների մշակում կայուն գյուղատնտեսության զարգացման և սննդի անվտանգության ապահովման համար» ծրագրին պետական աջակցություն</t>
  </si>
  <si>
    <t>ՀՀ գիտությունների ազգային ակադեմիայի «Էկոլոգանոոսֆերային հետազոտությունների կենտրոն» ՊՈԱԿ</t>
  </si>
  <si>
    <t>ՀՀ ԳԱԱ ՄԿԻ ՊՈԱԿ-ի «Հայկական գենոֆոնդի ուսումնասիրությունը և քարտեզագրումը» ծրագրին պետական աջակցություն</t>
  </si>
  <si>
    <t>ՀՀ գիտությունների ազգային ակադեմիայի «Մոլեկուլային կենսաբանության ինստիտուտ» ՊՈԱԿ</t>
  </si>
  <si>
    <t>ՀՀ ԳԱԱ ԿՀԷԳԿ ՊՈԱԿ-ի «Կլիմայի փոփոխման և Սևանա լճի մակարդակի բարձրացման պայմաններում Հայաստանի համար ռազմավարական նշանակություն ունեցող լճային էկոհամակարգի վիճակի և նրա կենսառեսուրսների կարիոլոգիական հետազոտում» ծրագրին պետական աջակցություն</t>
  </si>
  <si>
    <t>ՀՀ գիտությունների ազգային ակադեմիայի «Կենդանաբանության և հիդրոէկոլոգիայի գիտական կենտրոն» ՊՈԱԿ</t>
  </si>
  <si>
    <t>ՀՀ ՄՆ ՊՄԺԳՀԿ ՊՈԱԿ-ի «Հայոց արքաների դամբարանների հետազոտում. II փուլ, շարունակական  պեղումներ» ծրագրին պետական աջակցություն</t>
  </si>
  <si>
    <t>ՀՀ մշակույթի նախարարության «Պատմամշակութային ժառանգության գիտահետազոտական կենտրոն» ՊՈԱԿ</t>
  </si>
  <si>
    <t>ՀՀ կրթության և գիտության նախարարության</t>
  </si>
  <si>
    <t>ՀՀ գիտությունների ազգային ակադեմիայի</t>
  </si>
  <si>
    <t>ՀՀ պաշտպանության նախարարություն</t>
  </si>
  <si>
    <t>Պաշտպանության բնագավառում գիտական և գիտատեխնիկական նպատակային հետազոտություններ</t>
  </si>
  <si>
    <t>&lt;&lt;Գիտական և գիտատեխնիկական նպատակային-ծրագրային հետազոտություններ&gt;&gt; ծրագրի շրջանակներում կատարվող հատուկ գիտահետազոտական և փորձակոնստրուկտորական աշխատանքներ</t>
  </si>
  <si>
    <t>Պետական ծրագրերում ընդգրկված գիտական աստիճան ունեցող գիտաշխատողներին հավելավճարներ տրամադրում</t>
  </si>
  <si>
    <t>Բյուջետային հատկացումների գլխավոր կարգադրիչների, ծրագրերի, միջոցառումների անվանումները</t>
  </si>
  <si>
    <t>ՀՀ տնտեսական զարգացման և ներդրումների նախարարություն</t>
  </si>
  <si>
    <t xml:space="preserve"> ՀՀ կրթության և գիտության նախարարության գիտության կոմիտե</t>
  </si>
  <si>
    <t xml:space="preserve"> ՀՀ պաշտպանության նախարարության ռազմարդյունաբերական կոմիտե</t>
  </si>
  <si>
    <t>Բյուջետային հատկացումների ստորադաս կարգադրիչների անվանումները</t>
  </si>
  <si>
    <t>ՀՀ կրթության և գիտության նախարարության գիտության  կոմիտե</t>
  </si>
  <si>
    <t>ՀՀ գիտությունների ազգային ակադեմիա ՈԱԿ</t>
  </si>
  <si>
    <t xml:space="preserve">ՀՀ վարչապետի աշխատակազմ
</t>
  </si>
  <si>
    <t>Հավելված N 5</t>
  </si>
  <si>
    <t>Աղյուսակ N 8.2</t>
  </si>
  <si>
    <t>Աղյուսակ N 8.1</t>
  </si>
  <si>
    <t>Ծրագրային դասիչ</t>
  </si>
  <si>
    <t>Միջոցառումները կատարող պետական մարմինների և դրամաշնորհ ստացող տնտեսվարող սուբյեկտների անվանումները</t>
  </si>
  <si>
    <t>ՀՀ վարչապետի աշխատակազմ</t>
  </si>
  <si>
    <t>Աջակցություն մարդասիրական ծրագրերին</t>
  </si>
  <si>
    <t>Պետական աջակցություն տեղական և օտարերկրյա կազմակերպությունների կողմից իրականացվող մարդասիրական ծրագրերին</t>
  </si>
  <si>
    <t>Մրցույթով ընտրված կազմակերպություն</t>
  </si>
  <si>
    <t>Հանրային իրազեկում</t>
  </si>
  <si>
    <t>Հանրային իրազեկում և հասարակական-քաղաքագիտական հետազոտություններ</t>
  </si>
  <si>
    <t>«Հանրային կապերի և տեղեկատվության կենտրոն» ՊՈԱԿ</t>
  </si>
  <si>
    <t>ԱՊՀ երկրներում հեռուստառադիոծրագրերի հեռարձակում</t>
  </si>
  <si>
    <t>«Միր» միջպետական հեռուստառադիոընկերություն» ՓԲԸ Հայաստանի մասնաճյուղ</t>
  </si>
  <si>
    <t>ՀՀ վարչապետի լիազորությունների իրականացման ապահովում</t>
  </si>
  <si>
    <t>Եվրասիական տնտեսական միության հետ տեղեկատվական հոսքերի ապահովման նպատակով ինտեգրացված համակարգի ազգային սեգմենտի պահպանում</t>
  </si>
  <si>
    <t>Կինեմատոգրաֆիայի ծրագիր</t>
  </si>
  <si>
    <t>Կինոնկարների արտադրություն</t>
  </si>
  <si>
    <t>«Հայաստանի ազգային կինոկենտրոն» ՊՈԱԿ «Փաստավավերագրական ֆիլմերի «Հայկ» կինոստուդիա» ՊՈԱԿ</t>
  </si>
  <si>
    <t>Կինո-ֆոտո-ֆոնո հավաքածուի պահպանման ծառայություններ</t>
  </si>
  <si>
    <t xml:space="preserve">«Հայաստանի ազգային կինոկենտրոն» ՊՈԱԿ </t>
  </si>
  <si>
    <t>«Փաստավավերագրական ֆիլմերի «Հայկ» կինոստուդիա» ՊՈԱԿ</t>
  </si>
  <si>
    <t>Ազգային կինոծրագրերի իրականացում</t>
  </si>
  <si>
    <t>Փաստավավերագրական կինոծրագրերի իրականացում</t>
  </si>
  <si>
    <t>Աջակցություն կինոարվեստին</t>
  </si>
  <si>
    <t>Միջազգային կինոփառատոներին, կինոշուկաներին և կինոնախագծերին մասնակցություն,  ուսումնակրթական ծրագրերի իրականացում, եվրոպական աուդիովիզուալ օբսերվատորիային անդամակցություն</t>
  </si>
  <si>
    <t xml:space="preserve">«Հայաստանի ազգային կինոկենտրոն» ՊՈԱԿ 
«Փաստավավերագրական ֆիլմերի «Հայկ» կինոստուդիա» ՊՈԱԿ </t>
  </si>
  <si>
    <t>Միջազգային և հանրապետական կինոփառատոներ</t>
  </si>
  <si>
    <t>Մշակութային ժառանգության ծրագիր</t>
  </si>
  <si>
    <t>Պատմամշակութային ժառանգության գիտահետազոտական աշխատանքներ</t>
  </si>
  <si>
    <t>«Պատմամշակութային ժառանգության գիտահետազոտական կենտրոն» ՊՈԱԿ</t>
  </si>
  <si>
    <t>Մշակութային արժեքների փորձաքննության ծառայություններ</t>
  </si>
  <si>
    <t>«Մշակութային արժեքների փորձաքիտական կենտրոն» ՊՈԱԿ</t>
  </si>
  <si>
    <t>Աջակցություն հայկական պատմամշակութային հուշարձանների վավերագրմանը</t>
  </si>
  <si>
    <t>«Հայաստանի պատմության թանգարան» ՊՈԱԿ</t>
  </si>
  <si>
    <t>«Ե.Չարենցի անվան գրականության և արվեստի թանգարան» ՊՈԱԿ</t>
  </si>
  <si>
    <t>«Հովհաննես Շարամբեյանի անվան ժողովրդական ստեղծագործության կենտրոն» ՊՈԱԿ</t>
  </si>
  <si>
    <t>«Ռուսական արվեստի թանգարան /պրոֆ. Ա.Աբրահամյանի հավաքածու/» ՊՈԱԿ</t>
  </si>
  <si>
    <t>«Մ.Սարյանի տուն-թանգարան» ՊՈԱԿ</t>
  </si>
  <si>
    <t>«Հ.Թումանյանի թանգարան» ՊՈԱԿ</t>
  </si>
  <si>
    <t>«Ե.Չարենցի տուն-թանգարան» ՊՈԱԿ</t>
  </si>
  <si>
    <t>«Ա.Սպենդիարյանի տուն-թանգարան» ՊՈԱԿ</t>
  </si>
  <si>
    <t>«Ա.Իսահակյանի տուն-թանգարան» ՊՈԱԿ</t>
  </si>
  <si>
    <t>«Ա.Խաչատրյանի տուն-թանգարան» ՊՈԱԿ</t>
  </si>
  <si>
    <t>«Հայ և ռուս ժողովուրդների բարեկամության թանգարան» ՊՈԱԿ</t>
  </si>
  <si>
    <t>«Երվանդ Քոչարի թանգարան» ՊՈԱԿ</t>
  </si>
  <si>
    <t>«Ս.Փարաջանովի թանգարան» ՊՈԱԿ</t>
  </si>
  <si>
    <t>«Փայտարվեստի թանգարան» ՊՈԱԿ</t>
  </si>
  <si>
    <t>«Հրազդանի երկրագիտական թանգարան» ՊՈԱԿ</t>
  </si>
  <si>
    <t>«Օրբելի եղբայրների տուն-թանգարան» ՊՈԱԿ</t>
  </si>
  <si>
    <t>«Ն.Ադոնցի անվան Սիսիանի պատմության թանգարան» ՊՈԱԿ</t>
  </si>
  <si>
    <t>«Պատմամշակութային արգելոց-թանգարանների և պատմական միջավայրի պահպանության ծառայություն» ՊՈԱԿ</t>
  </si>
  <si>
    <t>«Կոմիտասի թանգարան-ինստիտուտ» ՊՈԱԿ</t>
  </si>
  <si>
    <t>«Խ.Աբովյանի տուն-թանգարան» ՊՈԱԿ</t>
  </si>
  <si>
    <t xml:space="preserve">Աջակցություն նոր ցուցադրությունների և ցուցահանդեսների կազմակերպմանը, հրատարակումներին, միջոցառումների իրականացմանը </t>
  </si>
  <si>
    <t>«Սարդարապատի հերոսամարտի հուշահամալիր, Հայոց ազգագրության և ազատագրական պայքարի պատմության ազգային թանգարան» ՊՈԱԿ</t>
  </si>
  <si>
    <t>ՀՀ քաղաքաշինության կոմիտե</t>
  </si>
  <si>
    <t>«Ալեքսանդր Թամանյանի անվան ճարտարապետության ազգային թանգարան-ինստիտուտ» ՊՈԱԿ</t>
  </si>
  <si>
    <t>Արարատի մարզպետարան</t>
  </si>
  <si>
    <t>«Սպարապետ Վ.Սարգսյանի տուն-թանգարան» ՊՈԱԿ</t>
  </si>
  <si>
    <t>«Պ.Սևակի անվան տուն-թանգարան» ՊՈԱԿ</t>
  </si>
  <si>
    <t>Գեղարքունիքի մարզպետարան</t>
  </si>
  <si>
    <t>«ՀՀ Գեղարքունիքի մարզի երկրագիտական թանգարան» ՊՈԱԿ</t>
  </si>
  <si>
    <t>Լոռու մարզպետարան</t>
  </si>
  <si>
    <t>«Լոռու-Փամբակի երկրագիտական թանգարան» ՊՈԱԿ</t>
  </si>
  <si>
    <t>Շիրակի մարզպետարան</t>
  </si>
  <si>
    <t>«Գյումրու քաղաքային կենցաղի և ժողովրդական ճարտարապետության թանգարան» ՊՈԱԿ</t>
  </si>
  <si>
    <t>«ՀՀ Շիրակի մարզի երկրագիտական թանգարան» ՊՈԱԿ</t>
  </si>
  <si>
    <t>Սյունիքի մարզպետարան</t>
  </si>
  <si>
    <t>«Կապանի երկրագիտական թանգարան» ՊՈԱԿ</t>
  </si>
  <si>
    <t>Վայոց ձորի մարզպետարան</t>
  </si>
  <si>
    <t xml:space="preserve">«Եղեգնաձորի երկրագիտական թանգարան» ՊՈԱԿ </t>
  </si>
  <si>
    <t>Աջակցություն ոչ նյութական մշակութային ժառանգության պահպանմանը</t>
  </si>
  <si>
    <t>Ոչ նյութական մշակութային ժառանգության պահպանում</t>
  </si>
  <si>
    <t>Ժողովրդական ստեղծագործության և արհեստագործության զարգացում</t>
  </si>
  <si>
    <t>Փառատոների կազմակերպում</t>
  </si>
  <si>
    <t>Ոչ նյութական մշակութային ժառանգության միջազգային հանրահռչակում</t>
  </si>
  <si>
    <t xml:space="preserve"> այդ թվում`</t>
  </si>
  <si>
    <t>Մասնակցություն ոչ նյութական մշակութային ժառանգության բնագավառում միջազգային միջոցառումներին, սեմինարներին, աշխատանքային հանդիպումներին</t>
  </si>
  <si>
    <t>«Պատմամշակութային արգելոց թանգարանների և պատմական միջավայրի պահպանության ծառայություն» ՊՈԱԿ</t>
  </si>
  <si>
    <t>ՅՈՒՆԵՍԿՕ-ի ցանկերի համալրման նպատակով հայտի և զեկույցների պատրաստում</t>
  </si>
  <si>
    <t xml:space="preserve">Գրքի և գրչության ծրագիր                                            </t>
  </si>
  <si>
    <t>Աջակցություն գրականության հրատարակմանը</t>
  </si>
  <si>
    <t>այդ թվում՝ ըստ ուղղությունների, հրատարակումների և հեղինակների անունների</t>
  </si>
  <si>
    <t>Էլեկտրոնային արկածային արձակ</t>
  </si>
  <si>
    <t>այդ թվում`</t>
  </si>
  <si>
    <t>«Վիշապաքարի գաղտնիքը» (Արտավազդ Եղիազարյան)</t>
  </si>
  <si>
    <t>«Հայաստանի ազգային գրադարան» ՊՈԱԿ</t>
  </si>
  <si>
    <t>«2247 կամ մինչ վաղը» (Արմինե Բոյաջյան)</t>
  </si>
  <si>
    <t>Էլեկտրոնային դետեկտիվ արձակ</t>
  </si>
  <si>
    <t>«Հոմոպոստսովետիկուս» (Նորայր Սարգսյան)</t>
  </si>
  <si>
    <t>«Որոգայթ» (Ալեքսանդր Թոփչյան)</t>
  </si>
  <si>
    <t>«Կամրջային գրառումներ» (Գուրգեն Խանջյան)</t>
  </si>
  <si>
    <t>«Գրապահոց» (Աշոտ Գաբրիելյան)</t>
  </si>
  <si>
    <t>«Ձանձրույթ» (Սարգիս Հովսեփյան)</t>
  </si>
  <si>
    <t>Էլեկտրոնային գիտաֆանտաստիկա</t>
  </si>
  <si>
    <t>«Զոմբիների դեմոկրատիան» (Համբարձում Համբարձումյան)</t>
  </si>
  <si>
    <t xml:space="preserve">«Մեծ տիեզերափայլ» (Գևորգ Տեր-Գաբրիելյան) </t>
  </si>
  <si>
    <t>Էլեկտրոնային ֆենթըզի</t>
  </si>
  <si>
    <t>«Կանաչ մարգագետնի հմայքը» (Դիանա Համբարձումյան)</t>
  </si>
  <si>
    <t>«Եռաժամանակների դուռը» (Լևոն Շահնազարյան 
(Լևոն Շահնուր))</t>
  </si>
  <si>
    <t>Էլեկտրոնային գեղարվեստական հուշագրություն</t>
  </si>
  <si>
    <t>«Ավանդույթ» (Լուսինե  Խառատյան)</t>
  </si>
  <si>
    <t>«Friedensdorf»  (Գրիգ (Գրիգոր Շաշիկյան))</t>
  </si>
  <si>
    <t xml:space="preserve">«Պատերազմների հիշողությունը» (Նառա Վարդանյան) </t>
  </si>
  <si>
    <t>Էլեկտրոնային հայ գրաքննադատություն</t>
  </si>
  <si>
    <t>«Սասնա ծռեր» էպոսի վերընթերցումը հետանկախության շրջանի հայ գրականության մեջ և հանրային դիսկուրսում» (Հայկ Համբարձումյան)</t>
  </si>
  <si>
    <t>«Նոր պատմականությունը» և ժամանակակից գրական ընթացքը» (Վարդան Ջալոյան)</t>
  </si>
  <si>
    <t>«Էքզիստենցիալիզմի դրսևորումները արդի հայ արձակում» (Ռուզաննա Ոսկանյան)</t>
  </si>
  <si>
    <t>Էլեկտրոնային մշակութաբանություն</t>
  </si>
  <si>
    <t>«Արշիլ Գորկու հուզական քաղաքականությունը․ որբություն, տարագրություն, ստալինիզմ» (Վարդան Ազատյան)</t>
  </si>
  <si>
    <t>«Հեղափոխության ռեալիզմը. 1920-ականների  բանավեճերը հայ կերպարվեստի շուրջ» (Իրինա Շախնազարյան)</t>
  </si>
  <si>
    <t>Թարգմանական ծրագրեր</t>
  </si>
  <si>
    <t xml:space="preserve">Թարգմանություններ (Հեղինակներ) </t>
  </si>
  <si>
    <t>Ոչ պետական մամուլի հրատարակում</t>
  </si>
  <si>
    <t>Ազգային փոքրամասնությունների համար Հայաստանում լույս տեսնող տպագիր  լրատվամիջոցներ</t>
  </si>
  <si>
    <t xml:space="preserve"> Գրական տպագիր և էլեկտրոնային պարբերականներ</t>
  </si>
  <si>
    <t>Մշակութային տպագիր և էլեկտրոնային պարբերականներ</t>
  </si>
  <si>
    <t>Գրադարանային ծառայություններ</t>
  </si>
  <si>
    <t>«Խնկո-Ապոր անվան ազգային մանկական գրադարան» ՊՈԱԿ</t>
  </si>
  <si>
    <t>«Վ.Պետրոսյանի անվան Արագածոտնի մարզային գրադարան» ՊՈԱԿ</t>
  </si>
  <si>
    <t>«Օ.Չուբարյանի անվան Արարատի մարզային գրադարան» ՊՈԱԿ</t>
  </si>
  <si>
    <t>«Արմավիրի մարզային գրադարան» ՊՈԱԿ</t>
  </si>
  <si>
    <t>«Վ.Պետրոսյանի անվան Գեղարքունիքի մարզային գրադարան» ՊՈԱԿ</t>
  </si>
  <si>
    <t>«Կոտայքի մարզային գրադարան» ՊՈԱԿ</t>
  </si>
  <si>
    <t>«Շիրակի մարզային գրադարան» ՊՈԱԿ</t>
  </si>
  <si>
    <t>«Սյունիքի մարզային գրադարան» ՊՈԱԿ</t>
  </si>
  <si>
    <t>«Տավուշի մարզային գրադարան» ՊՈԱԿ</t>
  </si>
  <si>
    <t>«Լոռու մարզային գրադարան» ՊՈԱԿ</t>
  </si>
  <si>
    <t>«Վայոց ձորի մարզային գրադարան» ՊՈԱԿ</t>
  </si>
  <si>
    <t>ՀՀ հանրային գրադարանների նյութատեխնիկական բազայի զարգացում</t>
  </si>
  <si>
    <t>ՀՀ գրադարանավարների վերապատրաստում</t>
  </si>
  <si>
    <t>Աջակցություն գրականության հանրահռչակմանը, գրական ծրագրերին և գրքերի միջազգային ցուցահանդեսներին մասնակցությանը</t>
  </si>
  <si>
    <t>Գրքերի միջազգային ցուցահանդեսներին և 
նախագծերին մասնակցություն</t>
  </si>
  <si>
    <t>Աջակցություն գրականության հանրահռչակմանը 
և գրական ծրագրերին</t>
  </si>
  <si>
    <t xml:space="preserve">Արվեստների ծրագիր                                            </t>
  </si>
  <si>
    <t>Օպերային և բալետային արվեստի ներկայացումներ</t>
  </si>
  <si>
    <t>«Ա.Սպենդիարյանի անվան օպերայի և բալետի ազգային ակադեմիական թատրոն» ՊՈԱԿ</t>
  </si>
  <si>
    <t>Ազգային ակադեմիական թատերարվեստի ներկայացումներ</t>
  </si>
  <si>
    <t>«Գ.Սունդուկյանի անվան ազգային ակադեմիական թատրոն» ՊՈԱԿ</t>
  </si>
  <si>
    <t>Թատերական ներկայացումներ</t>
  </si>
  <si>
    <t>«Հ.Պարոնյանի անվան երաժշտական կոմեդիայի պետական թատրոն» ՊՈԱԿ</t>
  </si>
  <si>
    <t>«Կ.Ստանիսլավսկու անվան պետական ռուսական դրամատիկական թատրոն» ՊՈԱԿ</t>
  </si>
  <si>
    <t>«Գյումրու Վ.Աճեմյանի անվան պետական դրամատիկական թատրոն» ՊՈԱԿ</t>
  </si>
  <si>
    <t>«Երևանի Հ.Թումանյանի անվան պետական տիկնիկային թատրոն» ՊՈԱԿ</t>
  </si>
  <si>
    <t>«Վանաձորի Հ.Աբելյանի անվան պետական դրամատիկական թատրոն» ՊՈԱԿ</t>
  </si>
  <si>
    <t>«Արտաշատի Ա.Խարազյանի անվան պետական դրամատիկական թատրոն» ՊՈԱԿ</t>
  </si>
  <si>
    <t>«Երևանի կամերային պետական թատրոն» ՊՈԱԿ</t>
  </si>
  <si>
    <t>«Սոս Սարգսյանի անվան համազգային թատրոն» ՊՈԱԿ</t>
  </si>
  <si>
    <t>«Երաժշտական կամերային պետական թատրոն» ՊՈԱԿ</t>
  </si>
  <si>
    <t>«Գորիսի Վ.Վաղարշյանի անվան պետական դրամատիկական թատրոն» ՊՈԱԿ</t>
  </si>
  <si>
    <t>«Երևանի խամաճիկների պետական թատրոն» ՊՈԱԿ</t>
  </si>
  <si>
    <t>«Արմեն Մազմանյանի անվան բեմարվեստի ազգային փորձարարական «Գոյ» կենտրոն» ՊՈԱԿ</t>
  </si>
  <si>
    <t>«Երևանի մնջախաղի պետական թատրոն» ՊՈԱԿ</t>
  </si>
  <si>
    <t>«Խորեոգրաֆիայի պետական թատրոն» ՊՈԱԿ</t>
  </si>
  <si>
    <t>«ՀՀ Գեղարքունիքի մարզի Լ.Քալանթարի անվան դրամատիկական թատրոն» ՊՈԱԿ</t>
  </si>
  <si>
    <t>«Ա.Շիրվանզադեի անվան պետական դրամատիկական թատրոն» ՊՈԱԿ</t>
  </si>
  <si>
    <t xml:space="preserve">Երաժշտարվեստի և պարարվեստի համերգներ </t>
  </si>
  <si>
    <t>«Հայաստանի ազգային ֆիլհարմոնիկ նվագախումբ» ՊՈԱԿ</t>
  </si>
  <si>
    <t>«Հայաստանի պետական սիմֆոնիկ նվագախումբ» ՊՈԱԿ</t>
  </si>
  <si>
    <t>«Կամերային երաժշտության ազգային կենտրոն» ՊՈԱԿ</t>
  </si>
  <si>
    <t>«Հայաստանի պետական ֆիլհարմոնիա» ՊՈԱԿ</t>
  </si>
  <si>
    <t>«Թ.Ալթունյանի անվան երգի-պարի պետական համույթ» ՊՈԱԿ</t>
  </si>
  <si>
    <t>«Ժողովրդական երաժշտության ազգային կենտրոն» ՊՈԱԿ</t>
  </si>
  <si>
    <t>«Հայաստանի պարի պետական անսամբլ» ՊՈԱԿ</t>
  </si>
  <si>
    <t>«Հայաստանի պարարվեստի «Բարեկամություն» պետական համույթ» ՊՈԱԿ</t>
  </si>
  <si>
    <t>«Հայաստանի էստրադային ջազ նվագախումբ» ՊՈԱԿ</t>
  </si>
  <si>
    <t>«Հայաստանի երգի պետական թատրոն» ՊՈԱԿ</t>
  </si>
  <si>
    <t>«Հայ հոգևոր երաժշտության կենտրոն» ՊՈԱԿ</t>
  </si>
  <si>
    <t xml:space="preserve">«Կոմիտասի անվան ազգային քառյակ» ՊՈԱԿ </t>
  </si>
  <si>
    <t>«Գյումրու պետական սիմֆոնիկ նվագախումբ» ՊՈԱԿ</t>
  </si>
  <si>
    <t>«Գյումրու ժողովրդական գործիքների պետական նվագախումբ» ՊՈԱԿ</t>
  </si>
  <si>
    <t>Մշակութային միջոցառումների իրականացում</t>
  </si>
  <si>
    <t>այդ թվում՝ ըստ ուղղությունների և միջոցառումների անվանումների</t>
  </si>
  <si>
    <t>Աջակցություն թատերարվեստին</t>
  </si>
  <si>
    <t>Թատերական ստեղծագործական ծրագրեր և նախագծեր</t>
  </si>
  <si>
    <t xml:space="preserve">Միջազգային թատերական նախագծերին անհատ կատարողների և թատերախմբերի մասնակցություն </t>
  </si>
  <si>
    <t>«Կ. Ստանիսլավսկու անվան պետական ռուսական դրամատիկական թատրոն» ՊՈԱԿ
 «Գ.Սունդուկյանի անվան ազգային ակադեմիական թատրոն» ՊՈԱԿ
 «Երևանի Հ.Թումանյանի անվան պետական տիկնիկային թատրոն» ՊՈԱԿ 
 «Հ. Պարոնյանի անվան երաժշտական կոմեդիայի պետական թատրոն» ՊՈԱԿ</t>
  </si>
  <si>
    <t>Աջակցություն երաժշտարվեստին</t>
  </si>
  <si>
    <t>Երաժշտական ստեղծագործական ծրագրեր և նախագծեր</t>
  </si>
  <si>
    <t>Միջազգային երաժշտական նախագծերին անհատ կատարողների և կոլեկտիվների մասնակցություն</t>
  </si>
  <si>
    <t xml:space="preserve">«Ա. Սպենդիարյանի անվան օպերայի և բալետի ազգային ակադեմիական թատրոն» ՊՈԱԿ
«Կամերային երաժշտության ազգային կենտրոն» ՊՈԱԿ </t>
  </si>
  <si>
    <t>Աջակցություն պարարվեստին</t>
  </si>
  <si>
    <t>Պարարվեստի ստեղծագործական ծրագրեր և նախագծեր</t>
  </si>
  <si>
    <t>Միջազգային պարի նախագծերին անհատ կատարողների և կոլեկտիվների մասնակցություն</t>
  </si>
  <si>
    <t xml:space="preserve"> «Հայաստանի պարի պետական անսամբլ» ՊՈԱԿ
 «Թ.Ալթունյանի անվան երգի-պարի պետական համույթ» ՊՈԱԿ
 «Հայաստանի պարարվեստի «Բարեկամություն» պետական համույթ» ՊՈԱԿ</t>
  </si>
  <si>
    <r>
      <t xml:space="preserve">Աջակցություն կերպարվեստին  </t>
    </r>
    <r>
      <rPr>
        <b/>
        <i/>
        <sz val="10"/>
        <rFont val="GHEA Grapalat"/>
        <family val="3"/>
      </rPr>
      <t xml:space="preserve"> </t>
    </r>
  </si>
  <si>
    <t>Միջազգային և հանրապետական անհատական և խմբակային ցուցահանդեսների կազմակերպում, կերպարվեստի գործերի ձեռքբերում</t>
  </si>
  <si>
    <t>Միջազգային ցուցահանդեսներին մասնակցություն</t>
  </si>
  <si>
    <t xml:space="preserve"> «Հայաստանի ազգային պատկերասրահ» ՊՈԱԿ
 «Հայաստանի պատմության թանգարան» ՊՈԱԿ</t>
  </si>
  <si>
    <t>Աջակցություն մանկապատանեկան միջոցառումներին</t>
  </si>
  <si>
    <t>Մանկապատանեկան ստեղծագործական ծրագրեր և նախագծեր</t>
  </si>
  <si>
    <t>Աբոնեմենտային ծրագիր</t>
  </si>
  <si>
    <t xml:space="preserve"> «Հայաստանի պետական ֆիլհարմոնիա» ՊՈԱԿ</t>
  </si>
  <si>
    <t>Աջակցություն հոբելյանական ծրագրերի իրականացմանը</t>
  </si>
  <si>
    <t>«Ա.Սպենդիարյանի անվան օպերայի և բալետի ազգային ակադեմիական թատրոն» ՊՈԱԿ
 «Հայաստանի ազգային ֆիլհարմոնիկ նվագախումբ» ՊՈԱԿ
 «Հայաստանի պետական ֆիլհարմոնիա» ՊՈԱԿ
«Կամերային երաժշտության ազգային կենտրոն» ՊՈԱԿ
 «Հ.Պարոնյանի անվան երաժշտական կոմեդիայի պետական թատրոն» ՊՈԱԿ</t>
  </si>
  <si>
    <t>Աջակցություն պետական և ազգային տոներին նվիրված ծրագրերի իրականացմանը</t>
  </si>
  <si>
    <t>«Կամերային երաժշտության ազգային կենտրոն» ՊՈԱԿ
«Հայաստանի պետական ֆիլհարմոնիա» ՊՈԱԿ</t>
  </si>
  <si>
    <t>Աջակցություն ազգային փոքրամասնությունների մշակույթի տարածմանը</t>
  </si>
  <si>
    <t>Միջազգային մշակութային համագործակցության իրականացում, սփյուռքի հետ համագործակցություն, հայ մշակույթի պահպանում</t>
  </si>
  <si>
    <t>«Ա. Սպենդիարյանի անվան օպերայի և բալետի ազգային ակադեմիական թատրոն» ՊՈԱԿ
 «Հ. Պարոնյանի անվան երաժշտական կոմեդիայի պետական թատրոն» ՊՈԱԿ
 «Ազգային կինոկենտրոն» ՊՈԱԿ
 «Հայաստանի ազգային ֆիլհարմոնիկ նվագախումբ» ՊՈԱԿ
 «Հայաստանի ազգային գրադարան» ՊՈԱԿ
 «Հայաստանի ազգային պատկերասրահ» ՊՈԱԿ
 «Հայաստանի պետական ֆիլհարմոնիա» ՊՈԱԿ
 «Պատմամշակութային արգելոց-թանգարանների և պատմական միջավայրի պահպանության ծառայություն» ՊՈԱԿ</t>
  </si>
  <si>
    <t xml:space="preserve"> Աջակցություն այլ մշակութային  միջոցառումների և ծրագրերի իրականացմանը</t>
  </si>
  <si>
    <t>«Ա. Սպենդիարյանի անվան օպերայի և բալետի ազգային ակադեմիական թատրոն» ՊՈԱԿ
«Կամերային երաժշտության ազգային կենտրոն» ՊՈԱԿ  
«Հայաստանի ազգային պատկերասրահ» ՊՈԱԿ</t>
  </si>
  <si>
    <t xml:space="preserve"> Աջակցություն ՀՀ մարզերում, Արցախում և Ջավախքում մշակութային միջոցառումների իրականացմանը</t>
  </si>
  <si>
    <t xml:space="preserve">Մարզային մշակութային ծրագրեր                                                           </t>
  </si>
  <si>
    <t>Մարզերում գործող երաժշտական համույթների, կոլեկտիվների, թատերական խմբերի ստեղծագործական ծրագրեր</t>
  </si>
  <si>
    <t>Աջակցություն մշակույթին նվիրված հեռուստահաղորդաշարերի իրականացմանը</t>
  </si>
  <si>
    <t>Աջակցություն ներառական ծրագրերի իրականացմանը</t>
  </si>
  <si>
    <t>Ազգային ակադեմիական խմբերգային համերգներ</t>
  </si>
  <si>
    <t>«Հայաստանի պետական ազգային ակադեմիական երգչախումբ» ՊՈԱԿ</t>
  </si>
  <si>
    <t>Համերգների, փառատոների և այլ միջոցառումների իրականացում</t>
  </si>
  <si>
    <t>ՀՀ տնտեսական զարգացման և ներդրումների նախարարության գույքի կառավարման կոմիտե</t>
  </si>
  <si>
    <t xml:space="preserve"> «Կարեն Դեմիրճյանի անվան մարզահամերգային համալիր» ՊՈԱԿ</t>
  </si>
  <si>
    <t xml:space="preserve">Մարզերի մշակութային զարգացման ծրագիր                                            </t>
  </si>
  <si>
    <t>Մշակութային միջոցառումների իրականացում ՀՀ մարզերում</t>
  </si>
  <si>
    <t>Արագածոտնի մարզպետարան</t>
  </si>
  <si>
    <t xml:space="preserve">Հայաստանի Հանրապետության անկախության օրվան նվիրված միջոցառում </t>
  </si>
  <si>
    <t>Հայոց բանակի տարեդարձին նվիրված միջոցառում</t>
  </si>
  <si>
    <t>Ներսես Աշտարակեցու 250 ամյակին նվիրված մշակութային միջոցառում</t>
  </si>
  <si>
    <t>Հայրենական մեծ պատերազմում տարած հաղթանակի և Շուշիի ազատագրմանը նվիրված մշակութային միջոցառում</t>
  </si>
  <si>
    <t>Վարդավառի տնոկատարություն</t>
  </si>
  <si>
    <t>Գևորգ էմինի ծննդյան 100- ամյակին նվիրված միջոցառում</t>
  </si>
  <si>
    <t>Ազգային փոքրամասնությունների արվեստի փառատոն</t>
  </si>
  <si>
    <t>Ասմունքի փառատոն</t>
  </si>
  <si>
    <t>«Պարույր Սևակ-95»</t>
  </si>
  <si>
    <t>Պարույր Սևակի տուն-թանգարան» ՊՈԱԿ</t>
  </si>
  <si>
    <t xml:space="preserve">«Վարդավառ» </t>
  </si>
  <si>
    <t>«Ասմունքի փառատոն»</t>
  </si>
  <si>
    <t>Արարատի Օ.Չուբարյանի անվան մարզային գրադարան» ՊՈԱԿ</t>
  </si>
  <si>
    <t>«Ազգային նվագարանների և երգի մրցույթ-փառատոն»</t>
  </si>
  <si>
    <t>Արմավիրի մարզպետարան</t>
  </si>
  <si>
    <t>Սարդարապատի հերոսամարտի օրվան նվիրված միջոցառում</t>
  </si>
  <si>
    <t>Ազգային նվագարանների մարզային փառատոն</t>
  </si>
  <si>
    <t>Երաժշտական և արվեստի դպրոցների մարզային փառատոն</t>
  </si>
  <si>
    <t>Հայրենի եզերք» բարբառների մարզային փառատոն</t>
  </si>
  <si>
    <t>Գեղամա աշխարհ» ժողովրդական երգի մարզային մրցույթ-փառատոն</t>
  </si>
  <si>
    <t>«Գեղարքունիք-Արցախ» մշակութային օր</t>
  </si>
  <si>
    <t>Միջմարզային մշակութային օրեր</t>
  </si>
  <si>
    <t xml:space="preserve">«Երիտասարդական աշուն» </t>
  </si>
  <si>
    <t>Պատանի երաժիշտ կատարողների և ստեղծագործողների փառատոն</t>
  </si>
  <si>
    <t>Ազգային նվագարանների, ժողովրդական երգի, պարի և ասմունքի մրցույթ-փառատոն</t>
  </si>
  <si>
    <t xml:space="preserve">«Լոռվա հարսանիք» </t>
  </si>
  <si>
    <t>«Լոռի-Արցախ» մշակութի օր</t>
  </si>
  <si>
    <t>Կոտայքի մարզպետարան</t>
  </si>
  <si>
    <t xml:space="preserve">Հայաստանի Հանրապետության անկախության տոնին նվիրված միջոցառում </t>
  </si>
  <si>
    <t xml:space="preserve">«Կոտայքի մշակույթի կենտրոն» ՊՈԱԿ </t>
  </si>
  <si>
    <t xml:space="preserve">Ասմունքի և հեքիաթասացության  մարզային  մրցույթ-փառատոն՝ նվիրված  Ամենայն Հայոց բանաստեղծ Հովհաննես Թումանյանի  ծննդյան 150-ամյակին </t>
  </si>
  <si>
    <t>Գեղանկարչության  մարզային  ցուցահանդես</t>
  </si>
  <si>
    <t xml:space="preserve">Մարզի  երաժշտական,  արվեստի  և  գեղարվեստի  դպրոցների սաների մրցույթ-փառատոն </t>
  </si>
  <si>
    <t>Հայ ժողովրդական և հոգևոր  երաժշտության  մարզային  մրցույթ-փառատոն՝ նվիրված Կոմիտասի ծննդյան  150-ամյակին</t>
  </si>
  <si>
    <t xml:space="preserve">«Բանակի օր» </t>
  </si>
  <si>
    <t>Հոգևոր երգերի մարզային փառատոն</t>
  </si>
  <si>
    <t xml:space="preserve">«Մինասի գույներով» խորագիրը կրող երիտասարդ նկարիչների 8-րդ պլեներ </t>
  </si>
  <si>
    <t>Ազգային նվագարանների համերգ</t>
  </si>
  <si>
    <t>«Կապանի մշակույթի կենտրոն» ՊՈԱԿ</t>
  </si>
  <si>
    <t>Մայրության և գեղեցկության տոն</t>
  </si>
  <si>
    <t>«Տարեմուտի երեկո»</t>
  </si>
  <si>
    <t>«Անպարտ հայ զինվոր»</t>
  </si>
  <si>
    <t>«Սյունիք-Արցախ» մշակութային օրեր</t>
  </si>
  <si>
    <t xml:space="preserve">«Երազ իմ երկիր» </t>
  </si>
  <si>
    <t>«Եղեգնաձորի մշակույթի տուն» ՊՈԱԿ</t>
  </si>
  <si>
    <t>Հայրենասիրական երգերի և պարարվեստի փառատոն</t>
  </si>
  <si>
    <t>Արվեստի և երաժշտական դպրոցների դասական երաժշտության  փառատոն</t>
  </si>
  <si>
    <t>«Եղեգնաձորի երաժշտական  դպրոց» ՊՈԱԿ</t>
  </si>
  <si>
    <t xml:space="preserve"> Արվեստի և երաժշտական դպրոցների տեսական վիկտորինա Դո մի սոլ»</t>
  </si>
  <si>
    <t>Կոմիտասյան օրեր» մշակութային փառատոն</t>
  </si>
  <si>
    <t>Կիրառական արվեստի աշխատանքների մշակութային փառատոն</t>
  </si>
  <si>
    <t>«Եղեգնաձորի երկրագիտական  թանգարան» ՊՈԱԿ</t>
  </si>
  <si>
    <t xml:space="preserve">Մանկական թատերական փառատոն                          </t>
  </si>
  <si>
    <t>«Բերքի տոն»</t>
  </si>
  <si>
    <t>«Տարեմուտի հանդես»</t>
  </si>
  <si>
    <t>Եղեգնաձորի երկրագիտական թանգարանի 50-ամյակի միջոցառում</t>
  </si>
  <si>
    <t>«Եղեգնաձորի երկրագիտական  թանգարան»ՊՈԱԿ</t>
  </si>
  <si>
    <t xml:space="preserve">Արցախի հերոս՝ Սպարապետ Վազգեն Սարգսյանի ծննդյան 60-ամյակին նվիրված միջոցառում </t>
  </si>
  <si>
    <t>«Ուսուցչի օր»</t>
  </si>
  <si>
    <t>Ֆրանկոֆոնիայի օրեր</t>
  </si>
  <si>
    <t>Տավուշի մարզպետարան</t>
  </si>
  <si>
    <t>Հայոց բանակի 28-ամյակին նվիրված միջոցառում</t>
  </si>
  <si>
    <t>Գարնանային զարթոնք» մայրության, գեղեցկության տոնին նվիրված մշմշակութային միջոցառում</t>
  </si>
  <si>
    <t>«Ամանորյա ներկապնակ»</t>
  </si>
  <si>
    <t>Համայնքային մշակույթի և ազատ ժամանցի կազմակերպում</t>
  </si>
  <si>
    <t>«Ստեփանավանի մշակույթի և ժամանցի կենտրոն» ՊՈԱԿ</t>
  </si>
  <si>
    <t>«Կոտայքի մարզային մշակույթի կենտրոն» ՊՈԱԿ</t>
  </si>
  <si>
    <t xml:space="preserve">«Եղեգնաձորի մշակույթի տուն» ՊՈԱԿ </t>
  </si>
  <si>
    <t>Մշակութային և գեղագիտական դաստիարակության ծրագիր</t>
  </si>
  <si>
    <t>Երաժշտական և արվեստի դպրոցներում ուսումնամեթոդական աշխատանքներ</t>
  </si>
  <si>
    <t>Աջակցություն շնորհալի պատանի երաժիշտ-կատարողների մասնագիտական կարողությունների զարգացմանը և կատարելագործմանը</t>
  </si>
  <si>
    <t>Սփյուռքի հայապահպանության ծրագիր</t>
  </si>
  <si>
    <t>Աջակցություն Վրաստանի հայալեզու լրատվամիջոցներին</t>
  </si>
  <si>
    <t>ՀՀ  սփյուռքի նախարարություն</t>
  </si>
  <si>
    <t>Աջակցություն Թբիլիսիում գտնվող հայ գրողների պանթեոնի պահպանմանը</t>
  </si>
  <si>
    <t>Աջակցություն օտարերկրյա պետություններում հայալեզու թատերական ներկայացումների</t>
  </si>
  <si>
    <t>ՀՀ սպորտի և երիտասարդության հարցերի նախարարություն</t>
  </si>
  <si>
    <t>Մեծ նվաճումների սպորտ</t>
  </si>
  <si>
    <t>ՀՀ առաջնություններին և միջազգային միջոցառումներին մասնակցության ապահովման համար մարզիկների նախապատրաստում և առաջնությունների անցկացում</t>
  </si>
  <si>
    <t>«Հայաստանի աթլետիկայի ֆեդերացիա» ՀԿ</t>
  </si>
  <si>
    <t>«Հայաստանի բասկետբոլի ֆեդերացիա» ՀԿ</t>
  </si>
  <si>
    <t>«Հայաստանի Հանրապետության բռնցքամարտի ֆեդերացիա» ՀԿ</t>
  </si>
  <si>
    <t>«Գեղասահքի ֆեդերացիա» ՀԿ</t>
  </si>
  <si>
    <t>«Հայաստանի դահուկային սպորտի ֆեդերացիա» ՀԿ</t>
  </si>
  <si>
    <t>«Հայաստանի ըմբշամարտի ֆեդերացիա» ՀԿ</t>
  </si>
  <si>
    <t>«Հայաստանի թաեքվոնդոյի ֆեդերացիա» ՀԿ</t>
  </si>
  <si>
    <t>«Հայկական ազգային կանոէի ֆեդերացիա» ՀԿ</t>
  </si>
  <si>
    <t>«Լողի հայկական դաշնություն» ՀԿ</t>
  </si>
  <si>
    <t>«Հայաստանի կարատեի ֆեդերացիա» ՀԿ</t>
  </si>
  <si>
    <t>«Հայաստանի ծանրամարտի ֆեդերացիա» ՀԿ</t>
  </si>
  <si>
    <t>«Հայաստանի հանդբոլի ֆեդերացիա» ՀԿ</t>
  </si>
  <si>
    <t>«Հայաստանի հեծանվային մարզաձևի ֆեդերացիա» ՀԿ</t>
  </si>
  <si>
    <t>«Հայաստանի հրաձգության ֆեդերացիա» ՀԿ</t>
  </si>
  <si>
    <t>«Հայկական առագաստանավային սպորտի ֆեդերացիա» ՀԿ</t>
  </si>
  <si>
    <t>«Հայաստանի ձյուդոյի ֆեդերացիա» ՀԿ</t>
  </si>
  <si>
    <t>«Հայաստանի մարմնամարզության ֆեդերացիա» ՀԿ</t>
  </si>
  <si>
    <t>«Հայաստանի նետաձգության ազգային ֆեդերացիա» ՀԿ</t>
  </si>
  <si>
    <t>«Հայաստանի շախմատային ֆեդերացիա» ՀԿ</t>
  </si>
  <si>
    <t>«Հայաստանի ջրացատկի ֆեդերացիա» ՀԿ</t>
  </si>
  <si>
    <t>«Հայաստանի սամբոյի ֆեդերացիա» ՀԿ</t>
  </si>
  <si>
    <t>«Հայաստանի սեղանի թենիսի ֆեդերացիա» ՀԿ</t>
  </si>
  <si>
    <t>«Հայկական սուսերամարտի ֆեդերացիա» ՀԿ</t>
  </si>
  <si>
    <t>«Հայաստանի վոլեյբոլի ֆեդերացիա» ՀԿ</t>
  </si>
  <si>
    <t xml:space="preserve">«Հայաստանի ավանդական ուշուի ֆեդերացիա» ՀԿ </t>
  </si>
  <si>
    <t xml:space="preserve">«Խոտի հոկեյի հայկական ֆեդերացիա» ՀԿ </t>
  </si>
  <si>
    <t>«Հայաստանի բադմինթոնի ֆեդերացիա» ՀԿ</t>
  </si>
  <si>
    <t>«Սինխրոն լողի ֆեդերացիա» ՀԿ</t>
  </si>
  <si>
    <t>«Հայաստանի թենիսի ֆեդերացիա» ՀԿ</t>
  </si>
  <si>
    <t>«Հայաստանի ռեգբիի ֆեդերացիա» ՀԿ</t>
  </si>
  <si>
    <t>«Հայաստանի ջրագնդակի ֆեդերացիա» ՀԿ</t>
  </si>
  <si>
    <t>«Հայաստանի եռամարտի հայկական ֆեդերացիա» ՀԿ</t>
  </si>
  <si>
    <t>«Հայաստանի սպորտային պարերի ֆեդերացիա» ՀԿ</t>
  </si>
  <si>
    <t xml:space="preserve">«Հայաստանի  ժամանակակից  հնգամարտի ազգային ֆեդերացիա» ՀԿ </t>
  </si>
  <si>
    <t xml:space="preserve">«Հայաստանի պաուերլիֆտինգի  ֆեդերացիա» ՀԿ </t>
  </si>
  <si>
    <t>Հաշմանդամային սպորտին առնչվող ծառայություններ</t>
  </si>
  <si>
    <t>Սպորտային բժշկության և հակադոպինգային հսկողության ծառայություններ</t>
  </si>
  <si>
    <t>ՀՀ սպորտի և երիտասարդության նախարարություն</t>
  </si>
  <si>
    <t>«Սպորտային բժշկության և հակադոպինգային ծառայության հանրապետական կենտրոն» ՊՈԱԿ</t>
  </si>
  <si>
    <t>Աջակցություն հայկական կոխ ըմբշամարտ մարզաձևի զարգացմանը</t>
  </si>
  <si>
    <t>«Հայկական ազգային կոխի ֆեդերացիա» ՀԿ</t>
  </si>
  <si>
    <t xml:space="preserve">Նավամոդելային սպորտի զարգացում </t>
  </si>
  <si>
    <t>ՀՀ  կրթության և գիտության նախարարություն</t>
  </si>
  <si>
    <t>Շախմատիստների պատրաստման ծառայություններ</t>
  </si>
  <si>
    <t>Շախմատի մրցույթների պատրաստման ծառայություններ</t>
  </si>
  <si>
    <t>«Տ. Պետրոսյանի անվան շախմատի տուն» ՊՈԱԿ</t>
  </si>
  <si>
    <t>2020 թվականին Լոզանում կայանալիք 3-րդ ձմեռային պատանեկան օլիմպիական խաղերին Հայաստանի մարզական պատվիրակության մասնակցության ապահովում</t>
  </si>
  <si>
    <t>2020 թվականի Տոկիոյի 32-րդ Օլիմպիական խաղերին Հայաստանի մարզական պատվիրակության նախապատրաստման և մասնակցության ապահովում</t>
  </si>
  <si>
    <t xml:space="preserve">2-րդ Եվրոպական օլիմպիական խաղերին Հայաստանի մարզական պատվիրակության մասնակցության ապահովում </t>
  </si>
  <si>
    <t xml:space="preserve">Եվրոպայի երիտասարդության օլիմպիական փառատոններին մասնակցության ապահովում </t>
  </si>
  <si>
    <t>2019 թվականին Բելառուսում կայանալիք խուլերի ըմբշամարտի Եվրոպայի առաջնությանը Հայաստանի մարզական պատվիրակության մասնակցության ապահովում</t>
  </si>
  <si>
    <t>Երիտասարդության ծրագիր</t>
  </si>
  <si>
    <t>Երիտասարդական պետական քաղաքականությանն ուղղված ծրագրեր և միջոցառումներ</t>
  </si>
  <si>
    <t xml:space="preserve">այդ թվում՝ ըստ ուղղությունների </t>
  </si>
  <si>
    <t>«Երիտասարդական միջոցառումների իրականացման կենտրոն» ՊՈԱԿ-ի գործունեության ապահովում</t>
  </si>
  <si>
    <t>«Երիտասարդական միջոցառումների իրականացման կենտրոն» ՊՈԱԿ</t>
  </si>
  <si>
    <t>ՀՀ-ում գործող երիտասարդական հասարակական կազմակերպություններին դրամաշնորհների տրամադրում</t>
  </si>
  <si>
    <t>Տարվա երիտասարդական մայրաքաղաքում գործող հասարակական կազմակերպություններին դրամաշնորհների տրամադրում</t>
  </si>
  <si>
    <t>Երիտասարդական ծրագրերի շրջանակներում թրաֆիքինգի դեմ պայքարի միջոցառումներ</t>
  </si>
  <si>
    <t>www.antitrafficking.am կայքի պահպանում</t>
  </si>
  <si>
    <t>Մասսայական սպորտ</t>
  </si>
  <si>
    <t>Ուսանողական մարզական միջոցառումներ</t>
  </si>
  <si>
    <t>ՀՀ կրթության նախարարություն</t>
  </si>
  <si>
    <t>Հայաստանի հանրային հեռուստառադիոընկերության խորհուրդ</t>
  </si>
  <si>
    <t>Ռադիո և հեռուստահաղորդումների հեռարձակում</t>
  </si>
  <si>
    <t>«Հայաստանի հանրային հեռուստաընկերություն» ՓԲԸ</t>
  </si>
  <si>
    <t>Ներդրումներ տեխնիկական վերազինման նպատակով</t>
  </si>
  <si>
    <t>Նախնական (արհեստագործական) և միջին մասնագիտական կրթություն</t>
  </si>
  <si>
    <t>ՆՄԿՈՒ հաստատություններում համապատասխան մասնագետով համալրված մասնագիտական կողմնորոշման և կարիերայի ուղղորդման կենտրոնների ստեղծում</t>
  </si>
  <si>
    <t>ՄԿՈՒ ոլորտի ՊՈԱԿ-ներ</t>
  </si>
  <si>
    <t>Ակադեմիական փոխճանաչման և շարժունության ծառայություններ</t>
  </si>
  <si>
    <t>Երևանում բարձրագույն կրթության հասանելիության ապահովում մարզաբնակ ուսանողներին</t>
  </si>
  <si>
    <t>Աջակցություն արտասահմանում սովորող ուսանողներին</t>
  </si>
  <si>
    <t>Նորարարական մանկավարժական ծրագրերի իրականացում հանրակրթությունում</t>
  </si>
  <si>
    <t>«Երևանի «Մխիթար Սեբաստացի»  կրթահամալիր» ՊՈԱԿ</t>
  </si>
  <si>
    <t>Դպրոցականների  օլիմպիադաների անցկացում</t>
  </si>
  <si>
    <t>Դպրոցներում STEM կրթության և ռոբոտատեխնիկայի զարգացման իրականացում</t>
  </si>
  <si>
    <t>«Ազգային երգ ու պար» առարկայի ներդրում հանրակրթական ուսումնական հաստատություններում</t>
  </si>
  <si>
    <t>Հանրակրթական դպրոցների մանկավարժներին և դպրոցահասակ երեխաներին տրանսպորտային ծախսերի փոխհատուցում</t>
  </si>
  <si>
    <t>ընդամենը, որից՝</t>
  </si>
  <si>
    <t>«Ջերմուկի կրթահամալիր» ՊՈԱԿ</t>
  </si>
  <si>
    <t>«Սիսիանի ավագ դպրոց» ՊՈԱԿ</t>
  </si>
  <si>
    <t>«Ապարանի ավագ դպրոց» ՊՈԱԿ</t>
  </si>
  <si>
    <t>«Աշտարակի Ն. Սիսակյանի անվան N5 ավագ դպրոց» ՊՈԱԿ</t>
  </si>
  <si>
    <t>«Թալինի ավագ դպրոց» ՊՈԱԿ</t>
  </si>
  <si>
    <t>ՀՀ Արագածոտնի մարզպետարան</t>
  </si>
  <si>
    <t>Հանրակրթական դպրոցների մանկավարժներ և դպրոցահասակ երեխաներ</t>
  </si>
  <si>
    <t>ՀՀ Գեղարքունիքի մարզպետարան</t>
  </si>
  <si>
    <t>ՀՀ Լոռու մարզպետարան</t>
  </si>
  <si>
    <t>ՀՀ Կոտայքի մարզպետարան</t>
  </si>
  <si>
    <t>ՀՀ Շիրակի մարզպետարան</t>
  </si>
  <si>
    <t>ՀՀ Սյունիքի մարզպետարան</t>
  </si>
  <si>
    <t>ՀՀ Վայոց ձորի մարզպետարան</t>
  </si>
  <si>
    <t>ՀՀ  Տավուշի մարզպետարան</t>
  </si>
  <si>
    <t>Ատեստավորման միջոցով որակավորում ստացած ուսուցիչներին հավելավճարների տրամադրում</t>
  </si>
  <si>
    <t>Ատեստավորման միջոցով որակավորում ստացած ուսուցիչներ</t>
  </si>
  <si>
    <t xml:space="preserve"> ՀՀ տարածքային կառավարման և զարգացման նախարարություն</t>
  </si>
  <si>
    <t>ՀՀ Արարատի մարզպետարան</t>
  </si>
  <si>
    <t>ՀՀ Արմավիրի մարզպետարան</t>
  </si>
  <si>
    <t xml:space="preserve">Արտադպրոցական դաստիարակության ծրագիր </t>
  </si>
  <si>
    <t>Մանկապատանեկան մարզական խաղերի անցկացում</t>
  </si>
  <si>
    <t>Դպրոցականների  հանրապետական սպարտակիադայի  անցկացում</t>
  </si>
  <si>
    <t>Արտադպրոցական դաստիարակություն հասարակական կազմակերպությունների կողմից</t>
  </si>
  <si>
    <t>Մարզիչ-մանկավարժների վերապատրաստման կազմակերպում</t>
  </si>
  <si>
    <t>«Երևանի օլիմպիական հերթափոխի պետական մարզական քոլեջ» ՊՈԱԿ</t>
  </si>
  <si>
    <t>Գիտական գրադարանային ծառայություններ</t>
  </si>
  <si>
    <t>«ՀՀ ԳԱԱ հիմնարար գիտական գրադարան» ՊՈԱԿ</t>
  </si>
  <si>
    <t>Գիտատեխնիկական գրադարանային ծառայություններ</t>
  </si>
  <si>
    <t xml:space="preserve">«Նորամուծության և ձեռներեցության ազգային կենտրոն» ՊՈԱԿ </t>
  </si>
  <si>
    <t xml:space="preserve">Հայագիտության ոլորտում գիտական կադրերի պատրաստման գծով նպաստների տրամադրում </t>
  </si>
  <si>
    <t xml:space="preserve">«Երևանի թատրոնի և կինոյի պետական ինստիտուտ» ՊՈԱԿ </t>
  </si>
  <si>
    <t>Արտասահմանյան համալսարաններում հայոց լեզվի դասավանդման կազմակերպում</t>
  </si>
  <si>
    <t>Ապահով դպրոց</t>
  </si>
  <si>
    <t>Դպրոցների համալիր անվտանգության ապահովում</t>
  </si>
  <si>
    <t>Հանրակրթական դպրոցներ</t>
  </si>
  <si>
    <t>Դպրոցահասակ երեխաներին սննդով ապահովում</t>
  </si>
  <si>
    <t>ՄԱԿ-ի պարենի համաշխարհային ծրագրի հայաստանյան գրասենյակ</t>
  </si>
  <si>
    <t>Նախնական, միջին մասնագիտական և բարձրագույն կրթության որակի ապահովման ծառայություններ</t>
  </si>
  <si>
    <t>Եվրոպական բարձրագույն կրթական տարածքի անդամակցությամբ պայմանավորված բարձրագույն մասնագիտական կրթության համակարգի բարեփոխումներ</t>
  </si>
  <si>
    <t>«Կրթական տեխնոլոգիաների ազգային կենտրոն» ՊՈԱԿ</t>
  </si>
  <si>
    <t>Կրթության ոլորտում ՏՀՏ ներդրում և շարունակականության ապահովում</t>
  </si>
  <si>
    <t>Գնահատման և թեստավորման ծառայություններ</t>
  </si>
  <si>
    <t>«Գնահատման և թեստավորման կենտրոն» ՊՈԱԿ</t>
  </si>
  <si>
    <t>Ատեստավորման նոր համակարգի ներդրում՝ ուղղված ուսուցիչների որակի բարձրացմանը</t>
  </si>
  <si>
    <t>Ատեստավորված ուսուցիչներ</t>
  </si>
  <si>
    <t>Համընդհանուր ներառական կրթության համակարգի ներդրում</t>
  </si>
  <si>
    <t>Մանկավարժահոգեբանական աջակցության ծառայություններ և կրթության առանձնահատուկ պայմանների կարիք ունեցող երեխաների կրթության կազմակերպմանն օժանդակող միջոցառումներ</t>
  </si>
  <si>
    <t>«Հանրապետական մանկավարժահոգեբանական կենտրոն» ՊՈԱԿ</t>
  </si>
  <si>
    <t>«Սիսիանի տարածքային մանկավարժահոգեբանական աջակցության կենտրոն» ՊՈԱԿ</t>
  </si>
  <si>
    <t>«Գորիսի տարածքային մանկավարժահոգեբանական աջակցության կենտրոն» ՊՈԱԿ</t>
  </si>
  <si>
    <t>«Կապանի տարածքային մանկավարժահոգեբանական աջակցության կենտրոն» ՊՈԱԿ</t>
  </si>
  <si>
    <t xml:space="preserve">«Արմավիրի տարածքային մանկավարժահոգեբանական աջակցության կենտրոն» ՊՈԱԿ                                                </t>
  </si>
  <si>
    <t>«Վաղարշապատի տարածքային մանկավարժահոգեբանական աջակցության կենտրոն» ՊՈԱԿ</t>
  </si>
  <si>
    <t xml:space="preserve">«Գյումրու մտավոր թերզարգացում ունեցող երեխաների թիվ 3 հատուկ (օժանդակ) դպրոց»ՊՈԱԿ                                                  </t>
  </si>
  <si>
    <t xml:space="preserve">«Արթիկի թիվ 1 հատուկ  դպրոց»ՊՈԱԿ                                                  </t>
  </si>
  <si>
    <t xml:space="preserve">«Աշտարակի թիվ 1 հատուկ  դպրոց»ՊՈԱԿ                                                  </t>
  </si>
  <si>
    <t xml:space="preserve">«Երևանի թիվ 12 հատուկ դպրոց» ՊՈԱԿ                                             </t>
  </si>
  <si>
    <t xml:space="preserve">«Երևանի հենաշարժողական համակարգի խախտումներ ունեցող երեխաների թիվ 17 հատուկ դպրոց» ՊՈԱԿ                                      </t>
  </si>
  <si>
    <t xml:space="preserve">«Երևանի թիվ 16 հատուկ դպրոց» ՊՈԱԿ                                             </t>
  </si>
  <si>
    <t xml:space="preserve">«Երևանի մտավոր թերզարգացում ունեցող երեխաների թիվ 11 հատուկ (օժանդակ) դպրոց» ՊՈԱԿ                                                  </t>
  </si>
  <si>
    <t xml:space="preserve">«Երևանի խոսքի ծանր խանգարումներ ունեցող ունեցող երեխաների հատուկ կրթահամալիր» ՊՈԱԿ                                                  </t>
  </si>
  <si>
    <t>Աուտիզմ և զարգացման խանգարումներ ունեցող երեխաների բուժման, վերականգնման, կրթության և զբաղվածության ապահովման ծառայություններ</t>
  </si>
  <si>
    <t>Հանրային առողջության պահպանում</t>
  </si>
  <si>
    <t>Բնակչության սանիտարահամաճարակային անվտանգության ապահովման և հանրային առողջապահության ծառայություններ</t>
  </si>
  <si>
    <t>«Հիվանդությունների վերահսկման և կանխարգելման ազգային կենտրոն» ՊՈԱԿ</t>
  </si>
  <si>
    <t>Դեղապահովման ծրագիր</t>
  </si>
  <si>
    <t>Մարդասիրական օգնության կարգով ստացվող դեղերի և դեղագործական արտադրանքի ստացման, մաքսազերծման և բաշխման ծառայություններ</t>
  </si>
  <si>
    <t>«Մարդասիրական օգնության հանրապետական կենտրոն» ՊՈԱԿ</t>
  </si>
  <si>
    <t>Պաթանատոմիական գենետիկ և դատաբժշկական փորձաքննություններ</t>
  </si>
  <si>
    <t>Դատաբժշկական և գենետիկ ծառայություններ</t>
  </si>
  <si>
    <t>«Դատաբժշկական գիտագործնական կենտրոն» ՊՈԱԿ</t>
  </si>
  <si>
    <t>Խորհրդատվական, մասնագիտական աջակցություն և հետազոտություններ</t>
  </si>
  <si>
    <t>Գիտաբժշկական գրադարանային ծառայություններ</t>
  </si>
  <si>
    <t>«Հանրապետական գիտաբժշկական գրադարան» ՊՈԱԿ</t>
  </si>
  <si>
    <t>Հումանիտար ականազերծման և փորձագիտական ծառայությունների կազմակերպում</t>
  </si>
  <si>
    <t>Հակաականային գործողությունների ենթակա տարածքի հետազննում, քարտեզագրում, նախատեսվող ծավալի աշխատանքների հստակեցում և իրականացվող միջոցառումների պլանավորում</t>
  </si>
  <si>
    <t>«Հումանիտար ականազերծման և փորձագիտական ծառայությունների կազմակերպում» ՊՈԱԿ</t>
  </si>
  <si>
    <t>ՀՀ արտակարգ իրավիճակների նախարարություն</t>
  </si>
  <si>
    <t>Հիդրոօդերևութաբանական ծառայություններ</t>
  </si>
  <si>
    <t>«Հիդրոօդերևութաբանության և մթնոլորտային երևույթների վրա ակտիվ ներգործության ծառայություն» ՊՈԱԿ</t>
  </si>
  <si>
    <t>Տեխնիկական անվտանգության կանոնակարգում</t>
  </si>
  <si>
    <t>Տեխնիկական անվտանգության կանոնակարգման ծառայություններ</t>
  </si>
  <si>
    <t>«Տեխնիկական անվտանգության ազգային կենտրոն» ՊՈԱԿ</t>
  </si>
  <si>
    <t>Արտակարգ իրավիճակների արձագանքման կարողությունների զարգացում</t>
  </si>
  <si>
    <t>Պետական և տեղական ինքնակառավարման մարմինների ղեկավար անձնակազմի և մասնագետների վերապատրաստման կազմակերպում</t>
  </si>
  <si>
    <t>«Ճգնաժամային կառավարման պետական ակադեմիա» ՊՈԱԿ</t>
  </si>
  <si>
    <t>Սեյսմիկ պաշտպանություն</t>
  </si>
  <si>
    <t>Սեյսմիկ պաշտպանության ոլորտում ծառայությունների տրամադրում</t>
  </si>
  <si>
    <t xml:space="preserve">«Սեյսմիկ պաշտպանության տարածքային ծառայություն» ՊՈԱԿ </t>
  </si>
  <si>
    <t>«Սեյսմիկ պաշտպանության արևելյան ծառայություն» ՊՈԱԿ</t>
  </si>
  <si>
    <t>Փրկարար ծառայություններ</t>
  </si>
  <si>
    <t>ԱԻՆ փրկարար ծառայության աշխատակիցներին բուժօգնության ծառայությունների տրամադրում</t>
  </si>
  <si>
    <t>ՀՀ արտակարգ իրավիճակների նախարարության փրկարար ծառայություն</t>
  </si>
  <si>
    <t>«Աղետների բժշկության կենտրոն» ՊՈԱԿ</t>
  </si>
  <si>
    <t>Արտակարգ իրավիճակներում մարդասիրական աջակցության կազմակերպում</t>
  </si>
  <si>
    <t>«Ռուս-հայկական մարդասիրական արձագանքման կենտրոն» ՄՈԱԿ</t>
  </si>
  <si>
    <t>Ռազմավարական նշանակության պաշարների կառավարում</t>
  </si>
  <si>
    <t>Պետական ռեզերվների պահպանում</t>
  </si>
  <si>
    <t xml:space="preserve">«Լազուր» և «Պահուստ» ՊՈԱԿ-ներ </t>
  </si>
  <si>
    <t>Ընտանիքներին, կանանց և երեխաներին աջակցություն</t>
  </si>
  <si>
    <t>Երեխաների շուրջօրյա խնամքի ծառայություններ</t>
  </si>
  <si>
    <t>«Երևանի մանկան տուն» ՊՈԱԿ</t>
  </si>
  <si>
    <t>«Գավառի մանկատուն» ՊՈԱԿ</t>
  </si>
  <si>
    <t>«Վանաձորի մանկատուն» ՊՈԱԿ</t>
  </si>
  <si>
    <t>«Գյումրու «Երեխաների տուն» ՊՈԱԿ</t>
  </si>
  <si>
    <t>«Մարի Իզմիրլյանի անվան մանկատուն» ՊՈԱԿ</t>
  </si>
  <si>
    <t>«Խարբերդի մասնագիտացված մանկատուն» ՊՈԱԿ</t>
  </si>
  <si>
    <t>ՀՀ երեխաների շուրջօրյա խնամք և պաշտպանություն իրականացնող հաստատություններում խնամվող երեխաններին ընտանիքներ վերադարձնելու ծառայություններ (բեռնաթափում)</t>
  </si>
  <si>
    <t>Սոցիալական հոգածության ցերեկային կենտրոնների երեխաներին սոցիալական ծառայությունների տրամադրում</t>
  </si>
  <si>
    <t>«Երևանի Աջափնյակ թաղային համայնքի երեխաների սոցիալական հոգածության կենտրոն» ՊՈԱԿ</t>
  </si>
  <si>
    <t>«Գյումրու համայնքի երեխաների սոցիալական հոգածության կենտրոն» ՊՈԱԿ</t>
  </si>
  <si>
    <t xml:space="preserve">«Երևանի «Զատիկ» երեխաներին աջակցության կենտրոն» ՊՈԱԿ </t>
  </si>
  <si>
    <t>Երեխաների գիշերօթիկ խնամքի ծառայություններ</t>
  </si>
  <si>
    <t>«Բյուրեղավանի երեխաների խնամքի և պաշտպանության գիշերօթիկ հաստատություն» ՊՈԱԿ</t>
  </si>
  <si>
    <t>«Գյումրու Ֆրիտյոֆ Նանսենի անվան երեխաների խնամքի և պաշտպանության N2 գիշերօթիկ հաստատություն» ՊՈԱԿ</t>
  </si>
  <si>
    <t>«Դիլիջանի երեխաների խնամքի և պաշտպանության գիշերօթիկ հաստատություն» ՊՈԱԿ</t>
  </si>
  <si>
    <t>«Գյումրու երեխաների խնամքի և պաշտպանության N1 գիշերօթիկ հաստատություն» ՊՈԱԿ</t>
  </si>
  <si>
    <t>Երեխաների խնամքի ցերեկային կենտրոնների կողմից կյանքի դժվար իրավիճակում հայտնված երեխաների սոցիալական հոգածության ծառայություններ</t>
  </si>
  <si>
    <t>Կյանքի դժվարին իրավիճակում հայտնված երեխաներին ժամանակավոր խնամքի տրամադրման ծառայություններ</t>
  </si>
  <si>
    <t>Ներառական մանկապարտեզում հաշմանդամություն ունեցող երեխաների ցերեկային խնամքի ծառայություններ</t>
  </si>
  <si>
    <t>«Երևանի քաղաքապետարանի N92 մանկապարտեզ» համայնքային ոչ առևտրային կազմակերպություն</t>
  </si>
  <si>
    <t>«Գավառի ներառական մանկապարտեզ» համայնքային ոչ առևտրային կազմակերպություն</t>
  </si>
  <si>
    <t>Երեխաների և ընտանիքների աջակցության տրամադրման ծառայություններ</t>
  </si>
  <si>
    <t>«Երեխայի և ընտանիքի աջակցության կենտրոն» ՊՈԱԿ</t>
  </si>
  <si>
    <t>«Լոռու մարզի երեխայի և ընտանիքի աջակցության կենտրոն» ՊՈԱԿ</t>
  </si>
  <si>
    <t>Թրաֆիքինգի և շահագործման, բռնության ենթարկված անձանց սոցիալ-հոգեբանական վերականգնողական ծառայություններ</t>
  </si>
  <si>
    <t xml:space="preserve">Ընտանեկան փոքր տներում առանց ծնողական խնամքի մնացած երեխաների խնամքի տրամադրման ծառայություններ </t>
  </si>
  <si>
    <t xml:space="preserve">Կյանքի դժվարին իրավիճակում հայտնված և հաշմանդամություն ունեցող երեխաներին տրամադրվող  սոցիալական հոգածության ծառայություններ </t>
  </si>
  <si>
    <t>Համայնքային ծառայություններ կյանքի դժվարին իրավիճակում հայտնված և հաշմանդամություն ունեցող երեխաների համար</t>
  </si>
  <si>
    <t>Համայնքային ծառայություններ հաշմանդամություն ունեցող երեխաների համար</t>
  </si>
  <si>
    <t>Կենսաբանական ընտանիք տեղափոխված երեխաների ընտանիքներին բնաիրային օգնության փաթեթի տրամադրում</t>
  </si>
  <si>
    <t>Խնամքի ծառայություններ 18 տարեկանից բարձր տարիքի անձանց</t>
  </si>
  <si>
    <t>Տարեցների և հաշմանդամություն ունեցող 18 տարին լրացած անձանց շուրջօրյա խնամքի ծառայություններ</t>
  </si>
  <si>
    <t>«Երևանի թիվ 1 տուն-ինտերնատ» ՊՈԱԿ</t>
  </si>
  <si>
    <t>«Նորքի տուն-ինտերնատ» ՊՈԱԿ</t>
  </si>
  <si>
    <t>«Գյումրու տուն-ինտերնատ» ՊՈԱԿ</t>
  </si>
  <si>
    <t>«Վարդենիսի նյարդահոգեբանական տուն-ինտերնատ» ՊՈԱԿ</t>
  </si>
  <si>
    <t xml:space="preserve">«Ձորակ» հոգեկան առողջության խնդիրներ ունեցող անձանց խնամքի կենտրոն» ՊՈԱԿ </t>
  </si>
  <si>
    <t xml:space="preserve">Միայնակ տարեցների և հաշմանդամների տնային պայմաններում սոցիալական սպասարկում </t>
  </si>
  <si>
    <t>«Միայնակ տարեցների սոցիալական սպասարկման կենտրոն» ՊՈԱԿ</t>
  </si>
  <si>
    <t xml:space="preserve">Միայնակ տարեցներին, հաշմանդամներին տնային պայմաններում և տարեցների ցերեկային խնամքի կենտրոններում սոցիալական սպասարկում </t>
  </si>
  <si>
    <t>Տարեցների շուրջօրյա խնամք և սոցիալական սպասարկում</t>
  </si>
  <si>
    <t>Անօթևան մարդկանց համար ժամանակավոր օթևանի տրամադրման ծառայություններ</t>
  </si>
  <si>
    <t>Հոգեկան առողջության խնդիրներ ունեցող անձանց ցերեկային խնամքի ծառայություններ</t>
  </si>
  <si>
    <t>«Ձորակ» հոգեկան առողջության խնդիրներ ունեցող անձանց խնամքի կենտրոն» ՊՈԱԿ</t>
  </si>
  <si>
    <t>Սոցիալական բնակարանային ֆոնդի սպասարկման ծառայությունների տրամադրում</t>
  </si>
  <si>
    <t>Մտավոր և ֆիզիկական սահմանափակումներ ունեցող անձանց շուրջօրյա խնամքի և սոցիալ-հոգեբանական վերականգնման ծառայությունների տրամադրում</t>
  </si>
  <si>
    <t>Հոգեկան առողջության խնդիրներ ունեցող անձանց շուրջօրյա խնամքի ծառայությունների տրամադրում</t>
  </si>
  <si>
    <t>Հատուկ խմբերին դասված որոշակի կատեգորիայի անձանց կացարանով ապահովման ծառայությունների տրամադրում</t>
  </si>
  <si>
    <t>Սոցիալական պաշտպանության ոլորտի զարգացման ծրագիր</t>
  </si>
  <si>
    <t>Մեթոդաբանական ձեռնարկների մշակում, հետազոտությունների անցկացում և սոցիալական ապահովության ոլորտի կադրերի վերապատրաստում</t>
  </si>
  <si>
    <t>«Աշխատանքի և սոցիալական հետազոտությունների ազգային ինստիտուտ»  ՊՈԱԿ</t>
  </si>
  <si>
    <t>«Աշխատանքի և սոցիալական հետազոտությունների ազգային ինստիտուտ»  պետական ոչ առևտրային կազմակերպության «Մասնագիտական կողմնորոշման և կարողությունների զարգացման կենտրոն»  մասնաճյուղ</t>
  </si>
  <si>
    <t>Սեզոնային զբաղվածության խթանման միջոցով գյուղացիական տնտեսության աջակցության իրականացման ապահովում</t>
  </si>
  <si>
    <t>Հաշմանդամություն ունեցող անձանց ծառայությունների մատուցում զբաղվածության աջակցման կենտրոնում</t>
  </si>
  <si>
    <t>Աշխատաշուկայում անմրցունակ անձանց աշխատանքի տեղավորման դեպքում գործատուին աշխատավարձի մասնակի փոխհատուցում և հաշմանդամություն ունեցող անձին ուղեկցողի համար դրամական օգնության տրամադրում</t>
  </si>
  <si>
    <t xml:space="preserve">Աշխատաշուկայում անմրցունակ անձանց օրենսդրությամբ սահմանված կարգով աշխատանքով ապահովող կազմակերպություններ </t>
  </si>
  <si>
    <t>Ձեռք բերած մասնագիտությամբ մասնագիտական աշխատանքային փորձ ձեռք բերելու համար գործազուրկներին աջակցության տրամադրում</t>
  </si>
  <si>
    <t xml:space="preserve">Գործազուրկներին ձեռք բերած մասնագիտությամբ մասնագիտական աշխատանքային փորձ ձեռք բերելու համար օրենսդրությամբ սահմանված կարգով ապահովող կազմակերպություններ </t>
  </si>
  <si>
    <t>Աշխատաշուկայում անմրցունակ անձանց աշխատանքի տեղավորման դեպքում գործատուին միանվագ փոխհատուցման տրամադրում</t>
  </si>
  <si>
    <t>Վարձատրվող հասարակական աշխատանքների կազմակերպման միջոցով գործազուրկների ժամանակավոր զբաղվածության ապահովում</t>
  </si>
  <si>
    <t>Օրենսդրությամբ սահմանված կարգով պատվիրատու հանդիսացող համայնքներ</t>
  </si>
  <si>
    <t>Հաշմանդամություն ունեցող անձանց աջակցություն</t>
  </si>
  <si>
    <t>Մտավոր խնդիրներ ունեցող հաշմանդամ դեռահասների և երիտասարդների ցերեկային խնամքի սոցիալ-վերականգնողական ծառայություններ</t>
  </si>
  <si>
    <t>Հաշմանդամություն ունեցող երեխաների և երիտասարդների սոցիալ-հոգեբանական աջակցություն ցերեկային կենտրոնում</t>
  </si>
  <si>
    <t xml:space="preserve">Աուտիզմ ունեցող դեռահասներին և երիտասարդներին զբաղվածության և սոցիալ-հոգեբանական ծառայությունների տրամադրում ցերեկային կենտրոնում </t>
  </si>
  <si>
    <t>ՀՀ տարածքային կառավարման և զարգացման նախարարություն</t>
  </si>
  <si>
    <t>Փախստականներին մատուցվող ծառայություններ և օժանդակություն</t>
  </si>
  <si>
    <t>Ապաստան հայցողների կեցության խնդիրների լուծման միջոցառումների իրականացում</t>
  </si>
  <si>
    <t>ՀՀ տարածքային կառավարման և զարգացման նախարարության միգրացիոն ծառայություն</t>
  </si>
  <si>
    <t>«Հատուկ կացարան» ՊՈԱԿ</t>
  </si>
  <si>
    <t>ժամանակավոր կացարաններում բնակվող փախստականների կենցաղային խնդիրների լուծման միջոցառումների իրականացում</t>
  </si>
  <si>
    <t>«Հանրակացարաններ» ՊՈԱԿ</t>
  </si>
  <si>
    <t>ՀՀ արդարադատության նախարարություն</t>
  </si>
  <si>
    <t>Քրեակատարողական ծառայություններ</t>
  </si>
  <si>
    <t>Իրավախախտում կատարած անձանց գեղագիտական դաստիարակության և կրթական ծրագրերի իրականացում</t>
  </si>
  <si>
    <t>«Իրավական կրթության և վերականգնողական ծրագրերի իրականացման կենտրոն» ՊՈԱԿ</t>
  </si>
  <si>
    <t>Իրավական իրազեկում և տեղեկատվության ապահովում</t>
  </si>
  <si>
    <t>Թարգմանչական ծառայություններ</t>
  </si>
  <si>
    <t>«Հայաստանի Հանրապետության արդարադատության նախարարության թարգմանությունների կենտրոն» ՊՈԱԿ</t>
  </si>
  <si>
    <t>Արդարադատության համակարգի աշխատակիցների վերապատրաստում և հատուկ ուսուցում</t>
  </si>
  <si>
    <t>Հատուկ ծառայողների վերապատրաստում և հատուկ ուսուցում</t>
  </si>
  <si>
    <t>Դատավորների, դատախազների, դատավորների ու դատախազների թեկնածուների ցուցակում գտնվող անձանց, դատական ծառայողների, դատախազության աշխատակազմում ծառայողների, դատական կարգադրիչների վերապատրաստման և հատուկ ուսուցման ծառայություններ</t>
  </si>
  <si>
    <t>«Արդարադատության ակադեմիա» ՊՈԱԿ</t>
  </si>
  <si>
    <t>Հանրապետական գործադիր մարմիններում հակակոռուպցիոն ծրագրերի իրականացման պատասխանատուների վերապատրաստում</t>
  </si>
  <si>
    <t>ՀՀ տրանսպորտի¸ կապի և տեղեկատվական տեխնոլոգիաների նախարարություն</t>
  </si>
  <si>
    <t>Տեղեկատվական տեխնոլոգիաների ոլորտի խթանում</t>
  </si>
  <si>
    <t>Աջակցություն Հայաստանի ՏՏ ոլորտի մրցունակության բարձրացմանը</t>
  </si>
  <si>
    <t>Աջակցություն տեխնոլոգիական կենտրոնների գործունեությանը</t>
  </si>
  <si>
    <t>2019թ. տեղեկատվական տեխնոլոգիաների համաշխարհային համաժողովի կազմակերպում</t>
  </si>
  <si>
    <t>Ճանապարհային ցանցի բարելավում</t>
  </si>
  <si>
    <t>Ավտոմոբիլային ճանապարհների ցանցի հսկողություն, ուսումնասիրություններ և փորձաքննություններ</t>
  </si>
  <si>
    <t>«Հայաստանի ավտոմոբիլային ճանապարհների տնօրինություն» ՊՈԱԿ</t>
  </si>
  <si>
    <t>Հեռահաղորդակցության ապահովում</t>
  </si>
  <si>
    <t>Հեռահաղորդակցության և կապի կանոնակարգում</t>
  </si>
  <si>
    <t>«Հեռահաղորդակցության հանրապետական կենտրոն» ՊՈԱԿ</t>
  </si>
  <si>
    <t>ՀՀ բնապահպանության նախարարություն</t>
  </si>
  <si>
    <t>Շրջակա միջավայրի վրա ազդեցության գնահատում և մոնիթորինգ</t>
  </si>
  <si>
    <t>Շրջակա միջավայրի վրա ազդեցության գնահատում և փորձաքննություն</t>
  </si>
  <si>
    <t>«Շրջակա միջավայրի վրա ազդեցության փորձաքննական կենտրոն» ՊՈԱԿ</t>
  </si>
  <si>
    <t>Շրջակա միջավայրի մոնիթորինգի և տեղեկատվության ապահովում</t>
  </si>
  <si>
    <t>«Շրջակա միջավայրի մոնիթորինգի և տեղեկատվության կենտրոն» ՊՈԱԿ</t>
  </si>
  <si>
    <t>Բնական պաշարների և բնության հատուկ պահպանվող տարածքների կառավարում և պահպանում</t>
  </si>
  <si>
    <t>«Սևան» ազգային պարկի պահպանության, պարկում գիտական ուսումնասիրությունների, անտառտնտեսական աշխատանքների կատարում</t>
  </si>
  <si>
    <t>«Սևան» ազգային պարկ» ՊՈԱԿ</t>
  </si>
  <si>
    <t>«Դիլիջան» ազգային պարկի պահպանության, պարկում գիտական ուսումնասիրությունների, անտառտնտեսական աշխատանքների կատարում</t>
  </si>
  <si>
    <t>«Դիլիջան» ազգային պարկ» ՊՈԱԿ</t>
  </si>
  <si>
    <t>Արգելոցապարկային համալիր ԲՀՊ տարածքների պահպանության, գիտական ուսումնասիրությունների, անտառտնտեսական աշխատանքների  կատարում</t>
  </si>
  <si>
    <t>«Արգելոցապարկային համալիր» ՊՈԱԿ</t>
  </si>
  <si>
    <t>«Խոսրովի անտառ» պետական արգելոցի պահպանության, արգելոցում գիտական ուսումնասիրությունների կատարում</t>
  </si>
  <si>
    <t>«Խոսրովի անտառ» պետական արգելոց» ՊՈԱԿ</t>
  </si>
  <si>
    <t>«Արփի լիճ» ազգային պարկի պահպանության, պարկում գիտական ուսումնասիրությունների կատարում</t>
  </si>
  <si>
    <t xml:space="preserve"> «Արփի լիճ» ազգային պարկ» ՊՈԱԿ</t>
  </si>
  <si>
    <t>«Զիկատար» պետական արգելավայրի պահպանության, գիտական ուսումնասիրությունների իրականացում</t>
  </si>
  <si>
    <t>«Զիկատար բնապահպանական կենտրոն» ՊՈԱԿ</t>
  </si>
  <si>
    <t>Զանգեզուր կենսոլորտային համալիր ԲՀՊ տարածքների  պահպանության, գիտական ուսումնասիրությունների, անտառտնտեսական աշխատանքների կատարում</t>
  </si>
  <si>
    <t xml:space="preserve"> «Զանգեզուր» կենսոլորտային համալիր» ՊՈԱԿ</t>
  </si>
  <si>
    <t>Անտառների կառավարում</t>
  </si>
  <si>
    <t>Անտառպահպանական ծառայություններ</t>
  </si>
  <si>
    <t>ՀՀ բնապահպանության նախարարության անտառային կոմիտե</t>
  </si>
  <si>
    <t>«Հայանտառ» ՊՈԱԿ</t>
  </si>
  <si>
    <t>Անտառային պետական մոնիտորինգի իրականացում</t>
  </si>
  <si>
    <t>«Անտառային պետական մոնիտորինգի կենտրոն» ՊՈԱԿ</t>
  </si>
  <si>
    <t>ՀՀ գյուղատնտեսության նախարարություն</t>
  </si>
  <si>
    <t>Բուսաբուծության խթանում և բույսերի պաշտպանություն</t>
  </si>
  <si>
    <t>Բուսասանիտարիայի ծառայությունների մատուցում</t>
  </si>
  <si>
    <t>«Անասնաբուժասանիտարիայի և բուսասանիտարիայի ծառայությունների կենտրոն» ՊՈԱԿ</t>
  </si>
  <si>
    <t>Սերմերի որակի ստուգում և պետական սորտափորձարկման միջոցառումներ</t>
  </si>
  <si>
    <t>«Սերմերի գործակալություն» ՊՈԱԿ</t>
  </si>
  <si>
    <t>Գյուղատնտեսական մշակաբույսերի և բույսերի պաշտպանության միջոցների լաբորատոր փորձաքննության միջոցառումներ</t>
  </si>
  <si>
    <t>«Հանրապետական անասնաբուժասանիտարական և բուսասանիտարական լաբորատոր ծառայությունների կենտրոն» ՊՈԱԿ</t>
  </si>
  <si>
    <t>Հողերի ագրոքիմիական հետազոտության և բերրիության բարձրացման միջոցառումներ</t>
  </si>
  <si>
    <t>«Ագրոքիմիական ծառայությունների կենտրոն» ՊՈԱԿ</t>
  </si>
  <si>
    <t>Հայաստանի Հանրապետությունում խաղողի ֆիլոքսերադիմացկուն տնկանյութի արտադրության և նոր այգիների հիմնման ծրագիր</t>
  </si>
  <si>
    <t>Անանսանբուժական ծառայություններ</t>
  </si>
  <si>
    <t>Գյուղատնտեսական կենդանիների պատվաստում</t>
  </si>
  <si>
    <t>Անասնաբուժական միջոցառումների կազմակերպում</t>
  </si>
  <si>
    <t>Գյուղատնտեսական կենդանիների հիվանդությունների լաբորատոր ախտորոշման և կենդանական ծագում ունեցող հումքի և նյութի լաբորատոր փորձաքննության միջոցառումներ</t>
  </si>
  <si>
    <t>Գյուղատնտեսության արդիականացման ծրագիր</t>
  </si>
  <si>
    <t>ՀՀ էներգետիկ ենթակառուցվածքների և բնական պաշարների նախարարություն</t>
  </si>
  <si>
    <t>Ընդերքի ուսումնասիրության, օգտագործման և պահպանման ծառայություններ</t>
  </si>
  <si>
    <t>Ընդերքի մասին տեղեկատվության տրամադրման ծառայություններ</t>
  </si>
  <si>
    <t>«Հանրապետական երկրաբանական ֆոնդ» ՊՈԱԿ</t>
  </si>
  <si>
    <t>Ստանդարտների մշակում և հավատարմագրման համակարգի զարգացում</t>
  </si>
  <si>
    <t>Պետական աջակցություն ՀՀ հավատարմագրման համակարգին</t>
  </si>
  <si>
    <t>«Հավատարմագրման ազգային մարմին» ՊՈԱԿ</t>
  </si>
  <si>
    <t>Պետական գույքի կառավարում</t>
  </si>
  <si>
    <t>Աճուրդների կազմակերպման և անցկացման ծառայություններ</t>
  </si>
  <si>
    <t>ՀՀ տնտեսական զարգացման և ներդրումների նախարարության պետական գույքի կառավարման կոմիտե</t>
  </si>
  <si>
    <t>«Աճուրդների կենտրոն» ՊՈԱԿ</t>
  </si>
  <si>
    <t>Պետական գույքի հաշվառման, գույքագրման, ուսումնասիրությունների, գնահատման և սպասարկման աշխատանքների իրականացման ծառայություններ</t>
  </si>
  <si>
    <t>«Պետական գույքի գույքագրման և գնահատման գործակալություն» ՊՈԱԿ</t>
  </si>
  <si>
    <t>Էլեկտրոնային աճուրդների կազմակերպման ծրագրի սպասարկում</t>
  </si>
  <si>
    <t>Պետական գույքի հաշվառման նոր ավտոմատացված ու ամբողջական համակարգի սպասարկում</t>
  </si>
  <si>
    <t>Կառավարական N 2 շենքում տեղակայված սարքերի և սարքավորումների հետերաշխիքային սպասարկում</t>
  </si>
  <si>
    <t>Աջակցություն փոքր և միջին ձեռնարկատիրությանը</t>
  </si>
  <si>
    <t>ՓՄՁ սուբյեկտներին աջակցության ծրագրերի համակարգում և կառավարում</t>
  </si>
  <si>
    <t>Ներդրումների և արտահանման խթանման ծրագիր</t>
  </si>
  <si>
    <t>Պետական աջակցություն Հայաստանի ներդրումների և արտահանման խթանմանը</t>
  </si>
  <si>
    <t>Զբոսաշրջության զարգացման ծրագիր</t>
  </si>
  <si>
    <t>Աջակցություն զբոսաշրջության զարգացմանը</t>
  </si>
  <si>
    <t>ՀՀ տնտեսական զարգացման և ներդրումների նախարարության զբոսաշրջության կոմիտե</t>
  </si>
  <si>
    <t>ՀՀ պետական եկամուտների կոմիտե</t>
  </si>
  <si>
    <t>Հարկային և մաքսային ծառայություններ</t>
  </si>
  <si>
    <t>Հարկային և մաքսային ծառայողների վերապատրաստում</t>
  </si>
  <si>
    <t>ՀՀ ՊԵԿ «Ուսումնական կենտրոն» ՊՈԱԿ</t>
  </si>
  <si>
    <t>ՀՀ արտաքին գործերի նախարարություն</t>
  </si>
  <si>
    <t>Միջազգային հարաբերությունների և դիվանագիտության ոլորտում մասնագետների պատրաստում և վերապատրաստում</t>
  </si>
  <si>
    <t>Միջազգային հարաբերությունների և դիվանագիտության ոլորտում մասնագետների
պատրաստում և վերապատրաստում</t>
  </si>
  <si>
    <t xml:space="preserve"> ՀՀ արտաքին գործերի նախարարություն</t>
  </si>
  <si>
    <t>«Հայաստանի Հանրապետության արտաքին գործերի նախարարության դիվանագիտական դպրոց» ՊՈԱԿ</t>
  </si>
  <si>
    <t>«ՀՀ գիտությունների ազգային ակադեմիա» ՈԱԿ-ի նախագահություն</t>
  </si>
  <si>
    <t>Մրցույթով ընտրված ֆիզիկական անձինք ՀՀ ԳԱԱ-ի ՊՈԱԿ-ներից</t>
  </si>
  <si>
    <t>Մրցույթով ընտրված կազմակերպություններ ՀՀ ԳԱԱ-ի ՊՈԱԿ-ներից</t>
  </si>
  <si>
    <t>մրցույթով ընտրված կազմակերպություն</t>
  </si>
  <si>
    <t>ԵՄ «Հորիզոն 2020», Միջուկային հետազոտությունների միացյալ ինստիտուտ, Բարձր էներգիաների ստերեոսկոպիկ համակարգ, Տեսական ֆիզիկայի միջազգային կենտրոն</t>
  </si>
  <si>
    <t>Մրցույթով ընտրված և գիտական պետական ծրագրերում ընդգրկված գիտական աշխատողներ</t>
  </si>
  <si>
    <t>Միջազգային համաձայնագրերով նախատեսված և մրցութային կարգով գիտական կազմակերպությունների հետազոտական խմբեր</t>
  </si>
  <si>
    <t>Մրցութային կարգով ընտրված կազմակերպություններ</t>
  </si>
  <si>
    <t>Մրցութային կարգով ընտրված ֆիզիկական անձինք</t>
  </si>
  <si>
    <t>ՀՀ վարչապետի աշխատակազմի «Հայաստանի Հանրապետության պետական կառավարման ակադեմիա» ՊՈԱԿ</t>
  </si>
  <si>
    <t>ՀՀ ԿԳՆ «Մատենադարան» Մ. Մաշտոցի անվան հին ձեռագրերի ԳՀԻ» հիմնադրամի պահպանում</t>
  </si>
  <si>
    <t>«Երևանի պետական համալսարան» հիմնադրամի պահպանում</t>
  </si>
  <si>
    <t>ՀՀ ԿԳՆ «Հայոց ցեղասպանության թանգարան-ինստիտուտ» հիմնադրամի պահպանում</t>
  </si>
  <si>
    <t>ՀՀ ԳԱԱ «Հայկենսատեխնոլոգիա» գիտաարտադրական կենտրոն»  ՊՈԱԿ-ի պահպանում</t>
  </si>
  <si>
    <t xml:space="preserve">ՀՀ ԳԱԱ «Վ. Համբարձումյանի անվան Բյուրականի աստղադիտարան» ՊՈԱԿ-ի պահպանում </t>
  </si>
  <si>
    <t xml:space="preserve"> </t>
  </si>
  <si>
    <t>մրցույթով ընտրված կազմակերպություններ</t>
  </si>
  <si>
    <t>Մրցույթով ընտրված պետական գիտական ծրագրերում ընդգրկված գիտական աստիճան ունեցող գիտաշխատողներ</t>
  </si>
  <si>
    <t>մրցույթով ընտրված կազմակերպություններ և անհատներ</t>
  </si>
  <si>
    <t>Աղյուսակ N 8</t>
  </si>
  <si>
    <t>«ՀՀ 2019 թվականի  պետական բյուջեի մասին» ՀՀ օրենքով գիտական և գիտատեխնիկական գործունեության գծով նախատեսված  ամփոփ հատկացումները ըստ ծրագրերի և միջոցառումների</t>
  </si>
  <si>
    <t>«ՀՀ 2019 թվականի պետական բյուջեի մասին» ՀՀ օրենքով նախատեսված գիտական և գիտատեխնիկական գործունեության ծրագրերի միջոցառումների ցանկը, որոնց գծով հատկացումները տնտեսվարող սուբյեկտներին տրամադրվելու են դրամաշնորհների տեսքով</t>
  </si>
  <si>
    <t>Կենսաթոշակային ապահովություն</t>
  </si>
  <si>
    <t>Կենսաթոշակային համակարգի հանրային իրազեկման աշխատանքներ</t>
  </si>
  <si>
    <t>Սոցիալական պաշտպանության բնագավառում պետական քաղաքականության մշակում, ծրագրերի համակարգում և մոնիթորինգ</t>
  </si>
  <si>
    <t>Սոցիալական պաշտպանության ոլորտի տեղեկատվական համակարգի սպասարկման, կատարելագործման, շահագործման և տեղեկատվության տրամադրման ծառայություններ</t>
  </si>
  <si>
    <t>Թրաֆիքինգի դեմ պայքարի գծով ծախսերն ըստ առանձին ծրագրերի, միջոցառումների և դրանք իրականացնող պետական կառավարման համակարգի մարմինների</t>
  </si>
  <si>
    <t>Բյուջետային գլխավոր կարգադրիչների, ծրագրերի, միջոցառումների անվանումները</t>
  </si>
  <si>
    <r>
      <t xml:space="preserve">ՀՀ աշխատանքի և սոցիալական հարցերի նախարարություն, </t>
    </r>
    <r>
      <rPr>
        <sz val="10"/>
        <rFont val="GHEA Grapalat"/>
        <family val="3"/>
      </rPr>
      <t xml:space="preserve">այդ թվում </t>
    </r>
  </si>
  <si>
    <t>1141</t>
  </si>
  <si>
    <t>Երեխաների շուրջօրյա խնամքի բնակչության սոցիալական պաշտպանության հաստատությունների շրջանավարտներին աջակցություն և խորհրդատվություն</t>
  </si>
  <si>
    <t>11010</t>
  </si>
  <si>
    <t>Թրաֆիքինգի և շահագործման, բռնության ենթարկված անձանց  սոցիալ-հոգեբանական վերականգնողական ծառայություններ</t>
  </si>
  <si>
    <t>12003</t>
  </si>
  <si>
    <t>Երեխաների շուրջօրյա խնամքի բնակչության սոցիալական պաշտպանության հաստատությունների շրջանավարտներին միանվագ դրամական օգնության տրամադրում</t>
  </si>
  <si>
    <t>12005</t>
  </si>
  <si>
    <t>Մարդկանց թրաֆիքինգի (և/կամ) շահագործման զոհերին միանվագ դրամական փոխհատուցման տրամադրում</t>
  </si>
  <si>
    <t>1117</t>
  </si>
  <si>
    <t xml:space="preserve"> Հանրային իրազեկման միջոցառումների իրականացում միջոցառուման շրջանակում </t>
  </si>
  <si>
    <r>
      <t>ՀՀ առողջապահության նախարարություն,</t>
    </r>
    <r>
      <rPr>
        <sz val="10"/>
        <rFont val="GHEA Grapalat"/>
        <family val="3"/>
      </rPr>
      <t xml:space="preserve"> այդ թվում  </t>
    </r>
  </si>
  <si>
    <t>1207</t>
  </si>
  <si>
    <t>Սոցիալապես անապահով և առանձին խմբերի անձանց բժշկական օգնություն</t>
  </si>
  <si>
    <t>Թրաֆիքինգի զոհերին բժշկական օգնության ծառայություններ</t>
  </si>
  <si>
    <r>
      <t xml:space="preserve">ՀՀ սպորտի և երիտասարդության հարցերի նախարարություն, </t>
    </r>
    <r>
      <rPr>
        <sz val="10"/>
        <color indexed="8"/>
        <rFont val="GHEA Grapalat"/>
        <family val="3"/>
      </rPr>
      <t xml:space="preserve">այդ թվում  </t>
    </r>
  </si>
  <si>
    <t>Երիտասարդական ծրագրերի շրջանակներում թրաֆիքինգի դեմ պայքարի միջացառումներ</t>
  </si>
  <si>
    <t>09</t>
  </si>
  <si>
    <t>05</t>
  </si>
  <si>
    <t>Վերապատրաստման ծառայություններ</t>
  </si>
  <si>
    <t>Աղյուսակ N 8.3</t>
  </si>
  <si>
    <t>«ՀՀ 2019 թվականի պետական բյուջեի մասին» ՀՀ օրենքով նախատեսված այն ծրագրերի միջոցառումների ցանկը, որոնց գծով հատկացումները տնտեսվարող սուբյեկտներին տրամադրվելու են դրամաշնորհների տեսքով</t>
  </si>
  <si>
    <t>Հայաստանի Տուրիզմի Զարգացման Հիմնադրամ «Նաիրի» մասնաճյուղ</t>
  </si>
  <si>
    <t>«Հայաստանի ազգային օլիմպիական կոմիտե» իրավաբանական անձանց միություն</t>
  </si>
  <si>
    <t>«Խուլերի հայկական սպորտային կոմիտե» ՀԿ</t>
  </si>
  <si>
    <t>«Հայաստանի կույրերի միավորում» ՀԿ</t>
  </si>
  <si>
    <t>«Հայաստանի ազգային պարալիմպիկ կոմիտե» ՀԿ</t>
  </si>
  <si>
    <t>«Հայկական հատուկ օլիմպիադաներ» ՀԿ</t>
  </si>
  <si>
    <t>ՀՀ ոստիկանություն</t>
  </si>
  <si>
    <t>«Դինամո» ՄՀԿ</t>
  </si>
  <si>
    <t>Ոստիկանության ոլորտի քաղաքականության մշակում, կառավարում, կենտրոնացված միջոցառումներ, մոնիտորինգ և վերահսկողություն</t>
  </si>
  <si>
    <t>Ոստիկանության ոլորտի քաղաքականության մշակում, կառավարում, կենտրոնացված միջոցառումների, մոնիտորինգի և վերահսկողության իրականացում</t>
  </si>
  <si>
    <t xml:space="preserve"> ՀՀ ոստիկանություն</t>
  </si>
  <si>
    <t>«Էլեկտրոնային կառավարման ենթակառուցվածքների ներդրման գրասենյակ» ՓԲԸ</t>
  </si>
  <si>
    <t>«Զվարթնոց հենդլինգ» ՓԲԸ
«Հայաէրոնավիգացիա» ՓԲԸ
«Արմենիա միջազգային օդանավակայաններ» ՓԲԸ</t>
  </si>
  <si>
    <t>Գյուղական խորհրդատվական ծառայություններ, այդ թվում՝</t>
  </si>
  <si>
    <t>առաջին եռամսյակ</t>
  </si>
  <si>
    <t>երկրորդ, երրորդ և չորրորդ եռամսյակներ</t>
  </si>
  <si>
    <t>Գյուղատնտեսության զարգացման հիմնադրամ</t>
  </si>
  <si>
    <t>Հայաստանի խաղողագործության և գինեգործության հիմնադրամ</t>
  </si>
  <si>
    <t>Պետական աջակցություն Հայաստանի Հանրապետության խաղողագործության և գինեգործության ոլորտներում վարվող պետական քաղաքականության ու զարգացման ծրագրերի իրականացմանը, այդ թվում՝</t>
  </si>
  <si>
    <t>Բիզնես Արմենիա հիմնադրամ</t>
  </si>
  <si>
    <t>տարեկան</t>
  </si>
  <si>
    <t>«Բիզնես Արմենիա» հիմնադրամ</t>
  </si>
  <si>
    <t>«Հայաստանի ՓՄՁ ԶԱԿ» հիմնադրամ</t>
  </si>
  <si>
    <t>«Ձեռնարկությունների ինկուբատոր» հիմնադրամ</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</si>
</sst>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0.0_);\(#,##0.0\)"/>
    <numFmt numFmtId="166" formatCode="_(* #,##0.0_);_(* \(#,##0.0\);_(* &quot;-&quot;?_);_(@_)"/>
    <numFmt numFmtId="167" formatCode="0.0"/>
    <numFmt numFmtId="168" formatCode="_(* #,##0.000_);_(* \(#,##0.000\);_(* &quot;-&quot;??_);_(@_)"/>
    <numFmt numFmtId="169" formatCode="_(* #,##0.0_);_(* \(#,##0.0\);_(* &quot;-&quot;??_);_(@_)"/>
  </numFmts>
  <fonts count="56" x14ac:knownFonts="1">
    <font>
      <sz val="11"/>
      <color theme="1"/>
      <name val="Calibri"/>
      <family val="2"/>
      <scheme val="minor"/>
    </font>
    <font>
      <sz val="11"/>
      <color theme="1"/>
      <name val="Calibri"/>
      <family val="2"/>
      <scheme val="minor"/>
    </font>
    <font>
      <sz val="10"/>
      <color theme="1"/>
      <name val="GHEA Grapalat"/>
      <family val="3"/>
    </font>
    <font>
      <i/>
      <sz val="10"/>
      <color theme="1"/>
      <name val="GHEA Grapalat"/>
      <family val="3"/>
    </font>
    <font>
      <u/>
      <sz val="11"/>
      <color theme="10"/>
      <name val="Calibri"/>
      <family val="2"/>
      <scheme val="minor"/>
    </font>
    <font>
      <sz val="11"/>
      <color indexed="8"/>
      <name val="Calibri"/>
      <family val="2"/>
    </font>
    <font>
      <sz val="10"/>
      <name val="GHEA Grapalat"/>
      <family val="3"/>
    </font>
    <font>
      <sz val="10"/>
      <name val="Arial Armenian"/>
      <family val="2"/>
    </font>
    <font>
      <sz val="10"/>
      <name val="Times Armenian"/>
      <family val="1"/>
    </font>
    <font>
      <sz val="10"/>
      <color theme="1"/>
      <name val="Calibri"/>
      <family val="2"/>
      <scheme val="minor"/>
    </font>
    <font>
      <sz val="10"/>
      <name val="Arial"/>
      <family val="2"/>
    </font>
    <font>
      <sz val="10"/>
      <name val="Arial"/>
      <family val="2"/>
      <charset val="204"/>
    </font>
    <font>
      <sz val="10"/>
      <color rgb="FF9C650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MS Sans Serif"/>
      <family val="2"/>
    </font>
    <font>
      <sz val="10"/>
      <color indexed="8"/>
      <name val="MS Sans Serif"/>
      <family val="2"/>
    </font>
    <font>
      <sz val="12"/>
      <name val="Arial Armenian"/>
      <family val="2"/>
    </font>
    <font>
      <i/>
      <sz val="10"/>
      <name val="GHEA Grapalat"/>
      <family val="3"/>
    </font>
    <font>
      <b/>
      <i/>
      <sz val="9"/>
      <color indexed="8"/>
      <name val="Arial Armenian"/>
      <family val="2"/>
    </font>
    <font>
      <sz val="10"/>
      <color rgb="FFFF0000"/>
      <name val="GHEA Grapalat"/>
      <family val="3"/>
    </font>
    <font>
      <sz val="11"/>
      <color theme="1"/>
      <name val="GHEA Grapalat"/>
      <family val="3"/>
    </font>
    <font>
      <b/>
      <i/>
      <sz val="10"/>
      <color theme="1"/>
      <name val="GHEA Grapalat"/>
      <family val="3"/>
    </font>
    <font>
      <b/>
      <sz val="10"/>
      <name val="GHEA Grapalat"/>
      <family val="3"/>
    </font>
    <font>
      <b/>
      <i/>
      <sz val="10"/>
      <name val="GHEA Grapalat"/>
      <family val="3"/>
    </font>
    <font>
      <b/>
      <sz val="10"/>
      <color theme="1"/>
      <name val="GHEA Grapalat"/>
      <family val="3"/>
    </font>
    <font>
      <sz val="10"/>
      <name val="Arial Unicode"/>
      <family val="2"/>
    </font>
    <font>
      <sz val="11"/>
      <name val="GHEA Grapalat"/>
      <family val="3"/>
    </font>
    <font>
      <b/>
      <sz val="11"/>
      <name val="GHEA Grapalat"/>
      <family val="3"/>
    </font>
    <font>
      <b/>
      <i/>
      <sz val="11"/>
      <name val="GHEA Grapalat"/>
      <family val="3"/>
    </font>
    <font>
      <b/>
      <sz val="11"/>
      <color theme="1"/>
      <name val="GHEA Grapalat"/>
      <family val="3"/>
    </font>
    <font>
      <sz val="8"/>
      <name val="GHEA Grapalat"/>
      <family val="3"/>
    </font>
    <font>
      <i/>
      <sz val="8"/>
      <color theme="1"/>
      <name val="GHEA Grapalat"/>
      <family val="3"/>
    </font>
    <font>
      <i/>
      <sz val="8"/>
      <name val="GHEA Grapalat"/>
      <family val="3"/>
    </font>
    <font>
      <b/>
      <sz val="11"/>
      <color theme="1"/>
      <name val="Calibri"/>
      <family val="2"/>
      <scheme val="minor"/>
    </font>
    <font>
      <b/>
      <sz val="10"/>
      <color indexed="10"/>
      <name val="GHEA Grapalat"/>
      <family val="3"/>
    </font>
    <font>
      <sz val="10"/>
      <color indexed="8"/>
      <name val="GHEA Grapalat"/>
      <family val="3"/>
    </font>
    <font>
      <sz val="10"/>
      <color indexed="10"/>
      <name val="GHEA Grapalat"/>
      <family val="3"/>
    </font>
    <font>
      <b/>
      <sz val="10"/>
      <color indexed="8"/>
      <name val="GHEA Grapalat"/>
      <family val="3"/>
    </font>
    <font>
      <i/>
      <sz val="11"/>
      <color theme="1"/>
      <name val="Calibri"/>
      <family val="2"/>
      <scheme val="minor"/>
    </font>
    <font>
      <i/>
      <sz val="11"/>
      <color theme="1"/>
      <name val="GHEA Grapalat"/>
      <family val="3"/>
    </font>
    <font>
      <i/>
      <sz val="11"/>
      <name val="GHEA Grapalat"/>
      <family val="3"/>
    </font>
  </fonts>
  <fills count="28">
    <fill>
      <patternFill patternType="none"/>
    </fill>
    <fill>
      <patternFill patternType="gray125"/>
    </fill>
    <fill>
      <patternFill patternType="solid">
        <fgColor theme="0" tint="-0.14999847407452621"/>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9"/>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81">
    <xf numFmtId="0" fontId="0" fillId="0" borderId="0"/>
    <xf numFmtId="43" fontId="1" fillId="0" borderId="0" applyFont="0" applyFill="0" applyBorder="0" applyAlignment="0" applyProtection="0"/>
    <xf numFmtId="0" fontId="4" fillId="0" borderId="0" applyNumberForma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1" fillId="0" borderId="0"/>
    <xf numFmtId="0" fontId="7" fillId="0" borderId="0"/>
    <xf numFmtId="0" fontId="12" fillId="3" borderId="0" applyNumberFormat="0" applyBorder="0" applyAlignment="0" applyProtection="0"/>
    <xf numFmtId="0" fontId="8" fillId="0" borderId="0"/>
    <xf numFmtId="0" fontId="1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15" borderId="0" applyNumberFormat="0" applyBorder="0" applyAlignment="0" applyProtection="0"/>
    <xf numFmtId="0" fontId="13" fillId="16" borderId="0" applyNumberFormat="0" applyBorder="0" applyAlignment="0" applyProtection="0"/>
    <xf numFmtId="0" fontId="13" fillId="14"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7" borderId="0" applyNumberFormat="0" applyBorder="0" applyAlignment="0" applyProtection="0"/>
    <xf numFmtId="0" fontId="13" fillId="10"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9"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5" fillId="22" borderId="16" applyNumberFormat="0" applyAlignment="0" applyProtection="0"/>
    <xf numFmtId="0" fontId="16" fillId="23" borderId="17" applyNumberFormat="0" applyAlignment="0" applyProtection="0"/>
    <xf numFmtId="43" fontId="7" fillId="0" borderId="0" applyFont="0" applyFill="0" applyBorder="0" applyAlignment="0" applyProtection="0"/>
    <xf numFmtId="43" fontId="1" fillId="0" borderId="0" applyFont="0" applyFill="0" applyBorder="0" applyAlignment="0" applyProtection="0"/>
    <xf numFmtId="0" fontId="17" fillId="0" borderId="0" applyNumberFormat="0" applyFill="0" applyBorder="0" applyAlignment="0" applyProtection="0"/>
    <xf numFmtId="0" fontId="18" fillId="6" borderId="0" applyNumberFormat="0" applyBorder="0" applyAlignment="0" applyProtection="0"/>
    <xf numFmtId="0" fontId="19" fillId="0" borderId="18" applyNumberFormat="0" applyFill="0" applyAlignment="0" applyProtection="0"/>
    <xf numFmtId="0" fontId="20" fillId="0" borderId="19" applyNumberFormat="0" applyFill="0" applyAlignment="0" applyProtection="0"/>
    <xf numFmtId="0" fontId="21" fillId="0" borderId="20" applyNumberFormat="0" applyFill="0" applyAlignment="0" applyProtection="0"/>
    <xf numFmtId="0" fontId="21" fillId="0" borderId="0" applyNumberFormat="0" applyFill="0" applyBorder="0" applyAlignment="0" applyProtection="0"/>
    <xf numFmtId="0" fontId="22" fillId="12" borderId="16" applyNumberFormat="0" applyAlignment="0" applyProtection="0"/>
    <xf numFmtId="0" fontId="23" fillId="0" borderId="21" applyNumberFormat="0" applyFill="0" applyAlignment="0" applyProtection="0"/>
    <xf numFmtId="0" fontId="24" fillId="24" borderId="0" applyNumberFormat="0" applyBorder="0" applyAlignment="0" applyProtection="0"/>
    <xf numFmtId="1" fontId="31" fillId="0" borderId="0"/>
    <xf numFmtId="1" fontId="31" fillId="0" borderId="0"/>
    <xf numFmtId="1" fontId="31" fillId="0" borderId="0"/>
    <xf numFmtId="0" fontId="1" fillId="0" borderId="0"/>
    <xf numFmtId="0" fontId="10" fillId="0" borderId="0"/>
    <xf numFmtId="0" fontId="10" fillId="0" borderId="0"/>
    <xf numFmtId="0" fontId="7" fillId="25" borderId="22" applyNumberFormat="0" applyFont="0" applyAlignment="0" applyProtection="0"/>
    <xf numFmtId="0" fontId="25" fillId="22" borderId="23" applyNumberFormat="0" applyAlignment="0" applyProtection="0"/>
    <xf numFmtId="0" fontId="29" fillId="0" borderId="0"/>
    <xf numFmtId="0" fontId="30" fillId="0" borderId="0"/>
    <xf numFmtId="0" fontId="29" fillId="0" borderId="0"/>
    <xf numFmtId="0" fontId="26" fillId="0" borderId="0" applyNumberFormat="0" applyFill="0" applyBorder="0" applyAlignment="0" applyProtection="0"/>
    <xf numFmtId="0" fontId="27" fillId="0" borderId="24" applyNumberFormat="0" applyFill="0" applyAlignment="0" applyProtection="0"/>
    <xf numFmtId="0" fontId="28" fillId="0" borderId="0" applyNumberFormat="0" applyFill="0" applyBorder="0" applyAlignment="0" applyProtection="0"/>
    <xf numFmtId="0" fontId="11" fillId="0" borderId="0"/>
    <xf numFmtId="1" fontId="31" fillId="0" borderId="0"/>
    <xf numFmtId="0" fontId="10" fillId="0" borderId="0"/>
    <xf numFmtId="0" fontId="40" fillId="0" borderId="0"/>
    <xf numFmtId="0" fontId="7" fillId="0" borderId="0"/>
    <xf numFmtId="0" fontId="11" fillId="0" borderId="0"/>
    <xf numFmtId="0" fontId="11" fillId="0" borderId="0"/>
    <xf numFmtId="0" fontId="11" fillId="0" borderId="0"/>
    <xf numFmtId="0" fontId="10" fillId="0" borderId="0"/>
    <xf numFmtId="0" fontId="7" fillId="0" borderId="0"/>
    <xf numFmtId="0" fontId="10" fillId="0" borderId="0"/>
    <xf numFmtId="0" fontId="10" fillId="0" borderId="0"/>
  </cellStyleXfs>
  <cellXfs count="544">
    <xf numFmtId="0" fontId="0" fillId="0" borderId="0" xfId="0"/>
    <xf numFmtId="0" fontId="0" fillId="0" borderId="0" xfId="0"/>
    <xf numFmtId="0" fontId="0" fillId="0" borderId="0" xfId="0"/>
    <xf numFmtId="0" fontId="9" fillId="0" borderId="0" xfId="0" applyFont="1"/>
    <xf numFmtId="0" fontId="2" fillId="0" borderId="0" xfId="0" applyFont="1"/>
    <xf numFmtId="0" fontId="2" fillId="2" borderId="4" xfId="0" applyFont="1" applyFill="1" applyBorder="1" applyAlignment="1">
      <alignment horizontal="left"/>
    </xf>
    <xf numFmtId="0" fontId="2" fillId="2" borderId="5" xfId="0" applyFont="1" applyFill="1" applyBorder="1"/>
    <xf numFmtId="0" fontId="2" fillId="0" borderId="6" xfId="0" applyFont="1" applyBorder="1"/>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0" borderId="0" xfId="2"/>
    <xf numFmtId="0" fontId="0" fillId="0" borderId="0" xfId="0" applyAlignment="1"/>
    <xf numFmtId="49" fontId="33" fillId="0" borderId="14" xfId="0" applyNumberFormat="1" applyFont="1" applyFill="1" applyBorder="1" applyAlignment="1">
      <alignment vertical="top"/>
    </xf>
    <xf numFmtId="49" fontId="33" fillId="0" borderId="25" xfId="0" applyNumberFormat="1" applyFont="1" applyFill="1" applyBorder="1" applyAlignment="1">
      <alignment vertical="top"/>
    </xf>
    <xf numFmtId="0" fontId="2" fillId="0" borderId="13" xfId="0" applyFont="1" applyFill="1" applyBorder="1" applyAlignment="1">
      <alignment horizontal="left" vertical="top"/>
    </xf>
    <xf numFmtId="0" fontId="2" fillId="0" borderId="8" xfId="0" applyFont="1" applyFill="1" applyBorder="1" applyAlignment="1">
      <alignment horizontal="center" vertical="top" wrapText="1"/>
    </xf>
    <xf numFmtId="0" fontId="2" fillId="0" borderId="1" xfId="0" applyFont="1" applyFill="1" applyBorder="1" applyAlignment="1">
      <alignment horizontal="center" vertical="top" wrapText="1"/>
    </xf>
    <xf numFmtId="0" fontId="3" fillId="0" borderId="1" xfId="0" applyFont="1" applyBorder="1" applyAlignment="1">
      <alignment vertical="top" wrapText="1"/>
    </xf>
    <xf numFmtId="0" fontId="2" fillId="0" borderId="13" xfId="0" applyFont="1" applyBorder="1" applyAlignment="1">
      <alignment horizontal="left"/>
    </xf>
    <xf numFmtId="0" fontId="2" fillId="0" borderId="8" xfId="0" applyFont="1" applyBorder="1" applyAlignment="1">
      <alignment horizontal="left"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8" xfId="0" applyFont="1" applyFill="1" applyBorder="1" applyAlignment="1">
      <alignment vertical="center" wrapText="1"/>
    </xf>
    <xf numFmtId="0" fontId="2" fillId="0" borderId="1" xfId="0" applyFont="1" applyBorder="1" applyAlignment="1">
      <alignment vertical="center"/>
    </xf>
    <xf numFmtId="0" fontId="2" fillId="0" borderId="8" xfId="0" applyFont="1" applyBorder="1" applyAlignment="1">
      <alignment vertical="center" wrapText="1"/>
    </xf>
    <xf numFmtId="0" fontId="3" fillId="0" borderId="15" xfId="0" applyFont="1" applyBorder="1" applyAlignment="1">
      <alignment vertical="top" wrapText="1"/>
    </xf>
    <xf numFmtId="0" fontId="3" fillId="2" borderId="4" xfId="0" applyFont="1" applyFill="1" applyBorder="1" applyAlignment="1">
      <alignment vertical="top"/>
    </xf>
    <xf numFmtId="0" fontId="3" fillId="2" borderId="5" xfId="0" applyFont="1" applyFill="1" applyBorder="1" applyAlignment="1">
      <alignment vertical="center" wrapText="1"/>
    </xf>
    <xf numFmtId="0" fontId="3" fillId="2" borderId="11" xfId="0" applyFont="1" applyFill="1" applyBorder="1" applyAlignment="1">
      <alignment vertical="center" wrapText="1"/>
    </xf>
    <xf numFmtId="0" fontId="3" fillId="2" borderId="5" xfId="0" applyFont="1" applyFill="1" applyBorder="1" applyAlignment="1">
      <alignment vertical="top" wrapText="1"/>
    </xf>
    <xf numFmtId="0" fontId="3" fillId="2" borderId="11" xfId="0" applyFont="1" applyFill="1" applyBorder="1" applyAlignment="1">
      <alignment vertical="top" wrapText="1"/>
    </xf>
    <xf numFmtId="0" fontId="2" fillId="0" borderId="15" xfId="0" applyFont="1" applyBorder="1" applyAlignment="1">
      <alignment vertical="top" wrapText="1"/>
    </xf>
    <xf numFmtId="0" fontId="2" fillId="0" borderId="8" xfId="0" applyFont="1" applyBorder="1" applyAlignment="1">
      <alignment vertical="center"/>
    </xf>
    <xf numFmtId="0" fontId="3" fillId="2" borderId="6" xfId="0" applyFont="1" applyFill="1" applyBorder="1" applyAlignment="1">
      <alignment vertical="top"/>
    </xf>
    <xf numFmtId="0" fontId="3" fillId="0" borderId="2" xfId="0" applyFont="1" applyBorder="1" applyAlignment="1">
      <alignment vertical="top" wrapText="1"/>
    </xf>
    <xf numFmtId="0" fontId="2" fillId="0" borderId="10" xfId="0" applyFont="1" applyBorder="1" applyAlignment="1">
      <alignment vertical="center"/>
    </xf>
    <xf numFmtId="0" fontId="2" fillId="0" borderId="10" xfId="0" applyFont="1" applyBorder="1" applyAlignment="1">
      <alignment vertical="center" wrapText="1"/>
    </xf>
    <xf numFmtId="0" fontId="3" fillId="2" borderId="9" xfId="0" applyFont="1" applyFill="1" applyBorder="1" applyAlignment="1">
      <alignment vertical="top" wrapText="1"/>
    </xf>
    <xf numFmtId="0" fontId="3" fillId="2" borderId="13" xfId="0" applyFont="1" applyFill="1" applyBorder="1" applyAlignment="1">
      <alignment vertical="top" wrapText="1"/>
    </xf>
    <xf numFmtId="0" fontId="3" fillId="2" borderId="8" xfId="0" applyFont="1" applyFill="1" applyBorder="1" applyAlignment="1">
      <alignment vertical="top" wrapText="1"/>
    </xf>
    <xf numFmtId="0" fontId="3" fillId="2" borderId="1" xfId="0" applyFont="1" applyFill="1" applyBorder="1" applyAlignment="1">
      <alignment vertical="top" wrapText="1"/>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2" borderId="9" xfId="0" applyFont="1" applyFill="1" applyBorder="1" applyAlignment="1">
      <alignment horizontal="center" vertical="center" wrapText="1"/>
    </xf>
    <xf numFmtId="0" fontId="0" fillId="0" borderId="0" xfId="0" applyAlignment="1">
      <alignment wrapText="1"/>
    </xf>
    <xf numFmtId="0" fontId="6" fillId="26" borderId="0" xfId="9" applyFont="1" applyFill="1" applyAlignment="1">
      <alignment vertical="center" wrapText="1"/>
    </xf>
    <xf numFmtId="0" fontId="6" fillId="26" borderId="0" xfId="9" applyFont="1" applyFill="1" applyAlignment="1">
      <alignment vertical="center" wrapText="1"/>
    </xf>
    <xf numFmtId="0" fontId="6" fillId="26" borderId="0" xfId="9" applyNumberFormat="1" applyFont="1" applyFill="1" applyBorder="1" applyAlignment="1">
      <alignment horizontal="left" vertical="center" wrapText="1"/>
    </xf>
    <xf numFmtId="165" fontId="6" fillId="26" borderId="0" xfId="3" applyNumberFormat="1" applyFont="1" applyFill="1" applyAlignment="1">
      <alignment horizontal="right" vertical="center"/>
    </xf>
    <xf numFmtId="0" fontId="2" fillId="0" borderId="6" xfId="0" applyFont="1" applyBorder="1" applyAlignment="1">
      <alignment horizontal="left"/>
    </xf>
    <xf numFmtId="0" fontId="2" fillId="0" borderId="0" xfId="0" applyFont="1" applyBorder="1"/>
    <xf numFmtId="0" fontId="2" fillId="0" borderId="0" xfId="0" applyFont="1" applyBorder="1" applyAlignment="1">
      <alignment wrapText="1"/>
    </xf>
    <xf numFmtId="0" fontId="2" fillId="0" borderId="7" xfId="0" applyFont="1" applyBorder="1" applyAlignment="1">
      <alignment horizontal="left"/>
    </xf>
    <xf numFmtId="0" fontId="2" fillId="0" borderId="12" xfId="0" applyFont="1" applyBorder="1" applyAlignment="1">
      <alignment wrapText="1"/>
    </xf>
    <xf numFmtId="0" fontId="2" fillId="0" borderId="0" xfId="0" applyFont="1" applyBorder="1" applyAlignment="1">
      <alignment horizontal="left" wrapText="1" indent="5"/>
    </xf>
    <xf numFmtId="164" fontId="6" fillId="0" borderId="0" xfId="71" applyNumberFormat="1" applyFont="1" applyFill="1" applyBorder="1" applyAlignment="1">
      <alignment horizontal="left" vertical="center" wrapText="1"/>
    </xf>
    <xf numFmtId="0" fontId="2" fillId="2" borderId="5" xfId="0" applyFont="1" applyFill="1" applyBorder="1" applyAlignment="1">
      <alignment wrapText="1"/>
    </xf>
    <xf numFmtId="0" fontId="2" fillId="0" borderId="12" xfId="0" applyFont="1" applyBorder="1" applyAlignment="1">
      <alignment horizontal="left" wrapText="1" indent="5"/>
    </xf>
    <xf numFmtId="0" fontId="2" fillId="2" borderId="9" xfId="0" applyFont="1" applyFill="1" applyBorder="1"/>
    <xf numFmtId="0" fontId="2" fillId="0" borderId="15"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wrapText="1"/>
    </xf>
    <xf numFmtId="0" fontId="2" fillId="0" borderId="5" xfId="0" applyFont="1" applyBorder="1"/>
    <xf numFmtId="0" fontId="2" fillId="0" borderId="6" xfId="0" applyFont="1" applyBorder="1" applyAlignment="1">
      <alignment horizontal="left" wrapText="1" indent="5"/>
    </xf>
    <xf numFmtId="0" fontId="2" fillId="2" borderId="9" xfId="0" applyFont="1" applyFill="1" applyBorder="1" applyAlignment="1">
      <alignment horizontal="center" vertical="center"/>
    </xf>
    <xf numFmtId="0" fontId="2" fillId="0" borderId="15" xfId="0" applyFont="1" applyFill="1" applyBorder="1" applyAlignment="1">
      <alignment wrapText="1"/>
    </xf>
    <xf numFmtId="0" fontId="2" fillId="0" borderId="15" xfId="0" applyFont="1" applyBorder="1"/>
    <xf numFmtId="0" fontId="2" fillId="0" borderId="2" xfId="0" applyFont="1" applyBorder="1"/>
    <xf numFmtId="0" fontId="2" fillId="0" borderId="9" xfId="0" applyFont="1" applyFill="1" applyBorder="1" applyAlignment="1">
      <alignment wrapText="1"/>
    </xf>
    <xf numFmtId="0" fontId="35" fillId="0" borderId="0" xfId="0" applyFont="1" applyFill="1"/>
    <xf numFmtId="0" fontId="41" fillId="0" borderId="0" xfId="0" applyFont="1" applyFill="1"/>
    <xf numFmtId="0" fontId="37" fillId="0" borderId="1" xfId="0" applyFont="1" applyFill="1" applyBorder="1" applyAlignment="1">
      <alignment horizontal="center" vertical="center" wrapText="1"/>
    </xf>
    <xf numFmtId="166" fontId="37" fillId="0" borderId="1" xfId="6" applyNumberFormat="1" applyFont="1" applyFill="1" applyBorder="1" applyAlignment="1">
      <alignment horizontal="center" vertical="center" wrapText="1"/>
    </xf>
    <xf numFmtId="0" fontId="36"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vertical="center"/>
    </xf>
    <xf numFmtId="164" fontId="2" fillId="0" borderId="0" xfId="0" applyNumberFormat="1" applyFont="1" applyFill="1" applyAlignment="1">
      <alignment horizontal="center" vertical="center"/>
    </xf>
    <xf numFmtId="164" fontId="6" fillId="0" borderId="0" xfId="3" applyNumberFormat="1" applyFont="1" applyFill="1" applyAlignment="1">
      <alignment horizontal="center" vertical="center"/>
    </xf>
    <xf numFmtId="164" fontId="45" fillId="0" borderId="0" xfId="1" applyNumberFormat="1" applyFont="1" applyFill="1" applyAlignment="1">
      <alignment horizontal="center" vertical="center"/>
    </xf>
    <xf numFmtId="1" fontId="46" fillId="0" borderId="15" xfId="0" applyNumberFormat="1" applyFont="1" applyFill="1" applyBorder="1" applyAlignment="1">
      <alignment horizontal="center" vertical="center"/>
    </xf>
    <xf numFmtId="1" fontId="46" fillId="0" borderId="2" xfId="0" applyNumberFormat="1" applyFont="1" applyFill="1" applyBorder="1" applyAlignment="1">
      <alignment horizontal="center" vertical="center"/>
    </xf>
    <xf numFmtId="0" fontId="39" fillId="0" borderId="1" xfId="0" applyFont="1" applyFill="1" applyBorder="1" applyAlignment="1">
      <alignment vertical="center"/>
    </xf>
    <xf numFmtId="164" fontId="39" fillId="0" borderId="1" xfId="0" applyNumberFormat="1" applyFont="1" applyFill="1" applyBorder="1" applyAlignment="1">
      <alignment horizontal="center" vertical="center"/>
    </xf>
    <xf numFmtId="0" fontId="39" fillId="0" borderId="15" xfId="0" applyFont="1" applyFill="1" applyBorder="1" applyAlignment="1">
      <alignment horizontal="center" vertical="center"/>
    </xf>
    <xf numFmtId="0" fontId="39" fillId="0" borderId="9" xfId="0" applyFont="1" applyFill="1" applyBorder="1" applyAlignment="1">
      <alignment horizontal="center" vertical="center"/>
    </xf>
    <xf numFmtId="0" fontId="39" fillId="0" borderId="1" xfId="0" applyFont="1" applyFill="1" applyBorder="1" applyAlignment="1">
      <alignment vertical="center" wrapText="1"/>
    </xf>
    <xf numFmtId="164" fontId="3" fillId="0" borderId="1" xfId="0" applyNumberFormat="1" applyFont="1" applyFill="1" applyBorder="1" applyAlignment="1">
      <alignment horizontal="center" vertical="center"/>
    </xf>
    <xf numFmtId="0" fontId="39"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39" fillId="0" borderId="2" xfId="0" applyFont="1" applyFill="1" applyBorder="1" applyAlignment="1">
      <alignment horizontal="left" vertical="center"/>
    </xf>
    <xf numFmtId="164" fontId="2" fillId="0" borderId="2"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164" fontId="37" fillId="0" borderId="1" xfId="0" applyNumberFormat="1" applyFont="1" applyFill="1" applyBorder="1" applyAlignment="1">
      <alignment horizontal="center" vertical="center"/>
    </xf>
    <xf numFmtId="0" fontId="37" fillId="0" borderId="1" xfId="0" applyFont="1" applyFill="1" applyBorder="1" applyAlignment="1">
      <alignment vertical="center"/>
    </xf>
    <xf numFmtId="0" fontId="2" fillId="0" borderId="1" xfId="0" applyFont="1" applyFill="1" applyBorder="1" applyAlignment="1">
      <alignment horizontal="center" vertical="center"/>
    </xf>
    <xf numFmtId="166" fontId="6" fillId="0" borderId="1" xfId="6"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xf>
    <xf numFmtId="0" fontId="3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2" fillId="0" borderId="13" xfId="0" applyFont="1" applyFill="1" applyBorder="1" applyAlignment="1">
      <alignment horizontal="left" vertical="center" wrapText="1"/>
    </xf>
    <xf numFmtId="164" fontId="6" fillId="0" borderId="1" xfId="0" applyNumberFormat="1" applyFont="1" applyFill="1" applyBorder="1" applyAlignment="1">
      <alignment horizontal="center" vertical="center" wrapText="1"/>
    </xf>
    <xf numFmtId="0" fontId="32" fillId="0" borderId="8" xfId="0" applyFont="1" applyFill="1" applyBorder="1" applyAlignment="1">
      <alignment horizontal="left" vertical="center" wrapText="1"/>
    </xf>
    <xf numFmtId="166" fontId="6" fillId="0" borderId="8" xfId="6" applyNumberFormat="1" applyFont="1" applyFill="1" applyBorder="1" applyAlignment="1">
      <alignment horizontal="center" vertical="center" wrapText="1"/>
    </xf>
    <xf numFmtId="0" fontId="47" fillId="0" borderId="1" xfId="0" applyFont="1" applyFill="1" applyBorder="1" applyAlignment="1">
      <alignment horizontal="center" vertical="center" wrapText="1"/>
    </xf>
    <xf numFmtId="0" fontId="6" fillId="0" borderId="1" xfId="0" applyFont="1" applyFill="1" applyBorder="1" applyAlignment="1">
      <alignment horizontal="right" vertical="center" wrapText="1"/>
    </xf>
    <xf numFmtId="49" fontId="39" fillId="0" borderId="1" xfId="0" applyNumberFormat="1" applyFont="1" applyFill="1" applyBorder="1" applyAlignment="1">
      <alignment horizontal="center" vertical="center" wrapText="1"/>
    </xf>
    <xf numFmtId="164" fontId="37" fillId="0" borderId="1" xfId="0" applyNumberFormat="1" applyFont="1" applyFill="1" applyBorder="1" applyAlignment="1">
      <alignment horizontal="center" vertical="center" wrapText="1"/>
    </xf>
    <xf numFmtId="0" fontId="38" fillId="0" borderId="1" xfId="75" applyFont="1" applyFill="1" applyBorder="1" applyAlignment="1">
      <alignment vertical="center" wrapText="1"/>
    </xf>
    <xf numFmtId="0" fontId="38" fillId="0" borderId="1" xfId="75" applyFont="1" applyFill="1" applyBorder="1" applyAlignment="1">
      <alignment horizontal="center" vertical="center" wrapText="1"/>
    </xf>
    <xf numFmtId="164" fontId="37" fillId="0" borderId="1" xfId="75" applyNumberFormat="1" applyFont="1" applyFill="1" applyBorder="1" applyAlignment="1">
      <alignment horizontal="center" vertical="center" wrapText="1"/>
    </xf>
    <xf numFmtId="164" fontId="47" fillId="0" borderId="1" xfId="76" applyNumberFormat="1" applyFont="1" applyFill="1" applyBorder="1" applyAlignment="1">
      <alignment horizontal="center" vertical="center" wrapText="1"/>
    </xf>
    <xf numFmtId="164" fontId="32" fillId="0" borderId="1" xfId="76" applyNumberFormat="1" applyFont="1" applyFill="1" applyBorder="1" applyAlignment="1">
      <alignment horizontal="center" vertical="center" wrapText="1"/>
    </xf>
    <xf numFmtId="164" fontId="6" fillId="0" borderId="1" xfId="76" applyNumberFormat="1" applyFont="1" applyFill="1" applyBorder="1" applyAlignment="1">
      <alignment horizontal="center" vertical="center" wrapText="1"/>
    </xf>
    <xf numFmtId="0" fontId="2" fillId="0" borderId="1" xfId="0" applyFont="1" applyFill="1" applyBorder="1" applyAlignment="1">
      <alignment vertical="center" wrapText="1"/>
    </xf>
    <xf numFmtId="0" fontId="32" fillId="0" borderId="1" xfId="76" applyFont="1" applyFill="1" applyBorder="1" applyAlignment="1">
      <alignment horizontal="left" vertical="center" wrapText="1"/>
    </xf>
    <xf numFmtId="0" fontId="38" fillId="0" borderId="1" xfId="75" applyFont="1" applyFill="1" applyBorder="1" applyAlignment="1">
      <alignment horizontal="left" vertical="center" wrapText="1"/>
    </xf>
    <xf numFmtId="164" fontId="32" fillId="0" borderId="1" xfId="76" applyNumberFormat="1" applyFont="1" applyFill="1" applyBorder="1" applyAlignment="1">
      <alignment horizontal="left" vertical="center" wrapText="1"/>
    </xf>
    <xf numFmtId="0" fontId="38" fillId="0" borderId="1" xfId="76" applyFont="1" applyFill="1" applyBorder="1" applyAlignment="1">
      <alignment vertical="center" wrapText="1"/>
    </xf>
    <xf numFmtId="0" fontId="38" fillId="0" borderId="1" xfId="76" applyFont="1" applyFill="1" applyBorder="1" applyAlignment="1">
      <alignment horizontal="left" vertical="center" wrapText="1"/>
    </xf>
    <xf numFmtId="0" fontId="6" fillId="0" borderId="1" xfId="76" applyFont="1" applyFill="1" applyBorder="1" applyAlignment="1">
      <alignment horizontal="left" vertical="center" wrapText="1"/>
    </xf>
    <xf numFmtId="49" fontId="39" fillId="0" borderId="1" xfId="0" applyNumberFormat="1" applyFont="1" applyFill="1" applyBorder="1" applyAlignment="1">
      <alignment horizontal="left" vertical="center" wrapText="1"/>
    </xf>
    <xf numFmtId="0" fontId="6" fillId="0" borderId="1" xfId="3" applyFont="1" applyFill="1" applyBorder="1" applyAlignment="1">
      <alignment horizontal="left" vertical="center" wrapText="1"/>
    </xf>
    <xf numFmtId="0" fontId="39" fillId="0" borderId="5" xfId="0" applyFont="1" applyFill="1" applyBorder="1" applyAlignment="1">
      <alignment horizontal="center" vertical="center"/>
    </xf>
    <xf numFmtId="0" fontId="6" fillId="0" borderId="5" xfId="0" applyFont="1" applyFill="1" applyBorder="1" applyAlignment="1">
      <alignment vertical="center"/>
    </xf>
    <xf numFmtId="0" fontId="6" fillId="0" borderId="1" xfId="0" applyFont="1" applyFill="1" applyBorder="1" applyAlignment="1">
      <alignment vertical="center"/>
    </xf>
    <xf numFmtId="0" fontId="37" fillId="0" borderId="1" xfId="0" applyFont="1" applyFill="1" applyBorder="1" applyAlignment="1">
      <alignment horizontal="center" vertical="center"/>
    </xf>
    <xf numFmtId="0" fontId="32" fillId="0" borderId="8" xfId="0" applyFont="1" applyFill="1" applyBorder="1" applyAlignment="1">
      <alignment horizontal="left" vertical="center"/>
    </xf>
    <xf numFmtId="0" fontId="37" fillId="0" borderId="8" xfId="0" applyFont="1" applyFill="1" applyBorder="1" applyAlignment="1">
      <alignment horizontal="center" vertical="center"/>
    </xf>
    <xf numFmtId="0" fontId="37" fillId="0" borderId="12"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6" fillId="0" borderId="3" xfId="0" applyFont="1" applyFill="1" applyBorder="1" applyAlignment="1">
      <alignment horizontal="left" vertical="center" wrapText="1"/>
    </xf>
    <xf numFmtId="164" fontId="3" fillId="0" borderId="1" xfId="71" applyNumberFormat="1" applyFont="1" applyFill="1" applyBorder="1" applyAlignment="1">
      <alignment horizontal="left" vertical="center" wrapText="1"/>
    </xf>
    <xf numFmtId="0" fontId="6" fillId="0" borderId="3" xfId="0" applyFont="1" applyFill="1" applyBorder="1" applyAlignment="1">
      <alignment horizontal="justify" vertical="center" wrapText="1"/>
    </xf>
    <xf numFmtId="0" fontId="37" fillId="0" borderId="1" xfId="0" applyFont="1" applyFill="1" applyBorder="1" applyAlignment="1">
      <alignment horizontal="justify" vertical="center" wrapText="1"/>
    </xf>
    <xf numFmtId="164" fontId="37" fillId="0" borderId="1" xfId="71" applyNumberFormat="1" applyFont="1" applyFill="1" applyBorder="1" applyAlignment="1">
      <alignment horizontal="center" vertical="center" wrapText="1"/>
    </xf>
    <xf numFmtId="0" fontId="6" fillId="0" borderId="1" xfId="77" applyFont="1" applyFill="1" applyBorder="1" applyAlignment="1">
      <alignment horizontal="left" vertical="center" wrapText="1"/>
    </xf>
    <xf numFmtId="0" fontId="6" fillId="0" borderId="1" xfId="77" applyFont="1" applyFill="1" applyBorder="1" applyAlignment="1">
      <alignment vertical="center" wrapText="1"/>
    </xf>
    <xf numFmtId="164" fontId="6" fillId="0" borderId="1" xfId="0" applyNumberFormat="1" applyFont="1" applyFill="1" applyBorder="1" applyAlignment="1">
      <alignment horizontal="left" vertical="center" wrapText="1"/>
    </xf>
    <xf numFmtId="0" fontId="2" fillId="0" borderId="9" xfId="0" applyFont="1" applyFill="1" applyBorder="1" applyAlignment="1">
      <alignment horizontal="center" vertical="center"/>
    </xf>
    <xf numFmtId="0" fontId="2" fillId="0" borderId="9" xfId="0" applyFont="1" applyFill="1" applyBorder="1" applyAlignment="1">
      <alignment vertical="center"/>
    </xf>
    <xf numFmtId="0" fontId="32" fillId="0" borderId="11" xfId="0" applyFont="1" applyFill="1" applyBorder="1" applyAlignment="1">
      <alignment horizontal="left" vertical="center" wrapText="1"/>
    </xf>
    <xf numFmtId="0" fontId="32" fillId="0" borderId="1" xfId="78" applyFont="1" applyFill="1" applyBorder="1" applyAlignment="1">
      <alignment horizontal="left" vertical="center" wrapText="1"/>
    </xf>
    <xf numFmtId="0" fontId="3" fillId="0" borderId="3" xfId="0" applyFont="1" applyFill="1" applyBorder="1" applyAlignment="1">
      <alignment horizontal="left" vertical="center" wrapText="1"/>
    </xf>
    <xf numFmtId="0" fontId="6" fillId="0" borderId="9"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9" fillId="0" borderId="12" xfId="0" applyFont="1" applyFill="1" applyBorder="1" applyAlignment="1">
      <alignment horizontal="center" vertical="center"/>
    </xf>
    <xf numFmtId="0" fontId="6" fillId="0" borderId="1" xfId="79" applyFont="1" applyFill="1" applyBorder="1" applyAlignment="1">
      <alignment horizontal="left" vertical="center" wrapText="1"/>
    </xf>
    <xf numFmtId="0" fontId="6" fillId="0" borderId="1" xfId="0" applyFont="1" applyFill="1" applyBorder="1" applyAlignment="1">
      <alignment vertical="center" wrapText="1"/>
    </xf>
    <xf numFmtId="0" fontId="2" fillId="0" borderId="1" xfId="0" applyFont="1" applyFill="1" applyBorder="1" applyAlignment="1">
      <alignment horizontal="center"/>
    </xf>
    <xf numFmtId="0" fontId="39" fillId="0" borderId="1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xf>
    <xf numFmtId="0" fontId="39"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38"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2" fillId="0" borderId="4" xfId="0" applyFont="1" applyFill="1" applyBorder="1" applyAlignment="1">
      <alignment horizontal="center" vertical="center"/>
    </xf>
    <xf numFmtId="0" fontId="6" fillId="0" borderId="11" xfId="0" applyFont="1" applyFill="1" applyBorder="1" applyAlignment="1">
      <alignment horizontal="left" vertical="center" wrapText="1"/>
    </xf>
    <xf numFmtId="0" fontId="3" fillId="0" borderId="4" xfId="0" applyFont="1" applyFill="1" applyBorder="1" applyAlignment="1">
      <alignment horizontal="left" vertical="center" wrapText="1"/>
    </xf>
    <xf numFmtId="164" fontId="2" fillId="0" borderId="1" xfId="8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37" fillId="0" borderId="2" xfId="0" applyFont="1" applyFill="1" applyBorder="1" applyAlignment="1">
      <alignment horizontal="left" vertical="center"/>
    </xf>
    <xf numFmtId="0" fontId="32" fillId="0" borderId="2" xfId="0" applyFont="1" applyFill="1" applyBorder="1" applyAlignment="1">
      <alignment horizontal="left" vertical="center" wrapText="1"/>
    </xf>
    <xf numFmtId="164" fontId="6" fillId="0" borderId="2" xfId="0" applyNumberFormat="1" applyFont="1" applyFill="1" applyBorder="1" applyAlignment="1">
      <alignment horizontal="center" vertical="center"/>
    </xf>
    <xf numFmtId="0" fontId="37" fillId="0" borderId="2" xfId="0" applyFont="1" applyFill="1" applyBorder="1" applyAlignment="1">
      <alignment horizontal="center" vertical="center" wrapText="1"/>
    </xf>
    <xf numFmtId="164" fontId="37" fillId="0" borderId="2" xfId="0" applyNumberFormat="1" applyFont="1" applyFill="1" applyBorder="1" applyAlignment="1">
      <alignment horizontal="center" vertical="center"/>
    </xf>
    <xf numFmtId="0" fontId="37" fillId="0" borderId="1" xfId="0" applyFont="1" applyFill="1" applyBorder="1" applyAlignment="1">
      <alignment horizontal="left" vertical="center"/>
    </xf>
    <xf numFmtId="0" fontId="6" fillId="0" borderId="1" xfId="0" applyFont="1" applyFill="1" applyBorder="1" applyAlignment="1">
      <alignment horizontal="center" vertical="center"/>
    </xf>
    <xf numFmtId="0" fontId="39" fillId="0" borderId="9" xfId="0" applyFont="1" applyFill="1" applyBorder="1" applyAlignment="1">
      <alignment horizontal="center" vertical="center" wrapText="1"/>
    </xf>
    <xf numFmtId="0" fontId="2" fillId="0" borderId="15" xfId="0" applyFont="1" applyFill="1" applyBorder="1" applyAlignment="1">
      <alignment horizontal="center" vertical="center"/>
    </xf>
    <xf numFmtId="0" fontId="39" fillId="0" borderId="15" xfId="0" applyFont="1" applyFill="1" applyBorder="1" applyAlignment="1">
      <alignment horizontal="left" vertical="center"/>
    </xf>
    <xf numFmtId="0" fontId="32" fillId="0" borderId="15" xfId="0" applyFont="1" applyFill="1" applyBorder="1" applyAlignment="1">
      <alignment horizontal="left" vertical="center" wrapText="1"/>
    </xf>
    <xf numFmtId="0" fontId="37" fillId="0" borderId="1" xfId="0" applyFont="1" applyBorder="1" applyAlignment="1">
      <alignment horizontal="center" vertical="top"/>
    </xf>
    <xf numFmtId="0" fontId="37" fillId="0" borderId="49" xfId="0" applyFont="1" applyBorder="1" applyAlignment="1">
      <alignment vertical="top"/>
    </xf>
    <xf numFmtId="0" fontId="37" fillId="0" borderId="2" xfId="0" applyFont="1" applyFill="1" applyBorder="1" applyAlignment="1">
      <alignment horizontal="center" vertical="center"/>
    </xf>
    <xf numFmtId="0" fontId="37" fillId="0" borderId="1" xfId="0" applyFont="1" applyBorder="1" applyAlignment="1">
      <alignment horizontal="center" vertical="top" wrapText="1"/>
    </xf>
    <xf numFmtId="164" fontId="37" fillId="0" borderId="1" xfId="1" applyNumberFormat="1" applyFont="1" applyFill="1" applyBorder="1" applyAlignment="1">
      <alignment horizontal="center" vertical="center"/>
    </xf>
    <xf numFmtId="0" fontId="32" fillId="0" borderId="1" xfId="0" applyFont="1" applyFill="1" applyBorder="1" applyAlignment="1">
      <alignment horizontal="left" vertical="center"/>
    </xf>
    <xf numFmtId="164" fontId="6" fillId="0" borderId="1" xfId="1" applyNumberFormat="1" applyFont="1" applyFill="1" applyBorder="1" applyAlignment="1">
      <alignment horizontal="center" vertical="center"/>
    </xf>
    <xf numFmtId="0" fontId="3" fillId="0" borderId="8" xfId="0" applyFont="1" applyFill="1" applyBorder="1" applyAlignment="1">
      <alignment horizontal="left" vertical="center" wrapText="1"/>
    </xf>
    <xf numFmtId="164" fontId="2" fillId="0" borderId="1" xfId="0" applyNumberFormat="1" applyFont="1" applyFill="1" applyBorder="1" applyAlignment="1">
      <alignment horizontal="center" vertical="center" wrapText="1"/>
    </xf>
    <xf numFmtId="0" fontId="32" fillId="0" borderId="1" xfId="0" applyFont="1" applyFill="1" applyBorder="1" applyAlignment="1">
      <alignment vertical="center" wrapText="1"/>
    </xf>
    <xf numFmtId="0" fontId="36" fillId="0" borderId="1" xfId="0" applyFont="1" applyFill="1" applyBorder="1" applyAlignment="1">
      <alignment vertical="center" wrapText="1"/>
    </xf>
    <xf numFmtId="164" fontId="39" fillId="0" borderId="9" xfId="0" applyNumberFormat="1" applyFont="1" applyFill="1" applyBorder="1" applyAlignment="1">
      <alignment horizontal="center" vertical="center"/>
    </xf>
    <xf numFmtId="0" fontId="39" fillId="0" borderId="15" xfId="0" applyFont="1" applyFill="1" applyBorder="1" applyAlignment="1">
      <alignment horizontal="center" vertical="center" wrapText="1"/>
    </xf>
    <xf numFmtId="0" fontId="39" fillId="0" borderId="9" xfId="0" applyFont="1" applyFill="1" applyBorder="1" applyAlignment="1">
      <alignment vertical="center" wrapText="1"/>
    </xf>
    <xf numFmtId="0" fontId="6" fillId="0" borderId="26" xfId="0" applyFont="1" applyFill="1" applyBorder="1"/>
    <xf numFmtId="0" fontId="6" fillId="0" borderId="0" xfId="0" applyFont="1" applyFill="1" applyBorder="1" applyAlignment="1">
      <alignment vertical="center"/>
    </xf>
    <xf numFmtId="0" fontId="6" fillId="0" borderId="26" xfId="0" applyFont="1" applyFill="1" applyBorder="1" applyAlignment="1">
      <alignment vertical="top"/>
    </xf>
    <xf numFmtId="0" fontId="6" fillId="0" borderId="0" xfId="0" applyFont="1" applyFill="1" applyBorder="1" applyAlignment="1">
      <alignment vertical="top"/>
    </xf>
    <xf numFmtId="0" fontId="6" fillId="0" borderId="0" xfId="0" applyFont="1" applyFill="1" applyBorder="1" applyAlignment="1">
      <alignment horizontal="left" vertical="top" wrapText="1"/>
    </xf>
    <xf numFmtId="0" fontId="41" fillId="0" borderId="0" xfId="0" applyFont="1" applyFill="1" applyAlignment="1">
      <alignment vertical="top"/>
    </xf>
    <xf numFmtId="0" fontId="6" fillId="0" borderId="32" xfId="0" applyFont="1" applyFill="1" applyBorder="1" applyAlignment="1">
      <alignment vertical="top"/>
    </xf>
    <xf numFmtId="0" fontId="6" fillId="0" borderId="33" xfId="0" applyFont="1" applyFill="1" applyBorder="1" applyAlignment="1">
      <alignment vertical="top"/>
    </xf>
    <xf numFmtId="0" fontId="6" fillId="0" borderId="33" xfId="0" applyFont="1" applyFill="1" applyBorder="1" applyAlignment="1">
      <alignment horizontal="left" vertical="top" wrapText="1"/>
    </xf>
    <xf numFmtId="0" fontId="37" fillId="0" borderId="8" xfId="0" applyFont="1" applyFill="1" applyBorder="1" applyAlignment="1">
      <alignment horizontal="center" vertical="center" wrapText="1"/>
    </xf>
    <xf numFmtId="166" fontId="6" fillId="0" borderId="1" xfId="6" applyNumberFormat="1" applyFont="1" applyFill="1" applyBorder="1" applyAlignment="1">
      <alignment horizontal="left" vertical="center" wrapText="1"/>
    </xf>
    <xf numFmtId="0" fontId="39" fillId="0" borderId="1" xfId="0" applyFont="1" applyFill="1" applyBorder="1" applyAlignment="1">
      <alignment horizontal="center" vertical="center" wrapText="1"/>
    </xf>
    <xf numFmtId="0" fontId="2" fillId="0" borderId="1" xfId="0" applyFont="1" applyFill="1" applyBorder="1" applyAlignment="1">
      <alignment vertical="center"/>
    </xf>
    <xf numFmtId="164" fontId="44" fillId="0" borderId="0" xfId="0" applyNumberFormat="1" applyFont="1" applyFill="1" applyAlignment="1">
      <alignment horizontal="center" vertical="center"/>
    </xf>
    <xf numFmtId="164" fontId="42" fillId="0" borderId="0" xfId="3" applyNumberFormat="1" applyFont="1" applyFill="1" applyAlignment="1">
      <alignment horizontal="center" vertical="center"/>
    </xf>
    <xf numFmtId="0" fontId="2" fillId="0" borderId="0" xfId="0" applyFont="1" applyFill="1"/>
    <xf numFmtId="0" fontId="2" fillId="0" borderId="0" xfId="0" applyFont="1" applyFill="1" applyAlignment="1">
      <alignment horizontal="right"/>
    </xf>
    <xf numFmtId="165" fontId="6" fillId="0" borderId="0" xfId="3" applyNumberFormat="1" applyFont="1" applyFill="1" applyAlignment="1">
      <alignment horizontal="right" vertical="center"/>
    </xf>
    <xf numFmtId="0" fontId="35" fillId="0" borderId="0" xfId="0" applyFont="1" applyFill="1" applyAlignment="1">
      <alignment horizontal="center" wrapText="1"/>
    </xf>
    <xf numFmtId="168" fontId="32" fillId="0" borderId="0" xfId="1" applyNumberFormat="1" applyFont="1" applyFill="1" applyAlignment="1">
      <alignment horizontal="right"/>
    </xf>
    <xf numFmtId="0" fontId="41" fillId="0" borderId="31" xfId="0" applyFont="1" applyFill="1" applyBorder="1"/>
    <xf numFmtId="0" fontId="37" fillId="0" borderId="30" xfId="0" applyFont="1" applyFill="1" applyBorder="1" applyAlignment="1">
      <alignment horizontal="left"/>
    </xf>
    <xf numFmtId="167" fontId="41" fillId="0" borderId="0" xfId="0" applyNumberFormat="1" applyFont="1" applyFill="1"/>
    <xf numFmtId="0" fontId="2" fillId="0" borderId="1" xfId="0" applyFont="1" applyFill="1" applyBorder="1"/>
    <xf numFmtId="0" fontId="6" fillId="0" borderId="30" xfId="0" applyFont="1" applyFill="1" applyBorder="1"/>
    <xf numFmtId="0" fontId="6" fillId="0" borderId="0" xfId="0" applyFont="1" applyFill="1" applyBorder="1"/>
    <xf numFmtId="0" fontId="41" fillId="0" borderId="0" xfId="0" applyFont="1" applyFill="1" applyBorder="1"/>
    <xf numFmtId="0" fontId="41" fillId="0" borderId="26" xfId="0" applyFont="1" applyFill="1" applyBorder="1"/>
    <xf numFmtId="167" fontId="38" fillId="0" borderId="44" xfId="0" applyNumberFormat="1" applyFont="1" applyFill="1" applyBorder="1" applyAlignment="1">
      <alignment horizontal="center"/>
    </xf>
    <xf numFmtId="0" fontId="41" fillId="0" borderId="28" xfId="0" applyFont="1" applyFill="1" applyBorder="1"/>
    <xf numFmtId="0" fontId="6" fillId="0" borderId="29" xfId="0" applyFont="1" applyFill="1" applyBorder="1"/>
    <xf numFmtId="0" fontId="38" fillId="0" borderId="29" xfId="0" applyFont="1" applyFill="1" applyBorder="1" applyAlignment="1">
      <alignment horizontal="left"/>
    </xf>
    <xf numFmtId="167" fontId="38" fillId="0" borderId="45" xfId="0" applyNumberFormat="1" applyFont="1" applyFill="1" applyBorder="1" applyAlignment="1">
      <alignment horizontal="center" vertical="center"/>
    </xf>
    <xf numFmtId="0" fontId="6" fillId="0" borderId="26" xfId="0" applyFont="1" applyFill="1" applyBorder="1" applyAlignment="1">
      <alignment horizontal="left"/>
    </xf>
    <xf numFmtId="0" fontId="6" fillId="0" borderId="2" xfId="0" applyFont="1" applyFill="1" applyBorder="1" applyAlignment="1">
      <alignment horizontal="left" vertical="center" wrapText="1"/>
    </xf>
    <xf numFmtId="0" fontId="6" fillId="0" borderId="40" xfId="0" applyFont="1" applyFill="1" applyBorder="1" applyAlignment="1">
      <alignment horizontal="center"/>
    </xf>
    <xf numFmtId="0" fontId="6" fillId="0" borderId="46" xfId="0" applyFont="1" applyFill="1" applyBorder="1"/>
    <xf numFmtId="0" fontId="38" fillId="0" borderId="1" xfId="0" applyFont="1" applyFill="1" applyBorder="1" applyAlignment="1">
      <alignment horizontal="center" vertical="center" wrapText="1"/>
    </xf>
    <xf numFmtId="0" fontId="6" fillId="0" borderId="1" xfId="0" applyFont="1" applyFill="1" applyBorder="1"/>
    <xf numFmtId="167" fontId="37" fillId="0" borderId="41" xfId="0" applyNumberFormat="1" applyFont="1" applyFill="1" applyBorder="1" applyAlignment="1">
      <alignment horizontal="center" vertical="center"/>
    </xf>
    <xf numFmtId="0" fontId="6" fillId="0" borderId="47" xfId="0" applyFont="1" applyFill="1" applyBorder="1"/>
    <xf numFmtId="0" fontId="6" fillId="0" borderId="12" xfId="0" applyFont="1" applyFill="1" applyBorder="1" applyAlignment="1">
      <alignment vertical="center"/>
    </xf>
    <xf numFmtId="0" fontId="6" fillId="0" borderId="12" xfId="0" applyFont="1" applyFill="1" applyBorder="1" applyAlignment="1">
      <alignment horizontal="left" vertical="center" wrapText="1"/>
    </xf>
    <xf numFmtId="166" fontId="6" fillId="0" borderId="10" xfId="6" applyNumberFormat="1" applyFont="1" applyFill="1" applyBorder="1" applyAlignment="1">
      <alignment horizontal="left" vertical="center" wrapText="1"/>
    </xf>
    <xf numFmtId="0" fontId="6" fillId="0" borderId="3" xfId="0" applyFont="1" applyFill="1" applyBorder="1" applyAlignment="1">
      <alignment horizontal="left"/>
    </xf>
    <xf numFmtId="0" fontId="6" fillId="0" borderId="3" xfId="0" applyFont="1" applyFill="1" applyBorder="1"/>
    <xf numFmtId="0" fontId="6" fillId="0" borderId="48" xfId="0" applyFont="1" applyFill="1" applyBorder="1" applyAlignment="1">
      <alignment horizontal="center" vertical="center" wrapText="1"/>
    </xf>
    <xf numFmtId="0" fontId="6" fillId="0" borderId="1" xfId="0" applyFont="1" applyFill="1" applyBorder="1" applyAlignment="1">
      <alignment horizontal="center" vertical="center" wrapText="1"/>
    </xf>
    <xf numFmtId="167" fontId="6" fillId="0" borderId="41"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167" fontId="6" fillId="0" borderId="1" xfId="0" applyNumberFormat="1" applyFont="1" applyFill="1" applyBorder="1" applyAlignment="1">
      <alignment horizontal="center" vertical="center" wrapText="1"/>
    </xf>
    <xf numFmtId="0" fontId="37" fillId="0" borderId="1" xfId="0" applyFont="1" applyFill="1" applyBorder="1" applyAlignment="1">
      <alignment horizontal="left" wrapText="1"/>
    </xf>
    <xf numFmtId="167" fontId="37" fillId="0" borderId="4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wrapText="1"/>
    </xf>
    <xf numFmtId="0" fontId="6" fillId="0" borderId="2" xfId="0" applyFont="1" applyFill="1" applyBorder="1" applyAlignment="1">
      <alignment horizontal="center" vertical="top" wrapText="1"/>
    </xf>
    <xf numFmtId="0" fontId="6" fillId="0" borderId="15" xfId="0" applyFont="1" applyFill="1" applyBorder="1" applyAlignment="1">
      <alignment wrapText="1"/>
    </xf>
    <xf numFmtId="0" fontId="6" fillId="0" borderId="2" xfId="0" applyFont="1" applyFill="1" applyBorder="1" applyAlignment="1">
      <alignment vertical="center" wrapText="1"/>
    </xf>
    <xf numFmtId="0" fontId="37" fillId="0" borderId="1" xfId="0" applyFont="1" applyFill="1" applyBorder="1" applyAlignment="1">
      <alignment horizontal="center" wrapText="1"/>
    </xf>
    <xf numFmtId="0" fontId="6" fillId="0" borderId="2" xfId="0" applyFont="1" applyFill="1" applyBorder="1"/>
    <xf numFmtId="166" fontId="6" fillId="0" borderId="7" xfId="6" applyNumberFormat="1" applyFont="1" applyFill="1" applyBorder="1" applyAlignment="1">
      <alignment horizontal="left" vertical="center" wrapText="1"/>
    </xf>
    <xf numFmtId="166" fontId="6" fillId="0" borderId="3" xfId="6" applyNumberFormat="1" applyFont="1" applyFill="1" applyBorder="1" applyAlignment="1">
      <alignment horizontal="left" vertical="center" wrapText="1"/>
    </xf>
    <xf numFmtId="0" fontId="6" fillId="0" borderId="48" xfId="0" applyFont="1" applyFill="1" applyBorder="1" applyAlignment="1">
      <alignment horizontal="center"/>
    </xf>
    <xf numFmtId="0" fontId="6" fillId="0" borderId="1" xfId="73"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1" xfId="0" applyFont="1" applyFill="1" applyBorder="1" applyAlignment="1">
      <alignment horizontal="center" wrapText="1"/>
    </xf>
    <xf numFmtId="166" fontId="6" fillId="0" borderId="7" xfId="6" applyNumberFormat="1" applyFont="1" applyFill="1" applyBorder="1" applyAlignment="1">
      <alignment horizontal="center" vertical="center" wrapText="1"/>
    </xf>
    <xf numFmtId="0" fontId="32" fillId="0" borderId="1" xfId="0" applyFont="1" applyFill="1" applyBorder="1" applyAlignment="1">
      <alignment horizontal="center" wrapText="1"/>
    </xf>
    <xf numFmtId="167" fontId="6" fillId="0" borderId="1" xfId="0" applyNumberFormat="1" applyFont="1" applyFill="1" applyBorder="1" applyAlignment="1">
      <alignment horizontal="center" wrapText="1"/>
    </xf>
    <xf numFmtId="0" fontId="6" fillId="0" borderId="1" xfId="74" applyFont="1" applyFill="1" applyBorder="1" applyAlignment="1">
      <alignment horizontal="left" vertical="center" wrapText="1"/>
    </xf>
    <xf numFmtId="0" fontId="6" fillId="0" borderId="1" xfId="74" applyFont="1" applyFill="1" applyBorder="1" applyAlignment="1">
      <alignment horizontal="center" wrapText="1"/>
    </xf>
    <xf numFmtId="0" fontId="6" fillId="0" borderId="2" xfId="0" applyFont="1" applyFill="1" applyBorder="1" applyAlignment="1">
      <alignment vertical="top" wrapText="1"/>
    </xf>
    <xf numFmtId="0" fontId="6" fillId="0" borderId="7" xfId="0" applyFont="1" applyFill="1" applyBorder="1" applyAlignment="1">
      <alignment horizontal="center" vertical="top" wrapText="1"/>
    </xf>
    <xf numFmtId="0" fontId="6" fillId="0" borderId="1" xfId="0" applyFont="1" applyFill="1" applyBorder="1" applyAlignment="1">
      <alignment vertical="top" wrapText="1"/>
    </xf>
    <xf numFmtId="0" fontId="6" fillId="0" borderId="13" xfId="0" applyFont="1" applyFill="1" applyBorder="1" applyAlignment="1">
      <alignment horizontal="center" vertical="top" wrapText="1"/>
    </xf>
    <xf numFmtId="0" fontId="6" fillId="0" borderId="34" xfId="0" applyFont="1" applyFill="1" applyBorder="1" applyAlignment="1">
      <alignment vertical="top" wrapText="1"/>
    </xf>
    <xf numFmtId="0" fontId="6" fillId="0" borderId="39" xfId="0" applyFont="1" applyFill="1" applyBorder="1" applyAlignment="1">
      <alignment horizontal="center" vertical="top" wrapText="1"/>
    </xf>
    <xf numFmtId="0" fontId="38" fillId="0" borderId="34" xfId="0" applyFont="1" applyFill="1" applyBorder="1" applyAlignment="1">
      <alignment horizontal="center" vertical="center" wrapText="1"/>
    </xf>
    <xf numFmtId="167" fontId="6" fillId="0" borderId="43" xfId="0" applyNumberFormat="1" applyFont="1" applyFill="1" applyBorder="1" applyAlignment="1">
      <alignment horizontal="center" vertical="center" wrapText="1"/>
    </xf>
    <xf numFmtId="0" fontId="6" fillId="0" borderId="1" xfId="0" applyFont="1" applyFill="1" applyBorder="1" applyAlignment="1"/>
    <xf numFmtId="0" fontId="41" fillId="0" borderId="1" xfId="0" applyFont="1" applyFill="1" applyBorder="1"/>
    <xf numFmtId="0" fontId="37" fillId="0" borderId="1" xfId="0" applyFont="1" applyFill="1" applyBorder="1" applyAlignment="1">
      <alignment horizontal="left"/>
    </xf>
    <xf numFmtId="167" fontId="43" fillId="0" borderId="1" xfId="0" applyNumberFormat="1" applyFont="1" applyFill="1" applyBorder="1" applyAlignment="1">
      <alignment horizontal="center"/>
    </xf>
    <xf numFmtId="0" fontId="35" fillId="0" borderId="1" xfId="0" applyFont="1" applyFill="1" applyBorder="1"/>
    <xf numFmtId="0" fontId="36" fillId="0" borderId="1" xfId="0" applyFont="1" applyFill="1" applyBorder="1" applyAlignment="1">
      <alignment horizontal="left"/>
    </xf>
    <xf numFmtId="167" fontId="36" fillId="0" borderId="1" xfId="0" applyNumberFormat="1" applyFont="1" applyFill="1" applyBorder="1" applyAlignment="1">
      <alignment horizontal="center" vertical="center"/>
    </xf>
    <xf numFmtId="0" fontId="2" fillId="0" borderId="1" xfId="0" applyFont="1" applyFill="1" applyBorder="1" applyAlignment="1">
      <alignment horizontal="left"/>
    </xf>
    <xf numFmtId="167" fontId="2" fillId="0" borderId="1" xfId="0" applyNumberFormat="1" applyFont="1" applyFill="1" applyBorder="1" applyAlignment="1">
      <alignment horizontal="center"/>
    </xf>
    <xf numFmtId="167" fontId="2" fillId="0" borderId="1" xfId="0" applyNumberFormat="1" applyFont="1" applyFill="1" applyBorder="1"/>
    <xf numFmtId="167" fontId="39" fillId="0" borderId="1" xfId="0" applyNumberFormat="1" applyFont="1" applyFill="1" applyBorder="1" applyAlignment="1">
      <alignment horizontal="center" vertical="center"/>
    </xf>
    <xf numFmtId="167" fontId="39" fillId="0" borderId="1" xfId="0" applyNumberFormat="1" applyFont="1" applyFill="1" applyBorder="1"/>
    <xf numFmtId="0" fontId="37" fillId="0" borderId="1" xfId="0" applyFont="1" applyBorder="1" applyAlignment="1">
      <alignment vertical="top"/>
    </xf>
    <xf numFmtId="0" fontId="37" fillId="27" borderId="0" xfId="0" applyFont="1" applyFill="1" applyAlignment="1">
      <alignment vertical="top"/>
    </xf>
    <xf numFmtId="0" fontId="6" fillId="0" borderId="0" xfId="0" applyFont="1" applyAlignment="1">
      <alignment vertical="top"/>
    </xf>
    <xf numFmtId="0" fontId="49" fillId="27" borderId="0" xfId="0" applyFont="1" applyFill="1" applyAlignment="1">
      <alignment horizontal="center" vertical="top"/>
    </xf>
    <xf numFmtId="0" fontId="37" fillId="27" borderId="0" xfId="0" applyFont="1" applyFill="1" applyAlignment="1">
      <alignment vertical="top" wrapText="1"/>
    </xf>
    <xf numFmtId="0" fontId="37" fillId="0" borderId="49" xfId="0" applyFont="1" applyBorder="1" applyAlignment="1">
      <alignment horizontal="center" vertical="top"/>
    </xf>
    <xf numFmtId="0" fontId="38" fillId="0" borderId="1" xfId="0" applyFont="1" applyBorder="1" applyAlignment="1">
      <alignment horizontal="center" vertical="top" wrapText="1"/>
    </xf>
    <xf numFmtId="169" fontId="37" fillId="0" borderId="41" xfId="1" applyNumberFormat="1" applyFont="1" applyBorder="1" applyAlignment="1">
      <alignment vertical="top"/>
    </xf>
    <xf numFmtId="49" fontId="6" fillId="0" borderId="1" xfId="0" applyNumberFormat="1" applyFont="1" applyBorder="1" applyAlignment="1">
      <alignment horizontal="center" vertical="top"/>
    </xf>
    <xf numFmtId="0" fontId="6" fillId="0" borderId="1" xfId="0" applyFont="1" applyBorder="1" applyAlignment="1">
      <alignment horizontal="center" vertical="top" wrapText="1"/>
    </xf>
    <xf numFmtId="169" fontId="6" fillId="0" borderId="41" xfId="1" applyNumberFormat="1" applyFont="1" applyBorder="1" applyAlignment="1">
      <alignment vertical="top"/>
    </xf>
    <xf numFmtId="0" fontId="50" fillId="0" borderId="1" xfId="0" applyFont="1" applyBorder="1" applyAlignment="1">
      <alignment horizontal="center" vertical="top" wrapText="1"/>
    </xf>
    <xf numFmtId="0" fontId="6" fillId="27" borderId="1" xfId="0" applyFont="1" applyFill="1" applyBorder="1" applyAlignment="1">
      <alignment horizontal="center" vertical="top" wrapText="1"/>
    </xf>
    <xf numFmtId="49" fontId="50" fillId="0" borderId="1" xfId="0" applyNumberFormat="1" applyFont="1" applyBorder="1" applyAlignment="1">
      <alignment horizontal="center" vertical="top"/>
    </xf>
    <xf numFmtId="43" fontId="6" fillId="0" borderId="0" xfId="1" applyFont="1" applyAlignment="1">
      <alignment vertical="top"/>
    </xf>
    <xf numFmtId="49" fontId="6" fillId="0" borderId="49" xfId="0" applyNumberFormat="1" applyFont="1" applyBorder="1" applyAlignment="1">
      <alignment horizontal="center" vertical="top"/>
    </xf>
    <xf numFmtId="49" fontId="37" fillId="0" borderId="1" xfId="0" applyNumberFormat="1" applyFont="1" applyBorder="1" applyAlignment="1">
      <alignment horizontal="center" vertical="top"/>
    </xf>
    <xf numFmtId="0" fontId="51" fillId="0" borderId="49" xfId="0" applyFont="1" applyBorder="1" applyAlignment="1">
      <alignment horizontal="center" vertical="top"/>
    </xf>
    <xf numFmtId="0" fontId="49" fillId="0" borderId="1" xfId="0" applyFont="1" applyBorder="1" applyAlignment="1">
      <alignment horizontal="center" vertical="top"/>
    </xf>
    <xf numFmtId="0" fontId="52" fillId="0" borderId="1" xfId="0" applyFont="1" applyBorder="1" applyAlignment="1">
      <alignment horizontal="center" vertical="top" wrapText="1"/>
    </xf>
    <xf numFmtId="49" fontId="6" fillId="0" borderId="34" xfId="0" applyNumberFormat="1" applyFont="1" applyBorder="1" applyAlignment="1">
      <alignment horizontal="center" vertical="top"/>
    </xf>
    <xf numFmtId="0" fontId="6" fillId="0" borderId="34" xfId="0" applyFont="1" applyBorder="1" applyAlignment="1">
      <alignment horizontal="center" vertical="top" wrapText="1"/>
    </xf>
    <xf numFmtId="169" fontId="6" fillId="0" borderId="43" xfId="1" applyNumberFormat="1" applyFont="1" applyBorder="1" applyAlignment="1">
      <alignment vertical="top"/>
    </xf>
    <xf numFmtId="49" fontId="51" fillId="0" borderId="2" xfId="0" applyNumberFormat="1" applyFont="1" applyBorder="1" applyAlignment="1">
      <alignment vertical="top"/>
    </xf>
    <xf numFmtId="0" fontId="0" fillId="0" borderId="2" xfId="0" applyFont="1" applyBorder="1" applyAlignment="1">
      <alignment horizontal="center" vertical="top"/>
    </xf>
    <xf numFmtId="169" fontId="0" fillId="0" borderId="40" xfId="1" applyNumberFormat="1" applyFont="1" applyBorder="1" applyAlignment="1">
      <alignment horizontal="center" vertical="top"/>
    </xf>
    <xf numFmtId="0" fontId="51" fillId="0" borderId="34" xfId="0" applyFont="1" applyBorder="1" applyAlignment="1">
      <alignment horizontal="center" vertical="top"/>
    </xf>
    <xf numFmtId="0" fontId="6" fillId="0" borderId="0" xfId="0" applyFont="1" applyAlignment="1">
      <alignment horizontal="center" vertical="top"/>
    </xf>
    <xf numFmtId="0" fontId="37" fillId="0" borderId="0" xfId="0" applyFont="1" applyAlignment="1">
      <alignment vertical="top"/>
    </xf>
    <xf numFmtId="164" fontId="39" fillId="0" borderId="1" xfId="0" applyNumberFormat="1" applyFont="1" applyFill="1" applyBorder="1" applyAlignment="1">
      <alignment horizontal="center" vertical="center" wrapText="1"/>
    </xf>
    <xf numFmtId="0" fontId="36" fillId="0" borderId="8" xfId="0" applyFont="1" applyFill="1" applyBorder="1" applyAlignment="1">
      <alignment horizontal="center" vertical="center"/>
    </xf>
    <xf numFmtId="164" fontId="37" fillId="0" borderId="8" xfId="0" applyNumberFormat="1" applyFont="1" applyFill="1" applyBorder="1" applyAlignment="1">
      <alignment horizontal="center" vertical="center"/>
    </xf>
    <xf numFmtId="0" fontId="36" fillId="0" borderId="1"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 fillId="0" borderId="1" xfId="58" applyFont="1" applyFill="1" applyBorder="1" applyAlignment="1">
      <alignment horizontal="left" vertical="center" wrapText="1"/>
    </xf>
    <xf numFmtId="164" fontId="39" fillId="0" borderId="8" xfId="0" applyNumberFormat="1" applyFont="1" applyFill="1" applyBorder="1" applyAlignment="1">
      <alignment horizontal="center" vertical="center"/>
    </xf>
    <xf numFmtId="164" fontId="2" fillId="0" borderId="0" xfId="0" applyNumberFormat="1" applyFont="1" applyFill="1"/>
    <xf numFmtId="0" fontId="35" fillId="0" borderId="2" xfId="0" applyFont="1" applyFill="1" applyBorder="1" applyAlignment="1">
      <alignment horizontal="center" vertical="center"/>
    </xf>
    <xf numFmtId="0" fontId="44" fillId="0" borderId="12" xfId="0" applyFont="1" applyFill="1" applyBorder="1" applyAlignment="1">
      <alignment horizontal="left" vertical="center" wrapText="1"/>
    </xf>
    <xf numFmtId="164" fontId="32" fillId="0" borderId="1" xfId="0" applyNumberFormat="1" applyFont="1" applyFill="1" applyBorder="1" applyAlignment="1">
      <alignment horizontal="center" vertical="center"/>
    </xf>
    <xf numFmtId="164" fontId="32" fillId="0" borderId="1" xfId="71" applyNumberFormat="1" applyFont="1" applyFill="1" applyBorder="1" applyAlignment="1">
      <alignment horizontal="left" vertical="center" wrapText="1"/>
    </xf>
    <xf numFmtId="164" fontId="38" fillId="0" borderId="1" xfId="0" applyNumberFormat="1" applyFont="1" applyFill="1" applyBorder="1" applyAlignment="1">
      <alignment horizontal="center" vertical="center"/>
    </xf>
    <xf numFmtId="164" fontId="3" fillId="0" borderId="1" xfId="80" applyNumberFormat="1" applyFont="1" applyFill="1" applyBorder="1" applyAlignment="1">
      <alignment horizontal="center" vertical="center" wrapText="1"/>
    </xf>
    <xf numFmtId="0" fontId="3" fillId="0" borderId="4" xfId="0" applyFont="1" applyFill="1" applyBorder="1" applyAlignment="1">
      <alignment vertical="center" wrapText="1"/>
    </xf>
    <xf numFmtId="0" fontId="39" fillId="0" borderId="3" xfId="0" applyFont="1" applyFill="1" applyBorder="1" applyAlignment="1">
      <alignment vertical="center"/>
    </xf>
    <xf numFmtId="0" fontId="39" fillId="0" borderId="0" xfId="0" applyFont="1" applyFill="1"/>
    <xf numFmtId="0" fontId="3" fillId="0" borderId="0" xfId="0" applyFont="1" applyFill="1"/>
    <xf numFmtId="0" fontId="41" fillId="0" borderId="0" xfId="0" applyFont="1" applyFill="1" applyBorder="1" applyAlignment="1">
      <alignment horizontal="center" wrapText="1"/>
    </xf>
    <xf numFmtId="0" fontId="6" fillId="0" borderId="43" xfId="0" applyFont="1" applyFill="1" applyBorder="1" applyAlignment="1">
      <alignment horizontal="center" vertical="center" wrapText="1"/>
    </xf>
    <xf numFmtId="0" fontId="37" fillId="0" borderId="0" xfId="0" applyFont="1" applyFill="1" applyBorder="1" applyAlignment="1">
      <alignment horizontal="right"/>
    </xf>
    <xf numFmtId="165" fontId="37" fillId="0" borderId="0" xfId="3" applyNumberFormat="1" applyFont="1" applyFill="1" applyBorder="1" applyAlignment="1">
      <alignment horizontal="right" vertical="center"/>
    </xf>
    <xf numFmtId="168" fontId="32" fillId="0" borderId="0" xfId="1" applyNumberFormat="1" applyFont="1" applyFill="1" applyBorder="1" applyAlignment="1">
      <alignment horizontal="right"/>
    </xf>
    <xf numFmtId="0" fontId="6" fillId="0" borderId="50" xfId="0" applyFont="1" applyFill="1" applyBorder="1" applyAlignment="1">
      <alignment horizontal="center" vertical="center" wrapText="1"/>
    </xf>
    <xf numFmtId="0" fontId="39" fillId="0" borderId="13"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39" fillId="0" borderId="12" xfId="0" applyFont="1" applyFill="1" applyBorder="1" applyAlignment="1">
      <alignment horizontal="center" vertical="center" wrapText="1"/>
    </xf>
    <xf numFmtId="0" fontId="37" fillId="0" borderId="13" xfId="0" applyFont="1" applyFill="1" applyBorder="1" applyAlignment="1">
      <alignment horizontal="left" vertical="center" wrapText="1"/>
    </xf>
    <xf numFmtId="0" fontId="39" fillId="0" borderId="3" xfId="0" applyFont="1" applyFill="1" applyBorder="1" applyAlignment="1">
      <alignment horizontal="center" vertical="center" wrapText="1"/>
    </xf>
    <xf numFmtId="49" fontId="39" fillId="0" borderId="13" xfId="0" applyNumberFormat="1" applyFont="1" applyFill="1" applyBorder="1" applyAlignment="1">
      <alignment horizontal="left" vertical="center" wrapText="1"/>
    </xf>
    <xf numFmtId="0" fontId="32" fillId="0" borderId="1" xfId="0" applyFont="1" applyFill="1" applyBorder="1" applyAlignment="1">
      <alignment horizontal="left" vertical="center" wrapText="1"/>
    </xf>
    <xf numFmtId="164" fontId="32" fillId="0" borderId="1" xfId="77"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166" fontId="6" fillId="0" borderId="1" xfId="6" applyNumberFormat="1"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7" fillId="0" borderId="3"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1" xfId="0" applyFont="1" applyFill="1" applyBorder="1" applyAlignment="1">
      <alignment horizontal="left" vertical="center" wrapText="1"/>
    </xf>
    <xf numFmtId="0" fontId="39" fillId="0" borderId="1"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3" xfId="0" applyFont="1" applyFill="1" applyBorder="1" applyAlignment="1">
      <alignment horizontal="center" vertical="center"/>
    </xf>
    <xf numFmtId="0" fontId="37" fillId="0" borderId="1" xfId="0" applyFont="1" applyFill="1" applyBorder="1" applyAlignment="1">
      <alignment vertical="center" wrapText="1"/>
    </xf>
    <xf numFmtId="0" fontId="39" fillId="0" borderId="1" xfId="0" applyFont="1" applyFill="1" applyBorder="1" applyAlignment="1">
      <alignment horizontal="center" vertical="center"/>
    </xf>
    <xf numFmtId="0" fontId="2" fillId="0" borderId="1" xfId="0" applyFont="1" applyFill="1" applyBorder="1" applyAlignment="1">
      <alignment vertical="center"/>
    </xf>
    <xf numFmtId="0" fontId="39" fillId="0" borderId="2" xfId="0" applyFont="1" applyFill="1" applyBorder="1" applyAlignment="1">
      <alignment horizontal="center" vertical="center" wrapText="1"/>
    </xf>
    <xf numFmtId="0" fontId="39" fillId="0" borderId="8" xfId="0" applyFont="1" applyFill="1" applyBorder="1" applyAlignment="1">
      <alignment horizontal="center" vertical="center"/>
    </xf>
    <xf numFmtId="0" fontId="39" fillId="0" borderId="13" xfId="0" applyFont="1" applyFill="1" applyBorder="1" applyAlignment="1">
      <alignment horizontal="center" vertical="center"/>
    </xf>
    <xf numFmtId="0" fontId="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6" fillId="26" borderId="1" xfId="0" applyFont="1" applyFill="1" applyBorder="1" applyAlignment="1">
      <alignment horizontal="left" vertical="center" wrapText="1"/>
    </xf>
    <xf numFmtId="0" fontId="32" fillId="0" borderId="1" xfId="0" applyFont="1" applyFill="1" applyBorder="1" applyAlignment="1">
      <alignment vertical="center"/>
    </xf>
    <xf numFmtId="0" fontId="37" fillId="0" borderId="3" xfId="0" applyFont="1" applyFill="1" applyBorder="1" applyAlignment="1">
      <alignment vertical="center" wrapText="1"/>
    </xf>
    <xf numFmtId="0" fontId="48" fillId="0" borderId="3" xfId="0" applyFont="1" applyFill="1" applyBorder="1" applyAlignment="1">
      <alignment vertical="center" wrapText="1"/>
    </xf>
    <xf numFmtId="0" fontId="48" fillId="0" borderId="8" xfId="0" applyFont="1" applyFill="1" applyBorder="1" applyAlignment="1">
      <alignment vertical="center" wrapText="1"/>
    </xf>
    <xf numFmtId="0" fontId="37" fillId="0" borderId="49" xfId="0" applyFont="1" applyFill="1" applyBorder="1" applyAlignment="1">
      <alignment horizontal="center" vertical="center"/>
    </xf>
    <xf numFmtId="0" fontId="6" fillId="0" borderId="49" xfId="0" applyFont="1" applyFill="1" applyBorder="1" applyAlignment="1">
      <alignment horizontal="center" vertical="center"/>
    </xf>
    <xf numFmtId="0" fontId="32" fillId="0" borderId="49" xfId="0" applyFont="1" applyFill="1" applyBorder="1" applyAlignment="1">
      <alignment horizontal="center" vertical="center"/>
    </xf>
    <xf numFmtId="0" fontId="32" fillId="0" borderId="1" xfId="0" applyFont="1" applyFill="1" applyBorder="1" applyAlignment="1">
      <alignment horizontal="center" vertical="center"/>
    </xf>
    <xf numFmtId="0" fontId="37" fillId="0" borderId="13" xfId="0" applyFont="1" applyFill="1" applyBorder="1" applyAlignment="1">
      <alignment horizontal="center" vertical="center"/>
    </xf>
    <xf numFmtId="0" fontId="3" fillId="0" borderId="1" xfId="0" applyFont="1" applyFill="1" applyBorder="1" applyAlignment="1">
      <alignment vertical="center" wrapText="1"/>
    </xf>
    <xf numFmtId="166" fontId="6" fillId="0" borderId="1" xfId="6" applyNumberFormat="1" applyFont="1" applyFill="1" applyBorder="1" applyAlignment="1">
      <alignment vertical="center" wrapText="1"/>
    </xf>
    <xf numFmtId="0" fontId="44" fillId="0" borderId="1" xfId="0" applyFont="1" applyFill="1" applyBorder="1" applyAlignment="1">
      <alignment horizontal="left" vertical="center" wrapText="1"/>
    </xf>
    <xf numFmtId="0" fontId="44" fillId="0" borderId="1" xfId="0" applyFont="1" applyFill="1" applyBorder="1" applyAlignment="1">
      <alignment horizontal="center" vertical="center" wrapText="1"/>
    </xf>
    <xf numFmtId="0" fontId="39" fillId="0" borderId="1" xfId="0" applyFont="1" applyFill="1" applyBorder="1" applyAlignment="1">
      <alignment horizontal="center" vertical="center"/>
    </xf>
    <xf numFmtId="0" fontId="39"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9" fillId="0" borderId="13" xfId="0" applyFont="1" applyFill="1" applyBorder="1" applyAlignment="1">
      <alignment horizontal="center" vertical="center"/>
    </xf>
    <xf numFmtId="0" fontId="39"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54" fillId="0" borderId="0" xfId="0" applyFont="1" applyFill="1" applyAlignment="1"/>
    <xf numFmtId="0" fontId="55" fillId="0" borderId="0" xfId="0" applyFont="1" applyFill="1" applyAlignment="1"/>
    <xf numFmtId="0" fontId="35" fillId="0" borderId="12" xfId="0" applyFont="1" applyFill="1" applyBorder="1"/>
    <xf numFmtId="0" fontId="41" fillId="0" borderId="12" xfId="0" applyFont="1" applyFill="1" applyBorder="1"/>
    <xf numFmtId="0" fontId="53" fillId="0" borderId="7" xfId="0" applyFont="1" applyBorder="1" applyAlignment="1"/>
    <xf numFmtId="0" fontId="35" fillId="0" borderId="6" xfId="0" applyFont="1" applyFill="1" applyBorder="1"/>
    <xf numFmtId="0" fontId="41" fillId="0" borderId="6" xfId="0" applyFont="1" applyFill="1" applyBorder="1"/>
    <xf numFmtId="164" fontId="39" fillId="0" borderId="2" xfId="0" applyNumberFormat="1" applyFont="1" applyFill="1" applyBorder="1" applyAlignment="1">
      <alignment horizontal="center" vertical="center"/>
    </xf>
    <xf numFmtId="0" fontId="54" fillId="0" borderId="12" xfId="0" applyFont="1" applyFill="1" applyBorder="1" applyAlignment="1"/>
    <xf numFmtId="0" fontId="35" fillId="0" borderId="7" xfId="0" applyFont="1" applyFill="1" applyBorder="1"/>
    <xf numFmtId="0" fontId="55" fillId="0" borderId="12" xfId="0" applyFont="1" applyFill="1" applyBorder="1" applyAlignment="1"/>
    <xf numFmtId="0" fontId="41" fillId="0" borderId="7" xfId="0" applyFont="1" applyFill="1" applyBorder="1"/>
    <xf numFmtId="0" fontId="39" fillId="0" borderId="1" xfId="0" applyFont="1" applyFill="1" applyBorder="1" applyAlignment="1">
      <alignment horizontal="center" vertical="center"/>
    </xf>
    <xf numFmtId="0" fontId="39" fillId="0" borderId="1" xfId="0" applyFont="1" applyFill="1" applyBorder="1" applyAlignment="1">
      <alignment horizontal="center" vertical="center" wrapText="1"/>
    </xf>
    <xf numFmtId="0" fontId="3" fillId="26" borderId="8" xfId="0" applyFont="1" applyFill="1" applyBorder="1" applyAlignment="1">
      <alignment horizontal="center" vertical="center" wrapText="1"/>
    </xf>
    <xf numFmtId="164" fontId="39" fillId="26" borderId="1" xfId="0" applyNumberFormat="1" applyFont="1" applyFill="1" applyBorder="1" applyAlignment="1">
      <alignment horizontal="center" vertical="center"/>
    </xf>
    <xf numFmtId="0" fontId="39" fillId="26" borderId="9" xfId="0" applyFont="1" applyFill="1" applyBorder="1" applyAlignment="1">
      <alignment horizontal="center" vertical="center" wrapText="1"/>
    </xf>
    <xf numFmtId="164" fontId="39" fillId="26" borderId="9" xfId="0" applyNumberFormat="1" applyFont="1" applyFill="1" applyBorder="1" applyAlignment="1">
      <alignment horizontal="center" vertical="center"/>
    </xf>
    <xf numFmtId="0" fontId="3" fillId="26" borderId="8" xfId="0" applyFont="1" applyFill="1" applyBorder="1" applyAlignment="1">
      <alignment horizontal="left" vertical="center" wrapText="1"/>
    </xf>
    <xf numFmtId="164" fontId="2" fillId="26" borderId="9" xfId="0" applyNumberFormat="1" applyFont="1" applyFill="1" applyBorder="1" applyAlignment="1">
      <alignment horizontal="center" vertical="center"/>
    </xf>
    <xf numFmtId="0" fontId="39" fillId="26" borderId="1" xfId="0" applyFont="1" applyFill="1" applyBorder="1" applyAlignment="1">
      <alignment horizontal="center" vertical="center" wrapText="1"/>
    </xf>
    <xf numFmtId="0" fontId="2" fillId="26" borderId="12" xfId="0" applyFont="1" applyFill="1" applyBorder="1"/>
    <xf numFmtId="0" fontId="53" fillId="26" borderId="13" xfId="0" applyFont="1" applyFill="1" applyBorder="1" applyAlignment="1"/>
    <xf numFmtId="0" fontId="3" fillId="26" borderId="13" xfId="0" applyFont="1" applyFill="1" applyBorder="1" applyAlignment="1">
      <alignment vertical="center" wrapText="1"/>
    </xf>
    <xf numFmtId="0" fontId="3" fillId="26" borderId="1" xfId="0" applyFont="1" applyFill="1" applyBorder="1" applyAlignment="1">
      <alignment horizontal="left" vertical="center" wrapText="1"/>
    </xf>
    <xf numFmtId="0" fontId="3" fillId="26" borderId="7" xfId="0" applyFont="1" applyFill="1" applyBorder="1" applyAlignment="1">
      <alignment vertical="center" wrapText="1"/>
    </xf>
    <xf numFmtId="0" fontId="53" fillId="26" borderId="7" xfId="0" applyFont="1" applyFill="1" applyBorder="1" applyAlignment="1"/>
    <xf numFmtId="164" fontId="2" fillId="26"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34" fillId="2" borderId="1" xfId="63"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1" xfId="63" applyFont="1" applyFill="1" applyBorder="1" applyAlignment="1">
      <alignment horizontal="center" vertical="center" wrapText="1"/>
    </xf>
    <xf numFmtId="0" fontId="2" fillId="0" borderId="15" xfId="0" applyFont="1" applyBorder="1" applyAlignment="1">
      <alignment vertical="top" wrapText="1"/>
    </xf>
    <xf numFmtId="0" fontId="39" fillId="0" borderId="1" xfId="0" applyFont="1" applyFill="1" applyBorder="1" applyAlignment="1">
      <alignment horizontal="center" vertical="center"/>
    </xf>
    <xf numFmtId="0" fontId="39" fillId="26" borderId="2" xfId="0" applyFont="1" applyFill="1" applyBorder="1" applyAlignment="1">
      <alignment horizontal="center" vertical="center" wrapText="1"/>
    </xf>
    <xf numFmtId="0" fontId="39" fillId="26" borderId="1" xfId="0" applyFont="1" applyFill="1" applyBorder="1" applyAlignment="1">
      <alignment horizontal="left" vertical="center" wrapText="1"/>
    </xf>
    <xf numFmtId="0" fontId="37" fillId="0" borderId="13" xfId="0" applyFont="1" applyFill="1" applyBorder="1" applyAlignment="1">
      <alignment horizontal="left" vertical="center"/>
    </xf>
    <xf numFmtId="0" fontId="37" fillId="0" borderId="3" xfId="0" applyFont="1" applyFill="1" applyBorder="1" applyAlignment="1">
      <alignment horizontal="left" vertical="center"/>
    </xf>
    <xf numFmtId="0" fontId="37" fillId="0" borderId="8" xfId="0" applyFont="1" applyFill="1" applyBorder="1" applyAlignment="1">
      <alignment horizontal="left" vertical="center"/>
    </xf>
    <xf numFmtId="0" fontId="37" fillId="0" borderId="13"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13" xfId="0" applyFont="1" applyFill="1" applyBorder="1" applyAlignment="1">
      <alignment vertical="center" wrapText="1"/>
    </xf>
    <xf numFmtId="0" fontId="48" fillId="0" borderId="3" xfId="0" applyFont="1" applyFill="1" applyBorder="1" applyAlignment="1">
      <alignment vertical="center" wrapText="1"/>
    </xf>
    <xf numFmtId="0" fontId="48" fillId="0" borderId="8" xfId="0" applyFont="1" applyFill="1" applyBorder="1" applyAlignment="1">
      <alignment vertical="center" wrapText="1"/>
    </xf>
    <xf numFmtId="0" fontId="39" fillId="0" borderId="1" xfId="0" applyFont="1" applyFill="1" applyBorder="1" applyAlignment="1">
      <alignment horizontal="left" vertical="center" wrapText="1"/>
    </xf>
    <xf numFmtId="0" fontId="0" fillId="0" borderId="3" xfId="0" applyFill="1" applyBorder="1" applyAlignment="1">
      <alignment vertical="center" wrapText="1"/>
    </xf>
    <xf numFmtId="0" fontId="0" fillId="0" borderId="8" xfId="0" applyFill="1" applyBorder="1" applyAlignment="1">
      <alignment vertical="center" wrapText="1"/>
    </xf>
    <xf numFmtId="0" fontId="39" fillId="0" borderId="13"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1" xfId="0" applyFont="1" applyFill="1" applyBorder="1" applyAlignment="1">
      <alignment horizontal="center" vertical="center" wrapText="1"/>
    </xf>
    <xf numFmtId="166" fontId="47" fillId="0" borderId="13" xfId="6" applyNumberFormat="1" applyFont="1" applyFill="1" applyBorder="1" applyAlignment="1">
      <alignment horizontal="left" vertical="center"/>
    </xf>
    <xf numFmtId="166" fontId="47" fillId="0" borderId="8" xfId="6" applyNumberFormat="1" applyFont="1" applyFill="1" applyBorder="1" applyAlignment="1">
      <alignment horizontal="left" vertical="center"/>
    </xf>
    <xf numFmtId="49" fontId="39" fillId="0" borderId="13" xfId="0" applyNumberFormat="1" applyFont="1" applyFill="1" applyBorder="1" applyAlignment="1">
      <alignment horizontal="center" vertical="center"/>
    </xf>
    <xf numFmtId="49" fontId="39" fillId="0" borderId="3" xfId="0" applyNumberFormat="1" applyFont="1" applyFill="1" applyBorder="1" applyAlignment="1">
      <alignment horizontal="center" vertical="center"/>
    </xf>
    <xf numFmtId="49" fontId="39" fillId="0" borderId="8" xfId="0" applyNumberFormat="1" applyFont="1" applyFill="1" applyBorder="1" applyAlignment="1">
      <alignment horizontal="center" vertical="center"/>
    </xf>
    <xf numFmtId="0" fontId="37" fillId="0" borderId="13"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9" fillId="0" borderId="13" xfId="0" applyFont="1" applyFill="1" applyBorder="1" applyAlignment="1">
      <alignment horizontal="left" vertical="center" wrapText="1"/>
    </xf>
    <xf numFmtId="0" fontId="39" fillId="0" borderId="3"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0" xfId="0" applyFont="1" applyFill="1" applyAlignment="1">
      <alignment horizontal="center" vertical="center" wrapText="1"/>
    </xf>
    <xf numFmtId="164" fontId="39" fillId="0" borderId="1" xfId="0" applyNumberFormat="1" applyFont="1" applyFill="1" applyBorder="1" applyAlignment="1">
      <alignment horizontal="center" vertical="center" wrapText="1"/>
    </xf>
    <xf numFmtId="1" fontId="46" fillId="0" borderId="15" xfId="0" applyNumberFormat="1" applyFont="1" applyFill="1" applyBorder="1" applyAlignment="1">
      <alignment horizontal="center" vertical="center"/>
    </xf>
    <xf numFmtId="0" fontId="39" fillId="0" borderId="7" xfId="0" applyFont="1" applyFill="1" applyBorder="1" applyAlignment="1">
      <alignment horizontal="center" vertical="center" wrapText="1"/>
    </xf>
    <xf numFmtId="0" fontId="39" fillId="0" borderId="12" xfId="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39" fillId="0" borderId="9" xfId="0" applyFont="1" applyFill="1" applyBorder="1" applyAlignment="1">
      <alignment horizontal="left" vertical="center" wrapText="1"/>
    </xf>
    <xf numFmtId="166" fontId="46" fillId="0" borderId="13" xfId="6" applyNumberFormat="1" applyFont="1" applyFill="1" applyBorder="1" applyAlignment="1">
      <alignment horizontal="left" vertical="center" wrapText="1"/>
    </xf>
    <xf numFmtId="166" fontId="46" fillId="0" borderId="8" xfId="6" applyNumberFormat="1" applyFont="1" applyFill="1" applyBorder="1" applyAlignment="1">
      <alignment horizontal="left" vertical="center" wrapText="1"/>
    </xf>
    <xf numFmtId="0" fontId="39" fillId="0" borderId="4" xfId="0" applyFont="1" applyFill="1" applyBorder="1" applyAlignment="1">
      <alignment horizontal="left" vertical="center" wrapText="1"/>
    </xf>
    <xf numFmtId="0" fontId="39" fillId="0" borderId="5" xfId="0" applyFont="1" applyFill="1" applyBorder="1" applyAlignment="1">
      <alignment horizontal="left" vertical="center" wrapText="1"/>
    </xf>
    <xf numFmtId="0" fontId="39" fillId="0" borderId="11" xfId="0" applyFont="1" applyFill="1" applyBorder="1" applyAlignment="1">
      <alignment horizontal="left" vertical="center" wrapText="1"/>
    </xf>
    <xf numFmtId="49" fontId="39" fillId="0" borderId="13" xfId="0" applyNumberFormat="1" applyFont="1" applyFill="1" applyBorder="1" applyAlignment="1">
      <alignment horizontal="left" vertical="center" wrapText="1"/>
    </xf>
    <xf numFmtId="49" fontId="39" fillId="0" borderId="3" xfId="0" applyNumberFormat="1" applyFont="1" applyFill="1" applyBorder="1" applyAlignment="1">
      <alignment horizontal="left" vertical="center" wrapText="1"/>
    </xf>
    <xf numFmtId="49" fontId="39" fillId="0" borderId="8" xfId="0" applyNumberFormat="1" applyFont="1" applyFill="1" applyBorder="1" applyAlignment="1">
      <alignment horizontal="left" vertical="center" wrapText="1"/>
    </xf>
    <xf numFmtId="166" fontId="46" fillId="0" borderId="1" xfId="6" applyNumberFormat="1" applyFont="1" applyFill="1" applyBorder="1" applyAlignment="1">
      <alignment horizontal="left" vertical="center"/>
    </xf>
    <xf numFmtId="0" fontId="39" fillId="0" borderId="2" xfId="0" applyFont="1" applyFill="1" applyBorder="1" applyAlignment="1">
      <alignment horizontal="left" vertical="center" wrapText="1"/>
    </xf>
    <xf numFmtId="166" fontId="47" fillId="0" borderId="8" xfId="6" applyNumberFormat="1" applyFont="1" applyFill="1" applyBorder="1" applyAlignment="1">
      <alignment horizontal="left" vertical="center" wrapText="1"/>
    </xf>
    <xf numFmtId="166" fontId="47" fillId="0" borderId="1" xfId="6" applyNumberFormat="1" applyFont="1" applyFill="1" applyBorder="1" applyAlignment="1">
      <alignment horizontal="left" vertical="center" wrapText="1"/>
    </xf>
    <xf numFmtId="0" fontId="32" fillId="0" borderId="1" xfId="0" applyFont="1" applyFill="1" applyBorder="1" applyAlignment="1">
      <alignment horizontal="left" vertical="center" wrapText="1"/>
    </xf>
    <xf numFmtId="164" fontId="32" fillId="0" borderId="1" xfId="77"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9" fillId="0" borderId="6"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38" xfId="0" applyFont="1" applyFill="1" applyBorder="1" applyAlignment="1">
      <alignment horizontal="left" vertical="center" wrapText="1"/>
    </xf>
    <xf numFmtId="164" fontId="32" fillId="0" borderId="9" xfId="77" applyNumberFormat="1" applyFont="1" applyFill="1" applyBorder="1" applyAlignment="1">
      <alignment horizontal="left" vertical="center" wrapText="1"/>
    </xf>
    <xf numFmtId="164" fontId="32" fillId="0" borderId="15" xfId="77" applyNumberFormat="1" applyFont="1" applyFill="1" applyBorder="1" applyAlignment="1">
      <alignment horizontal="left" vertical="center" wrapText="1"/>
    </xf>
    <xf numFmtId="164" fontId="32" fillId="0" borderId="2" xfId="77" applyNumberFormat="1"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9" fillId="0" borderId="10" xfId="0" applyFont="1" applyFill="1" applyBorder="1" applyAlignment="1">
      <alignment horizontal="left" vertical="center" wrapText="1"/>
    </xf>
    <xf numFmtId="0" fontId="39" fillId="0" borderId="15"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 xfId="0" applyFont="1" applyFill="1" applyBorder="1" applyAlignment="1">
      <alignment vertical="center" wrapText="1"/>
    </xf>
    <xf numFmtId="0" fontId="37" fillId="0" borderId="1" xfId="0" applyFont="1" applyFill="1" applyBorder="1" applyAlignment="1">
      <alignment vertical="center"/>
    </xf>
    <xf numFmtId="0" fontId="39" fillId="0" borderId="13" xfId="0" applyFont="1" applyFill="1" applyBorder="1" applyAlignment="1">
      <alignment horizontal="center" vertical="center"/>
    </xf>
    <xf numFmtId="0" fontId="39" fillId="0" borderId="3" xfId="0" applyFont="1" applyFill="1" applyBorder="1" applyAlignment="1">
      <alignment horizontal="center" vertical="center"/>
    </xf>
    <xf numFmtId="0" fontId="39" fillId="0" borderId="8" xfId="0" applyFont="1" applyFill="1" applyBorder="1" applyAlignment="1">
      <alignment horizontal="center" vertical="center"/>
    </xf>
    <xf numFmtId="0" fontId="39" fillId="26" borderId="1" xfId="0" applyFont="1" applyFill="1" applyBorder="1" applyAlignment="1">
      <alignment horizontal="center" vertical="center"/>
    </xf>
    <xf numFmtId="0" fontId="2" fillId="26" borderId="1" xfId="0" applyFont="1" applyFill="1" applyBorder="1" applyAlignment="1">
      <alignment vertical="center"/>
    </xf>
    <xf numFmtId="0" fontId="3" fillId="26" borderId="13" xfId="0" applyFont="1" applyFill="1" applyBorder="1" applyAlignment="1">
      <alignment horizontal="left" vertical="center" wrapText="1"/>
    </xf>
    <xf numFmtId="0" fontId="53" fillId="26" borderId="3" xfId="0" applyFont="1" applyFill="1" applyBorder="1" applyAlignment="1"/>
    <xf numFmtId="0" fontId="53" fillId="26" borderId="8" xfId="0" applyFont="1" applyFill="1" applyBorder="1" applyAlignment="1"/>
    <xf numFmtId="0" fontId="39" fillId="26" borderId="9" xfId="0" applyFont="1" applyFill="1" applyBorder="1" applyAlignment="1">
      <alignment horizontal="center" vertical="center"/>
    </xf>
    <xf numFmtId="0" fontId="0" fillId="26" borderId="15" xfId="0" applyFill="1" applyBorder="1" applyAlignment="1"/>
    <xf numFmtId="0" fontId="0" fillId="26" borderId="2" xfId="0" applyFill="1" applyBorder="1" applyAlignment="1"/>
    <xf numFmtId="0" fontId="39"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1" fillId="0" borderId="0" xfId="0" applyFont="1" applyFill="1" applyBorder="1" applyAlignment="1">
      <alignment horizontal="center" wrapText="1"/>
    </xf>
    <xf numFmtId="0" fontId="6" fillId="0" borderId="31"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37" fillId="0" borderId="29" xfId="0" applyFont="1" applyFill="1" applyBorder="1" applyAlignment="1">
      <alignment horizontal="left"/>
    </xf>
    <xf numFmtId="0" fontId="38" fillId="0" borderId="29" xfId="0" applyFont="1" applyFill="1" applyBorder="1" applyAlignment="1">
      <alignment horizontal="left" wrapText="1"/>
    </xf>
    <xf numFmtId="0" fontId="6" fillId="0" borderId="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9" xfId="0" applyFont="1" applyFill="1" applyBorder="1" applyAlignment="1">
      <alignment vertical="center" wrapText="1"/>
    </xf>
    <xf numFmtId="0" fontId="6" fillId="0" borderId="2" xfId="0" applyFont="1" applyFill="1" applyBorder="1" applyAlignment="1">
      <alignment vertical="center" wrapText="1"/>
    </xf>
    <xf numFmtId="0" fontId="55" fillId="0" borderId="0" xfId="0" applyFont="1" applyFill="1" applyAlignment="1"/>
    <xf numFmtId="0" fontId="53" fillId="0" borderId="0" xfId="0" applyFont="1" applyAlignment="1"/>
    <xf numFmtId="0" fontId="41" fillId="0" borderId="0" xfId="0" applyFont="1" applyFill="1" applyAlignment="1"/>
    <xf numFmtId="0" fontId="0" fillId="0" borderId="0" xfId="0" applyAlignment="1"/>
    <xf numFmtId="0" fontId="2" fillId="0" borderId="1" xfId="0" applyFont="1" applyFill="1" applyBorder="1" applyAlignment="1">
      <alignment horizontal="left" vertical="center" wrapText="1"/>
    </xf>
    <xf numFmtId="0" fontId="35" fillId="0" borderId="0" xfId="0" applyFont="1" applyFill="1" applyAlignment="1">
      <alignment horizontal="center" wrapText="1"/>
    </xf>
    <xf numFmtId="0" fontId="42" fillId="0" borderId="1" xfId="0" applyFont="1" applyFill="1" applyBorder="1" applyAlignment="1">
      <alignment horizontal="left"/>
    </xf>
    <xf numFmtId="0" fontId="36" fillId="0" borderId="1" xfId="0" applyFont="1" applyFill="1" applyBorder="1" applyAlignment="1">
      <alignment horizontal="left"/>
    </xf>
    <xf numFmtId="0" fontId="36" fillId="0" borderId="1" xfId="0" applyFont="1" applyFill="1" applyBorder="1" applyAlignment="1">
      <alignment horizontal="left" wrapText="1"/>
    </xf>
    <xf numFmtId="0" fontId="54" fillId="0" borderId="0" xfId="0" applyFont="1" applyFill="1" applyAlignment="1"/>
    <xf numFmtId="0" fontId="35" fillId="0" borderId="0" xfId="0" applyFont="1" applyFill="1" applyAlignment="1"/>
    <xf numFmtId="0" fontId="6" fillId="0" borderId="49" xfId="0" applyFont="1" applyBorder="1" applyAlignment="1">
      <alignment horizontal="center" vertical="top"/>
    </xf>
    <xf numFmtId="0" fontId="6" fillId="0" borderId="49" xfId="0" applyFont="1" applyBorder="1" applyAlignment="1">
      <alignment horizontal="center" vertical="top" wrapText="1"/>
    </xf>
    <xf numFmtId="0" fontId="37" fillId="0" borderId="1" xfId="0" applyFont="1" applyBorder="1" applyAlignment="1">
      <alignment vertical="top" wrapText="1"/>
    </xf>
    <xf numFmtId="0" fontId="6" fillId="0" borderId="50" xfId="0" applyFont="1" applyBorder="1" applyAlignment="1">
      <alignment horizontal="center" vertical="top" wrapText="1"/>
    </xf>
    <xf numFmtId="0" fontId="37" fillId="0" borderId="1" xfId="0" applyFont="1" applyBorder="1" applyAlignment="1">
      <alignment vertical="top"/>
    </xf>
    <xf numFmtId="0" fontId="37" fillId="0" borderId="0" xfId="0" applyFont="1" applyAlignment="1">
      <alignment horizontal="center" vertical="top" wrapText="1"/>
    </xf>
    <xf numFmtId="0" fontId="37" fillId="0" borderId="51" xfId="0" applyFont="1" applyBorder="1" applyAlignment="1">
      <alignment horizontal="center" vertical="top" wrapText="1"/>
    </xf>
    <xf numFmtId="0" fontId="37" fillId="0" borderId="52" xfId="0" applyFont="1" applyBorder="1" applyAlignment="1">
      <alignment vertical="top"/>
    </xf>
    <xf numFmtId="0" fontId="37" fillId="27" borderId="52" xfId="0" applyFont="1" applyFill="1" applyBorder="1" applyAlignment="1">
      <alignment horizontal="center" vertical="top" wrapText="1"/>
    </xf>
    <xf numFmtId="0" fontId="37" fillId="27" borderId="42" xfId="0" applyFont="1" applyFill="1" applyBorder="1" applyAlignment="1">
      <alignment horizontal="center" vertical="top" wrapText="1"/>
    </xf>
    <xf numFmtId="0" fontId="37" fillId="0" borderId="41" xfId="0" applyFont="1" applyBorder="1" applyAlignment="1">
      <alignment vertical="top"/>
    </xf>
    <xf numFmtId="0" fontId="2" fillId="0" borderId="0" xfId="0" applyFont="1" applyAlignment="1">
      <alignment horizont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26" borderId="1" xfId="0" applyFont="1" applyFill="1" applyBorder="1" applyAlignment="1">
      <alignment vertical="center" wrapText="1"/>
    </xf>
  </cellXfs>
  <cellStyles count="81">
    <cellStyle name="20% - Accent1 2" xfId="17"/>
    <cellStyle name="20% - Accent2 2" xfId="18"/>
    <cellStyle name="20% - Accent3 2" xfId="19"/>
    <cellStyle name="20% - Accent4 2" xfId="20"/>
    <cellStyle name="20% - Accent5 2" xfId="21"/>
    <cellStyle name="20% - Accent6 2" xfId="22"/>
    <cellStyle name="40% - Accent1 2" xfId="23"/>
    <cellStyle name="40% - Accent2 2" xfId="24"/>
    <cellStyle name="40% - Accent3 2" xfId="25"/>
    <cellStyle name="40% - Accent4 2" xfId="26"/>
    <cellStyle name="40% - Accent5 2" xfId="27"/>
    <cellStyle name="40% - Accent6 2" xfId="28"/>
    <cellStyle name="60% - Accent1 2" xfId="29"/>
    <cellStyle name="60% - Accent2 2" xfId="30"/>
    <cellStyle name="60% - Accent3 2" xfId="31"/>
    <cellStyle name="60% - Accent4 2" xfId="32"/>
    <cellStyle name="60% - Accent5 2" xfId="33"/>
    <cellStyle name="60% - Accent6 2" xfId="34"/>
    <cellStyle name="Accent1 2" xfId="35"/>
    <cellStyle name="Accent2 2" xfId="36"/>
    <cellStyle name="Accent3 2" xfId="37"/>
    <cellStyle name="Accent4 2" xfId="38"/>
    <cellStyle name="Accent5 2" xfId="39"/>
    <cellStyle name="Accent6 2" xfId="40"/>
    <cellStyle name="Bad 2" xfId="41"/>
    <cellStyle name="Calculation 2" xfId="42"/>
    <cellStyle name="Check Cell 2" xfId="43"/>
    <cellStyle name="Comma" xfId="1" builtinId="3"/>
    <cellStyle name="Comma 2" xfId="4"/>
    <cellStyle name="Comma 2 2" xfId="8"/>
    <cellStyle name="Comma 2 2 2" xfId="44"/>
    <cellStyle name="Comma 2 3" xfId="11"/>
    <cellStyle name="Comma 3" xfId="7"/>
    <cellStyle name="Comma 3 2" xfId="45"/>
    <cellStyle name="Comma 4" xfId="10"/>
    <cellStyle name="Explanatory Text 2" xfId="46"/>
    <cellStyle name="Good 2" xfId="47"/>
    <cellStyle name="Heading 1 2" xfId="48"/>
    <cellStyle name="Heading 2 2" xfId="49"/>
    <cellStyle name="Heading 3 2" xfId="50"/>
    <cellStyle name="Heading 4 2" xfId="51"/>
    <cellStyle name="Hyperlink" xfId="2" builtinId="8"/>
    <cellStyle name="Input 2" xfId="52"/>
    <cellStyle name="Linked Cell 2" xfId="53"/>
    <cellStyle name="Neutral 2" xfId="14"/>
    <cellStyle name="Neutral 3" xfId="54"/>
    <cellStyle name="Normal" xfId="0" builtinId="0"/>
    <cellStyle name="Normal 2" xfId="3"/>
    <cellStyle name="Normal 2 2" xfId="55"/>
    <cellStyle name="Normal 2 2 2" xfId="80"/>
    <cellStyle name="Normal 2 3" xfId="56"/>
    <cellStyle name="Normal 3" xfId="6"/>
    <cellStyle name="Normal 3 2" xfId="12"/>
    <cellStyle name="Normal 3 2 2" xfId="57"/>
    <cellStyle name="Normal 3_HavelvacN2axjusakN3" xfId="15"/>
    <cellStyle name="Normal 4" xfId="9"/>
    <cellStyle name="Normal 4 2" xfId="13"/>
    <cellStyle name="Normal 5" xfId="16"/>
    <cellStyle name="Normal 5 2" xfId="58"/>
    <cellStyle name="Normal 6" xfId="59"/>
    <cellStyle name="Normal 7" xfId="60"/>
    <cellStyle name="Normal 8" xfId="72"/>
    <cellStyle name="Normal_2006 migocarumner" xfId="77"/>
    <cellStyle name="Normal_2014petpatveramenavejin" xfId="76"/>
    <cellStyle name="Normal_ajakcutyun2012_2015_grakanutyun_mamul_havelvac" xfId="75"/>
    <cellStyle name="Normal_Axjusak22-3,22-4_10" xfId="73"/>
    <cellStyle name="Normal_Gayan" xfId="79"/>
    <cellStyle name="Normal_havelvacwchpet" xfId="71"/>
    <cellStyle name="Normal_Sheet1" xfId="74"/>
    <cellStyle name="Normal_verchnakan.21.2015." xfId="78"/>
    <cellStyle name="Note 2" xfId="61"/>
    <cellStyle name="Output 2" xfId="62"/>
    <cellStyle name="Percent 2" xfId="5"/>
    <cellStyle name="Style 1" xfId="63"/>
    <cellStyle name="Style 1 2" xfId="64"/>
    <cellStyle name="Style 1_verchnakan_ax21-25_2018" xfId="65"/>
    <cellStyle name="Title 2" xfId="66"/>
    <cellStyle name="Total 2" xfId="67"/>
    <cellStyle name="Warning Text 2" xfId="68"/>
    <cellStyle name="Обычный 2" xfId="69"/>
    <cellStyle name="Обычный 2 2" xfId="7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5"/>
  <sheetViews>
    <sheetView zoomScale="85" zoomScaleNormal="85" workbookViewId="0">
      <selection activeCell="B5" sqref="B5"/>
    </sheetView>
  </sheetViews>
  <sheetFormatPr defaultRowHeight="15" x14ac:dyDescent="0.25"/>
  <cols>
    <col min="1" max="1" width="2.7109375" customWidth="1"/>
    <col min="2" max="2" width="6" customWidth="1"/>
    <col min="3" max="3" width="7.85546875" customWidth="1"/>
    <col min="4" max="4" width="38.5703125" customWidth="1"/>
    <col min="5" max="5" width="12.140625" customWidth="1"/>
    <col min="6" max="6" width="12.85546875" customWidth="1"/>
    <col min="7" max="7" width="13" customWidth="1"/>
    <col min="8" max="8" width="13.85546875" customWidth="1"/>
    <col min="11" max="11" width="10.42578125" customWidth="1"/>
    <col min="12" max="12" width="13.140625" customWidth="1"/>
    <col min="13" max="13" width="10.7109375" customWidth="1"/>
    <col min="14" max="14" width="13.85546875" customWidth="1"/>
    <col min="15" max="15" width="11" customWidth="1"/>
    <col min="17" max="17" width="11.85546875" customWidth="1"/>
    <col min="18" max="18" width="11.5703125" customWidth="1"/>
    <col min="19" max="19" width="18.5703125" customWidth="1"/>
    <col min="21" max="24" width="0" hidden="1" customWidth="1"/>
  </cols>
  <sheetData>
    <row r="1" spans="2:26" s="1" customFormat="1" x14ac:dyDescent="0.25">
      <c r="B1" s="3"/>
      <c r="S1" s="4" t="s">
        <v>56</v>
      </c>
    </row>
    <row r="2" spans="2:26" x14ac:dyDescent="0.25">
      <c r="B2" s="3"/>
      <c r="S2" s="4"/>
    </row>
    <row r="3" spans="2:26" s="2" customFormat="1" ht="9.75" customHeight="1" x14ac:dyDescent="0.25">
      <c r="B3" s="3"/>
      <c r="C3" s="4"/>
    </row>
    <row r="4" spans="2:26" s="2" customFormat="1" x14ac:dyDescent="0.25">
      <c r="B4" s="4" t="s">
        <v>57</v>
      </c>
      <c r="C4" s="4"/>
    </row>
    <row r="5" spans="2:26" ht="9.75" customHeight="1" x14ac:dyDescent="0.25">
      <c r="B5" s="4"/>
      <c r="C5" s="4"/>
    </row>
    <row r="6" spans="2:26" x14ac:dyDescent="0.25">
      <c r="B6" s="2"/>
      <c r="C6" s="2"/>
    </row>
    <row r="7" spans="2:26" ht="15" customHeight="1" x14ac:dyDescent="0.25">
      <c r="B7" s="415" t="s">
        <v>25</v>
      </c>
      <c r="C7" s="415"/>
      <c r="D7" s="415" t="s">
        <v>28</v>
      </c>
      <c r="E7" s="415" t="s">
        <v>45</v>
      </c>
      <c r="F7" s="415"/>
      <c r="G7" s="415"/>
      <c r="H7" s="415"/>
      <c r="I7" s="415"/>
      <c r="J7" s="415"/>
      <c r="K7" s="415"/>
      <c r="L7" s="415"/>
      <c r="M7" s="415"/>
      <c r="N7" s="415"/>
      <c r="O7" s="415"/>
      <c r="P7" s="415"/>
      <c r="Q7" s="415"/>
      <c r="R7" s="415"/>
      <c r="S7" s="415"/>
      <c r="U7" s="12" t="s">
        <v>29</v>
      </c>
      <c r="V7" s="13" t="s">
        <v>30</v>
      </c>
      <c r="W7" s="11"/>
      <c r="X7" s="2"/>
      <c r="Y7" s="1"/>
      <c r="Z7" s="1"/>
    </row>
    <row r="8" spans="2:26" x14ac:dyDescent="0.25">
      <c r="B8" s="415"/>
      <c r="C8" s="415"/>
      <c r="D8" s="415"/>
      <c r="E8" s="415" t="s">
        <v>23</v>
      </c>
      <c r="F8" s="413" t="s">
        <v>22</v>
      </c>
      <c r="G8" s="413"/>
      <c r="H8" s="413"/>
      <c r="I8" s="413"/>
      <c r="J8" s="413"/>
      <c r="K8" s="413"/>
      <c r="L8" s="413"/>
      <c r="M8" s="413"/>
      <c r="N8" s="413"/>
      <c r="O8" s="413"/>
      <c r="P8" s="413"/>
      <c r="Q8" s="413"/>
      <c r="R8" s="413"/>
      <c r="S8" s="413"/>
    </row>
    <row r="9" spans="2:26" s="2" customFormat="1" ht="15" customHeight="1" x14ac:dyDescent="0.25">
      <c r="B9" s="415" t="s">
        <v>21</v>
      </c>
      <c r="C9" s="415" t="s">
        <v>24</v>
      </c>
      <c r="D9" s="415"/>
      <c r="E9" s="415"/>
      <c r="F9" s="416" t="s">
        <v>31</v>
      </c>
      <c r="G9" s="413" t="s">
        <v>22</v>
      </c>
      <c r="H9" s="413"/>
      <c r="I9" s="413"/>
      <c r="J9" s="413"/>
      <c r="K9" s="413"/>
      <c r="L9" s="413"/>
      <c r="M9" s="413"/>
      <c r="N9" s="416" t="s">
        <v>39</v>
      </c>
      <c r="O9" s="413" t="s">
        <v>22</v>
      </c>
      <c r="P9" s="413"/>
      <c r="Q9" s="413"/>
      <c r="R9" s="413"/>
      <c r="S9" s="414" t="s">
        <v>44</v>
      </c>
    </row>
    <row r="10" spans="2:26" s="2" customFormat="1" ht="54.75" customHeight="1" x14ac:dyDescent="0.25">
      <c r="B10" s="415"/>
      <c r="C10" s="415"/>
      <c r="D10" s="415"/>
      <c r="E10" s="415"/>
      <c r="F10" s="416"/>
      <c r="G10" s="8" t="s">
        <v>32</v>
      </c>
      <c r="H10" s="8" t="s">
        <v>33</v>
      </c>
      <c r="I10" s="8" t="s">
        <v>34</v>
      </c>
      <c r="J10" s="8" t="s">
        <v>35</v>
      </c>
      <c r="K10" s="8" t="s">
        <v>36</v>
      </c>
      <c r="L10" s="8" t="s">
        <v>37</v>
      </c>
      <c r="M10" s="8" t="s">
        <v>38</v>
      </c>
      <c r="N10" s="416"/>
      <c r="O10" s="8" t="s">
        <v>40</v>
      </c>
      <c r="P10" s="8" t="s">
        <v>41</v>
      </c>
      <c r="Q10" s="8" t="s">
        <v>42</v>
      </c>
      <c r="R10" s="8" t="s">
        <v>43</v>
      </c>
      <c r="S10" s="414"/>
    </row>
    <row r="11" spans="2:26" s="2" customFormat="1" x14ac:dyDescent="0.25">
      <c r="B11" s="14" t="s">
        <v>2</v>
      </c>
      <c r="C11" s="22"/>
      <c r="D11" s="23"/>
      <c r="E11" s="21" t="s">
        <v>46</v>
      </c>
      <c r="F11" s="21" t="s">
        <v>46</v>
      </c>
      <c r="G11" s="21" t="s">
        <v>46</v>
      </c>
      <c r="H11" s="21" t="s">
        <v>46</v>
      </c>
      <c r="I11" s="21" t="s">
        <v>46</v>
      </c>
      <c r="J11" s="21" t="s">
        <v>46</v>
      </c>
      <c r="K11" s="21" t="s">
        <v>46</v>
      </c>
      <c r="L11" s="21" t="s">
        <v>46</v>
      </c>
      <c r="M11" s="21" t="s">
        <v>46</v>
      </c>
      <c r="N11" s="21" t="s">
        <v>46</v>
      </c>
      <c r="O11" s="21" t="s">
        <v>46</v>
      </c>
      <c r="P11" s="21" t="s">
        <v>46</v>
      </c>
      <c r="Q11" s="21" t="s">
        <v>46</v>
      </c>
      <c r="R11" s="21" t="s">
        <v>46</v>
      </c>
      <c r="S11" s="21" t="s">
        <v>46</v>
      </c>
    </row>
    <row r="12" spans="2:26" ht="15" customHeight="1" x14ac:dyDescent="0.25">
      <c r="B12" s="27" t="s">
        <v>20</v>
      </c>
      <c r="C12" s="28"/>
      <c r="D12" s="29"/>
      <c r="E12" s="8" t="s">
        <v>46</v>
      </c>
      <c r="F12" s="8" t="s">
        <v>46</v>
      </c>
      <c r="G12" s="8" t="s">
        <v>46</v>
      </c>
      <c r="H12" s="8" t="s">
        <v>46</v>
      </c>
      <c r="I12" s="8" t="s">
        <v>46</v>
      </c>
      <c r="J12" s="8" t="s">
        <v>46</v>
      </c>
      <c r="K12" s="8" t="s">
        <v>46</v>
      </c>
      <c r="L12" s="8" t="s">
        <v>46</v>
      </c>
      <c r="M12" s="8" t="s">
        <v>46</v>
      </c>
      <c r="N12" s="8" t="s">
        <v>46</v>
      </c>
      <c r="O12" s="8" t="s">
        <v>46</v>
      </c>
      <c r="P12" s="8" t="s">
        <v>46</v>
      </c>
      <c r="Q12" s="8" t="s">
        <v>46</v>
      </c>
      <c r="R12" s="8" t="s">
        <v>46</v>
      </c>
      <c r="S12" s="8" t="s">
        <v>46</v>
      </c>
    </row>
    <row r="13" spans="2:26" ht="15.75" customHeight="1" x14ac:dyDescent="0.25">
      <c r="B13" s="38">
        <v>1088</v>
      </c>
      <c r="C13" s="28"/>
      <c r="D13" s="29" t="s">
        <v>16</v>
      </c>
      <c r="E13" s="9" t="s">
        <v>46</v>
      </c>
      <c r="F13" s="8" t="s">
        <v>46</v>
      </c>
      <c r="G13" s="8" t="s">
        <v>46</v>
      </c>
      <c r="H13" s="8" t="s">
        <v>46</v>
      </c>
      <c r="I13" s="8" t="s">
        <v>46</v>
      </c>
      <c r="J13" s="8" t="s">
        <v>46</v>
      </c>
      <c r="K13" s="8" t="s">
        <v>46</v>
      </c>
      <c r="L13" s="8" t="s">
        <v>46</v>
      </c>
      <c r="M13" s="8" t="s">
        <v>46</v>
      </c>
      <c r="N13" s="8" t="s">
        <v>46</v>
      </c>
      <c r="O13" s="8" t="s">
        <v>46</v>
      </c>
      <c r="P13" s="8" t="s">
        <v>46</v>
      </c>
      <c r="Q13" s="8" t="s">
        <v>46</v>
      </c>
      <c r="R13" s="8" t="s">
        <v>46</v>
      </c>
      <c r="S13" s="8" t="s">
        <v>46</v>
      </c>
    </row>
    <row r="14" spans="2:26" ht="79.5" customHeight="1" x14ac:dyDescent="0.25">
      <c r="B14" s="417"/>
      <c r="C14" s="24" t="s">
        <v>4</v>
      </c>
      <c r="D14" s="25" t="s">
        <v>17</v>
      </c>
      <c r="E14" s="20" t="s">
        <v>46</v>
      </c>
      <c r="F14" s="21" t="s">
        <v>46</v>
      </c>
      <c r="G14" s="21" t="s">
        <v>46</v>
      </c>
      <c r="H14" s="21" t="s">
        <v>46</v>
      </c>
      <c r="I14" s="21" t="s">
        <v>46</v>
      </c>
      <c r="J14" s="21" t="s">
        <v>46</v>
      </c>
      <c r="K14" s="21" t="s">
        <v>46</v>
      </c>
      <c r="L14" s="21" t="s">
        <v>46</v>
      </c>
      <c r="M14" s="21" t="s">
        <v>46</v>
      </c>
      <c r="N14" s="21" t="s">
        <v>46</v>
      </c>
      <c r="O14" s="21" t="s">
        <v>46</v>
      </c>
      <c r="P14" s="21" t="s">
        <v>46</v>
      </c>
      <c r="Q14" s="21" t="s">
        <v>46</v>
      </c>
      <c r="R14" s="21" t="s">
        <v>46</v>
      </c>
      <c r="S14" s="21" t="s">
        <v>46</v>
      </c>
    </row>
    <row r="15" spans="2:26" ht="54" x14ac:dyDescent="0.25">
      <c r="B15" s="417"/>
      <c r="C15" s="24" t="s">
        <v>6</v>
      </c>
      <c r="D15" s="25" t="s">
        <v>18</v>
      </c>
      <c r="E15" s="20" t="s">
        <v>46</v>
      </c>
      <c r="F15" s="21" t="s">
        <v>46</v>
      </c>
      <c r="G15" s="21" t="s">
        <v>46</v>
      </c>
      <c r="H15" s="21" t="s">
        <v>46</v>
      </c>
      <c r="I15" s="21" t="s">
        <v>46</v>
      </c>
      <c r="J15" s="21" t="s">
        <v>46</v>
      </c>
      <c r="K15" s="21" t="s">
        <v>46</v>
      </c>
      <c r="L15" s="21" t="s">
        <v>46</v>
      </c>
      <c r="M15" s="21" t="s">
        <v>46</v>
      </c>
      <c r="N15" s="21" t="s">
        <v>46</v>
      </c>
      <c r="O15" s="21" t="s">
        <v>46</v>
      </c>
      <c r="P15" s="21" t="s">
        <v>46</v>
      </c>
      <c r="Q15" s="21" t="s">
        <v>46</v>
      </c>
      <c r="R15" s="21" t="s">
        <v>46</v>
      </c>
      <c r="S15" s="21" t="s">
        <v>46</v>
      </c>
    </row>
    <row r="16" spans="2:26" ht="16.5" customHeight="1" x14ac:dyDescent="0.25">
      <c r="B16" s="417"/>
      <c r="C16" s="24" t="s">
        <v>8</v>
      </c>
      <c r="D16" s="25" t="s">
        <v>19</v>
      </c>
      <c r="E16" s="20" t="s">
        <v>46</v>
      </c>
      <c r="F16" s="21" t="s">
        <v>46</v>
      </c>
      <c r="G16" s="21" t="s">
        <v>46</v>
      </c>
      <c r="H16" s="21" t="s">
        <v>46</v>
      </c>
      <c r="I16" s="21" t="s">
        <v>46</v>
      </c>
      <c r="J16" s="21" t="s">
        <v>46</v>
      </c>
      <c r="K16" s="21" t="s">
        <v>46</v>
      </c>
      <c r="L16" s="21" t="s">
        <v>46</v>
      </c>
      <c r="M16" s="21" t="s">
        <v>46</v>
      </c>
      <c r="N16" s="21" t="s">
        <v>46</v>
      </c>
      <c r="O16" s="21" t="s">
        <v>46</v>
      </c>
      <c r="P16" s="21" t="s">
        <v>46</v>
      </c>
      <c r="Q16" s="21" t="s">
        <v>46</v>
      </c>
      <c r="R16" s="21" t="s">
        <v>46</v>
      </c>
      <c r="S16" s="21" t="s">
        <v>46</v>
      </c>
    </row>
    <row r="17" spans="2:19" ht="15.75" customHeight="1" x14ac:dyDescent="0.25">
      <c r="B17" s="38">
        <v>1160</v>
      </c>
      <c r="C17" s="41"/>
      <c r="D17" s="41" t="s">
        <v>47</v>
      </c>
      <c r="E17" s="9" t="s">
        <v>46</v>
      </c>
      <c r="F17" s="8" t="s">
        <v>46</v>
      </c>
      <c r="G17" s="8" t="s">
        <v>46</v>
      </c>
      <c r="H17" s="8" t="s">
        <v>46</v>
      </c>
      <c r="I17" s="8" t="s">
        <v>46</v>
      </c>
      <c r="J17" s="8" t="s">
        <v>46</v>
      </c>
      <c r="K17" s="8" t="s">
        <v>46</v>
      </c>
      <c r="L17" s="8" t="s">
        <v>46</v>
      </c>
      <c r="M17" s="8" t="s">
        <v>46</v>
      </c>
      <c r="N17" s="8" t="s">
        <v>46</v>
      </c>
      <c r="O17" s="8" t="s">
        <v>46</v>
      </c>
      <c r="P17" s="8" t="s">
        <v>46</v>
      </c>
      <c r="Q17" s="8" t="s">
        <v>46</v>
      </c>
      <c r="R17" s="8" t="s">
        <v>46</v>
      </c>
      <c r="S17" s="8" t="s">
        <v>46</v>
      </c>
    </row>
    <row r="18" spans="2:19" s="2" customFormat="1" ht="54" x14ac:dyDescent="0.25">
      <c r="B18" s="417"/>
      <c r="C18" s="36" t="s">
        <v>4</v>
      </c>
      <c r="D18" s="37" t="s">
        <v>48</v>
      </c>
      <c r="E18" s="20" t="s">
        <v>46</v>
      </c>
      <c r="F18" s="21" t="s">
        <v>46</v>
      </c>
      <c r="G18" s="21" t="s">
        <v>46</v>
      </c>
      <c r="H18" s="21" t="s">
        <v>46</v>
      </c>
      <c r="I18" s="21" t="s">
        <v>46</v>
      </c>
      <c r="J18" s="21" t="s">
        <v>46</v>
      </c>
      <c r="K18" s="21" t="s">
        <v>46</v>
      </c>
      <c r="L18" s="21" t="s">
        <v>46</v>
      </c>
      <c r="M18" s="21" t="s">
        <v>46</v>
      </c>
      <c r="N18" s="21" t="s">
        <v>46</v>
      </c>
      <c r="O18" s="21" t="s">
        <v>46</v>
      </c>
      <c r="P18" s="21" t="s">
        <v>46</v>
      </c>
      <c r="Q18" s="21" t="s">
        <v>46</v>
      </c>
      <c r="R18" s="21" t="s">
        <v>46</v>
      </c>
      <c r="S18" s="21" t="s">
        <v>46</v>
      </c>
    </row>
    <row r="19" spans="2:19" s="2" customFormat="1" ht="27" x14ac:dyDescent="0.25">
      <c r="B19" s="417"/>
      <c r="C19" s="33" t="s">
        <v>6</v>
      </c>
      <c r="D19" s="25" t="s">
        <v>49</v>
      </c>
      <c r="E19" s="20" t="s">
        <v>46</v>
      </c>
      <c r="F19" s="21" t="s">
        <v>46</v>
      </c>
      <c r="G19" s="21" t="s">
        <v>46</v>
      </c>
      <c r="H19" s="21" t="s">
        <v>46</v>
      </c>
      <c r="I19" s="21" t="s">
        <v>46</v>
      </c>
      <c r="J19" s="21" t="s">
        <v>46</v>
      </c>
      <c r="K19" s="21" t="s">
        <v>46</v>
      </c>
      <c r="L19" s="21" t="s">
        <v>46</v>
      </c>
      <c r="M19" s="21" t="s">
        <v>46</v>
      </c>
      <c r="N19" s="21" t="s">
        <v>46</v>
      </c>
      <c r="O19" s="21" t="s">
        <v>46</v>
      </c>
      <c r="P19" s="21" t="s">
        <v>46</v>
      </c>
      <c r="Q19" s="21" t="s">
        <v>46</v>
      </c>
      <c r="R19" s="21" t="s">
        <v>46</v>
      </c>
      <c r="S19" s="21" t="s">
        <v>46</v>
      </c>
    </row>
    <row r="20" spans="2:19" s="2" customFormat="1" ht="15.75" customHeight="1" x14ac:dyDescent="0.25">
      <c r="B20" s="417"/>
      <c r="C20" s="33" t="s">
        <v>8</v>
      </c>
      <c r="D20" s="25" t="s">
        <v>50</v>
      </c>
      <c r="E20" s="20" t="s">
        <v>46</v>
      </c>
      <c r="F20" s="21" t="s">
        <v>46</v>
      </c>
      <c r="G20" s="21" t="s">
        <v>46</v>
      </c>
      <c r="H20" s="21" t="s">
        <v>46</v>
      </c>
      <c r="I20" s="21" t="s">
        <v>46</v>
      </c>
      <c r="J20" s="21" t="s">
        <v>46</v>
      </c>
      <c r="K20" s="21" t="s">
        <v>46</v>
      </c>
      <c r="L20" s="21" t="s">
        <v>46</v>
      </c>
      <c r="M20" s="21" t="s">
        <v>46</v>
      </c>
      <c r="N20" s="21" t="s">
        <v>46</v>
      </c>
      <c r="O20" s="21" t="s">
        <v>46</v>
      </c>
      <c r="P20" s="21" t="s">
        <v>46</v>
      </c>
      <c r="Q20" s="21" t="s">
        <v>46</v>
      </c>
      <c r="R20" s="21" t="s">
        <v>46</v>
      </c>
      <c r="S20" s="21" t="s">
        <v>46</v>
      </c>
    </row>
    <row r="21" spans="2:19" s="2" customFormat="1" ht="67.5" x14ac:dyDescent="0.25">
      <c r="B21" s="26"/>
      <c r="C21" s="33" t="s">
        <v>10</v>
      </c>
      <c r="D21" s="25" t="s">
        <v>51</v>
      </c>
      <c r="E21" s="20" t="s">
        <v>46</v>
      </c>
      <c r="F21" s="21" t="s">
        <v>46</v>
      </c>
      <c r="G21" s="21" t="s">
        <v>46</v>
      </c>
      <c r="H21" s="21" t="s">
        <v>46</v>
      </c>
      <c r="I21" s="21" t="s">
        <v>46</v>
      </c>
      <c r="J21" s="21" t="s">
        <v>46</v>
      </c>
      <c r="K21" s="21" t="s">
        <v>46</v>
      </c>
      <c r="L21" s="21" t="s">
        <v>46</v>
      </c>
      <c r="M21" s="21" t="s">
        <v>46</v>
      </c>
      <c r="N21" s="21" t="s">
        <v>46</v>
      </c>
      <c r="O21" s="21" t="s">
        <v>46</v>
      </c>
      <c r="P21" s="21" t="s">
        <v>46</v>
      </c>
      <c r="Q21" s="21" t="s">
        <v>46</v>
      </c>
      <c r="R21" s="21" t="s">
        <v>46</v>
      </c>
      <c r="S21" s="21" t="s">
        <v>46</v>
      </c>
    </row>
    <row r="22" spans="2:19" s="2" customFormat="1" ht="40.5" x14ac:dyDescent="0.25">
      <c r="B22" s="35"/>
      <c r="C22" s="33" t="s">
        <v>12</v>
      </c>
      <c r="D22" s="25" t="s">
        <v>52</v>
      </c>
      <c r="E22" s="20" t="s">
        <v>46</v>
      </c>
      <c r="F22" s="21" t="s">
        <v>46</v>
      </c>
      <c r="G22" s="21" t="s">
        <v>46</v>
      </c>
      <c r="H22" s="21" t="s">
        <v>46</v>
      </c>
      <c r="I22" s="21" t="s">
        <v>46</v>
      </c>
      <c r="J22" s="21" t="s">
        <v>46</v>
      </c>
      <c r="K22" s="21" t="s">
        <v>46</v>
      </c>
      <c r="L22" s="21" t="s">
        <v>46</v>
      </c>
      <c r="M22" s="21" t="s">
        <v>46</v>
      </c>
      <c r="N22" s="21" t="s">
        <v>46</v>
      </c>
      <c r="O22" s="21" t="s">
        <v>46</v>
      </c>
      <c r="P22" s="21" t="s">
        <v>46</v>
      </c>
      <c r="Q22" s="21" t="s">
        <v>46</v>
      </c>
      <c r="R22" s="21" t="s">
        <v>46</v>
      </c>
      <c r="S22" s="21" t="s">
        <v>46</v>
      </c>
    </row>
    <row r="23" spans="2:19" s="2" customFormat="1" ht="15.75" customHeight="1" x14ac:dyDescent="0.25">
      <c r="B23" s="34" t="s">
        <v>0</v>
      </c>
      <c r="C23" s="30"/>
      <c r="D23" s="31"/>
      <c r="E23" s="8" t="s">
        <v>46</v>
      </c>
      <c r="F23" s="8" t="s">
        <v>46</v>
      </c>
      <c r="G23" s="8" t="s">
        <v>46</v>
      </c>
      <c r="H23" s="8" t="s">
        <v>46</v>
      </c>
      <c r="I23" s="8" t="s">
        <v>46</v>
      </c>
      <c r="J23" s="8" t="s">
        <v>46</v>
      </c>
      <c r="K23" s="8" t="s">
        <v>46</v>
      </c>
      <c r="L23" s="8" t="s">
        <v>46</v>
      </c>
      <c r="M23" s="8" t="s">
        <v>46</v>
      </c>
      <c r="N23" s="8" t="s">
        <v>46</v>
      </c>
      <c r="O23" s="8" t="s">
        <v>46</v>
      </c>
      <c r="P23" s="8" t="s">
        <v>46</v>
      </c>
      <c r="Q23" s="8" t="s">
        <v>46</v>
      </c>
      <c r="R23" s="8" t="s">
        <v>46</v>
      </c>
      <c r="S23" s="8" t="s">
        <v>46</v>
      </c>
    </row>
    <row r="24" spans="2:19" ht="27" x14ac:dyDescent="0.25">
      <c r="B24" s="38">
        <v>1099</v>
      </c>
      <c r="C24" s="39"/>
      <c r="D24" s="40" t="s">
        <v>3</v>
      </c>
      <c r="E24" s="9" t="s">
        <v>46</v>
      </c>
      <c r="F24" s="8" t="s">
        <v>46</v>
      </c>
      <c r="G24" s="8" t="s">
        <v>46</v>
      </c>
      <c r="H24" s="8" t="s">
        <v>46</v>
      </c>
      <c r="I24" s="8" t="s">
        <v>46</v>
      </c>
      <c r="J24" s="8" t="s">
        <v>46</v>
      </c>
      <c r="K24" s="8" t="s">
        <v>46</v>
      </c>
      <c r="L24" s="8" t="s">
        <v>46</v>
      </c>
      <c r="M24" s="8" t="s">
        <v>46</v>
      </c>
      <c r="N24" s="8" t="s">
        <v>46</v>
      </c>
      <c r="O24" s="8" t="s">
        <v>46</v>
      </c>
      <c r="P24" s="8" t="s">
        <v>46</v>
      </c>
      <c r="Q24" s="8" t="s">
        <v>46</v>
      </c>
      <c r="R24" s="8" t="s">
        <v>46</v>
      </c>
      <c r="S24" s="8" t="s">
        <v>46</v>
      </c>
    </row>
    <row r="25" spans="2:19" ht="27" x14ac:dyDescent="0.25">
      <c r="B25" s="417"/>
      <c r="C25" s="18" t="s">
        <v>4</v>
      </c>
      <c r="D25" s="19" t="s">
        <v>5</v>
      </c>
      <c r="E25" s="20" t="s">
        <v>46</v>
      </c>
      <c r="F25" s="21" t="s">
        <v>46</v>
      </c>
      <c r="G25" s="21" t="s">
        <v>46</v>
      </c>
      <c r="H25" s="21" t="s">
        <v>46</v>
      </c>
      <c r="I25" s="21" t="s">
        <v>46</v>
      </c>
      <c r="J25" s="21" t="s">
        <v>46</v>
      </c>
      <c r="K25" s="21" t="s">
        <v>46</v>
      </c>
      <c r="L25" s="21" t="s">
        <v>46</v>
      </c>
      <c r="M25" s="21" t="s">
        <v>46</v>
      </c>
      <c r="N25" s="21" t="s">
        <v>46</v>
      </c>
      <c r="O25" s="21" t="s">
        <v>46</v>
      </c>
      <c r="P25" s="21" t="s">
        <v>46</v>
      </c>
      <c r="Q25" s="21" t="s">
        <v>46</v>
      </c>
      <c r="R25" s="21" t="s">
        <v>46</v>
      </c>
      <c r="S25" s="21" t="s">
        <v>46</v>
      </c>
    </row>
    <row r="26" spans="2:19" ht="40.5" x14ac:dyDescent="0.25">
      <c r="B26" s="417"/>
      <c r="C26" s="18" t="s">
        <v>6</v>
      </c>
      <c r="D26" s="19" t="s">
        <v>7</v>
      </c>
      <c r="E26" s="20" t="s">
        <v>46</v>
      </c>
      <c r="F26" s="21" t="s">
        <v>46</v>
      </c>
      <c r="G26" s="21" t="s">
        <v>46</v>
      </c>
      <c r="H26" s="21" t="s">
        <v>46</v>
      </c>
      <c r="I26" s="21" t="s">
        <v>46</v>
      </c>
      <c r="J26" s="21" t="s">
        <v>46</v>
      </c>
      <c r="K26" s="21" t="s">
        <v>46</v>
      </c>
      <c r="L26" s="21" t="s">
        <v>46</v>
      </c>
      <c r="M26" s="21" t="s">
        <v>46</v>
      </c>
      <c r="N26" s="21" t="s">
        <v>46</v>
      </c>
      <c r="O26" s="21" t="s">
        <v>46</v>
      </c>
      <c r="P26" s="21" t="s">
        <v>46</v>
      </c>
      <c r="Q26" s="21" t="s">
        <v>46</v>
      </c>
      <c r="R26" s="21" t="s">
        <v>46</v>
      </c>
      <c r="S26" s="21" t="s">
        <v>46</v>
      </c>
    </row>
    <row r="27" spans="2:19" ht="15.75" customHeight="1" x14ac:dyDescent="0.25">
      <c r="B27" s="417"/>
      <c r="C27" s="18" t="s">
        <v>8</v>
      </c>
      <c r="D27" s="19" t="s">
        <v>9</v>
      </c>
      <c r="E27" s="20" t="s">
        <v>46</v>
      </c>
      <c r="F27" s="21" t="s">
        <v>46</v>
      </c>
      <c r="G27" s="21" t="s">
        <v>46</v>
      </c>
      <c r="H27" s="21" t="s">
        <v>46</v>
      </c>
      <c r="I27" s="21" t="s">
        <v>46</v>
      </c>
      <c r="J27" s="21" t="s">
        <v>46</v>
      </c>
      <c r="K27" s="21" t="s">
        <v>46</v>
      </c>
      <c r="L27" s="21" t="s">
        <v>46</v>
      </c>
      <c r="M27" s="21" t="s">
        <v>46</v>
      </c>
      <c r="N27" s="21" t="s">
        <v>46</v>
      </c>
      <c r="O27" s="21" t="s">
        <v>46</v>
      </c>
      <c r="P27" s="21" t="s">
        <v>46</v>
      </c>
      <c r="Q27" s="21" t="s">
        <v>46</v>
      </c>
      <c r="R27" s="21" t="s">
        <v>46</v>
      </c>
      <c r="S27" s="21" t="s">
        <v>46</v>
      </c>
    </row>
    <row r="28" spans="2:19" ht="27" x14ac:dyDescent="0.25">
      <c r="B28" s="26"/>
      <c r="C28" s="18" t="s">
        <v>10</v>
      </c>
      <c r="D28" s="19" t="s">
        <v>11</v>
      </c>
      <c r="E28" s="20" t="s">
        <v>46</v>
      </c>
      <c r="F28" s="21" t="s">
        <v>46</v>
      </c>
      <c r="G28" s="21" t="s">
        <v>46</v>
      </c>
      <c r="H28" s="21" t="s">
        <v>46</v>
      </c>
      <c r="I28" s="21" t="s">
        <v>46</v>
      </c>
      <c r="J28" s="21" t="s">
        <v>46</v>
      </c>
      <c r="K28" s="21" t="s">
        <v>46</v>
      </c>
      <c r="L28" s="21" t="s">
        <v>46</v>
      </c>
      <c r="M28" s="21" t="s">
        <v>46</v>
      </c>
      <c r="N28" s="21" t="s">
        <v>46</v>
      </c>
      <c r="O28" s="21" t="s">
        <v>46</v>
      </c>
      <c r="P28" s="21" t="s">
        <v>46</v>
      </c>
      <c r="Q28" s="21" t="s">
        <v>46</v>
      </c>
      <c r="R28" s="21" t="s">
        <v>46</v>
      </c>
      <c r="S28" s="21" t="s">
        <v>46</v>
      </c>
    </row>
    <row r="29" spans="2:19" ht="27" x14ac:dyDescent="0.25">
      <c r="B29" s="32"/>
      <c r="C29" s="18" t="s">
        <v>12</v>
      </c>
      <c r="D29" s="19" t="s">
        <v>13</v>
      </c>
      <c r="E29" s="20" t="s">
        <v>46</v>
      </c>
      <c r="F29" s="21" t="s">
        <v>46</v>
      </c>
      <c r="G29" s="21" t="s">
        <v>46</v>
      </c>
      <c r="H29" s="21" t="s">
        <v>46</v>
      </c>
      <c r="I29" s="21" t="s">
        <v>46</v>
      </c>
      <c r="J29" s="21" t="s">
        <v>46</v>
      </c>
      <c r="K29" s="21" t="s">
        <v>46</v>
      </c>
      <c r="L29" s="21" t="s">
        <v>46</v>
      </c>
      <c r="M29" s="21" t="s">
        <v>46</v>
      </c>
      <c r="N29" s="21" t="s">
        <v>46</v>
      </c>
      <c r="O29" s="21" t="s">
        <v>46</v>
      </c>
      <c r="P29" s="21" t="s">
        <v>46</v>
      </c>
      <c r="Q29" s="21" t="s">
        <v>46</v>
      </c>
      <c r="R29" s="21" t="s">
        <v>46</v>
      </c>
      <c r="S29" s="21" t="s">
        <v>46</v>
      </c>
    </row>
    <row r="30" spans="2:19" ht="67.5" x14ac:dyDescent="0.25">
      <c r="B30" s="32"/>
      <c r="C30" s="18" t="s">
        <v>14</v>
      </c>
      <c r="D30" s="19" t="s">
        <v>15</v>
      </c>
      <c r="E30" s="20" t="s">
        <v>46</v>
      </c>
      <c r="F30" s="21" t="s">
        <v>46</v>
      </c>
      <c r="G30" s="21" t="s">
        <v>46</v>
      </c>
      <c r="H30" s="21" t="s">
        <v>46</v>
      </c>
      <c r="I30" s="21" t="s">
        <v>46</v>
      </c>
      <c r="J30" s="21" t="s">
        <v>46</v>
      </c>
      <c r="K30" s="21" t="s">
        <v>46</v>
      </c>
      <c r="L30" s="21" t="s">
        <v>46</v>
      </c>
      <c r="M30" s="21" t="s">
        <v>46</v>
      </c>
      <c r="N30" s="21" t="s">
        <v>46</v>
      </c>
      <c r="O30" s="21" t="s">
        <v>46</v>
      </c>
      <c r="P30" s="21" t="s">
        <v>46</v>
      </c>
      <c r="Q30" s="21" t="s">
        <v>46</v>
      </c>
      <c r="R30" s="21" t="s">
        <v>46</v>
      </c>
      <c r="S30" s="21" t="s">
        <v>46</v>
      </c>
    </row>
    <row r="31" spans="2:19" x14ac:dyDescent="0.25">
      <c r="B31" s="17" t="s">
        <v>26</v>
      </c>
      <c r="C31" s="17" t="s">
        <v>26</v>
      </c>
      <c r="D31" s="17" t="s">
        <v>27</v>
      </c>
      <c r="E31" s="15"/>
      <c r="F31" s="16"/>
      <c r="G31" s="16"/>
      <c r="H31" s="16"/>
      <c r="I31" s="16"/>
      <c r="J31" s="16"/>
      <c r="K31" s="16"/>
      <c r="L31" s="16"/>
      <c r="M31" s="16"/>
      <c r="N31" s="16"/>
      <c r="O31" s="16"/>
      <c r="P31" s="16"/>
      <c r="Q31" s="16"/>
      <c r="R31" s="16"/>
      <c r="S31" s="16"/>
    </row>
    <row r="32" spans="2:19" x14ac:dyDescent="0.25">
      <c r="K32" s="2"/>
    </row>
    <row r="33" spans="2:11" x14ac:dyDescent="0.25">
      <c r="B33" s="10"/>
      <c r="K33" s="2"/>
    </row>
    <row r="34" spans="2:11" x14ac:dyDescent="0.25">
      <c r="K34" s="2"/>
    </row>
    <row r="35" spans="2:11" x14ac:dyDescent="0.25">
      <c r="K35" s="2"/>
    </row>
  </sheetData>
  <mergeCells count="15">
    <mergeCell ref="B25:B27"/>
    <mergeCell ref="B18:B20"/>
    <mergeCell ref="B7:C8"/>
    <mergeCell ref="B14:B16"/>
    <mergeCell ref="N9:N10"/>
    <mergeCell ref="O9:R9"/>
    <mergeCell ref="S9:S10"/>
    <mergeCell ref="D7:D10"/>
    <mergeCell ref="B9:B10"/>
    <mergeCell ref="C9:C10"/>
    <mergeCell ref="F8:S8"/>
    <mergeCell ref="E7:S7"/>
    <mergeCell ref="G9:M9"/>
    <mergeCell ref="E8:E10"/>
    <mergeCell ref="F9:F10"/>
  </mergeCells>
  <conditionalFormatting sqref="N9 K10 F9 O10:R10 S9">
    <cfRule type="cellIs" dxfId="0" priority="7" stopIfTrue="1" operator="equal">
      <formula>0</formula>
    </cfRule>
  </conditionalFormatting>
  <pageMargins left="0.15748031496062992" right="0.15748031496062992" top="0.19685039370078741" bottom="0.19685039370078741" header="0.31496062992125984" footer="0.31496062992125984"/>
  <pageSetup paperSize="9" scale="60" orientation="landscape"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4"/>
  <sheetViews>
    <sheetView tabSelected="1" topLeftCell="B731" zoomScaleNormal="100" workbookViewId="0">
      <selection activeCell="L740" sqref="L740"/>
    </sheetView>
  </sheetViews>
  <sheetFormatPr defaultRowHeight="13.5" x14ac:dyDescent="0.25"/>
  <cols>
    <col min="1" max="1" width="6.28515625" style="205" hidden="1" customWidth="1"/>
    <col min="2" max="2" width="10.85546875" style="77" customWidth="1"/>
    <col min="3" max="3" width="12.5703125" style="77" customWidth="1"/>
    <col min="4" max="4" width="7.140625" style="78" customWidth="1"/>
    <col min="5" max="5" width="6.7109375" style="78" customWidth="1"/>
    <col min="6" max="6" width="44.28515625" style="78" customWidth="1"/>
    <col min="7" max="7" width="40.85546875" style="77" customWidth="1"/>
    <col min="8" max="8" width="19.5703125" style="79" customWidth="1"/>
    <col min="9" max="9" width="9.140625" style="205"/>
    <col min="10" max="10" width="9.5703125" style="205" bestFit="1" customWidth="1"/>
    <col min="11" max="20" width="9.140625" style="205"/>
    <col min="21" max="21" width="7.28515625" style="205" customWidth="1"/>
    <col min="22" max="16384" width="9.140625" style="205"/>
  </cols>
  <sheetData>
    <row r="1" spans="2:8" ht="16.5" x14ac:dyDescent="0.25">
      <c r="H1" s="203" t="s">
        <v>340</v>
      </c>
    </row>
    <row r="2" spans="2:8" ht="16.5" x14ac:dyDescent="0.25">
      <c r="H2" s="204" t="s">
        <v>1005</v>
      </c>
    </row>
    <row r="3" spans="2:8" x14ac:dyDescent="0.25">
      <c r="H3" s="80"/>
    </row>
    <row r="4" spans="2:8" ht="57.75" customHeight="1" x14ac:dyDescent="0.25">
      <c r="B4" s="448" t="s">
        <v>1035</v>
      </c>
      <c r="C4" s="448"/>
      <c r="D4" s="448"/>
      <c r="E4" s="448"/>
      <c r="F4" s="448"/>
      <c r="G4" s="448"/>
      <c r="H4" s="448"/>
    </row>
    <row r="5" spans="2:8" ht="16.5" customHeight="1" x14ac:dyDescent="0.25">
      <c r="H5" s="81" t="s">
        <v>87</v>
      </c>
    </row>
    <row r="6" spans="2:8" ht="34.5" customHeight="1" x14ac:dyDescent="0.25">
      <c r="B6" s="433" t="s">
        <v>343</v>
      </c>
      <c r="C6" s="435"/>
      <c r="D6" s="436" t="s">
        <v>90</v>
      </c>
      <c r="E6" s="436"/>
      <c r="F6" s="436"/>
      <c r="G6" s="436" t="s">
        <v>344</v>
      </c>
      <c r="H6" s="449" t="s">
        <v>86</v>
      </c>
    </row>
    <row r="7" spans="2:8" ht="49.5" customHeight="1" x14ac:dyDescent="0.25">
      <c r="B7" s="336" t="s">
        <v>21</v>
      </c>
      <c r="C7" s="336" t="s">
        <v>24</v>
      </c>
      <c r="D7" s="436"/>
      <c r="E7" s="436"/>
      <c r="F7" s="436"/>
      <c r="G7" s="436"/>
      <c r="H7" s="449"/>
    </row>
    <row r="8" spans="2:8" ht="12.75" customHeight="1" x14ac:dyDescent="0.25">
      <c r="B8" s="82">
        <v>1</v>
      </c>
      <c r="C8" s="82">
        <v>2</v>
      </c>
      <c r="D8" s="450">
        <v>3</v>
      </c>
      <c r="E8" s="450"/>
      <c r="F8" s="450"/>
      <c r="G8" s="82">
        <v>4</v>
      </c>
      <c r="H8" s="83">
        <v>5</v>
      </c>
    </row>
    <row r="9" spans="2:8" ht="32.25" customHeight="1" x14ac:dyDescent="0.25">
      <c r="B9" s="352"/>
      <c r="C9" s="418" t="s">
        <v>345</v>
      </c>
      <c r="D9" s="418"/>
      <c r="E9" s="418"/>
      <c r="F9" s="418"/>
      <c r="G9" s="418"/>
      <c r="H9" s="312">
        <f>+H10+H13+H18</f>
        <v>1011187.6</v>
      </c>
    </row>
    <row r="10" spans="2:8" ht="32.25" customHeight="1" x14ac:dyDescent="0.25">
      <c r="B10" s="355">
        <v>1078</v>
      </c>
      <c r="C10" s="436" t="s">
        <v>346</v>
      </c>
      <c r="D10" s="436"/>
      <c r="E10" s="436"/>
      <c r="F10" s="436"/>
      <c r="G10" s="84"/>
      <c r="H10" s="85">
        <f t="shared" ref="H10:H11" si="0">+H11</f>
        <v>10000</v>
      </c>
    </row>
    <row r="11" spans="2:8" ht="52.5" customHeight="1" x14ac:dyDescent="0.25">
      <c r="B11" s="86"/>
      <c r="C11" s="87">
        <v>11001</v>
      </c>
      <c r="D11" s="454" t="s">
        <v>347</v>
      </c>
      <c r="E11" s="430"/>
      <c r="F11" s="430"/>
      <c r="G11" s="355" t="s">
        <v>345</v>
      </c>
      <c r="H11" s="85">
        <f t="shared" si="0"/>
        <v>10000</v>
      </c>
    </row>
    <row r="12" spans="2:8" ht="66.75" customHeight="1" x14ac:dyDescent="0.25">
      <c r="B12" s="355"/>
      <c r="C12" s="355"/>
      <c r="D12" s="88"/>
      <c r="E12" s="88"/>
      <c r="F12" s="88"/>
      <c r="G12" s="347" t="s">
        <v>1048</v>
      </c>
      <c r="H12" s="89">
        <v>10000</v>
      </c>
    </row>
    <row r="13" spans="2:8" ht="24.75" customHeight="1" x14ac:dyDescent="0.25">
      <c r="B13" s="357">
        <v>1091</v>
      </c>
      <c r="C13" s="451" t="s">
        <v>349</v>
      </c>
      <c r="D13" s="452"/>
      <c r="E13" s="452"/>
      <c r="F13" s="453"/>
      <c r="G13" s="90"/>
      <c r="H13" s="85">
        <f>H14+H16</f>
        <v>909055.6</v>
      </c>
    </row>
    <row r="14" spans="2:8" ht="36.75" customHeight="1" x14ac:dyDescent="0.25">
      <c r="B14" s="336"/>
      <c r="C14" s="355">
        <v>11001</v>
      </c>
      <c r="D14" s="430" t="s">
        <v>350</v>
      </c>
      <c r="E14" s="430"/>
      <c r="F14" s="430"/>
      <c r="G14" s="355" t="s">
        <v>345</v>
      </c>
      <c r="H14" s="85">
        <f t="shared" ref="H14" si="1">H15</f>
        <v>733555.6</v>
      </c>
    </row>
    <row r="15" spans="2:8" ht="37.5" customHeight="1" x14ac:dyDescent="0.25">
      <c r="B15" s="336"/>
      <c r="C15" s="91"/>
      <c r="D15" s="92"/>
      <c r="E15" s="92"/>
      <c r="F15" s="92"/>
      <c r="G15" s="347" t="s">
        <v>351</v>
      </c>
      <c r="H15" s="93">
        <v>733555.6</v>
      </c>
    </row>
    <row r="16" spans="2:8" ht="38.25" customHeight="1" x14ac:dyDescent="0.25">
      <c r="B16" s="336"/>
      <c r="C16" s="355">
        <v>11003</v>
      </c>
      <c r="D16" s="445" t="s">
        <v>352</v>
      </c>
      <c r="E16" s="446"/>
      <c r="F16" s="447"/>
      <c r="G16" s="355" t="s">
        <v>54</v>
      </c>
      <c r="H16" s="85">
        <f t="shared" ref="H16" si="2">H17</f>
        <v>175500</v>
      </c>
    </row>
    <row r="17" spans="2:8" ht="54" customHeight="1" x14ac:dyDescent="0.25">
      <c r="B17" s="91"/>
      <c r="C17" s="91"/>
      <c r="D17" s="92"/>
      <c r="E17" s="92"/>
      <c r="F17" s="92"/>
      <c r="G17" s="347" t="s">
        <v>353</v>
      </c>
      <c r="H17" s="93">
        <v>175500</v>
      </c>
    </row>
    <row r="18" spans="2:8" ht="32.25" customHeight="1" x14ac:dyDescent="0.25">
      <c r="B18" s="355">
        <v>1136</v>
      </c>
      <c r="C18" s="436" t="s">
        <v>354</v>
      </c>
      <c r="D18" s="436"/>
      <c r="E18" s="436"/>
      <c r="F18" s="436"/>
      <c r="G18" s="84"/>
      <c r="H18" s="85">
        <f t="shared" ref="H18:H19" si="3">+H19</f>
        <v>92132</v>
      </c>
    </row>
    <row r="19" spans="2:8" ht="52.5" customHeight="1" x14ac:dyDescent="0.25">
      <c r="B19" s="86"/>
      <c r="C19" s="87">
        <v>31001</v>
      </c>
      <c r="D19" s="430" t="s">
        <v>355</v>
      </c>
      <c r="E19" s="430"/>
      <c r="F19" s="430"/>
      <c r="G19" s="355" t="s">
        <v>345</v>
      </c>
      <c r="H19" s="85">
        <f t="shared" si="3"/>
        <v>92132</v>
      </c>
    </row>
    <row r="20" spans="2:8" ht="57" customHeight="1" x14ac:dyDescent="0.25">
      <c r="B20" s="90"/>
      <c r="C20" s="90"/>
      <c r="D20" s="88"/>
      <c r="E20" s="88"/>
      <c r="F20" s="88"/>
      <c r="G20" s="381" t="s">
        <v>1047</v>
      </c>
      <c r="H20" s="89">
        <v>92132</v>
      </c>
    </row>
    <row r="21" spans="2:8" ht="31.5" customHeight="1" x14ac:dyDescent="0.25">
      <c r="B21" s="352"/>
      <c r="C21" s="418" t="s">
        <v>54</v>
      </c>
      <c r="D21" s="418"/>
      <c r="E21" s="418"/>
      <c r="F21" s="418"/>
      <c r="G21" s="418"/>
      <c r="H21" s="95">
        <f>H22+H37+H98+H162+H236+H320</f>
        <v>12781119.859999999</v>
      </c>
    </row>
    <row r="22" spans="2:8" ht="27" customHeight="1" x14ac:dyDescent="0.25">
      <c r="B22" s="357">
        <v>1056</v>
      </c>
      <c r="C22" s="451" t="s">
        <v>356</v>
      </c>
      <c r="D22" s="452"/>
      <c r="E22" s="452"/>
      <c r="F22" s="453"/>
      <c r="G22" s="90"/>
      <c r="H22" s="85">
        <f t="shared" ref="H22" si="4">H23+H25+H28+H30+H32</f>
        <v>815222.4</v>
      </c>
    </row>
    <row r="23" spans="2:8" ht="27" customHeight="1" x14ac:dyDescent="0.25">
      <c r="B23" s="336"/>
      <c r="C23" s="355">
        <v>11001</v>
      </c>
      <c r="D23" s="430" t="s">
        <v>357</v>
      </c>
      <c r="E23" s="430"/>
      <c r="F23" s="430"/>
      <c r="G23" s="355" t="s">
        <v>54</v>
      </c>
      <c r="H23" s="85">
        <f t="shared" ref="H23" si="5">H24</f>
        <v>509339</v>
      </c>
    </row>
    <row r="24" spans="2:8" ht="61.5" customHeight="1" x14ac:dyDescent="0.25">
      <c r="B24" s="336"/>
      <c r="C24" s="355"/>
      <c r="D24" s="337"/>
      <c r="E24" s="337"/>
      <c r="F24" s="337"/>
      <c r="G24" s="347" t="s">
        <v>358</v>
      </c>
      <c r="H24" s="94">
        <v>509339</v>
      </c>
    </row>
    <row r="25" spans="2:8" ht="36.75" customHeight="1" x14ac:dyDescent="0.25">
      <c r="B25" s="336"/>
      <c r="C25" s="355">
        <v>11002</v>
      </c>
      <c r="D25" s="430" t="s">
        <v>359</v>
      </c>
      <c r="E25" s="430"/>
      <c r="F25" s="430"/>
      <c r="G25" s="355" t="s">
        <v>54</v>
      </c>
      <c r="H25" s="95">
        <f>H26+H27</f>
        <v>8118.2</v>
      </c>
    </row>
    <row r="26" spans="2:8" ht="36.75" customHeight="1" x14ac:dyDescent="0.25">
      <c r="B26" s="336"/>
      <c r="C26" s="355"/>
      <c r="D26" s="337"/>
      <c r="E26" s="337"/>
      <c r="F26" s="337"/>
      <c r="G26" s="347" t="s">
        <v>360</v>
      </c>
      <c r="H26" s="94">
        <v>3221.8</v>
      </c>
    </row>
    <row r="27" spans="2:8" ht="36.75" customHeight="1" x14ac:dyDescent="0.25">
      <c r="B27" s="336"/>
      <c r="C27" s="355"/>
      <c r="D27" s="337"/>
      <c r="E27" s="337"/>
      <c r="F27" s="337"/>
      <c r="G27" s="347" t="s">
        <v>361</v>
      </c>
      <c r="H27" s="94">
        <v>4896.3999999999996</v>
      </c>
    </row>
    <row r="28" spans="2:8" ht="36.75" customHeight="1" x14ac:dyDescent="0.25">
      <c r="B28" s="336"/>
      <c r="C28" s="355">
        <v>11003</v>
      </c>
      <c r="D28" s="84" t="s">
        <v>362</v>
      </c>
      <c r="E28" s="96"/>
      <c r="F28" s="186"/>
      <c r="G28" s="355" t="s">
        <v>54</v>
      </c>
      <c r="H28" s="85">
        <f>H29</f>
        <v>160148.79999999999</v>
      </c>
    </row>
    <row r="29" spans="2:8" ht="36.75" customHeight="1" x14ac:dyDescent="0.25">
      <c r="B29" s="336"/>
      <c r="C29" s="355"/>
      <c r="D29" s="337"/>
      <c r="E29" s="337"/>
      <c r="F29" s="337"/>
      <c r="G29" s="344" t="s">
        <v>360</v>
      </c>
      <c r="H29" s="94">
        <v>160148.79999999999</v>
      </c>
    </row>
    <row r="30" spans="2:8" ht="36.75" customHeight="1" x14ac:dyDescent="0.25">
      <c r="B30" s="336"/>
      <c r="C30" s="355">
        <v>11004</v>
      </c>
      <c r="D30" s="442" t="s">
        <v>363</v>
      </c>
      <c r="E30" s="443"/>
      <c r="F30" s="444"/>
      <c r="G30" s="355" t="s">
        <v>54</v>
      </c>
      <c r="H30" s="85">
        <f>H31</f>
        <v>47616.4</v>
      </c>
    </row>
    <row r="31" spans="2:8" ht="36.75" customHeight="1" x14ac:dyDescent="0.25">
      <c r="B31" s="336"/>
      <c r="C31" s="355"/>
      <c r="D31" s="337"/>
      <c r="E31" s="337"/>
      <c r="F31" s="337"/>
      <c r="G31" s="344" t="s">
        <v>361</v>
      </c>
      <c r="H31" s="94">
        <v>47616.4</v>
      </c>
    </row>
    <row r="32" spans="2:8" ht="27" customHeight="1" x14ac:dyDescent="0.25">
      <c r="B32" s="355"/>
      <c r="C32" s="355">
        <v>11005</v>
      </c>
      <c r="D32" s="430" t="s">
        <v>364</v>
      </c>
      <c r="E32" s="430"/>
      <c r="F32" s="430"/>
      <c r="G32" s="336"/>
      <c r="H32" s="85">
        <f>H34</f>
        <v>90000</v>
      </c>
    </row>
    <row r="33" spans="2:8" ht="21" customHeight="1" x14ac:dyDescent="0.25">
      <c r="B33" s="97"/>
      <c r="C33" s="97"/>
      <c r="D33" s="361"/>
      <c r="E33" s="437" t="s">
        <v>88</v>
      </c>
      <c r="F33" s="438"/>
      <c r="G33" s="98"/>
      <c r="H33" s="99"/>
    </row>
    <row r="34" spans="2:8" ht="22.5" customHeight="1" x14ac:dyDescent="0.25">
      <c r="B34" s="97"/>
      <c r="C34" s="97"/>
      <c r="D34" s="351"/>
      <c r="E34" s="351"/>
      <c r="F34" s="100"/>
      <c r="G34" s="355" t="s">
        <v>54</v>
      </c>
      <c r="H34" s="85">
        <f>H35+H36</f>
        <v>90000</v>
      </c>
    </row>
    <row r="35" spans="2:8" ht="85.5" customHeight="1" x14ac:dyDescent="0.25">
      <c r="B35" s="97"/>
      <c r="C35" s="97"/>
      <c r="D35" s="351"/>
      <c r="E35" s="351"/>
      <c r="F35" s="360" t="s">
        <v>365</v>
      </c>
      <c r="G35" s="102" t="s">
        <v>366</v>
      </c>
      <c r="H35" s="103">
        <f>25000*120%</f>
        <v>30000</v>
      </c>
    </row>
    <row r="36" spans="2:8" ht="37.5" customHeight="1" x14ac:dyDescent="0.25">
      <c r="B36" s="97"/>
      <c r="C36" s="97"/>
      <c r="D36" s="351"/>
      <c r="E36" s="351"/>
      <c r="F36" s="360" t="s">
        <v>367</v>
      </c>
      <c r="G36" s="347" t="s">
        <v>348</v>
      </c>
      <c r="H36" s="103">
        <f>50000*120%</f>
        <v>60000</v>
      </c>
    </row>
    <row r="37" spans="2:8" ht="26.25" customHeight="1" x14ac:dyDescent="0.25">
      <c r="B37" s="336">
        <v>1075</v>
      </c>
      <c r="C37" s="433" t="s">
        <v>368</v>
      </c>
      <c r="D37" s="434"/>
      <c r="E37" s="434"/>
      <c r="F37" s="435"/>
      <c r="G37" s="75"/>
      <c r="H37" s="85">
        <f>H38+H40+H42+H44+H89</f>
        <v>2484489.7999999993</v>
      </c>
    </row>
    <row r="38" spans="2:8" ht="47.25" customHeight="1" x14ac:dyDescent="0.25">
      <c r="B38" s="336"/>
      <c r="C38" s="355">
        <v>11001</v>
      </c>
      <c r="D38" s="445" t="s">
        <v>369</v>
      </c>
      <c r="E38" s="446"/>
      <c r="F38" s="447"/>
      <c r="G38" s="355" t="s">
        <v>54</v>
      </c>
      <c r="H38" s="85">
        <f>H39</f>
        <v>110974</v>
      </c>
    </row>
    <row r="39" spans="2:8" ht="46.5" customHeight="1" x14ac:dyDescent="0.25">
      <c r="B39" s="336"/>
      <c r="C39" s="336"/>
      <c r="D39" s="336"/>
      <c r="E39" s="336"/>
      <c r="F39" s="336"/>
      <c r="G39" s="344" t="s">
        <v>370</v>
      </c>
      <c r="H39" s="94">
        <v>110974</v>
      </c>
    </row>
    <row r="40" spans="2:8" ht="41.25" customHeight="1" x14ac:dyDescent="0.25">
      <c r="B40" s="336"/>
      <c r="C40" s="355">
        <v>11002</v>
      </c>
      <c r="D40" s="445" t="s">
        <v>371</v>
      </c>
      <c r="E40" s="446"/>
      <c r="F40" s="447"/>
      <c r="G40" s="355" t="s">
        <v>54</v>
      </c>
      <c r="H40" s="85">
        <f>H41</f>
        <v>33369.1</v>
      </c>
    </row>
    <row r="41" spans="2:8" ht="43.5" customHeight="1" x14ac:dyDescent="0.25">
      <c r="B41" s="336"/>
      <c r="C41" s="336"/>
      <c r="D41" s="336"/>
      <c r="E41" s="336"/>
      <c r="F41" s="336"/>
      <c r="G41" s="344" t="s">
        <v>372</v>
      </c>
      <c r="H41" s="94">
        <v>33369.1</v>
      </c>
    </row>
    <row r="42" spans="2:8" ht="45.75" customHeight="1" x14ac:dyDescent="0.25">
      <c r="B42" s="336"/>
      <c r="C42" s="355">
        <v>11003</v>
      </c>
      <c r="D42" s="430" t="s">
        <v>373</v>
      </c>
      <c r="E42" s="430"/>
      <c r="F42" s="430"/>
      <c r="G42" s="355" t="s">
        <v>54</v>
      </c>
      <c r="H42" s="85">
        <f t="shared" ref="H42" si="6">H43</f>
        <v>59466</v>
      </c>
    </row>
    <row r="43" spans="2:8" ht="30" customHeight="1" x14ac:dyDescent="0.25">
      <c r="B43" s="336"/>
      <c r="C43" s="355"/>
      <c r="D43" s="337"/>
      <c r="E43" s="337"/>
      <c r="F43" s="337"/>
      <c r="G43" s="347" t="s">
        <v>348</v>
      </c>
      <c r="H43" s="94">
        <v>59466</v>
      </c>
    </row>
    <row r="44" spans="2:8" ht="34.5" customHeight="1" x14ac:dyDescent="0.25">
      <c r="B44" s="336"/>
      <c r="C44" s="355">
        <v>11004</v>
      </c>
      <c r="D44" s="430" t="s">
        <v>59</v>
      </c>
      <c r="E44" s="430"/>
      <c r="F44" s="430"/>
      <c r="G44" s="336"/>
      <c r="H44" s="85">
        <f t="shared" ref="H44" si="7">H46+H71+H73+H75+H78+H80+H82+H85+H87</f>
        <v>2232680.6999999993</v>
      </c>
    </row>
    <row r="45" spans="2:8" ht="16.5" customHeight="1" x14ac:dyDescent="0.25">
      <c r="B45" s="336"/>
      <c r="C45" s="97"/>
      <c r="D45" s="361"/>
      <c r="E45" s="437" t="s">
        <v>88</v>
      </c>
      <c r="F45" s="438"/>
      <c r="G45" s="98"/>
      <c r="H45" s="99"/>
    </row>
    <row r="46" spans="2:8" ht="34.5" customHeight="1" x14ac:dyDescent="0.25">
      <c r="B46" s="336"/>
      <c r="C46" s="97"/>
      <c r="D46" s="361"/>
      <c r="F46" s="345"/>
      <c r="G46" s="355" t="s">
        <v>54</v>
      </c>
      <c r="H46" s="95">
        <f t="shared" ref="H46" si="8">H47+H48+H49+H50+H51+H52+H53+H54+H55+H56+H57+H58+H59+H60+H61+H62+H63+H64+H65+H66+H67+H68+H69+H70</f>
        <v>1837675.8999999997</v>
      </c>
    </row>
    <row r="47" spans="2:8" ht="34.5" customHeight="1" x14ac:dyDescent="0.25">
      <c r="B47" s="336"/>
      <c r="C47" s="97"/>
      <c r="D47" s="351"/>
      <c r="E47" s="351"/>
      <c r="F47" s="124"/>
      <c r="G47" s="104" t="s">
        <v>63</v>
      </c>
      <c r="H47" s="103">
        <v>419957.2</v>
      </c>
    </row>
    <row r="48" spans="2:8" ht="34.5" customHeight="1" x14ac:dyDescent="0.25">
      <c r="B48" s="336"/>
      <c r="C48" s="97"/>
      <c r="D48" s="351"/>
      <c r="E48" s="351"/>
      <c r="F48" s="124"/>
      <c r="G48" s="104" t="s">
        <v>374</v>
      </c>
      <c r="H48" s="103">
        <v>171560.4</v>
      </c>
    </row>
    <row r="49" spans="2:8" ht="37.5" customHeight="1" x14ac:dyDescent="0.25">
      <c r="B49" s="336"/>
      <c r="C49" s="97"/>
      <c r="D49" s="351"/>
      <c r="E49" s="351"/>
      <c r="F49" s="124"/>
      <c r="G49" s="104" t="s">
        <v>375</v>
      </c>
      <c r="H49" s="103">
        <v>154493.4</v>
      </c>
    </row>
    <row r="50" spans="2:8" ht="47.25" customHeight="1" x14ac:dyDescent="0.25">
      <c r="B50" s="336"/>
      <c r="C50" s="97"/>
      <c r="D50" s="351"/>
      <c r="E50" s="351"/>
      <c r="F50" s="124"/>
      <c r="G50" s="104" t="s">
        <v>376</v>
      </c>
      <c r="H50" s="103">
        <v>104900.9</v>
      </c>
    </row>
    <row r="51" spans="2:8" ht="42.75" customHeight="1" x14ac:dyDescent="0.25">
      <c r="B51" s="336"/>
      <c r="C51" s="97"/>
      <c r="D51" s="351"/>
      <c r="E51" s="351"/>
      <c r="F51" s="124"/>
      <c r="G51" s="104" t="s">
        <v>377</v>
      </c>
      <c r="H51" s="103">
        <v>23692</v>
      </c>
    </row>
    <row r="52" spans="2:8" ht="34.5" customHeight="1" x14ac:dyDescent="0.25">
      <c r="B52" s="336"/>
      <c r="C52" s="97"/>
      <c r="D52" s="351"/>
      <c r="E52" s="351"/>
      <c r="F52" s="124"/>
      <c r="G52" s="104" t="s">
        <v>378</v>
      </c>
      <c r="H52" s="103">
        <v>32702.9</v>
      </c>
    </row>
    <row r="53" spans="2:8" ht="26.25" customHeight="1" x14ac:dyDescent="0.25">
      <c r="B53" s="336"/>
      <c r="C53" s="97"/>
      <c r="D53" s="351"/>
      <c r="E53" s="351"/>
      <c r="F53" s="124"/>
      <c r="G53" s="104" t="s">
        <v>379</v>
      </c>
      <c r="H53" s="103">
        <v>48484.3</v>
      </c>
    </row>
    <row r="54" spans="2:8" ht="34.5" customHeight="1" x14ac:dyDescent="0.25">
      <c r="B54" s="336"/>
      <c r="C54" s="97"/>
      <c r="D54" s="351"/>
      <c r="E54" s="351"/>
      <c r="F54" s="124"/>
      <c r="G54" s="104" t="s">
        <v>380</v>
      </c>
      <c r="H54" s="103">
        <v>17340.599999999999</v>
      </c>
    </row>
    <row r="55" spans="2:8" ht="34.5" customHeight="1" x14ac:dyDescent="0.25">
      <c r="B55" s="336"/>
      <c r="C55" s="97"/>
      <c r="D55" s="351"/>
      <c r="E55" s="351"/>
      <c r="F55" s="124"/>
      <c r="G55" s="104" t="s">
        <v>381</v>
      </c>
      <c r="H55" s="103">
        <v>20238</v>
      </c>
    </row>
    <row r="56" spans="2:8" ht="34.5" customHeight="1" x14ac:dyDescent="0.25">
      <c r="B56" s="336"/>
      <c r="C56" s="97"/>
      <c r="D56" s="351"/>
      <c r="E56" s="351"/>
      <c r="F56" s="124"/>
      <c r="G56" s="104" t="s">
        <v>382</v>
      </c>
      <c r="H56" s="103">
        <v>28821.1</v>
      </c>
    </row>
    <row r="57" spans="2:8" ht="34.5" customHeight="1" x14ac:dyDescent="0.25">
      <c r="B57" s="336"/>
      <c r="C57" s="97"/>
      <c r="D57" s="351"/>
      <c r="E57" s="351"/>
      <c r="F57" s="124"/>
      <c r="G57" s="104" t="s">
        <v>383</v>
      </c>
      <c r="H57" s="103">
        <v>49886.2</v>
      </c>
    </row>
    <row r="58" spans="2:8" ht="34.5" customHeight="1" x14ac:dyDescent="0.25">
      <c r="B58" s="336"/>
      <c r="C58" s="97"/>
      <c r="D58" s="351"/>
      <c r="E58" s="351"/>
      <c r="F58" s="124"/>
      <c r="G58" s="104" t="s">
        <v>384</v>
      </c>
      <c r="H58" s="103">
        <v>27663.599999999999</v>
      </c>
    </row>
    <row r="59" spans="2:8" ht="30.75" customHeight="1" x14ac:dyDescent="0.25">
      <c r="B59" s="336"/>
      <c r="C59" s="97"/>
      <c r="D59" s="351"/>
      <c r="E59" s="351"/>
      <c r="F59" s="124"/>
      <c r="G59" s="104" t="s">
        <v>385</v>
      </c>
      <c r="H59" s="103">
        <v>22663.9</v>
      </c>
    </row>
    <row r="60" spans="2:8" ht="28.5" customHeight="1" x14ac:dyDescent="0.25">
      <c r="B60" s="336"/>
      <c r="C60" s="97"/>
      <c r="D60" s="351"/>
      <c r="E60" s="351"/>
      <c r="F60" s="124"/>
      <c r="G60" s="104" t="s">
        <v>386</v>
      </c>
      <c r="H60" s="103">
        <v>23455</v>
      </c>
    </row>
    <row r="61" spans="2:8" ht="26.25" customHeight="1" x14ac:dyDescent="0.25">
      <c r="B61" s="336"/>
      <c r="C61" s="97"/>
      <c r="D61" s="351"/>
      <c r="E61" s="351"/>
      <c r="F61" s="124"/>
      <c r="G61" s="104" t="s">
        <v>387</v>
      </c>
      <c r="H61" s="103">
        <v>19852.3</v>
      </c>
    </row>
    <row r="62" spans="2:8" ht="34.5" customHeight="1" x14ac:dyDescent="0.25">
      <c r="B62" s="336"/>
      <c r="C62" s="97"/>
      <c r="D62" s="351"/>
      <c r="E62" s="351"/>
      <c r="F62" s="124"/>
      <c r="G62" s="104" t="s">
        <v>388</v>
      </c>
      <c r="H62" s="103">
        <v>12711.4</v>
      </c>
    </row>
    <row r="63" spans="2:8" ht="34.5" customHeight="1" x14ac:dyDescent="0.25">
      <c r="B63" s="336"/>
      <c r="C63" s="97"/>
      <c r="D63" s="351"/>
      <c r="E63" s="351"/>
      <c r="F63" s="124"/>
      <c r="G63" s="104" t="s">
        <v>389</v>
      </c>
      <c r="H63" s="103">
        <v>15204.4</v>
      </c>
    </row>
    <row r="64" spans="2:8" ht="34.5" customHeight="1" x14ac:dyDescent="0.25">
      <c r="B64" s="336"/>
      <c r="C64" s="97"/>
      <c r="D64" s="351"/>
      <c r="E64" s="351"/>
      <c r="F64" s="124"/>
      <c r="G64" s="104" t="s">
        <v>390</v>
      </c>
      <c r="H64" s="103">
        <v>12272.5</v>
      </c>
    </row>
    <row r="65" spans="2:8" ht="63.75" customHeight="1" x14ac:dyDescent="0.25">
      <c r="B65" s="336"/>
      <c r="C65" s="97"/>
      <c r="D65" s="351"/>
      <c r="E65" s="351"/>
      <c r="F65" s="124"/>
      <c r="G65" s="104" t="s">
        <v>391</v>
      </c>
      <c r="H65" s="103">
        <v>413198.6</v>
      </c>
    </row>
    <row r="66" spans="2:8" ht="34.5" customHeight="1" x14ac:dyDescent="0.25">
      <c r="B66" s="336"/>
      <c r="C66" s="97"/>
      <c r="D66" s="351"/>
      <c r="E66" s="351"/>
      <c r="F66" s="124"/>
      <c r="G66" s="104" t="s">
        <v>392</v>
      </c>
      <c r="H66" s="103">
        <v>147720.4</v>
      </c>
    </row>
    <row r="67" spans="2:8" ht="34.5" customHeight="1" x14ac:dyDescent="0.25">
      <c r="B67" s="336"/>
      <c r="C67" s="97"/>
      <c r="D67" s="351"/>
      <c r="E67" s="351"/>
      <c r="F67" s="124"/>
      <c r="G67" s="104" t="s">
        <v>393</v>
      </c>
      <c r="H67" s="103">
        <v>33656.800000000003</v>
      </c>
    </row>
    <row r="68" spans="2:8" ht="62.25" customHeight="1" x14ac:dyDescent="0.25">
      <c r="B68" s="336"/>
      <c r="C68" s="97"/>
      <c r="D68" s="351"/>
      <c r="E68" s="351"/>
      <c r="F68" s="124" t="s">
        <v>394</v>
      </c>
      <c r="G68" s="347" t="s">
        <v>348</v>
      </c>
      <c r="H68" s="103">
        <v>24028.799999999999</v>
      </c>
    </row>
    <row r="69" spans="2:8" ht="34.5" customHeight="1" x14ac:dyDescent="0.25">
      <c r="B69" s="336"/>
      <c r="C69" s="97"/>
      <c r="D69" s="351"/>
      <c r="E69" s="351"/>
      <c r="F69" s="124" t="s">
        <v>64</v>
      </c>
      <c r="G69" s="347" t="s">
        <v>348</v>
      </c>
      <c r="H69" s="103">
        <v>9600</v>
      </c>
    </row>
    <row r="70" spans="2:8" ht="47.25" customHeight="1" x14ac:dyDescent="0.25">
      <c r="B70" s="336"/>
      <c r="C70" s="97"/>
      <c r="D70" s="351"/>
      <c r="E70" s="351"/>
      <c r="F70" s="124" t="s">
        <v>62</v>
      </c>
      <c r="G70" s="347" t="s">
        <v>348</v>
      </c>
      <c r="H70" s="103">
        <v>3571.2</v>
      </c>
    </row>
    <row r="71" spans="2:8" ht="34.5" customHeight="1" x14ac:dyDescent="0.25">
      <c r="B71" s="336"/>
      <c r="C71" s="97"/>
      <c r="D71" s="351"/>
      <c r="E71" s="351"/>
      <c r="F71" s="124"/>
      <c r="G71" s="349" t="s">
        <v>328</v>
      </c>
      <c r="H71" s="85">
        <f>H72</f>
        <v>180227.20000000001</v>
      </c>
    </row>
    <row r="72" spans="2:8" ht="78" customHeight="1" x14ac:dyDescent="0.25">
      <c r="B72" s="336"/>
      <c r="C72" s="97"/>
      <c r="D72" s="351"/>
      <c r="E72" s="351"/>
      <c r="F72" s="124"/>
      <c r="G72" s="104" t="s">
        <v>395</v>
      </c>
      <c r="H72" s="94">
        <v>180227.20000000001</v>
      </c>
    </row>
    <row r="73" spans="2:8" ht="27.75" customHeight="1" x14ac:dyDescent="0.25">
      <c r="B73" s="336"/>
      <c r="C73" s="97"/>
      <c r="D73" s="351"/>
      <c r="E73" s="351"/>
      <c r="F73" s="124"/>
      <c r="G73" s="349" t="s">
        <v>396</v>
      </c>
      <c r="H73" s="85">
        <f>H74</f>
        <v>54686.400000000001</v>
      </c>
    </row>
    <row r="74" spans="2:8" ht="50.25" customHeight="1" x14ac:dyDescent="0.25">
      <c r="B74" s="336"/>
      <c r="C74" s="97"/>
      <c r="D74" s="351"/>
      <c r="E74" s="351"/>
      <c r="F74" s="124"/>
      <c r="G74" s="104" t="s">
        <v>397</v>
      </c>
      <c r="H74" s="103">
        <v>54686.400000000001</v>
      </c>
    </row>
    <row r="75" spans="2:8" ht="26.25" customHeight="1" x14ac:dyDescent="0.25">
      <c r="B75" s="336"/>
      <c r="C75" s="97"/>
      <c r="D75" s="351"/>
      <c r="E75" s="351"/>
      <c r="F75" s="124"/>
      <c r="G75" s="349" t="s">
        <v>398</v>
      </c>
      <c r="H75" s="85">
        <f>H76+H77</f>
        <v>21304.199999999997</v>
      </c>
    </row>
    <row r="76" spans="2:8" ht="34.5" customHeight="1" x14ac:dyDescent="0.25">
      <c r="B76" s="336"/>
      <c r="C76" s="97"/>
      <c r="D76" s="351"/>
      <c r="E76" s="351"/>
      <c r="F76" s="124"/>
      <c r="G76" s="104" t="s">
        <v>399</v>
      </c>
      <c r="H76" s="94">
        <v>12173.8</v>
      </c>
    </row>
    <row r="77" spans="2:8" ht="34.5" customHeight="1" x14ac:dyDescent="0.25">
      <c r="B77" s="336"/>
      <c r="C77" s="97"/>
      <c r="D77" s="351"/>
      <c r="E77" s="351"/>
      <c r="F77" s="124"/>
      <c r="G77" s="104" t="s">
        <v>400</v>
      </c>
      <c r="H77" s="94">
        <v>9130.4</v>
      </c>
    </row>
    <row r="78" spans="2:8" ht="27" customHeight="1" x14ac:dyDescent="0.25">
      <c r="B78" s="336"/>
      <c r="C78" s="97"/>
      <c r="D78" s="351"/>
      <c r="E78" s="351"/>
      <c r="F78" s="124"/>
      <c r="G78" s="349" t="s">
        <v>401</v>
      </c>
      <c r="H78" s="85">
        <f t="shared" ref="H78" si="9">H79</f>
        <v>19909.400000000001</v>
      </c>
    </row>
    <row r="79" spans="2:8" ht="34.5" customHeight="1" x14ac:dyDescent="0.25">
      <c r="B79" s="336"/>
      <c r="C79" s="97"/>
      <c r="D79" s="351"/>
      <c r="E79" s="351"/>
      <c r="F79" s="124"/>
      <c r="G79" s="104" t="s">
        <v>402</v>
      </c>
      <c r="H79" s="103">
        <v>19909.400000000001</v>
      </c>
    </row>
    <row r="80" spans="2:8" ht="26.25" customHeight="1" x14ac:dyDescent="0.25">
      <c r="B80" s="336"/>
      <c r="C80" s="97"/>
      <c r="D80" s="351"/>
      <c r="E80" s="351"/>
      <c r="F80" s="124"/>
      <c r="G80" s="349" t="s">
        <v>403</v>
      </c>
      <c r="H80" s="85">
        <f t="shared" ref="H80" si="10">H81</f>
        <v>18121.599999999999</v>
      </c>
    </row>
    <row r="81" spans="2:8" ht="34.5" customHeight="1" x14ac:dyDescent="0.25">
      <c r="B81" s="336"/>
      <c r="C81" s="97"/>
      <c r="D81" s="351"/>
      <c r="E81" s="351"/>
      <c r="F81" s="124"/>
      <c r="G81" s="104" t="s">
        <v>404</v>
      </c>
      <c r="H81" s="103">
        <v>18121.599999999999</v>
      </c>
    </row>
    <row r="82" spans="2:8" ht="26.25" customHeight="1" x14ac:dyDescent="0.25">
      <c r="B82" s="336"/>
      <c r="C82" s="97"/>
      <c r="D82" s="351"/>
      <c r="E82" s="351"/>
      <c r="F82" s="124"/>
      <c r="G82" s="349" t="s">
        <v>405</v>
      </c>
      <c r="H82" s="85">
        <f t="shared" ref="H82" si="11">H83+H84</f>
        <v>69708.800000000003</v>
      </c>
    </row>
    <row r="83" spans="2:8" ht="47.25" customHeight="1" x14ac:dyDescent="0.25">
      <c r="B83" s="336"/>
      <c r="C83" s="97"/>
      <c r="D83" s="351"/>
      <c r="E83" s="351"/>
      <c r="F83" s="124"/>
      <c r="G83" s="104" t="s">
        <v>406</v>
      </c>
      <c r="H83" s="94">
        <v>46599.3</v>
      </c>
    </row>
    <row r="84" spans="2:8" ht="38.25" customHeight="1" x14ac:dyDescent="0.25">
      <c r="B84" s="336"/>
      <c r="C84" s="97"/>
      <c r="D84" s="351"/>
      <c r="E84" s="351"/>
      <c r="F84" s="124"/>
      <c r="G84" s="104" t="s">
        <v>407</v>
      </c>
      <c r="H84" s="94">
        <v>23109.5</v>
      </c>
    </row>
    <row r="85" spans="2:8" ht="24" customHeight="1" x14ac:dyDescent="0.25">
      <c r="B85" s="336"/>
      <c r="C85" s="97"/>
      <c r="D85" s="351"/>
      <c r="E85" s="351"/>
      <c r="F85" s="124"/>
      <c r="G85" s="349" t="s">
        <v>408</v>
      </c>
      <c r="H85" s="85">
        <f t="shared" ref="H85" si="12">H86</f>
        <v>14291.8</v>
      </c>
    </row>
    <row r="86" spans="2:8" ht="34.5" customHeight="1" x14ac:dyDescent="0.25">
      <c r="B86" s="336"/>
      <c r="C86" s="97"/>
      <c r="D86" s="351"/>
      <c r="E86" s="351"/>
      <c r="F86" s="124"/>
      <c r="G86" s="104" t="s">
        <v>409</v>
      </c>
      <c r="H86" s="103">
        <v>14291.8</v>
      </c>
    </row>
    <row r="87" spans="2:8" ht="25.5" customHeight="1" x14ac:dyDescent="0.25">
      <c r="B87" s="336"/>
      <c r="C87" s="97"/>
      <c r="D87" s="351"/>
      <c r="E87" s="351"/>
      <c r="F87" s="124"/>
      <c r="G87" s="349" t="s">
        <v>410</v>
      </c>
      <c r="H87" s="85">
        <f t="shared" ref="H87" si="13">H88</f>
        <v>16755.400000000001</v>
      </c>
    </row>
    <row r="88" spans="2:8" ht="34.5" customHeight="1" x14ac:dyDescent="0.25">
      <c r="B88" s="336"/>
      <c r="C88" s="97"/>
      <c r="D88" s="351"/>
      <c r="E88" s="351"/>
      <c r="F88" s="124"/>
      <c r="G88" s="342" t="s">
        <v>411</v>
      </c>
      <c r="H88" s="103">
        <v>16755.400000000001</v>
      </c>
    </row>
    <row r="89" spans="2:8" ht="39.75" customHeight="1" x14ac:dyDescent="0.25">
      <c r="B89" s="355"/>
      <c r="C89" s="355">
        <v>11005</v>
      </c>
      <c r="D89" s="430" t="s">
        <v>412</v>
      </c>
      <c r="E89" s="430"/>
      <c r="F89" s="430"/>
      <c r="G89" s="355" t="s">
        <v>54</v>
      </c>
      <c r="H89" s="85">
        <f>H91+H92+H94+H93</f>
        <v>48000</v>
      </c>
    </row>
    <row r="90" spans="2:8" ht="14.25" customHeight="1" x14ac:dyDescent="0.25">
      <c r="B90" s="355"/>
      <c r="C90" s="355"/>
      <c r="D90" s="361"/>
      <c r="E90" s="437" t="s">
        <v>88</v>
      </c>
      <c r="F90" s="438"/>
      <c r="G90" s="105"/>
      <c r="H90" s="85"/>
    </row>
    <row r="91" spans="2:8" ht="36" customHeight="1" x14ac:dyDescent="0.25">
      <c r="B91" s="97"/>
      <c r="C91" s="97"/>
      <c r="D91" s="351"/>
      <c r="E91" s="351"/>
      <c r="F91" s="360" t="s">
        <v>413</v>
      </c>
      <c r="G91" s="347" t="s">
        <v>348</v>
      </c>
      <c r="H91" s="103">
        <f>3500*120%</f>
        <v>4200</v>
      </c>
    </row>
    <row r="92" spans="2:8" ht="42.75" customHeight="1" x14ac:dyDescent="0.25">
      <c r="B92" s="97"/>
      <c r="C92" s="97"/>
      <c r="D92" s="351"/>
      <c r="E92" s="351"/>
      <c r="F92" s="360" t="s">
        <v>414</v>
      </c>
      <c r="G92" s="347" t="s">
        <v>348</v>
      </c>
      <c r="H92" s="103">
        <f>12000*120%</f>
        <v>14400</v>
      </c>
    </row>
    <row r="93" spans="2:8" ht="36.75" customHeight="1" x14ac:dyDescent="0.25">
      <c r="B93" s="97"/>
      <c r="C93" s="97"/>
      <c r="D93" s="351"/>
      <c r="E93" s="351"/>
      <c r="F93" s="360" t="s">
        <v>415</v>
      </c>
      <c r="G93" s="347" t="s">
        <v>348</v>
      </c>
      <c r="H93" s="103">
        <f>15500*120%</f>
        <v>18600</v>
      </c>
    </row>
    <row r="94" spans="2:8" ht="35.25" customHeight="1" x14ac:dyDescent="0.25">
      <c r="B94" s="97"/>
      <c r="C94" s="97"/>
      <c r="D94" s="351"/>
      <c r="E94" s="351"/>
      <c r="F94" s="360" t="s">
        <v>416</v>
      </c>
      <c r="G94" s="350"/>
      <c r="H94" s="103">
        <f>H96+H97</f>
        <v>10800</v>
      </c>
    </row>
    <row r="95" spans="2:8" ht="18" customHeight="1" x14ac:dyDescent="0.25">
      <c r="B95" s="97"/>
      <c r="C95" s="97"/>
      <c r="D95" s="351"/>
      <c r="E95" s="351"/>
      <c r="F95" s="106" t="s">
        <v>417</v>
      </c>
      <c r="G95" s="342"/>
      <c r="H95" s="103"/>
    </row>
    <row r="96" spans="2:8" ht="72" customHeight="1" x14ac:dyDescent="0.25">
      <c r="B96" s="97"/>
      <c r="C96" s="97"/>
      <c r="D96" s="351"/>
      <c r="E96" s="351"/>
      <c r="F96" s="107" t="s">
        <v>418</v>
      </c>
      <c r="G96" s="342" t="s">
        <v>419</v>
      </c>
      <c r="H96" s="103">
        <f>5000*120%</f>
        <v>6000</v>
      </c>
    </row>
    <row r="97" spans="2:8" ht="56.25" customHeight="1" x14ac:dyDescent="0.25">
      <c r="B97" s="97"/>
      <c r="C97" s="97"/>
      <c r="D97" s="351"/>
      <c r="E97" s="351"/>
      <c r="F97" s="107" t="s">
        <v>420</v>
      </c>
      <c r="G97" s="342" t="s">
        <v>419</v>
      </c>
      <c r="H97" s="103">
        <f>4000*120%</f>
        <v>4800</v>
      </c>
    </row>
    <row r="98" spans="2:8" ht="30" customHeight="1" x14ac:dyDescent="0.25">
      <c r="B98" s="336">
        <v>1124</v>
      </c>
      <c r="C98" s="439" t="s">
        <v>421</v>
      </c>
      <c r="D98" s="440"/>
      <c r="E98" s="440"/>
      <c r="F98" s="441"/>
      <c r="G98" s="108"/>
      <c r="H98" s="85">
        <f>H99+H137+H142+H158</f>
        <v>1709049.66</v>
      </c>
    </row>
    <row r="99" spans="2:8" ht="28.5" customHeight="1" x14ac:dyDescent="0.25">
      <c r="B99" s="97"/>
      <c r="C99" s="355">
        <v>11002</v>
      </c>
      <c r="D99" s="460" t="s">
        <v>422</v>
      </c>
      <c r="E99" s="461"/>
      <c r="F99" s="462"/>
      <c r="G99" s="355" t="s">
        <v>54</v>
      </c>
      <c r="H99" s="109">
        <f>H101+H105+H112+H116+H120+H125+H130+H134</f>
        <v>63407.7</v>
      </c>
    </row>
    <row r="100" spans="2:8" ht="31.5" customHeight="1" x14ac:dyDescent="0.25">
      <c r="B100" s="97"/>
      <c r="C100" s="97"/>
      <c r="D100" s="351"/>
      <c r="E100" s="455" t="s">
        <v>423</v>
      </c>
      <c r="F100" s="456"/>
      <c r="G100" s="98"/>
      <c r="H100" s="109"/>
    </row>
    <row r="101" spans="2:8" ht="23.25" customHeight="1" x14ac:dyDescent="0.25">
      <c r="B101" s="97"/>
      <c r="C101" s="97"/>
      <c r="D101" s="351"/>
      <c r="E101" s="351"/>
      <c r="F101" s="110" t="s">
        <v>424</v>
      </c>
      <c r="G101" s="111"/>
      <c r="H101" s="112">
        <f>SUM(H103:H104)</f>
        <v>2112</v>
      </c>
    </row>
    <row r="102" spans="2:8" ht="21" customHeight="1" x14ac:dyDescent="0.25">
      <c r="B102" s="97"/>
      <c r="C102" s="97"/>
      <c r="D102" s="351"/>
      <c r="E102" s="351"/>
      <c r="F102" s="113" t="s">
        <v>425</v>
      </c>
      <c r="G102" s="114"/>
      <c r="H102" s="115"/>
    </row>
    <row r="103" spans="2:8" ht="37.5" customHeight="1" x14ac:dyDescent="0.25">
      <c r="B103" s="97"/>
      <c r="C103" s="97"/>
      <c r="D103" s="351"/>
      <c r="E103" s="351"/>
      <c r="F103" s="116" t="s">
        <v>426</v>
      </c>
      <c r="G103" s="117" t="s">
        <v>427</v>
      </c>
      <c r="H103" s="115">
        <f>880*120%</f>
        <v>1056</v>
      </c>
    </row>
    <row r="104" spans="2:8" ht="35.25" customHeight="1" x14ac:dyDescent="0.25">
      <c r="B104" s="97"/>
      <c r="C104" s="97"/>
      <c r="D104" s="351"/>
      <c r="E104" s="351"/>
      <c r="F104" s="116" t="s">
        <v>428</v>
      </c>
      <c r="G104" s="117" t="s">
        <v>427</v>
      </c>
      <c r="H104" s="115">
        <f>880*120%</f>
        <v>1056</v>
      </c>
    </row>
    <row r="105" spans="2:8" ht="24.75" customHeight="1" x14ac:dyDescent="0.25">
      <c r="B105" s="97"/>
      <c r="C105" s="97"/>
      <c r="D105" s="351"/>
      <c r="E105" s="351"/>
      <c r="F105" s="110" t="s">
        <v>429</v>
      </c>
      <c r="G105" s="118"/>
      <c r="H105" s="112">
        <f>SUM(H107:H111)</f>
        <v>5676</v>
      </c>
    </row>
    <row r="106" spans="2:8" ht="15" customHeight="1" x14ac:dyDescent="0.25">
      <c r="B106" s="97"/>
      <c r="C106" s="97"/>
      <c r="D106" s="351"/>
      <c r="E106" s="351"/>
      <c r="F106" s="113" t="s">
        <v>425</v>
      </c>
      <c r="G106" s="119"/>
      <c r="H106" s="115"/>
    </row>
    <row r="107" spans="2:8" ht="34.5" customHeight="1" x14ac:dyDescent="0.25">
      <c r="B107" s="97"/>
      <c r="C107" s="97"/>
      <c r="D107" s="351"/>
      <c r="E107" s="351"/>
      <c r="F107" s="116" t="s">
        <v>430</v>
      </c>
      <c r="G107" s="117" t="s">
        <v>427</v>
      </c>
      <c r="H107" s="115">
        <f>1100*120%</f>
        <v>1320</v>
      </c>
    </row>
    <row r="108" spans="2:8" ht="35.25" customHeight="1" x14ac:dyDescent="0.25">
      <c r="B108" s="97"/>
      <c r="C108" s="97"/>
      <c r="D108" s="351"/>
      <c r="E108" s="351"/>
      <c r="F108" s="356" t="s">
        <v>431</v>
      </c>
      <c r="G108" s="117" t="s">
        <v>427</v>
      </c>
      <c r="H108" s="115">
        <f>550*120%</f>
        <v>660</v>
      </c>
    </row>
    <row r="109" spans="2:8" ht="33" customHeight="1" x14ac:dyDescent="0.25">
      <c r="B109" s="97"/>
      <c r="C109" s="97"/>
      <c r="D109" s="351"/>
      <c r="E109" s="351"/>
      <c r="F109" s="116" t="s">
        <v>432</v>
      </c>
      <c r="G109" s="117" t="s">
        <v>427</v>
      </c>
      <c r="H109" s="115">
        <f>1100*120%</f>
        <v>1320</v>
      </c>
    </row>
    <row r="110" spans="2:8" ht="30.75" customHeight="1" x14ac:dyDescent="0.25">
      <c r="B110" s="97"/>
      <c r="C110" s="97"/>
      <c r="D110" s="351"/>
      <c r="E110" s="351"/>
      <c r="F110" s="356" t="s">
        <v>433</v>
      </c>
      <c r="G110" s="117" t="s">
        <v>427</v>
      </c>
      <c r="H110" s="115">
        <f>880*120%</f>
        <v>1056</v>
      </c>
    </row>
    <row r="111" spans="2:8" ht="31.5" customHeight="1" x14ac:dyDescent="0.25">
      <c r="B111" s="97"/>
      <c r="C111" s="97"/>
      <c r="D111" s="351"/>
      <c r="E111" s="351"/>
      <c r="F111" s="356" t="s">
        <v>434</v>
      </c>
      <c r="G111" s="117" t="s">
        <v>427</v>
      </c>
      <c r="H111" s="115">
        <f>1100*120%</f>
        <v>1320</v>
      </c>
    </row>
    <row r="112" spans="2:8" ht="27" customHeight="1" x14ac:dyDescent="0.25">
      <c r="B112" s="97"/>
      <c r="C112" s="97"/>
      <c r="D112" s="351"/>
      <c r="E112" s="351"/>
      <c r="F112" s="110" t="s">
        <v>435</v>
      </c>
      <c r="G112" s="118"/>
      <c r="H112" s="112">
        <f>SUM(H114:H115)</f>
        <v>2376</v>
      </c>
    </row>
    <row r="113" spans="2:8" ht="15.75" customHeight="1" x14ac:dyDescent="0.25">
      <c r="B113" s="97"/>
      <c r="C113" s="97"/>
      <c r="D113" s="351"/>
      <c r="E113" s="351"/>
      <c r="F113" s="113" t="s">
        <v>425</v>
      </c>
      <c r="G113" s="119"/>
      <c r="H113" s="115"/>
    </row>
    <row r="114" spans="2:8" ht="35.25" customHeight="1" x14ac:dyDescent="0.25">
      <c r="B114" s="97"/>
      <c r="C114" s="97"/>
      <c r="D114" s="351"/>
      <c r="E114" s="351"/>
      <c r="F114" s="116" t="s">
        <v>436</v>
      </c>
      <c r="G114" s="117" t="s">
        <v>427</v>
      </c>
      <c r="H114" s="115">
        <f>880*120%</f>
        <v>1056</v>
      </c>
    </row>
    <row r="115" spans="2:8" ht="36.75" customHeight="1" x14ac:dyDescent="0.25">
      <c r="B115" s="97"/>
      <c r="C115" s="97"/>
      <c r="D115" s="351"/>
      <c r="E115" s="351"/>
      <c r="F115" s="116" t="s">
        <v>437</v>
      </c>
      <c r="G115" s="117" t="s">
        <v>427</v>
      </c>
      <c r="H115" s="115">
        <f>1100*120%</f>
        <v>1320</v>
      </c>
    </row>
    <row r="116" spans="2:8" ht="24.75" customHeight="1" x14ac:dyDescent="0.25">
      <c r="B116" s="97"/>
      <c r="C116" s="97"/>
      <c r="D116" s="351"/>
      <c r="E116" s="351"/>
      <c r="F116" s="120" t="s">
        <v>438</v>
      </c>
      <c r="G116" s="121"/>
      <c r="H116" s="112">
        <f>SUM(H118:H119)</f>
        <v>1452</v>
      </c>
    </row>
    <row r="117" spans="2:8" ht="15" customHeight="1" x14ac:dyDescent="0.25">
      <c r="B117" s="97"/>
      <c r="C117" s="97"/>
      <c r="D117" s="351"/>
      <c r="E117" s="351"/>
      <c r="F117" s="113" t="s">
        <v>425</v>
      </c>
      <c r="G117" s="119"/>
      <c r="H117" s="115"/>
    </row>
    <row r="118" spans="2:8" ht="35.25" customHeight="1" x14ac:dyDescent="0.25">
      <c r="B118" s="97"/>
      <c r="C118" s="97"/>
      <c r="D118" s="351"/>
      <c r="E118" s="351"/>
      <c r="F118" s="116" t="s">
        <v>439</v>
      </c>
      <c r="G118" s="117" t="s">
        <v>427</v>
      </c>
      <c r="H118" s="115">
        <f>880*120%</f>
        <v>1056</v>
      </c>
    </row>
    <row r="119" spans="2:8" ht="48" customHeight="1" x14ac:dyDescent="0.25">
      <c r="B119" s="97"/>
      <c r="C119" s="97"/>
      <c r="D119" s="351"/>
      <c r="E119" s="351"/>
      <c r="F119" s="116" t="s">
        <v>440</v>
      </c>
      <c r="G119" s="117" t="s">
        <v>427</v>
      </c>
      <c r="H119" s="115">
        <f>330*120%</f>
        <v>396</v>
      </c>
    </row>
    <row r="120" spans="2:8" ht="36" customHeight="1" x14ac:dyDescent="0.25">
      <c r="B120" s="97"/>
      <c r="C120" s="97"/>
      <c r="D120" s="351"/>
      <c r="E120" s="351"/>
      <c r="F120" s="110" t="s">
        <v>441</v>
      </c>
      <c r="G120" s="118"/>
      <c r="H120" s="112">
        <f>SUM(H122:H124)</f>
        <v>3234</v>
      </c>
    </row>
    <row r="121" spans="2:8" ht="15" customHeight="1" x14ac:dyDescent="0.25">
      <c r="B121" s="97"/>
      <c r="C121" s="97"/>
      <c r="D121" s="351"/>
      <c r="E121" s="351"/>
      <c r="F121" s="113" t="s">
        <v>425</v>
      </c>
      <c r="G121" s="119"/>
      <c r="H121" s="115"/>
    </row>
    <row r="122" spans="2:8" ht="35.25" customHeight="1" x14ac:dyDescent="0.25">
      <c r="B122" s="97"/>
      <c r="C122" s="97"/>
      <c r="D122" s="351"/>
      <c r="E122" s="351"/>
      <c r="F122" s="116" t="s">
        <v>442</v>
      </c>
      <c r="G122" s="117" t="s">
        <v>427</v>
      </c>
      <c r="H122" s="115">
        <f>1045*120%</f>
        <v>1254</v>
      </c>
    </row>
    <row r="123" spans="2:8" ht="36.75" customHeight="1" x14ac:dyDescent="0.25">
      <c r="B123" s="97"/>
      <c r="C123" s="97"/>
      <c r="D123" s="351"/>
      <c r="E123" s="351"/>
      <c r="F123" s="116" t="s">
        <v>443</v>
      </c>
      <c r="G123" s="117" t="s">
        <v>427</v>
      </c>
      <c r="H123" s="115">
        <f>770*120%</f>
        <v>924</v>
      </c>
    </row>
    <row r="124" spans="2:8" ht="36.75" customHeight="1" x14ac:dyDescent="0.25">
      <c r="B124" s="97"/>
      <c r="C124" s="97"/>
      <c r="D124" s="351"/>
      <c r="E124" s="351"/>
      <c r="F124" s="116" t="s">
        <v>444</v>
      </c>
      <c r="G124" s="117" t="s">
        <v>427</v>
      </c>
      <c r="H124" s="115">
        <f>880*120%</f>
        <v>1056</v>
      </c>
    </row>
    <row r="125" spans="2:8" ht="39.75" customHeight="1" x14ac:dyDescent="0.25">
      <c r="B125" s="97"/>
      <c r="C125" s="97"/>
      <c r="D125" s="351"/>
      <c r="E125" s="351"/>
      <c r="F125" s="110" t="s">
        <v>445</v>
      </c>
      <c r="G125" s="118"/>
      <c r="H125" s="112">
        <f>SUM(H127:H129)</f>
        <v>3300</v>
      </c>
    </row>
    <row r="126" spans="2:8" ht="15" customHeight="1" x14ac:dyDescent="0.25">
      <c r="B126" s="97"/>
      <c r="C126" s="97"/>
      <c r="D126" s="351"/>
      <c r="E126" s="351"/>
      <c r="F126" s="113" t="s">
        <v>425</v>
      </c>
      <c r="G126" s="119"/>
      <c r="H126" s="115"/>
    </row>
    <row r="127" spans="2:8" ht="59.25" customHeight="1" x14ac:dyDescent="0.25">
      <c r="B127" s="97"/>
      <c r="C127" s="97"/>
      <c r="D127" s="351"/>
      <c r="E127" s="351"/>
      <c r="F127" s="116" t="s">
        <v>446</v>
      </c>
      <c r="G127" s="117" t="s">
        <v>427</v>
      </c>
      <c r="H127" s="115">
        <f>1100*120%</f>
        <v>1320</v>
      </c>
    </row>
    <row r="128" spans="2:8" ht="45" customHeight="1" x14ac:dyDescent="0.25">
      <c r="B128" s="97"/>
      <c r="C128" s="97"/>
      <c r="D128" s="351"/>
      <c r="E128" s="351"/>
      <c r="F128" s="116" t="s">
        <v>447</v>
      </c>
      <c r="G128" s="117" t="s">
        <v>427</v>
      </c>
      <c r="H128" s="115">
        <f>770*120%</f>
        <v>924</v>
      </c>
    </row>
    <row r="129" spans="2:8" ht="39" customHeight="1" x14ac:dyDescent="0.25">
      <c r="B129" s="97"/>
      <c r="C129" s="97"/>
      <c r="D129" s="351"/>
      <c r="E129" s="351"/>
      <c r="F129" s="116" t="s">
        <v>448</v>
      </c>
      <c r="G129" s="117" t="s">
        <v>427</v>
      </c>
      <c r="H129" s="115">
        <f>880*120%</f>
        <v>1056</v>
      </c>
    </row>
    <row r="130" spans="2:8" ht="27.75" customHeight="1" x14ac:dyDescent="0.25">
      <c r="B130" s="97"/>
      <c r="C130" s="97"/>
      <c r="D130" s="351"/>
      <c r="E130" s="351"/>
      <c r="F130" s="120" t="s">
        <v>449</v>
      </c>
      <c r="G130" s="121"/>
      <c r="H130" s="112">
        <f>SUM(H132:H133)</f>
        <v>2244</v>
      </c>
    </row>
    <row r="131" spans="2:8" ht="15" customHeight="1" x14ac:dyDescent="0.25">
      <c r="B131" s="97"/>
      <c r="C131" s="97"/>
      <c r="D131" s="351"/>
      <c r="E131" s="351"/>
      <c r="F131" s="113" t="s">
        <v>425</v>
      </c>
      <c r="G131" s="119"/>
      <c r="H131" s="115"/>
    </row>
    <row r="132" spans="2:8" ht="60.75" customHeight="1" x14ac:dyDescent="0.25">
      <c r="B132" s="97"/>
      <c r="C132" s="97"/>
      <c r="D132" s="351"/>
      <c r="E132" s="351"/>
      <c r="F132" s="116" t="s">
        <v>450</v>
      </c>
      <c r="G132" s="117" t="s">
        <v>427</v>
      </c>
      <c r="H132" s="115">
        <f>990*120%</f>
        <v>1188</v>
      </c>
    </row>
    <row r="133" spans="2:8" ht="58.5" customHeight="1" x14ac:dyDescent="0.25">
      <c r="B133" s="97"/>
      <c r="C133" s="97"/>
      <c r="D133" s="351"/>
      <c r="E133" s="351"/>
      <c r="F133" s="116" t="s">
        <v>451</v>
      </c>
      <c r="G133" s="117" t="s">
        <v>427</v>
      </c>
      <c r="H133" s="115">
        <f>880*120%</f>
        <v>1056</v>
      </c>
    </row>
    <row r="134" spans="2:8" ht="22.5" customHeight="1" x14ac:dyDescent="0.25">
      <c r="B134" s="97"/>
      <c r="C134" s="97"/>
      <c r="D134" s="351"/>
      <c r="E134" s="351"/>
      <c r="F134" s="110" t="s">
        <v>452</v>
      </c>
      <c r="G134" s="118"/>
      <c r="H134" s="112">
        <f>H136</f>
        <v>43013.7</v>
      </c>
    </row>
    <row r="135" spans="2:8" ht="15" customHeight="1" x14ac:dyDescent="0.25">
      <c r="B135" s="97"/>
      <c r="C135" s="97"/>
      <c r="D135" s="351"/>
      <c r="E135" s="351"/>
      <c r="F135" s="113" t="s">
        <v>425</v>
      </c>
      <c r="G135" s="119"/>
      <c r="H135" s="115"/>
    </row>
    <row r="136" spans="2:8" ht="32.25" customHeight="1" x14ac:dyDescent="0.25">
      <c r="B136" s="97"/>
      <c r="C136" s="97"/>
      <c r="D136" s="351"/>
      <c r="E136" s="351"/>
      <c r="F136" s="122" t="s">
        <v>453</v>
      </c>
      <c r="G136" s="117" t="s">
        <v>427</v>
      </c>
      <c r="H136" s="115">
        <v>43013.7</v>
      </c>
    </row>
    <row r="137" spans="2:8" ht="29.25" customHeight="1" x14ac:dyDescent="0.25">
      <c r="B137" s="97"/>
      <c r="C137" s="355">
        <v>11003</v>
      </c>
      <c r="D137" s="460" t="s">
        <v>454</v>
      </c>
      <c r="E137" s="461"/>
      <c r="F137" s="462"/>
      <c r="G137" s="355" t="s">
        <v>54</v>
      </c>
      <c r="H137" s="109">
        <f>H139+H140+H141</f>
        <v>68520</v>
      </c>
    </row>
    <row r="138" spans="2:8" ht="14.25" x14ac:dyDescent="0.25">
      <c r="B138" s="97"/>
      <c r="C138" s="355"/>
      <c r="D138" s="341"/>
      <c r="E138" s="463" t="s">
        <v>88</v>
      </c>
      <c r="F138" s="463"/>
      <c r="G138" s="90"/>
      <c r="H138" s="109"/>
    </row>
    <row r="139" spans="2:8" ht="52.5" customHeight="1" x14ac:dyDescent="0.25">
      <c r="B139" s="97"/>
      <c r="C139" s="355"/>
      <c r="D139" s="123"/>
      <c r="E139" s="123"/>
      <c r="F139" s="360" t="s">
        <v>455</v>
      </c>
      <c r="G139" s="347" t="s">
        <v>348</v>
      </c>
      <c r="H139" s="99">
        <v>10800</v>
      </c>
    </row>
    <row r="140" spans="2:8" ht="33.75" customHeight="1" x14ac:dyDescent="0.25">
      <c r="B140" s="97"/>
      <c r="C140" s="355"/>
      <c r="D140" s="123"/>
      <c r="E140" s="123"/>
      <c r="F140" s="360" t="s">
        <v>456</v>
      </c>
      <c r="G140" s="347" t="s">
        <v>348</v>
      </c>
      <c r="H140" s="103">
        <v>31080</v>
      </c>
    </row>
    <row r="141" spans="2:8" ht="36.75" customHeight="1" x14ac:dyDescent="0.25">
      <c r="B141" s="97"/>
      <c r="C141" s="355"/>
      <c r="D141" s="123"/>
      <c r="E141" s="123"/>
      <c r="F141" s="360" t="s">
        <v>457</v>
      </c>
      <c r="G141" s="347" t="s">
        <v>348</v>
      </c>
      <c r="H141" s="103">
        <v>26640</v>
      </c>
    </row>
    <row r="142" spans="2:8" ht="30" customHeight="1" x14ac:dyDescent="0.25">
      <c r="B142" s="97"/>
      <c r="C142" s="355">
        <v>11004</v>
      </c>
      <c r="D142" s="460" t="s">
        <v>458</v>
      </c>
      <c r="E142" s="461"/>
      <c r="F142" s="462"/>
      <c r="G142" s="355" t="s">
        <v>54</v>
      </c>
      <c r="H142" s="109">
        <f t="shared" ref="H142" si="14">H144+H145+H146+H147+H148+H149+H150+H151+H152+H153+H154+H155+H156+H157</f>
        <v>1493121.96</v>
      </c>
    </row>
    <row r="143" spans="2:8" ht="14.25" customHeight="1" x14ac:dyDescent="0.25">
      <c r="B143" s="97"/>
      <c r="C143" s="355"/>
      <c r="D143" s="351"/>
      <c r="E143" s="463" t="s">
        <v>88</v>
      </c>
      <c r="F143" s="463"/>
      <c r="G143" s="355"/>
      <c r="H143" s="109"/>
    </row>
    <row r="144" spans="2:8" ht="30" customHeight="1" x14ac:dyDescent="0.25">
      <c r="B144" s="97"/>
      <c r="C144" s="355"/>
      <c r="D144" s="123"/>
      <c r="E144" s="123"/>
      <c r="F144" s="123"/>
      <c r="G144" s="342" t="s">
        <v>427</v>
      </c>
      <c r="H144" s="103">
        <v>647445.48</v>
      </c>
    </row>
    <row r="145" spans="2:8" ht="36.75" customHeight="1" x14ac:dyDescent="0.25">
      <c r="B145" s="97"/>
      <c r="C145" s="355"/>
      <c r="D145" s="123"/>
      <c r="E145" s="123"/>
      <c r="F145" s="123"/>
      <c r="G145" s="342" t="s">
        <v>459</v>
      </c>
      <c r="H145" s="103">
        <v>205582.92</v>
      </c>
    </row>
    <row r="146" spans="2:8" ht="42.75" customHeight="1" x14ac:dyDescent="0.25">
      <c r="B146" s="97"/>
      <c r="C146" s="355"/>
      <c r="D146" s="123"/>
      <c r="E146" s="123"/>
      <c r="F146" s="123"/>
      <c r="G146" s="342" t="s">
        <v>460</v>
      </c>
      <c r="H146" s="103">
        <v>44895.719999999994</v>
      </c>
    </row>
    <row r="147" spans="2:8" ht="34.5" customHeight="1" x14ac:dyDescent="0.25">
      <c r="B147" s="97"/>
      <c r="C147" s="355"/>
      <c r="D147" s="123"/>
      <c r="E147" s="123"/>
      <c r="F147" s="123"/>
      <c r="G147" s="342" t="s">
        <v>461</v>
      </c>
      <c r="H147" s="103">
        <v>42814.799999999996</v>
      </c>
    </row>
    <row r="148" spans="2:8" ht="30" customHeight="1" x14ac:dyDescent="0.25">
      <c r="B148" s="97"/>
      <c r="C148" s="355"/>
      <c r="D148" s="123"/>
      <c r="E148" s="123"/>
      <c r="F148" s="123"/>
      <c r="G148" s="342" t="s">
        <v>462</v>
      </c>
      <c r="H148" s="103">
        <v>53536.560000000005</v>
      </c>
    </row>
    <row r="149" spans="2:8" ht="40.5" customHeight="1" x14ac:dyDescent="0.25">
      <c r="B149" s="97"/>
      <c r="C149" s="355"/>
      <c r="D149" s="123"/>
      <c r="E149" s="123"/>
      <c r="F149" s="123"/>
      <c r="G149" s="342" t="s">
        <v>463</v>
      </c>
      <c r="H149" s="103">
        <v>52580.88</v>
      </c>
    </row>
    <row r="150" spans="2:8" ht="30" customHeight="1" x14ac:dyDescent="0.25">
      <c r="B150" s="97"/>
      <c r="C150" s="355"/>
      <c r="D150" s="123"/>
      <c r="E150" s="123"/>
      <c r="F150" s="123"/>
      <c r="G150" s="342" t="s">
        <v>464</v>
      </c>
      <c r="H150" s="103">
        <v>49243.199999999997</v>
      </c>
    </row>
    <row r="151" spans="2:8" ht="30" customHeight="1" x14ac:dyDescent="0.25">
      <c r="B151" s="97"/>
      <c r="C151" s="355"/>
      <c r="D151" s="123"/>
      <c r="E151" s="123"/>
      <c r="F151" s="123"/>
      <c r="G151" s="342" t="s">
        <v>465</v>
      </c>
      <c r="H151" s="103">
        <v>126405.95999999999</v>
      </c>
    </row>
    <row r="152" spans="2:8" ht="30" customHeight="1" x14ac:dyDescent="0.25">
      <c r="B152" s="97"/>
      <c r="C152" s="355"/>
      <c r="D152" s="123"/>
      <c r="E152" s="123"/>
      <c r="F152" s="123"/>
      <c r="G152" s="342" t="s">
        <v>466</v>
      </c>
      <c r="H152" s="103">
        <v>61173.96</v>
      </c>
    </row>
    <row r="153" spans="2:8" ht="30" customHeight="1" x14ac:dyDescent="0.25">
      <c r="B153" s="97"/>
      <c r="C153" s="355"/>
      <c r="D153" s="123"/>
      <c r="E153" s="123"/>
      <c r="F153" s="123"/>
      <c r="G153" s="342" t="s">
        <v>467</v>
      </c>
      <c r="H153" s="103">
        <v>37793.4</v>
      </c>
    </row>
    <row r="154" spans="2:8" ht="30" customHeight="1" x14ac:dyDescent="0.25">
      <c r="B154" s="97"/>
      <c r="C154" s="355"/>
      <c r="D154" s="123"/>
      <c r="E154" s="123"/>
      <c r="F154" s="123"/>
      <c r="G154" s="342" t="s">
        <v>468</v>
      </c>
      <c r="H154" s="103">
        <v>130081.07999999999</v>
      </c>
    </row>
    <row r="155" spans="2:8" ht="32.25" customHeight="1" x14ac:dyDescent="0.25">
      <c r="B155" s="97"/>
      <c r="C155" s="355"/>
      <c r="D155" s="123"/>
      <c r="E155" s="123"/>
      <c r="F155" s="123"/>
      <c r="G155" s="342" t="s">
        <v>469</v>
      </c>
      <c r="H155" s="103">
        <v>36408</v>
      </c>
    </row>
    <row r="156" spans="2:8" ht="45" customHeight="1" x14ac:dyDescent="0.25">
      <c r="B156" s="97"/>
      <c r="C156" s="91"/>
      <c r="D156" s="92"/>
      <c r="E156" s="92"/>
      <c r="F156" s="124" t="s">
        <v>470</v>
      </c>
      <c r="G156" s="347" t="s">
        <v>348</v>
      </c>
      <c r="H156" s="99">
        <v>1800</v>
      </c>
    </row>
    <row r="157" spans="2:8" ht="36" customHeight="1" x14ac:dyDescent="0.25">
      <c r="B157" s="97"/>
      <c r="C157" s="91"/>
      <c r="D157" s="92"/>
      <c r="E157" s="92"/>
      <c r="F157" s="124" t="s">
        <v>471</v>
      </c>
      <c r="G157" s="347" t="s">
        <v>348</v>
      </c>
      <c r="H157" s="99">
        <v>3360</v>
      </c>
    </row>
    <row r="158" spans="2:8" ht="57.75" customHeight="1" x14ac:dyDescent="0.25">
      <c r="B158" s="97"/>
      <c r="C158" s="355">
        <v>11005</v>
      </c>
      <c r="D158" s="430" t="s">
        <v>472</v>
      </c>
      <c r="E158" s="430"/>
      <c r="F158" s="430"/>
      <c r="G158" s="355" t="s">
        <v>54</v>
      </c>
      <c r="H158" s="85">
        <f t="shared" ref="H158" si="15">H160+H161</f>
        <v>84000</v>
      </c>
    </row>
    <row r="159" spans="2:8" ht="14.25" x14ac:dyDescent="0.25">
      <c r="B159" s="97"/>
      <c r="C159" s="355"/>
      <c r="D159" s="337"/>
      <c r="E159" s="455" t="s">
        <v>88</v>
      </c>
      <c r="F159" s="456"/>
      <c r="G159" s="355"/>
      <c r="H159" s="85"/>
    </row>
    <row r="160" spans="2:8" ht="45.75" customHeight="1" x14ac:dyDescent="0.25">
      <c r="B160" s="97"/>
      <c r="C160" s="97"/>
      <c r="D160" s="351"/>
      <c r="E160" s="351"/>
      <c r="F160" s="360" t="s">
        <v>473</v>
      </c>
      <c r="G160" s="117" t="s">
        <v>427</v>
      </c>
      <c r="H160" s="103">
        <v>42000</v>
      </c>
    </row>
    <row r="161" spans="2:8" ht="48.75" customHeight="1" x14ac:dyDescent="0.25">
      <c r="B161" s="97"/>
      <c r="C161" s="91"/>
      <c r="D161" s="92"/>
      <c r="E161" s="92"/>
      <c r="F161" s="124" t="s">
        <v>474</v>
      </c>
      <c r="G161" s="347" t="s">
        <v>348</v>
      </c>
      <c r="H161" s="103">
        <v>42000</v>
      </c>
    </row>
    <row r="162" spans="2:8" ht="33" customHeight="1" x14ac:dyDescent="0.25">
      <c r="B162" s="336">
        <v>1168</v>
      </c>
      <c r="C162" s="439" t="s">
        <v>475</v>
      </c>
      <c r="D162" s="440"/>
      <c r="E162" s="440"/>
      <c r="F162" s="441"/>
      <c r="G162" s="108"/>
      <c r="H162" s="85">
        <f>H163+H165+H167+H187+H204+H231+H233</f>
        <v>7591676</v>
      </c>
    </row>
    <row r="163" spans="2:8" ht="38.25" customHeight="1" x14ac:dyDescent="0.25">
      <c r="B163" s="336"/>
      <c r="C163" s="87">
        <v>11001</v>
      </c>
      <c r="D163" s="457" t="s">
        <v>476</v>
      </c>
      <c r="E163" s="458"/>
      <c r="F163" s="459"/>
      <c r="G163" s="355" t="s">
        <v>54</v>
      </c>
      <c r="H163" s="85">
        <f>H164</f>
        <v>1438330.1</v>
      </c>
    </row>
    <row r="164" spans="2:8" ht="51" customHeight="1" x14ac:dyDescent="0.25">
      <c r="B164" s="336"/>
      <c r="C164" s="355"/>
      <c r="D164" s="356"/>
      <c r="E164" s="127"/>
      <c r="F164" s="186"/>
      <c r="G164" s="342" t="s">
        <v>477</v>
      </c>
      <c r="H164" s="94">
        <v>1438330.1</v>
      </c>
    </row>
    <row r="165" spans="2:8" ht="40.5" customHeight="1" x14ac:dyDescent="0.25">
      <c r="B165" s="336"/>
      <c r="C165" s="87">
        <v>11002</v>
      </c>
      <c r="D165" s="457" t="s">
        <v>478</v>
      </c>
      <c r="E165" s="458"/>
      <c r="F165" s="459"/>
      <c r="G165" s="355" t="s">
        <v>54</v>
      </c>
      <c r="H165" s="85">
        <f>H166</f>
        <v>350473.1</v>
      </c>
    </row>
    <row r="166" spans="2:8" ht="35.25" customHeight="1" x14ac:dyDescent="0.25">
      <c r="B166" s="336"/>
      <c r="C166" s="355"/>
      <c r="D166" s="356"/>
      <c r="E166" s="127"/>
      <c r="F166" s="186"/>
      <c r="G166" s="342" t="s">
        <v>479</v>
      </c>
      <c r="H166" s="94">
        <v>350473.1</v>
      </c>
    </row>
    <row r="167" spans="2:8" ht="35.25" customHeight="1" x14ac:dyDescent="0.25">
      <c r="B167" s="336"/>
      <c r="C167" s="87">
        <v>11003</v>
      </c>
      <c r="D167" s="457" t="s">
        <v>480</v>
      </c>
      <c r="E167" s="458"/>
      <c r="F167" s="459"/>
      <c r="G167" s="313"/>
      <c r="H167" s="95">
        <f t="shared" ref="H167" si="16">H168+H183+H185</f>
        <v>1867679.0999999999</v>
      </c>
    </row>
    <row r="168" spans="2:8" ht="35.25" customHeight="1" x14ac:dyDescent="0.25">
      <c r="B168" s="336"/>
      <c r="C168" s="355"/>
      <c r="D168" s="356"/>
      <c r="E168" s="127"/>
      <c r="F168" s="186"/>
      <c r="G168" s="355" t="s">
        <v>54</v>
      </c>
      <c r="H168" s="85">
        <f>H169+H170+H171+H172+H173+H174+H175+H176+H177+H178+H179+H180+H181+H182</f>
        <v>1727969.4999999998</v>
      </c>
    </row>
    <row r="169" spans="2:8" ht="42" customHeight="1" x14ac:dyDescent="0.25">
      <c r="B169" s="336"/>
      <c r="C169" s="97"/>
      <c r="D169" s="356"/>
      <c r="E169" s="356"/>
      <c r="F169" s="356"/>
      <c r="G169" s="342" t="s">
        <v>481</v>
      </c>
      <c r="H169" s="94">
        <v>354525</v>
      </c>
    </row>
    <row r="170" spans="2:8" ht="45.75" customHeight="1" x14ac:dyDescent="0.25">
      <c r="B170" s="336"/>
      <c r="C170" s="97"/>
      <c r="D170" s="356"/>
      <c r="E170" s="356"/>
      <c r="F170" s="356"/>
      <c r="G170" s="342" t="s">
        <v>482</v>
      </c>
      <c r="H170" s="94">
        <v>231325.1</v>
      </c>
    </row>
    <row r="171" spans="2:8" ht="39.75" customHeight="1" x14ac:dyDescent="0.25">
      <c r="B171" s="336"/>
      <c r="C171" s="97"/>
      <c r="D171" s="356"/>
      <c r="E171" s="356"/>
      <c r="F171" s="356"/>
      <c r="G171" s="342" t="s">
        <v>483</v>
      </c>
      <c r="H171" s="94">
        <v>189536.4</v>
      </c>
    </row>
    <row r="172" spans="2:8" ht="45" customHeight="1" x14ac:dyDescent="0.25">
      <c r="B172" s="336"/>
      <c r="C172" s="97"/>
      <c r="D172" s="356"/>
      <c r="E172" s="356"/>
      <c r="F172" s="356"/>
      <c r="G172" s="342" t="s">
        <v>484</v>
      </c>
      <c r="H172" s="94">
        <v>148086.1</v>
      </c>
    </row>
    <row r="173" spans="2:8" ht="42.75" customHeight="1" x14ac:dyDescent="0.25">
      <c r="B173" s="336"/>
      <c r="C173" s="97"/>
      <c r="D173" s="356"/>
      <c r="E173" s="356"/>
      <c r="F173" s="356"/>
      <c r="G173" s="342" t="s">
        <v>485</v>
      </c>
      <c r="H173" s="94">
        <v>158005.9</v>
      </c>
    </row>
    <row r="174" spans="2:8" ht="47.25" customHeight="1" x14ac:dyDescent="0.25">
      <c r="B174" s="336"/>
      <c r="C174" s="97"/>
      <c r="D174" s="356"/>
      <c r="E174" s="356"/>
      <c r="F174" s="356"/>
      <c r="G174" s="342" t="s">
        <v>486</v>
      </c>
      <c r="H174" s="94">
        <v>92898.2</v>
      </c>
    </row>
    <row r="175" spans="2:8" ht="35.25" customHeight="1" x14ac:dyDescent="0.25">
      <c r="B175" s="336"/>
      <c r="C175" s="97"/>
      <c r="D175" s="356"/>
      <c r="E175" s="356"/>
      <c r="F175" s="356"/>
      <c r="G175" s="342" t="s">
        <v>487</v>
      </c>
      <c r="H175" s="94">
        <v>92088.4</v>
      </c>
    </row>
    <row r="176" spans="2:8" ht="35.25" customHeight="1" x14ac:dyDescent="0.25">
      <c r="B176" s="336"/>
      <c r="C176" s="97"/>
      <c r="D176" s="356"/>
      <c r="E176" s="356"/>
      <c r="F176" s="356"/>
      <c r="G176" s="342" t="s">
        <v>488</v>
      </c>
      <c r="H176" s="94">
        <v>80660.399999999994</v>
      </c>
    </row>
    <row r="177" spans="2:8" ht="35.25" customHeight="1" x14ac:dyDescent="0.25">
      <c r="B177" s="336"/>
      <c r="C177" s="97"/>
      <c r="D177" s="356"/>
      <c r="E177" s="356"/>
      <c r="F177" s="356"/>
      <c r="G177" s="342" t="s">
        <v>489</v>
      </c>
      <c r="H177" s="94">
        <v>94472.2</v>
      </c>
    </row>
    <row r="178" spans="2:8" ht="45.75" customHeight="1" x14ac:dyDescent="0.25">
      <c r="B178" s="336"/>
      <c r="C178" s="97"/>
      <c r="D178" s="356"/>
      <c r="E178" s="356"/>
      <c r="F178" s="356"/>
      <c r="G178" s="342" t="s">
        <v>490</v>
      </c>
      <c r="H178" s="94">
        <v>71413.600000000006</v>
      </c>
    </row>
    <row r="179" spans="2:8" ht="35.25" customHeight="1" x14ac:dyDescent="0.25">
      <c r="B179" s="336"/>
      <c r="C179" s="97"/>
      <c r="D179" s="356"/>
      <c r="E179" s="356"/>
      <c r="F179" s="356"/>
      <c r="G179" s="342" t="s">
        <v>491</v>
      </c>
      <c r="H179" s="94">
        <v>67374.5</v>
      </c>
    </row>
    <row r="180" spans="2:8" ht="50.25" customHeight="1" x14ac:dyDescent="0.25">
      <c r="B180" s="336"/>
      <c r="C180" s="97"/>
      <c r="D180" s="356"/>
      <c r="E180" s="356"/>
      <c r="F180" s="356"/>
      <c r="G180" s="342" t="s">
        <v>492</v>
      </c>
      <c r="H180" s="94">
        <v>51487</v>
      </c>
    </row>
    <row r="181" spans="2:8" ht="35.25" customHeight="1" x14ac:dyDescent="0.25">
      <c r="B181" s="336"/>
      <c r="C181" s="97"/>
      <c r="D181" s="356"/>
      <c r="E181" s="356"/>
      <c r="F181" s="356"/>
      <c r="G181" s="342" t="s">
        <v>493</v>
      </c>
      <c r="H181" s="94">
        <v>62969.8</v>
      </c>
    </row>
    <row r="182" spans="2:8" ht="33" customHeight="1" x14ac:dyDescent="0.25">
      <c r="B182" s="336"/>
      <c r="C182" s="97"/>
      <c r="D182" s="356"/>
      <c r="E182" s="356"/>
      <c r="F182" s="356"/>
      <c r="G182" s="342" t="s">
        <v>494</v>
      </c>
      <c r="H182" s="94">
        <v>33126.9</v>
      </c>
    </row>
    <row r="183" spans="2:8" ht="24.75" customHeight="1" x14ac:dyDescent="0.25">
      <c r="B183" s="336"/>
      <c r="C183" s="97"/>
      <c r="D183" s="356"/>
      <c r="E183" s="356"/>
      <c r="F183" s="356"/>
      <c r="G183" s="128" t="s">
        <v>401</v>
      </c>
      <c r="H183" s="85">
        <f>H184</f>
        <v>56542.3</v>
      </c>
    </row>
    <row r="184" spans="2:8" ht="34.5" customHeight="1" x14ac:dyDescent="0.25">
      <c r="B184" s="336"/>
      <c r="C184" s="97"/>
      <c r="D184" s="356"/>
      <c r="E184" s="356"/>
      <c r="F184" s="356"/>
      <c r="G184" s="342" t="s">
        <v>495</v>
      </c>
      <c r="H184" s="94">
        <v>56542.3</v>
      </c>
    </row>
    <row r="185" spans="2:8" ht="27" customHeight="1" x14ac:dyDescent="0.25">
      <c r="B185" s="336"/>
      <c r="C185" s="97"/>
      <c r="D185" s="356"/>
      <c r="E185" s="356"/>
      <c r="F185" s="356"/>
      <c r="G185" s="128" t="s">
        <v>408</v>
      </c>
      <c r="H185" s="85">
        <f>H186</f>
        <v>83167.3</v>
      </c>
    </row>
    <row r="186" spans="2:8" ht="34.5" customHeight="1" x14ac:dyDescent="0.25">
      <c r="B186" s="336"/>
      <c r="C186" s="97"/>
      <c r="D186" s="356"/>
      <c r="E186" s="356"/>
      <c r="F186" s="356"/>
      <c r="G186" s="342" t="s">
        <v>496</v>
      </c>
      <c r="H186" s="94">
        <v>83167.3</v>
      </c>
    </row>
    <row r="187" spans="2:8" ht="35.25" customHeight="1" x14ac:dyDescent="0.25">
      <c r="B187" s="336"/>
      <c r="C187" s="355">
        <v>11004</v>
      </c>
      <c r="D187" s="445" t="s">
        <v>497</v>
      </c>
      <c r="E187" s="446"/>
      <c r="F187" s="447"/>
      <c r="G187" s="314"/>
      <c r="H187" s="95">
        <f>H188+H201</f>
        <v>1802257.8</v>
      </c>
    </row>
    <row r="188" spans="2:8" ht="35.25" customHeight="1" x14ac:dyDescent="0.25">
      <c r="B188" s="336"/>
      <c r="C188" s="355"/>
      <c r="D188" s="356"/>
      <c r="E188" s="127"/>
      <c r="F188" s="186"/>
      <c r="G188" s="358" t="s">
        <v>54</v>
      </c>
      <c r="H188" s="85">
        <f t="shared" ref="H188" si="17">H189+H190+H191+H192+H193+H194+H195+H196+H197+H198+H199+H200</f>
        <v>1663148.3</v>
      </c>
    </row>
    <row r="189" spans="2:8" ht="35.25" customHeight="1" x14ac:dyDescent="0.25">
      <c r="B189" s="336"/>
      <c r="C189" s="97"/>
      <c r="D189" s="356"/>
      <c r="E189" s="356"/>
      <c r="F189" s="356"/>
      <c r="G189" s="104" t="s">
        <v>498</v>
      </c>
      <c r="H189" s="184">
        <v>381183.5</v>
      </c>
    </row>
    <row r="190" spans="2:8" ht="35.25" customHeight="1" x14ac:dyDescent="0.25">
      <c r="B190" s="336"/>
      <c r="C190" s="97"/>
      <c r="D190" s="356"/>
      <c r="E190" s="356"/>
      <c r="F190" s="356"/>
      <c r="G190" s="104" t="s">
        <v>499</v>
      </c>
      <c r="H190" s="184">
        <v>197906.3</v>
      </c>
    </row>
    <row r="191" spans="2:8" ht="35.25" customHeight="1" x14ac:dyDescent="0.25">
      <c r="B191" s="336"/>
      <c r="C191" s="97"/>
      <c r="D191" s="356"/>
      <c r="E191" s="356"/>
      <c r="F191" s="356"/>
      <c r="G191" s="129" t="s">
        <v>500</v>
      </c>
      <c r="H191" s="184">
        <v>314733.59999999998</v>
      </c>
    </row>
    <row r="192" spans="2:8" ht="35.25" customHeight="1" x14ac:dyDescent="0.25">
      <c r="B192" s="336"/>
      <c r="C192" s="97"/>
      <c r="D192" s="356"/>
      <c r="E192" s="356"/>
      <c r="F192" s="356"/>
      <c r="G192" s="104" t="s">
        <v>501</v>
      </c>
      <c r="H192" s="184">
        <v>138808.9</v>
      </c>
    </row>
    <row r="193" spans="2:8" ht="35.25" customHeight="1" x14ac:dyDescent="0.25">
      <c r="B193" s="336"/>
      <c r="C193" s="97"/>
      <c r="D193" s="356"/>
      <c r="E193" s="356"/>
      <c r="F193" s="356"/>
      <c r="G193" s="104" t="s">
        <v>502</v>
      </c>
      <c r="H193" s="184">
        <v>146144</v>
      </c>
    </row>
    <row r="194" spans="2:8" ht="35.25" customHeight="1" x14ac:dyDescent="0.25">
      <c r="B194" s="336"/>
      <c r="C194" s="97"/>
      <c r="D194" s="356"/>
      <c r="E194" s="356"/>
      <c r="F194" s="356"/>
      <c r="G194" s="129" t="s">
        <v>503</v>
      </c>
      <c r="H194" s="184">
        <v>140038.20000000001</v>
      </c>
    </row>
    <row r="195" spans="2:8" ht="35.25" customHeight="1" x14ac:dyDescent="0.25">
      <c r="B195" s="336"/>
      <c r="C195" s="97"/>
      <c r="D195" s="356"/>
      <c r="E195" s="356"/>
      <c r="F195" s="356"/>
      <c r="G195" s="104" t="s">
        <v>504</v>
      </c>
      <c r="H195" s="184">
        <v>102800.2</v>
      </c>
    </row>
    <row r="196" spans="2:8" ht="46.5" customHeight="1" x14ac:dyDescent="0.25">
      <c r="B196" s="336"/>
      <c r="C196" s="97"/>
      <c r="D196" s="356"/>
      <c r="E196" s="356"/>
      <c r="F196" s="356"/>
      <c r="G196" s="104" t="s">
        <v>505</v>
      </c>
      <c r="H196" s="184">
        <v>80054.3</v>
      </c>
    </row>
    <row r="197" spans="2:8" ht="35.25" customHeight="1" x14ac:dyDescent="0.25">
      <c r="B197" s="336"/>
      <c r="C197" s="97"/>
      <c r="D197" s="356"/>
      <c r="E197" s="356"/>
      <c r="F197" s="356"/>
      <c r="G197" s="104" t="s">
        <v>506</v>
      </c>
      <c r="H197" s="184">
        <v>43492.3</v>
      </c>
    </row>
    <row r="198" spans="2:8" ht="35.25" customHeight="1" x14ac:dyDescent="0.25">
      <c r="B198" s="336"/>
      <c r="C198" s="97"/>
      <c r="D198" s="356"/>
      <c r="E198" s="356"/>
      <c r="F198" s="356"/>
      <c r="G198" s="104" t="s">
        <v>507</v>
      </c>
      <c r="H198" s="184">
        <v>66995.3</v>
      </c>
    </row>
    <row r="199" spans="2:8" ht="35.25" customHeight="1" x14ac:dyDescent="0.25">
      <c r="B199" s="336"/>
      <c r="C199" s="97"/>
      <c r="D199" s="356"/>
      <c r="E199" s="356"/>
      <c r="F199" s="356"/>
      <c r="G199" s="104" t="s">
        <v>508</v>
      </c>
      <c r="H199" s="184">
        <v>35410.300000000003</v>
      </c>
    </row>
    <row r="200" spans="2:8" ht="35.25" customHeight="1" x14ac:dyDescent="0.25">
      <c r="B200" s="336"/>
      <c r="C200" s="97"/>
      <c r="D200" s="356"/>
      <c r="E200" s="356"/>
      <c r="F200" s="356"/>
      <c r="G200" s="104" t="s">
        <v>509</v>
      </c>
      <c r="H200" s="184">
        <v>15581.4</v>
      </c>
    </row>
    <row r="201" spans="2:8" ht="22.5" customHeight="1" x14ac:dyDescent="0.25">
      <c r="B201" s="336"/>
      <c r="C201" s="97"/>
      <c r="D201" s="356"/>
      <c r="E201" s="356"/>
      <c r="F201" s="356"/>
      <c r="G201" s="130" t="s">
        <v>405</v>
      </c>
      <c r="H201" s="85">
        <f t="shared" ref="H201" si="18">H202+H203</f>
        <v>139109.5</v>
      </c>
    </row>
    <row r="202" spans="2:8" ht="33" customHeight="1" x14ac:dyDescent="0.25">
      <c r="B202" s="336"/>
      <c r="C202" s="97"/>
      <c r="D202" s="356"/>
      <c r="E202" s="356"/>
      <c r="F202" s="356"/>
      <c r="G202" s="104" t="s">
        <v>510</v>
      </c>
      <c r="H202" s="184">
        <v>81440.399999999994</v>
      </c>
    </row>
    <row r="203" spans="2:8" ht="39.75" customHeight="1" x14ac:dyDescent="0.25">
      <c r="B203" s="336"/>
      <c r="C203" s="97"/>
      <c r="D203" s="356"/>
      <c r="E203" s="356"/>
      <c r="F203" s="356"/>
      <c r="G203" s="104" t="s">
        <v>511</v>
      </c>
      <c r="H203" s="184">
        <v>57669.1</v>
      </c>
    </row>
    <row r="204" spans="2:8" ht="27.75" customHeight="1" x14ac:dyDescent="0.25">
      <c r="B204" s="355"/>
      <c r="C204" s="90">
        <v>11005</v>
      </c>
      <c r="D204" s="445" t="s">
        <v>512</v>
      </c>
      <c r="E204" s="446"/>
      <c r="F204" s="447"/>
      <c r="G204" s="355" t="s">
        <v>54</v>
      </c>
      <c r="H204" s="85">
        <f>H206+H209+H212+H215+H218+H221+H222+H223+H224+H225+H226+H229+H230</f>
        <v>1691150.5</v>
      </c>
    </row>
    <row r="205" spans="2:8" ht="23.25" customHeight="1" x14ac:dyDescent="0.25">
      <c r="B205" s="97"/>
      <c r="C205" s="97"/>
      <c r="D205" s="361"/>
      <c r="E205" s="455" t="s">
        <v>513</v>
      </c>
      <c r="F205" s="456"/>
      <c r="G205" s="98"/>
      <c r="H205" s="99"/>
    </row>
    <row r="206" spans="2:8" ht="23.25" customHeight="1" x14ac:dyDescent="0.25">
      <c r="B206" s="97"/>
      <c r="C206" s="97"/>
      <c r="D206" s="356"/>
      <c r="E206" s="356"/>
      <c r="F206" s="131" t="s">
        <v>514</v>
      </c>
      <c r="G206" s="132"/>
      <c r="H206" s="109">
        <f>H207+H208</f>
        <v>217560</v>
      </c>
    </row>
    <row r="207" spans="2:8" ht="43.5" customHeight="1" x14ac:dyDescent="0.25">
      <c r="B207" s="97"/>
      <c r="C207" s="97"/>
      <c r="D207" s="356"/>
      <c r="E207" s="127"/>
      <c r="F207" s="133" t="s">
        <v>515</v>
      </c>
      <c r="G207" s="347" t="s">
        <v>348</v>
      </c>
      <c r="H207" s="103">
        <f>161300*120%</f>
        <v>193560</v>
      </c>
    </row>
    <row r="208" spans="2:8" ht="133.5" customHeight="1" x14ac:dyDescent="0.25">
      <c r="B208" s="97"/>
      <c r="C208" s="97"/>
      <c r="D208" s="356"/>
      <c r="E208" s="127"/>
      <c r="F208" s="133" t="s">
        <v>516</v>
      </c>
      <c r="G208" s="134" t="s">
        <v>517</v>
      </c>
      <c r="H208" s="103">
        <f>20000*120%</f>
        <v>24000</v>
      </c>
    </row>
    <row r="209" spans="2:8" ht="24" customHeight="1" x14ac:dyDescent="0.25">
      <c r="B209" s="97"/>
      <c r="C209" s="97"/>
      <c r="D209" s="356"/>
      <c r="E209" s="127"/>
      <c r="F209" s="348" t="s">
        <v>518</v>
      </c>
      <c r="G209" s="339"/>
      <c r="H209" s="109">
        <f>H210+H211</f>
        <v>284400</v>
      </c>
    </row>
    <row r="210" spans="2:8" ht="36.75" customHeight="1" x14ac:dyDescent="0.25">
      <c r="B210" s="97"/>
      <c r="C210" s="97"/>
      <c r="D210" s="356"/>
      <c r="E210" s="127"/>
      <c r="F210" s="135" t="s">
        <v>519</v>
      </c>
      <c r="G210" s="347" t="s">
        <v>348</v>
      </c>
      <c r="H210" s="103">
        <f>217000*120%</f>
        <v>260400</v>
      </c>
    </row>
    <row r="211" spans="2:8" ht="81.75" customHeight="1" x14ac:dyDescent="0.25">
      <c r="B211" s="97"/>
      <c r="C211" s="97"/>
      <c r="D211" s="356"/>
      <c r="E211" s="127"/>
      <c r="F211" s="133" t="s">
        <v>520</v>
      </c>
      <c r="G211" s="134" t="s">
        <v>521</v>
      </c>
      <c r="H211" s="103">
        <f>20000*120%</f>
        <v>24000</v>
      </c>
    </row>
    <row r="212" spans="2:8" ht="27" customHeight="1" x14ac:dyDescent="0.25">
      <c r="B212" s="97"/>
      <c r="C212" s="97"/>
      <c r="D212" s="356"/>
      <c r="E212" s="127"/>
      <c r="F212" s="348" t="s">
        <v>522</v>
      </c>
      <c r="G212" s="339"/>
      <c r="H212" s="109">
        <f>H213+H214</f>
        <v>43200</v>
      </c>
    </row>
    <row r="213" spans="2:8" ht="31.5" customHeight="1" x14ac:dyDescent="0.25">
      <c r="B213" s="97"/>
      <c r="C213" s="97"/>
      <c r="D213" s="356"/>
      <c r="E213" s="127"/>
      <c r="F213" s="135" t="s">
        <v>523</v>
      </c>
      <c r="G213" s="347" t="s">
        <v>348</v>
      </c>
      <c r="H213" s="103">
        <f>21000*120%</f>
        <v>25200</v>
      </c>
    </row>
    <row r="214" spans="2:8" ht="111" customHeight="1" x14ac:dyDescent="0.25">
      <c r="B214" s="97"/>
      <c r="C214" s="97"/>
      <c r="D214" s="356"/>
      <c r="E214" s="127"/>
      <c r="F214" s="133" t="s">
        <v>524</v>
      </c>
      <c r="G214" s="344" t="s">
        <v>525</v>
      </c>
      <c r="H214" s="103">
        <f>15000*120%</f>
        <v>18000</v>
      </c>
    </row>
    <row r="215" spans="2:8" ht="29.25" customHeight="1" x14ac:dyDescent="0.25">
      <c r="B215" s="97"/>
      <c r="C215" s="97"/>
      <c r="D215" s="356"/>
      <c r="E215" s="127"/>
      <c r="F215" s="348" t="s">
        <v>526</v>
      </c>
      <c r="G215" s="339"/>
      <c r="H215" s="109">
        <f>H216+H217</f>
        <v>56400</v>
      </c>
    </row>
    <row r="216" spans="2:8" ht="51.75" customHeight="1" x14ac:dyDescent="0.25">
      <c r="B216" s="97"/>
      <c r="C216" s="97"/>
      <c r="D216" s="356"/>
      <c r="E216" s="127"/>
      <c r="F216" s="133" t="s">
        <v>527</v>
      </c>
      <c r="G216" s="347" t="s">
        <v>348</v>
      </c>
      <c r="H216" s="103">
        <f>37000*120%</f>
        <v>44400</v>
      </c>
    </row>
    <row r="217" spans="2:8" ht="65.25" customHeight="1" x14ac:dyDescent="0.25">
      <c r="B217" s="97"/>
      <c r="C217" s="97"/>
      <c r="D217" s="356"/>
      <c r="E217" s="127"/>
      <c r="F217" s="133" t="s">
        <v>528</v>
      </c>
      <c r="G217" s="344" t="s">
        <v>529</v>
      </c>
      <c r="H217" s="103">
        <f>10000*120%</f>
        <v>12000</v>
      </c>
    </row>
    <row r="218" spans="2:8" ht="36" customHeight="1" x14ac:dyDescent="0.25">
      <c r="B218" s="97"/>
      <c r="C218" s="97"/>
      <c r="D218" s="356"/>
      <c r="E218" s="127"/>
      <c r="F218" s="349" t="s">
        <v>530</v>
      </c>
      <c r="G218" s="350"/>
      <c r="H218" s="109">
        <f>H219+H220</f>
        <v>463600</v>
      </c>
    </row>
    <row r="219" spans="2:8" ht="35.25" customHeight="1" x14ac:dyDescent="0.25">
      <c r="B219" s="97"/>
      <c r="C219" s="97"/>
      <c r="D219" s="356"/>
      <c r="E219" s="127"/>
      <c r="F219" s="360" t="s">
        <v>531</v>
      </c>
      <c r="G219" s="347" t="s">
        <v>348</v>
      </c>
      <c r="H219" s="103">
        <v>63600</v>
      </c>
    </row>
    <row r="220" spans="2:8" ht="39.75" customHeight="1" x14ac:dyDescent="0.25">
      <c r="B220" s="97"/>
      <c r="C220" s="97"/>
      <c r="D220" s="356"/>
      <c r="E220" s="127"/>
      <c r="F220" s="360" t="s">
        <v>532</v>
      </c>
      <c r="G220" s="342" t="s">
        <v>533</v>
      </c>
      <c r="H220" s="103">
        <v>400000</v>
      </c>
    </row>
    <row r="221" spans="2:8" ht="165" customHeight="1" x14ac:dyDescent="0.25">
      <c r="B221" s="97"/>
      <c r="C221" s="97"/>
      <c r="D221" s="356"/>
      <c r="E221" s="127"/>
      <c r="F221" s="349" t="s">
        <v>534</v>
      </c>
      <c r="G221" s="344" t="s">
        <v>535</v>
      </c>
      <c r="H221" s="109">
        <f>50000*120%</f>
        <v>60000</v>
      </c>
    </row>
    <row r="222" spans="2:8" ht="66" customHeight="1" x14ac:dyDescent="0.25">
      <c r="B222" s="97"/>
      <c r="C222" s="97"/>
      <c r="D222" s="356"/>
      <c r="E222" s="127"/>
      <c r="F222" s="349" t="s">
        <v>536</v>
      </c>
      <c r="G222" s="342" t="s">
        <v>537</v>
      </c>
      <c r="H222" s="109">
        <v>38000</v>
      </c>
    </row>
    <row r="223" spans="2:8" ht="57" customHeight="1" x14ac:dyDescent="0.25">
      <c r="B223" s="97"/>
      <c r="C223" s="97"/>
      <c r="D223" s="356"/>
      <c r="E223" s="127"/>
      <c r="F223" s="349" t="s">
        <v>538</v>
      </c>
      <c r="G223" s="347" t="s">
        <v>348</v>
      </c>
      <c r="H223" s="109">
        <f>3500*120%</f>
        <v>4200</v>
      </c>
    </row>
    <row r="224" spans="2:8" ht="261.75" customHeight="1" x14ac:dyDescent="0.25">
      <c r="B224" s="97"/>
      <c r="C224" s="97"/>
      <c r="D224" s="356"/>
      <c r="E224" s="127"/>
      <c r="F224" s="136" t="s">
        <v>539</v>
      </c>
      <c r="G224" s="344" t="s">
        <v>540</v>
      </c>
      <c r="H224" s="109">
        <v>310190.5</v>
      </c>
    </row>
    <row r="225" spans="2:8" ht="108.75" customHeight="1" x14ac:dyDescent="0.25">
      <c r="B225" s="97"/>
      <c r="C225" s="97"/>
      <c r="D225" s="356"/>
      <c r="E225" s="127"/>
      <c r="F225" s="73" t="s">
        <v>541</v>
      </c>
      <c r="G225" s="134" t="s">
        <v>542</v>
      </c>
      <c r="H225" s="109">
        <f>65000*120%</f>
        <v>78000</v>
      </c>
    </row>
    <row r="226" spans="2:8" ht="53.25" customHeight="1" x14ac:dyDescent="0.25">
      <c r="B226" s="97"/>
      <c r="C226" s="97"/>
      <c r="D226" s="356"/>
      <c r="E226" s="127"/>
      <c r="F226" s="73" t="s">
        <v>543</v>
      </c>
      <c r="G226" s="347" t="s">
        <v>348</v>
      </c>
      <c r="H226" s="109">
        <f>H227+H228</f>
        <v>96000</v>
      </c>
    </row>
    <row r="227" spans="2:8" ht="31.5" customHeight="1" x14ac:dyDescent="0.25">
      <c r="B227" s="97"/>
      <c r="C227" s="97"/>
      <c r="D227" s="356"/>
      <c r="E227" s="127"/>
      <c r="F227" s="360" t="s">
        <v>544</v>
      </c>
      <c r="G227" s="360"/>
      <c r="H227" s="103">
        <f>69000*120%</f>
        <v>82800</v>
      </c>
    </row>
    <row r="228" spans="2:8" ht="60.75" customHeight="1" x14ac:dyDescent="0.25">
      <c r="B228" s="97"/>
      <c r="C228" s="97"/>
      <c r="D228" s="356"/>
      <c r="E228" s="127"/>
      <c r="F228" s="360" t="s">
        <v>545</v>
      </c>
      <c r="G228" s="360"/>
      <c r="H228" s="103">
        <f>11000*120%</f>
        <v>13200</v>
      </c>
    </row>
    <row r="229" spans="2:8" ht="52.5" customHeight="1" x14ac:dyDescent="0.25">
      <c r="B229" s="97"/>
      <c r="C229" s="97"/>
      <c r="D229" s="356"/>
      <c r="E229" s="127"/>
      <c r="F229" s="73" t="s">
        <v>546</v>
      </c>
      <c r="G229" s="347" t="s">
        <v>348</v>
      </c>
      <c r="H229" s="109">
        <f>18000*120%</f>
        <v>21600</v>
      </c>
    </row>
    <row r="230" spans="2:8" ht="44.25" customHeight="1" x14ac:dyDescent="0.25">
      <c r="B230" s="97"/>
      <c r="C230" s="97"/>
      <c r="D230" s="356"/>
      <c r="E230" s="127"/>
      <c r="F230" s="137" t="s">
        <v>547</v>
      </c>
      <c r="G230" s="347" t="s">
        <v>348</v>
      </c>
      <c r="H230" s="109">
        <f>15000*120%</f>
        <v>18000</v>
      </c>
    </row>
    <row r="231" spans="2:8" ht="34.5" customHeight="1" x14ac:dyDescent="0.25">
      <c r="B231" s="97"/>
      <c r="C231" s="86">
        <v>11006</v>
      </c>
      <c r="D231" s="470" t="s">
        <v>548</v>
      </c>
      <c r="E231" s="471"/>
      <c r="F231" s="472"/>
      <c r="G231" s="358" t="s">
        <v>54</v>
      </c>
      <c r="H231" s="85">
        <f>H232</f>
        <v>259004.2</v>
      </c>
    </row>
    <row r="232" spans="2:8" ht="34.5" customHeight="1" x14ac:dyDescent="0.25">
      <c r="B232" s="97"/>
      <c r="C232" s="125"/>
      <c r="D232" s="356"/>
      <c r="E232" s="127"/>
      <c r="F232" s="186"/>
      <c r="G232" s="104" t="s">
        <v>549</v>
      </c>
      <c r="H232" s="184">
        <v>259004.2</v>
      </c>
    </row>
    <row r="233" spans="2:8" ht="48" customHeight="1" x14ac:dyDescent="0.25">
      <c r="B233" s="97"/>
      <c r="C233" s="355">
        <v>11007</v>
      </c>
      <c r="D233" s="430" t="s">
        <v>550</v>
      </c>
      <c r="E233" s="430"/>
      <c r="F233" s="430"/>
      <c r="H233" s="85">
        <f t="shared" ref="H233:H234" si="19">H234</f>
        <v>182781.2</v>
      </c>
    </row>
    <row r="234" spans="2:8" ht="56.25" customHeight="1" x14ac:dyDescent="0.25">
      <c r="B234" s="97"/>
      <c r="C234" s="97"/>
      <c r="D234" s="361"/>
      <c r="E234" s="373"/>
      <c r="F234" s="373"/>
      <c r="G234" s="336" t="s">
        <v>551</v>
      </c>
      <c r="H234" s="95">
        <f t="shared" si="19"/>
        <v>182781.2</v>
      </c>
    </row>
    <row r="235" spans="2:8" ht="39.75" customHeight="1" x14ac:dyDescent="0.25">
      <c r="B235" s="97"/>
      <c r="C235" s="97"/>
      <c r="D235" s="356"/>
      <c r="E235" s="356"/>
      <c r="F235" s="73"/>
      <c r="G235" s="342" t="s">
        <v>552</v>
      </c>
      <c r="H235" s="103">
        <v>182781.2</v>
      </c>
    </row>
    <row r="236" spans="2:8" ht="39.75" customHeight="1" x14ac:dyDescent="0.25">
      <c r="B236" s="336">
        <v>1196</v>
      </c>
      <c r="C236" s="439" t="s">
        <v>553</v>
      </c>
      <c r="D236" s="440"/>
      <c r="E236" s="440"/>
      <c r="F236" s="441"/>
      <c r="G236" s="108"/>
      <c r="H236" s="85">
        <f t="shared" ref="H236" si="20">H237+H311</f>
        <v>93300.5</v>
      </c>
    </row>
    <row r="237" spans="2:8" ht="33.75" customHeight="1" x14ac:dyDescent="0.25">
      <c r="B237" s="355"/>
      <c r="C237" s="90">
        <v>11001</v>
      </c>
      <c r="D237" s="464" t="s">
        <v>554</v>
      </c>
      <c r="E237" s="464"/>
      <c r="F237" s="430"/>
      <c r="G237" s="355"/>
      <c r="H237" s="85">
        <f t="shared" ref="H237" si="21">H239+H248+H254+H257+H266+H272+H279+H285+H292+H306</f>
        <v>39782.5</v>
      </c>
    </row>
    <row r="238" spans="2:8" ht="30.75" customHeight="1" x14ac:dyDescent="0.25">
      <c r="B238" s="97"/>
      <c r="C238" s="97"/>
      <c r="D238" s="361"/>
      <c r="E238" s="465" t="s">
        <v>513</v>
      </c>
      <c r="F238" s="466"/>
      <c r="H238" s="99"/>
    </row>
    <row r="239" spans="2:8" ht="24" customHeight="1" x14ac:dyDescent="0.25">
      <c r="B239" s="97"/>
      <c r="C239" s="97"/>
      <c r="D239" s="356"/>
      <c r="E239" s="356"/>
      <c r="F239" s="131"/>
      <c r="G239" s="74" t="s">
        <v>555</v>
      </c>
      <c r="H239" s="109">
        <f t="shared" ref="H239" si="22">H240+H241+H242+H243+H244+H245+H246+H247</f>
        <v>3675.2</v>
      </c>
    </row>
    <row r="240" spans="2:8" ht="45" customHeight="1" x14ac:dyDescent="0.25">
      <c r="B240" s="97"/>
      <c r="C240" s="97"/>
      <c r="D240" s="356"/>
      <c r="E240" s="127"/>
      <c r="F240" s="138" t="s">
        <v>556</v>
      </c>
      <c r="G240" s="467" t="s">
        <v>348</v>
      </c>
      <c r="H240" s="99">
        <v>1176.0999999999999</v>
      </c>
    </row>
    <row r="241" spans="2:8" ht="31.5" customHeight="1" x14ac:dyDescent="0.25">
      <c r="B241" s="97"/>
      <c r="C241" s="97"/>
      <c r="D241" s="356"/>
      <c r="E241" s="356"/>
      <c r="F241" s="138" t="s">
        <v>557</v>
      </c>
      <c r="G241" s="467"/>
      <c r="H241" s="94">
        <v>420</v>
      </c>
    </row>
    <row r="242" spans="2:8" ht="37.5" customHeight="1" x14ac:dyDescent="0.25">
      <c r="B242" s="97"/>
      <c r="C242" s="97"/>
      <c r="D242" s="356"/>
      <c r="E242" s="356"/>
      <c r="F242" s="138" t="s">
        <v>558</v>
      </c>
      <c r="G242" s="467"/>
      <c r="H242" s="94">
        <v>303.5</v>
      </c>
    </row>
    <row r="243" spans="2:8" ht="57" customHeight="1" x14ac:dyDescent="0.25">
      <c r="B243" s="97"/>
      <c r="C243" s="97"/>
      <c r="D243" s="356"/>
      <c r="E243" s="356"/>
      <c r="F243" s="138" t="s">
        <v>559</v>
      </c>
      <c r="G243" s="467"/>
      <c r="H243" s="94">
        <v>306</v>
      </c>
    </row>
    <row r="244" spans="2:8" ht="21.75" customHeight="1" x14ac:dyDescent="0.25">
      <c r="B244" s="97"/>
      <c r="C244" s="97"/>
      <c r="D244" s="356"/>
      <c r="E244" s="356"/>
      <c r="F244" s="138" t="s">
        <v>560</v>
      </c>
      <c r="G244" s="467"/>
      <c r="H244" s="94">
        <v>382</v>
      </c>
    </row>
    <row r="245" spans="2:8" ht="31.5" customHeight="1" x14ac:dyDescent="0.25">
      <c r="B245" s="97"/>
      <c r="C245" s="97"/>
      <c r="D245" s="356"/>
      <c r="E245" s="356"/>
      <c r="F245" s="138" t="s">
        <v>561</v>
      </c>
      <c r="G245" s="467"/>
      <c r="H245" s="94">
        <v>360</v>
      </c>
    </row>
    <row r="246" spans="2:8" ht="33.75" customHeight="1" x14ac:dyDescent="0.25">
      <c r="B246" s="97"/>
      <c r="C246" s="97"/>
      <c r="D246" s="356"/>
      <c r="E246" s="356"/>
      <c r="F246" s="138" t="s">
        <v>562</v>
      </c>
      <c r="G246" s="467"/>
      <c r="H246" s="94">
        <v>360</v>
      </c>
    </row>
    <row r="247" spans="2:8" ht="22.5" customHeight="1" x14ac:dyDescent="0.25">
      <c r="B247" s="97"/>
      <c r="C247" s="97"/>
      <c r="D247" s="356"/>
      <c r="E247" s="356"/>
      <c r="F247" s="138" t="s">
        <v>563</v>
      </c>
      <c r="G247" s="467"/>
      <c r="H247" s="94">
        <v>367.6</v>
      </c>
    </row>
    <row r="248" spans="2:8" ht="30" customHeight="1" x14ac:dyDescent="0.25">
      <c r="B248" s="97"/>
      <c r="C248" s="97"/>
      <c r="D248" s="356"/>
      <c r="E248" s="356"/>
      <c r="F248" s="356"/>
      <c r="G248" s="336" t="s">
        <v>398</v>
      </c>
      <c r="H248" s="85">
        <f t="shared" ref="H248" si="23">H249+H250+H251+H252+H253</f>
        <v>2181.6</v>
      </c>
    </row>
    <row r="249" spans="2:8" ht="36.75" customHeight="1" x14ac:dyDescent="0.25">
      <c r="B249" s="97"/>
      <c r="C249" s="97"/>
      <c r="D249" s="356"/>
      <c r="E249" s="356"/>
      <c r="F249" s="138" t="s">
        <v>556</v>
      </c>
      <c r="G249" s="347" t="s">
        <v>348</v>
      </c>
      <c r="H249" s="94">
        <v>441.6</v>
      </c>
    </row>
    <row r="250" spans="2:8" ht="32.25" customHeight="1" x14ac:dyDescent="0.25">
      <c r="B250" s="97"/>
      <c r="C250" s="97"/>
      <c r="D250" s="356"/>
      <c r="E250" s="356"/>
      <c r="F250" s="138" t="s">
        <v>564</v>
      </c>
      <c r="G250" s="343" t="s">
        <v>565</v>
      </c>
      <c r="H250" s="94">
        <v>504</v>
      </c>
    </row>
    <row r="251" spans="2:8" ht="33" customHeight="1" x14ac:dyDescent="0.25">
      <c r="B251" s="97"/>
      <c r="C251" s="97"/>
      <c r="D251" s="356"/>
      <c r="E251" s="356"/>
      <c r="F251" s="138" t="s">
        <v>566</v>
      </c>
      <c r="G251" s="347" t="s">
        <v>348</v>
      </c>
      <c r="H251" s="94">
        <v>456</v>
      </c>
    </row>
    <row r="252" spans="2:8" ht="33.75" customHeight="1" x14ac:dyDescent="0.25">
      <c r="B252" s="97"/>
      <c r="C252" s="97"/>
      <c r="D252" s="356"/>
      <c r="E252" s="356"/>
      <c r="F252" s="360" t="s">
        <v>567</v>
      </c>
      <c r="G252" s="343" t="s">
        <v>568</v>
      </c>
      <c r="H252" s="94">
        <v>420</v>
      </c>
    </row>
    <row r="253" spans="2:8" ht="33" customHeight="1" x14ac:dyDescent="0.25">
      <c r="B253" s="97"/>
      <c r="C253" s="97"/>
      <c r="D253" s="356"/>
      <c r="E253" s="356"/>
      <c r="F253" s="138" t="s">
        <v>569</v>
      </c>
      <c r="G253" s="347" t="s">
        <v>348</v>
      </c>
      <c r="H253" s="94">
        <v>360</v>
      </c>
    </row>
    <row r="254" spans="2:8" ht="38.25" customHeight="1" x14ac:dyDescent="0.25">
      <c r="B254" s="97"/>
      <c r="C254" s="97"/>
      <c r="D254" s="356"/>
      <c r="E254" s="356"/>
      <c r="F254" s="356"/>
      <c r="G254" s="355" t="s">
        <v>570</v>
      </c>
      <c r="H254" s="85">
        <f t="shared" ref="H254" si="24">H255+H256</f>
        <v>2874</v>
      </c>
    </row>
    <row r="255" spans="2:8" ht="33.75" customHeight="1" x14ac:dyDescent="0.25">
      <c r="B255" s="97"/>
      <c r="C255" s="97"/>
      <c r="D255" s="356"/>
      <c r="E255" s="356"/>
      <c r="F255" s="138" t="s">
        <v>571</v>
      </c>
      <c r="G255" s="468" t="s">
        <v>348</v>
      </c>
      <c r="H255" s="94">
        <v>1859.9</v>
      </c>
    </row>
    <row r="256" spans="2:8" ht="51.75" customHeight="1" x14ac:dyDescent="0.25">
      <c r="B256" s="97"/>
      <c r="C256" s="97"/>
      <c r="D256" s="356"/>
      <c r="E256" s="356"/>
      <c r="F256" s="138" t="s">
        <v>556</v>
      </c>
      <c r="G256" s="468"/>
      <c r="H256" s="94">
        <v>1014.1</v>
      </c>
    </row>
    <row r="257" spans="2:8" ht="30" customHeight="1" x14ac:dyDescent="0.25">
      <c r="B257" s="97"/>
      <c r="C257" s="97"/>
      <c r="D257" s="356"/>
      <c r="E257" s="356"/>
      <c r="F257" s="356"/>
      <c r="G257" s="355" t="s">
        <v>401</v>
      </c>
      <c r="H257" s="85">
        <f t="shared" ref="H257" si="25">H258+H259+H260+H261+H262+H263+H264+H265</f>
        <v>3675.2</v>
      </c>
    </row>
    <row r="258" spans="2:8" ht="45" customHeight="1" x14ac:dyDescent="0.25">
      <c r="B258" s="97"/>
      <c r="C258" s="97"/>
      <c r="D258" s="356"/>
      <c r="E258" s="356"/>
      <c r="F258" s="138" t="s">
        <v>556</v>
      </c>
      <c r="G258" s="347" t="s">
        <v>348</v>
      </c>
      <c r="H258" s="94">
        <v>600</v>
      </c>
    </row>
    <row r="259" spans="2:8" ht="37.5" customHeight="1" x14ac:dyDescent="0.25">
      <c r="B259" s="97"/>
      <c r="C259" s="97"/>
      <c r="D259" s="356"/>
      <c r="E259" s="356"/>
      <c r="F259" s="138" t="s">
        <v>572</v>
      </c>
      <c r="G259" s="347" t="s">
        <v>348</v>
      </c>
      <c r="H259" s="94">
        <v>281.10000000000002</v>
      </c>
    </row>
    <row r="260" spans="2:8" ht="34.5" customHeight="1" x14ac:dyDescent="0.25">
      <c r="B260" s="97"/>
      <c r="C260" s="97"/>
      <c r="D260" s="356"/>
      <c r="E260" s="356"/>
      <c r="F260" s="138" t="s">
        <v>573</v>
      </c>
      <c r="G260" s="347" t="s">
        <v>348</v>
      </c>
      <c r="H260" s="94">
        <v>486</v>
      </c>
    </row>
    <row r="261" spans="2:8" ht="50.25" customHeight="1" x14ac:dyDescent="0.25">
      <c r="B261" s="97"/>
      <c r="C261" s="97"/>
      <c r="D261" s="356"/>
      <c r="E261" s="356"/>
      <c r="F261" s="138" t="s">
        <v>574</v>
      </c>
      <c r="G261" s="315" t="s">
        <v>495</v>
      </c>
      <c r="H261" s="94">
        <v>420</v>
      </c>
    </row>
    <row r="262" spans="2:8" ht="45.75" customHeight="1" x14ac:dyDescent="0.25">
      <c r="B262" s="97"/>
      <c r="C262" s="97"/>
      <c r="D262" s="356"/>
      <c r="E262" s="356"/>
      <c r="F262" s="138" t="s">
        <v>575</v>
      </c>
      <c r="G262" s="315" t="s">
        <v>495</v>
      </c>
      <c r="H262" s="94">
        <v>420</v>
      </c>
    </row>
    <row r="263" spans="2:8" ht="37.5" customHeight="1" x14ac:dyDescent="0.25">
      <c r="B263" s="97"/>
      <c r="C263" s="97"/>
      <c r="D263" s="356"/>
      <c r="E263" s="356"/>
      <c r="F263" s="138" t="s">
        <v>576</v>
      </c>
      <c r="G263" s="347" t="s">
        <v>348</v>
      </c>
      <c r="H263" s="94">
        <v>636</v>
      </c>
    </row>
    <row r="264" spans="2:8" ht="53.25" customHeight="1" x14ac:dyDescent="0.25">
      <c r="B264" s="97"/>
      <c r="C264" s="97"/>
      <c r="D264" s="356"/>
      <c r="E264" s="356"/>
      <c r="F264" s="138" t="s">
        <v>577</v>
      </c>
      <c r="G264" s="315" t="s">
        <v>495</v>
      </c>
      <c r="H264" s="94">
        <v>472.1</v>
      </c>
    </row>
    <row r="265" spans="2:8" ht="37.5" customHeight="1" x14ac:dyDescent="0.25">
      <c r="B265" s="97"/>
      <c r="C265" s="97"/>
      <c r="D265" s="356"/>
      <c r="E265" s="356"/>
      <c r="F265" s="139" t="s">
        <v>578</v>
      </c>
      <c r="G265" s="347" t="s">
        <v>348</v>
      </c>
      <c r="H265" s="94">
        <v>360</v>
      </c>
    </row>
    <row r="266" spans="2:8" ht="28.5" customHeight="1" x14ac:dyDescent="0.25">
      <c r="B266" s="97"/>
      <c r="C266" s="97"/>
      <c r="D266" s="356"/>
      <c r="E266" s="356"/>
      <c r="F266" s="356"/>
      <c r="G266" s="355" t="s">
        <v>403</v>
      </c>
      <c r="H266" s="85">
        <f t="shared" ref="H266" si="26">H267+H268+H269+H270+H271</f>
        <v>3971.3</v>
      </c>
    </row>
    <row r="267" spans="2:8" ht="37.5" customHeight="1" x14ac:dyDescent="0.25">
      <c r="B267" s="97"/>
      <c r="C267" s="97"/>
      <c r="D267" s="356"/>
      <c r="E267" s="356"/>
      <c r="F267" s="360" t="s">
        <v>579</v>
      </c>
      <c r="G267" s="469" t="s">
        <v>348</v>
      </c>
      <c r="H267" s="94">
        <v>480</v>
      </c>
    </row>
    <row r="268" spans="2:8" ht="45" customHeight="1" x14ac:dyDescent="0.25">
      <c r="B268" s="97"/>
      <c r="C268" s="97"/>
      <c r="D268" s="356"/>
      <c r="E268" s="356"/>
      <c r="F268" s="138" t="s">
        <v>580</v>
      </c>
      <c r="G268" s="469"/>
      <c r="H268" s="94">
        <v>1325.4</v>
      </c>
    </row>
    <row r="269" spans="2:8" ht="22.5" customHeight="1" x14ac:dyDescent="0.25">
      <c r="B269" s="97"/>
      <c r="C269" s="97"/>
      <c r="D269" s="356"/>
      <c r="E269" s="356"/>
      <c r="F269" s="138" t="s">
        <v>581</v>
      </c>
      <c r="G269" s="469"/>
      <c r="H269" s="94">
        <v>309</v>
      </c>
    </row>
    <row r="270" spans="2:8" ht="20.25" customHeight="1" x14ac:dyDescent="0.25">
      <c r="B270" s="97"/>
      <c r="C270" s="97"/>
      <c r="D270" s="356"/>
      <c r="E270" s="356"/>
      <c r="F270" s="138" t="s">
        <v>566</v>
      </c>
      <c r="G270" s="469"/>
      <c r="H270" s="94">
        <v>776.9</v>
      </c>
    </row>
    <row r="271" spans="2:8" ht="23.25" customHeight="1" x14ac:dyDescent="0.25">
      <c r="B271" s="97"/>
      <c r="C271" s="97"/>
      <c r="D271" s="356"/>
      <c r="E271" s="356"/>
      <c r="F271" s="138" t="s">
        <v>582</v>
      </c>
      <c r="G271" s="469"/>
      <c r="H271" s="94">
        <v>1080</v>
      </c>
    </row>
    <row r="272" spans="2:8" ht="23.25" customHeight="1" x14ac:dyDescent="0.25">
      <c r="B272" s="97"/>
      <c r="C272" s="97"/>
      <c r="D272" s="356"/>
      <c r="E272" s="356"/>
      <c r="F272" s="356"/>
      <c r="G272" s="355" t="s">
        <v>583</v>
      </c>
      <c r="H272" s="85">
        <f t="shared" ref="H272" si="27">H273+H274+H275+H276+H277+H278</f>
        <v>2512.1</v>
      </c>
    </row>
    <row r="273" spans="2:8" ht="37.5" customHeight="1" x14ac:dyDescent="0.25">
      <c r="B273" s="97"/>
      <c r="C273" s="97"/>
      <c r="D273" s="356"/>
      <c r="E273" s="356"/>
      <c r="F273" s="138" t="s">
        <v>584</v>
      </c>
      <c r="G273" s="469" t="s">
        <v>585</v>
      </c>
      <c r="H273" s="94">
        <v>439.7</v>
      </c>
    </row>
    <row r="274" spans="2:8" ht="58.5" customHeight="1" x14ac:dyDescent="0.25">
      <c r="B274" s="97"/>
      <c r="C274" s="97"/>
      <c r="D274" s="356"/>
      <c r="E274" s="356"/>
      <c r="F274" s="138" t="s">
        <v>586</v>
      </c>
      <c r="G274" s="469"/>
      <c r="H274" s="94">
        <v>359.9</v>
      </c>
    </row>
    <row r="275" spans="2:8" ht="36" customHeight="1" x14ac:dyDescent="0.25">
      <c r="B275" s="97"/>
      <c r="C275" s="97"/>
      <c r="D275" s="356"/>
      <c r="E275" s="356"/>
      <c r="F275" s="138" t="s">
        <v>587</v>
      </c>
      <c r="G275" s="469"/>
      <c r="H275" s="94">
        <v>600</v>
      </c>
    </row>
    <row r="276" spans="2:8" ht="48" customHeight="1" x14ac:dyDescent="0.25">
      <c r="B276" s="97"/>
      <c r="C276" s="97"/>
      <c r="D276" s="356"/>
      <c r="E276" s="356"/>
      <c r="F276" s="138" t="s">
        <v>588</v>
      </c>
      <c r="G276" s="469"/>
      <c r="H276" s="94">
        <v>370.6</v>
      </c>
    </row>
    <row r="277" spans="2:8" ht="18.75" customHeight="1" x14ac:dyDescent="0.25">
      <c r="B277" s="97"/>
      <c r="C277" s="97"/>
      <c r="D277" s="356"/>
      <c r="E277" s="356"/>
      <c r="F277" s="138" t="s">
        <v>566</v>
      </c>
      <c r="G277" s="469"/>
      <c r="H277" s="94">
        <v>381.9</v>
      </c>
    </row>
    <row r="278" spans="2:8" ht="57.75" customHeight="1" x14ac:dyDescent="0.25">
      <c r="B278" s="97"/>
      <c r="C278" s="97"/>
      <c r="D278" s="356"/>
      <c r="E278" s="356"/>
      <c r="F278" s="138" t="s">
        <v>589</v>
      </c>
      <c r="G278" s="469"/>
      <c r="H278" s="94">
        <v>360</v>
      </c>
    </row>
    <row r="279" spans="2:8" ht="28.5" customHeight="1" x14ac:dyDescent="0.25">
      <c r="B279" s="97"/>
      <c r="C279" s="97"/>
      <c r="D279" s="356"/>
      <c r="E279" s="356"/>
      <c r="F279" s="356"/>
      <c r="G279" s="355" t="s">
        <v>405</v>
      </c>
      <c r="H279" s="85">
        <f t="shared" ref="H279" si="28">H280+H281+H282+H283+H284</f>
        <v>3876.5</v>
      </c>
    </row>
    <row r="280" spans="2:8" ht="46.5" customHeight="1" x14ac:dyDescent="0.25">
      <c r="B280" s="97"/>
      <c r="C280" s="97"/>
      <c r="D280" s="356"/>
      <c r="E280" s="356"/>
      <c r="F280" s="138" t="s">
        <v>584</v>
      </c>
      <c r="G280" s="473" t="s">
        <v>348</v>
      </c>
      <c r="H280" s="94">
        <v>420</v>
      </c>
    </row>
    <row r="281" spans="2:8" ht="33" customHeight="1" x14ac:dyDescent="0.25">
      <c r="B281" s="97"/>
      <c r="C281" s="97"/>
      <c r="D281" s="356"/>
      <c r="E281" s="356"/>
      <c r="F281" s="139" t="s">
        <v>590</v>
      </c>
      <c r="G281" s="474"/>
      <c r="H281" s="94">
        <v>420</v>
      </c>
    </row>
    <row r="282" spans="2:8" ht="33.75" customHeight="1" x14ac:dyDescent="0.25">
      <c r="B282" s="97"/>
      <c r="C282" s="97"/>
      <c r="D282" s="356"/>
      <c r="E282" s="356"/>
      <c r="F282" s="138" t="s">
        <v>591</v>
      </c>
      <c r="G282" s="474"/>
      <c r="H282" s="94">
        <v>600.5</v>
      </c>
    </row>
    <row r="283" spans="2:8" ht="38.25" customHeight="1" x14ac:dyDescent="0.25">
      <c r="B283" s="97"/>
      <c r="C283" s="97"/>
      <c r="D283" s="356"/>
      <c r="E283" s="356"/>
      <c r="F283" s="140" t="s">
        <v>592</v>
      </c>
      <c r="G283" s="474"/>
      <c r="H283" s="94">
        <v>1920</v>
      </c>
    </row>
    <row r="284" spans="2:8" ht="40.5" customHeight="1" x14ac:dyDescent="0.25">
      <c r="B284" s="97"/>
      <c r="C284" s="97"/>
      <c r="D284" s="356"/>
      <c r="E284" s="356"/>
      <c r="F284" s="140" t="s">
        <v>593</v>
      </c>
      <c r="G284" s="475"/>
      <c r="H284" s="94">
        <v>516</v>
      </c>
    </row>
    <row r="285" spans="2:8" ht="27.75" customHeight="1" x14ac:dyDescent="0.25">
      <c r="B285" s="97"/>
      <c r="C285" s="97"/>
      <c r="D285" s="356"/>
      <c r="E285" s="356"/>
      <c r="F285" s="356"/>
      <c r="G285" s="355" t="s">
        <v>408</v>
      </c>
      <c r="H285" s="85">
        <f t="shared" ref="H285" si="29">H286+H287+H288+H289+H290+H291</f>
        <v>7804</v>
      </c>
    </row>
    <row r="286" spans="2:8" ht="42.75" customHeight="1" x14ac:dyDescent="0.25">
      <c r="B286" s="97"/>
      <c r="C286" s="97"/>
      <c r="D286" s="356"/>
      <c r="E286" s="356"/>
      <c r="F286" s="138" t="s">
        <v>584</v>
      </c>
      <c r="G286" s="476" t="s">
        <v>594</v>
      </c>
      <c r="H286" s="94">
        <v>1080</v>
      </c>
    </row>
    <row r="287" spans="2:8" ht="24" customHeight="1" x14ac:dyDescent="0.25">
      <c r="B287" s="97"/>
      <c r="C287" s="97"/>
      <c r="D287" s="356"/>
      <c r="E287" s="356"/>
      <c r="F287" s="138" t="s">
        <v>595</v>
      </c>
      <c r="G287" s="477"/>
      <c r="H287" s="94">
        <v>1080.3</v>
      </c>
    </row>
    <row r="288" spans="2:8" ht="22.5" customHeight="1" x14ac:dyDescent="0.25">
      <c r="B288" s="97"/>
      <c r="C288" s="97"/>
      <c r="D288" s="356"/>
      <c r="E288" s="356"/>
      <c r="F288" s="138" t="s">
        <v>596</v>
      </c>
      <c r="G288" s="477"/>
      <c r="H288" s="94">
        <v>2400.6</v>
      </c>
    </row>
    <row r="289" spans="2:8" ht="22.5" customHeight="1" x14ac:dyDescent="0.25">
      <c r="B289" s="97"/>
      <c r="C289" s="97"/>
      <c r="D289" s="356"/>
      <c r="E289" s="356"/>
      <c r="F289" s="138" t="s">
        <v>597</v>
      </c>
      <c r="G289" s="477"/>
      <c r="H289" s="94">
        <v>1079.5</v>
      </c>
    </row>
    <row r="290" spans="2:8" ht="21" customHeight="1" x14ac:dyDescent="0.25">
      <c r="B290" s="97"/>
      <c r="C290" s="97"/>
      <c r="D290" s="356"/>
      <c r="E290" s="356"/>
      <c r="F290" s="138" t="s">
        <v>598</v>
      </c>
      <c r="G290" s="477"/>
      <c r="H290" s="94">
        <v>1080</v>
      </c>
    </row>
    <row r="291" spans="2:8" ht="24" customHeight="1" x14ac:dyDescent="0.25">
      <c r="B291" s="97"/>
      <c r="C291" s="97"/>
      <c r="D291" s="356"/>
      <c r="E291" s="356"/>
      <c r="F291" s="138" t="s">
        <v>599</v>
      </c>
      <c r="G291" s="478"/>
      <c r="H291" s="94">
        <v>1083.5999999999999</v>
      </c>
    </row>
    <row r="292" spans="2:8" ht="26.25" customHeight="1" x14ac:dyDescent="0.25">
      <c r="B292" s="97"/>
      <c r="C292" s="97"/>
      <c r="D292" s="356"/>
      <c r="E292" s="356"/>
      <c r="F292" s="356"/>
      <c r="G292" s="355" t="s">
        <v>410</v>
      </c>
      <c r="H292" s="85">
        <f t="shared" ref="H292" si="30">H293+H294+H295+H296+H297+H298+H299+H300+H301+H302+H303+H304+H305</f>
        <v>5353.5999999999995</v>
      </c>
    </row>
    <row r="293" spans="2:8" ht="49.5" customHeight="1" x14ac:dyDescent="0.25">
      <c r="B293" s="97"/>
      <c r="C293" s="97"/>
      <c r="D293" s="356"/>
      <c r="E293" s="356"/>
      <c r="F293" s="138" t="s">
        <v>556</v>
      </c>
      <c r="G293" s="343" t="s">
        <v>600</v>
      </c>
      <c r="H293" s="94">
        <v>480.3</v>
      </c>
    </row>
    <row r="294" spans="2:8" ht="31.5" customHeight="1" x14ac:dyDescent="0.25">
      <c r="B294" s="97"/>
      <c r="C294" s="97"/>
      <c r="D294" s="356"/>
      <c r="E294" s="356"/>
      <c r="F294" s="138" t="s">
        <v>601</v>
      </c>
      <c r="G294" s="343" t="s">
        <v>600</v>
      </c>
      <c r="H294" s="94">
        <v>480.3</v>
      </c>
    </row>
    <row r="295" spans="2:8" ht="36.75" customHeight="1" x14ac:dyDescent="0.25">
      <c r="B295" s="97"/>
      <c r="C295" s="97"/>
      <c r="D295" s="356"/>
      <c r="E295" s="356"/>
      <c r="F295" s="138" t="s">
        <v>602</v>
      </c>
      <c r="G295" s="343" t="s">
        <v>603</v>
      </c>
      <c r="H295" s="94">
        <v>360</v>
      </c>
    </row>
    <row r="296" spans="2:8" ht="33.75" customHeight="1" x14ac:dyDescent="0.25">
      <c r="B296" s="97"/>
      <c r="C296" s="97"/>
      <c r="D296" s="356"/>
      <c r="E296" s="356"/>
      <c r="F296" s="138" t="s">
        <v>604</v>
      </c>
      <c r="G296" s="343" t="s">
        <v>603</v>
      </c>
      <c r="H296" s="94">
        <v>299.10000000000002</v>
      </c>
    </row>
    <row r="297" spans="2:8" ht="31.5" customHeight="1" x14ac:dyDescent="0.25">
      <c r="B297" s="97"/>
      <c r="C297" s="97"/>
      <c r="D297" s="356"/>
      <c r="E297" s="356"/>
      <c r="F297" s="138" t="s">
        <v>605</v>
      </c>
      <c r="G297" s="343" t="s">
        <v>600</v>
      </c>
      <c r="H297" s="94">
        <v>360</v>
      </c>
    </row>
    <row r="298" spans="2:8" ht="39.75" customHeight="1" x14ac:dyDescent="0.25">
      <c r="B298" s="97"/>
      <c r="C298" s="97"/>
      <c r="D298" s="356"/>
      <c r="E298" s="356"/>
      <c r="F298" s="138" t="s">
        <v>606</v>
      </c>
      <c r="G298" s="343" t="s">
        <v>607</v>
      </c>
      <c r="H298" s="94">
        <v>360</v>
      </c>
    </row>
    <row r="299" spans="2:8" ht="24.75" customHeight="1" x14ac:dyDescent="0.25">
      <c r="B299" s="97"/>
      <c r="C299" s="97"/>
      <c r="D299" s="356"/>
      <c r="E299" s="356"/>
      <c r="F299" s="138" t="s">
        <v>608</v>
      </c>
      <c r="G299" s="343" t="s">
        <v>600</v>
      </c>
      <c r="H299" s="94">
        <v>360</v>
      </c>
    </row>
    <row r="300" spans="2:8" ht="29.25" customHeight="1" x14ac:dyDescent="0.25">
      <c r="B300" s="97"/>
      <c r="C300" s="97"/>
      <c r="D300" s="356"/>
      <c r="E300" s="356"/>
      <c r="F300" s="138" t="s">
        <v>609</v>
      </c>
      <c r="G300" s="343" t="s">
        <v>600</v>
      </c>
      <c r="H300" s="94">
        <v>793.6</v>
      </c>
    </row>
    <row r="301" spans="2:8" ht="33.75" customHeight="1" x14ac:dyDescent="0.25">
      <c r="B301" s="97"/>
      <c r="C301" s="97"/>
      <c r="D301" s="356"/>
      <c r="E301" s="356"/>
      <c r="F301" s="138" t="s">
        <v>610</v>
      </c>
      <c r="G301" s="343" t="s">
        <v>600</v>
      </c>
      <c r="H301" s="94">
        <v>360</v>
      </c>
    </row>
    <row r="302" spans="2:8" ht="33.75" customHeight="1" x14ac:dyDescent="0.25">
      <c r="B302" s="97"/>
      <c r="C302" s="97"/>
      <c r="D302" s="356"/>
      <c r="E302" s="356"/>
      <c r="F302" s="138" t="s">
        <v>611</v>
      </c>
      <c r="G302" s="343" t="s">
        <v>612</v>
      </c>
      <c r="H302" s="94">
        <v>420.3</v>
      </c>
    </row>
    <row r="303" spans="2:8" ht="47.25" customHeight="1" x14ac:dyDescent="0.25">
      <c r="B303" s="97"/>
      <c r="C303" s="97"/>
      <c r="D303" s="356"/>
      <c r="E303" s="356"/>
      <c r="F303" s="138" t="s">
        <v>613</v>
      </c>
      <c r="G303" s="343" t="s">
        <v>603</v>
      </c>
      <c r="H303" s="94">
        <v>360</v>
      </c>
    </row>
    <row r="304" spans="2:8" ht="36" customHeight="1" x14ac:dyDescent="0.25">
      <c r="B304" s="97"/>
      <c r="C304" s="97"/>
      <c r="D304" s="356"/>
      <c r="E304" s="356"/>
      <c r="F304" s="138" t="s">
        <v>614</v>
      </c>
      <c r="G304" s="343" t="s">
        <v>603</v>
      </c>
      <c r="H304" s="94">
        <v>360</v>
      </c>
    </row>
    <row r="305" spans="2:8" ht="34.5" customHeight="1" x14ac:dyDescent="0.25">
      <c r="B305" s="97"/>
      <c r="C305" s="97"/>
      <c r="D305" s="356"/>
      <c r="E305" s="356"/>
      <c r="F305" s="138" t="s">
        <v>615</v>
      </c>
      <c r="G305" s="343" t="s">
        <v>600</v>
      </c>
      <c r="H305" s="94">
        <v>360</v>
      </c>
    </row>
    <row r="306" spans="2:8" ht="23.25" customHeight="1" x14ac:dyDescent="0.25">
      <c r="B306" s="97"/>
      <c r="C306" s="97"/>
      <c r="D306" s="356"/>
      <c r="E306" s="356"/>
      <c r="F306" s="356"/>
      <c r="G306" s="355" t="s">
        <v>616</v>
      </c>
      <c r="H306" s="85">
        <f t="shared" ref="H306" si="31">H307+H308+H309+H310</f>
        <v>3859</v>
      </c>
    </row>
    <row r="307" spans="2:8" ht="36.75" customHeight="1" x14ac:dyDescent="0.25">
      <c r="B307" s="97"/>
      <c r="C307" s="97"/>
      <c r="D307" s="356"/>
      <c r="E307" s="356"/>
      <c r="F307" s="138" t="s">
        <v>617</v>
      </c>
      <c r="G307" s="469" t="s">
        <v>348</v>
      </c>
      <c r="H307" s="94">
        <v>960.1</v>
      </c>
    </row>
    <row r="308" spans="2:8" ht="48" customHeight="1" x14ac:dyDescent="0.25">
      <c r="B308" s="97"/>
      <c r="C308" s="97"/>
      <c r="D308" s="356"/>
      <c r="E308" s="356"/>
      <c r="F308" s="138" t="s">
        <v>618</v>
      </c>
      <c r="G308" s="469"/>
      <c r="H308" s="94">
        <v>899.9</v>
      </c>
    </row>
    <row r="309" spans="2:8" ht="23.25" customHeight="1" x14ac:dyDescent="0.25">
      <c r="B309" s="97"/>
      <c r="C309" s="97"/>
      <c r="D309" s="356"/>
      <c r="E309" s="356"/>
      <c r="F309" s="138" t="s">
        <v>566</v>
      </c>
      <c r="G309" s="469"/>
      <c r="H309" s="94">
        <v>1080.0999999999999</v>
      </c>
    </row>
    <row r="310" spans="2:8" ht="24" customHeight="1" x14ac:dyDescent="0.25">
      <c r="B310" s="97"/>
      <c r="C310" s="97"/>
      <c r="D310" s="356"/>
      <c r="E310" s="356"/>
      <c r="F310" s="138" t="s">
        <v>619</v>
      </c>
      <c r="G310" s="469"/>
      <c r="H310" s="94">
        <v>918.9</v>
      </c>
    </row>
    <row r="311" spans="2:8" ht="36" customHeight="1" x14ac:dyDescent="0.25">
      <c r="B311" s="97"/>
      <c r="C311" s="87">
        <v>11002</v>
      </c>
      <c r="D311" s="454" t="s">
        <v>620</v>
      </c>
      <c r="E311" s="454"/>
      <c r="F311" s="454"/>
      <c r="G311" s="313"/>
      <c r="H311" s="95">
        <f>H312+H314+H316+H318</f>
        <v>53518.000000000007</v>
      </c>
    </row>
    <row r="312" spans="2:8" ht="24" customHeight="1" x14ac:dyDescent="0.25">
      <c r="B312" s="97"/>
      <c r="C312" s="355"/>
      <c r="D312" s="356"/>
      <c r="E312" s="127"/>
      <c r="F312" s="186"/>
      <c r="G312" s="358" t="s">
        <v>54</v>
      </c>
      <c r="H312" s="85">
        <f>H313</f>
        <v>44361.599999999999</v>
      </c>
    </row>
    <row r="313" spans="2:8" ht="35.25" customHeight="1" x14ac:dyDescent="0.25">
      <c r="B313" s="97"/>
      <c r="C313" s="97"/>
      <c r="D313" s="356"/>
      <c r="E313" s="127"/>
      <c r="F313" s="356"/>
      <c r="G313" s="104" t="s">
        <v>621</v>
      </c>
      <c r="H313" s="94">
        <v>44361.599999999999</v>
      </c>
    </row>
    <row r="314" spans="2:8" ht="24" customHeight="1" x14ac:dyDescent="0.25">
      <c r="B314" s="97"/>
      <c r="C314" s="97"/>
      <c r="D314" s="356"/>
      <c r="E314" s="127"/>
      <c r="F314" s="356"/>
      <c r="G314" s="349" t="s">
        <v>583</v>
      </c>
      <c r="H314" s="85">
        <f>H315</f>
        <v>2782.3</v>
      </c>
    </row>
    <row r="315" spans="2:8" ht="31.5" customHeight="1" x14ac:dyDescent="0.25">
      <c r="B315" s="97"/>
      <c r="C315" s="97"/>
      <c r="D315" s="356"/>
      <c r="E315" s="127"/>
      <c r="F315" s="356"/>
      <c r="G315" s="104" t="s">
        <v>622</v>
      </c>
      <c r="H315" s="94">
        <v>2782.3</v>
      </c>
    </row>
    <row r="316" spans="2:8" ht="24" customHeight="1" x14ac:dyDescent="0.25">
      <c r="B316" s="97"/>
      <c r="C316" s="97"/>
      <c r="D316" s="356"/>
      <c r="E316" s="356"/>
      <c r="F316" s="356"/>
      <c r="G316" s="349" t="s">
        <v>408</v>
      </c>
      <c r="H316" s="85">
        <f t="shared" ref="H316" si="32">H317</f>
        <v>3591.8</v>
      </c>
    </row>
    <row r="317" spans="2:8" ht="33.75" customHeight="1" x14ac:dyDescent="0.25">
      <c r="B317" s="97"/>
      <c r="C317" s="97"/>
      <c r="D317" s="356"/>
      <c r="E317" s="356"/>
      <c r="F317" s="356"/>
      <c r="G317" s="104" t="s">
        <v>594</v>
      </c>
      <c r="H317" s="94">
        <v>3591.8</v>
      </c>
    </row>
    <row r="318" spans="2:8" ht="24" customHeight="1" x14ac:dyDescent="0.25">
      <c r="B318" s="97"/>
      <c r="C318" s="97"/>
      <c r="D318" s="356"/>
      <c r="E318" s="356"/>
      <c r="F318" s="356"/>
      <c r="G318" s="349" t="s">
        <v>410</v>
      </c>
      <c r="H318" s="85">
        <f t="shared" ref="H318" si="33">H319</f>
        <v>2782.3</v>
      </c>
    </row>
    <row r="319" spans="2:8" ht="34.5" customHeight="1" x14ac:dyDescent="0.25">
      <c r="B319" s="141"/>
      <c r="C319" s="141"/>
      <c r="D319" s="142"/>
      <c r="E319" s="142"/>
      <c r="F319" s="142"/>
      <c r="G319" s="143" t="s">
        <v>623</v>
      </c>
      <c r="H319" s="94">
        <v>2782.3</v>
      </c>
    </row>
    <row r="320" spans="2:8" ht="45" customHeight="1" x14ac:dyDescent="0.25">
      <c r="B320" s="336">
        <v>1198</v>
      </c>
      <c r="C320" s="433" t="s">
        <v>624</v>
      </c>
      <c r="D320" s="434"/>
      <c r="E320" s="434"/>
      <c r="F320" s="435"/>
      <c r="G320" s="108"/>
      <c r="H320" s="85">
        <f>H321+H323</f>
        <v>87381.5</v>
      </c>
    </row>
    <row r="321" spans="2:8" ht="50.25" customHeight="1" x14ac:dyDescent="0.25">
      <c r="B321" s="336"/>
      <c r="C321" s="355">
        <v>11001</v>
      </c>
      <c r="D321" s="430" t="s">
        <v>625</v>
      </c>
      <c r="E321" s="430"/>
      <c r="F321" s="430"/>
      <c r="G321" s="358" t="s">
        <v>54</v>
      </c>
      <c r="H321" s="85">
        <f t="shared" ref="H321:H323" si="34">H322</f>
        <v>72502.100000000006</v>
      </c>
    </row>
    <row r="322" spans="2:8" ht="34.5" customHeight="1" x14ac:dyDescent="0.25">
      <c r="B322" s="141"/>
      <c r="C322" s="141"/>
      <c r="D322" s="142"/>
      <c r="E322" s="142"/>
      <c r="F322" s="142"/>
      <c r="G322" s="346" t="s">
        <v>348</v>
      </c>
      <c r="H322" s="94">
        <v>72502.100000000006</v>
      </c>
    </row>
    <row r="323" spans="2:8" ht="55.5" customHeight="1" x14ac:dyDescent="0.25">
      <c r="B323" s="336"/>
      <c r="C323" s="355">
        <v>11004</v>
      </c>
      <c r="D323" s="430" t="s">
        <v>626</v>
      </c>
      <c r="E323" s="430"/>
      <c r="F323" s="430"/>
      <c r="G323" s="358" t="s">
        <v>54</v>
      </c>
      <c r="H323" s="85">
        <f t="shared" si="34"/>
        <v>14879.4</v>
      </c>
    </row>
    <row r="324" spans="2:8" ht="34.5" customHeight="1" x14ac:dyDescent="0.25">
      <c r="B324" s="141"/>
      <c r="C324" s="141"/>
      <c r="D324" s="142"/>
      <c r="E324" s="142"/>
      <c r="F324" s="142"/>
      <c r="G324" s="346" t="s">
        <v>348</v>
      </c>
      <c r="H324" s="94">
        <v>14879.4</v>
      </c>
    </row>
    <row r="325" spans="2:8" ht="33.75" customHeight="1" x14ac:dyDescent="0.25">
      <c r="B325" s="352"/>
      <c r="C325" s="418" t="s">
        <v>93</v>
      </c>
      <c r="D325" s="418"/>
      <c r="E325" s="418"/>
      <c r="F325" s="418"/>
      <c r="G325" s="418"/>
      <c r="H325" s="95">
        <f t="shared" ref="H325" si="35">H326</f>
        <v>28025</v>
      </c>
    </row>
    <row r="326" spans="2:8" ht="27.75" customHeight="1" x14ac:dyDescent="0.25">
      <c r="B326" s="357">
        <v>1114</v>
      </c>
      <c r="C326" s="451" t="s">
        <v>627</v>
      </c>
      <c r="D326" s="452"/>
      <c r="E326" s="452"/>
      <c r="F326" s="453"/>
      <c r="G326" s="90"/>
      <c r="H326" s="85">
        <f>H327+H329+H331</f>
        <v>28025</v>
      </c>
    </row>
    <row r="327" spans="2:8" ht="43.5" customHeight="1" x14ac:dyDescent="0.25">
      <c r="B327" s="357"/>
      <c r="C327" s="355">
        <v>12002</v>
      </c>
      <c r="D327" s="430" t="s">
        <v>628</v>
      </c>
      <c r="E327" s="430"/>
      <c r="F327" s="430"/>
      <c r="G327" s="355" t="s">
        <v>629</v>
      </c>
      <c r="H327" s="85">
        <f t="shared" ref="H327" si="36">H328</f>
        <v>10000</v>
      </c>
    </row>
    <row r="328" spans="2:8" ht="27.75" customHeight="1" x14ac:dyDescent="0.25">
      <c r="B328" s="357"/>
      <c r="C328" s="141"/>
      <c r="D328" s="142"/>
      <c r="E328" s="142"/>
      <c r="F328" s="142"/>
      <c r="G328" s="347" t="s">
        <v>348</v>
      </c>
      <c r="H328" s="94">
        <v>10000</v>
      </c>
    </row>
    <row r="329" spans="2:8" ht="43.5" customHeight="1" x14ac:dyDescent="0.25">
      <c r="B329" s="336"/>
      <c r="C329" s="355">
        <v>12003</v>
      </c>
      <c r="D329" s="430" t="s">
        <v>630</v>
      </c>
      <c r="E329" s="430"/>
      <c r="F329" s="430"/>
      <c r="G329" s="355" t="s">
        <v>629</v>
      </c>
      <c r="H329" s="85">
        <f t="shared" ref="H329:H331" si="37">H330</f>
        <v>4000</v>
      </c>
    </row>
    <row r="330" spans="2:8" ht="30" customHeight="1" x14ac:dyDescent="0.25">
      <c r="B330" s="141"/>
      <c r="C330" s="141"/>
      <c r="D330" s="142"/>
      <c r="E330" s="142"/>
      <c r="F330" s="142"/>
      <c r="G330" s="347" t="s">
        <v>348</v>
      </c>
      <c r="H330" s="94">
        <v>4000</v>
      </c>
    </row>
    <row r="331" spans="2:8" ht="42" customHeight="1" x14ac:dyDescent="0.25">
      <c r="B331" s="336"/>
      <c r="C331" s="355">
        <v>12004</v>
      </c>
      <c r="D331" s="430" t="s">
        <v>631</v>
      </c>
      <c r="E331" s="430"/>
      <c r="F331" s="430"/>
      <c r="G331" s="355" t="s">
        <v>54</v>
      </c>
      <c r="H331" s="85">
        <f t="shared" si="37"/>
        <v>14025</v>
      </c>
    </row>
    <row r="332" spans="2:8" ht="48" customHeight="1" x14ac:dyDescent="0.25">
      <c r="B332" s="141"/>
      <c r="C332" s="141"/>
      <c r="D332" s="142"/>
      <c r="E332" s="142"/>
      <c r="F332" s="142"/>
      <c r="G332" s="346" t="s">
        <v>481</v>
      </c>
      <c r="H332" s="94">
        <v>14025</v>
      </c>
    </row>
    <row r="333" spans="2:8" ht="42" customHeight="1" x14ac:dyDescent="0.25">
      <c r="B333" s="352"/>
      <c r="C333" s="436" t="s">
        <v>632</v>
      </c>
      <c r="D333" s="436"/>
      <c r="E333" s="436"/>
      <c r="F333" s="436"/>
      <c r="G333" s="436"/>
      <c r="H333" s="316">
        <f>H334+H396+H404</f>
        <v>1987764.4000000001</v>
      </c>
    </row>
    <row r="334" spans="2:8" ht="27.75" customHeight="1" x14ac:dyDescent="0.25">
      <c r="B334" s="357">
        <v>1041</v>
      </c>
      <c r="C334" s="451" t="s">
        <v>633</v>
      </c>
      <c r="D334" s="452"/>
      <c r="E334" s="452"/>
      <c r="F334" s="453"/>
      <c r="G334" s="90"/>
      <c r="H334" s="85">
        <f>H335+H371+H376+H378+H380+H382+H384+H386+H388+H390+H392+H394</f>
        <v>1807785.4000000001</v>
      </c>
    </row>
    <row r="335" spans="2:8" ht="70.5" customHeight="1" x14ac:dyDescent="0.25">
      <c r="B335" s="97"/>
      <c r="C335" s="355">
        <v>11001</v>
      </c>
      <c r="D335" s="430" t="s">
        <v>634</v>
      </c>
      <c r="E335" s="430"/>
      <c r="F335" s="430"/>
      <c r="G335" s="336" t="s">
        <v>632</v>
      </c>
      <c r="H335" s="85">
        <f>H336+H337+H338+H339+H340+H341+H342+H343+H344+H345+H346+H347+H348+H349+H350+H351+H352+H353+H354+H355+H356+H357+H358+H359+H360+H361+H362+H363+H364+H365+H366+H367+H368+H369+H370</f>
        <v>1367960.9</v>
      </c>
    </row>
    <row r="336" spans="2:8" ht="33.75" customHeight="1" x14ac:dyDescent="0.25">
      <c r="B336" s="97"/>
      <c r="C336" s="355"/>
      <c r="D336" s="337"/>
      <c r="E336" s="337"/>
      <c r="F336" s="337"/>
      <c r="G336" s="342" t="s">
        <v>635</v>
      </c>
      <c r="H336" s="94">
        <v>33000</v>
      </c>
    </row>
    <row r="337" spans="2:8" ht="35.25" customHeight="1" x14ac:dyDescent="0.25">
      <c r="B337" s="97"/>
      <c r="C337" s="355"/>
      <c r="D337" s="337"/>
      <c r="E337" s="337"/>
      <c r="F337" s="337"/>
      <c r="G337" s="342" t="s">
        <v>636</v>
      </c>
      <c r="H337" s="94">
        <v>40000</v>
      </c>
    </row>
    <row r="338" spans="2:8" ht="39" customHeight="1" x14ac:dyDescent="0.25">
      <c r="B338" s="97"/>
      <c r="C338" s="355"/>
      <c r="D338" s="337"/>
      <c r="E338" s="337"/>
      <c r="F338" s="337"/>
      <c r="G338" s="342" t="s">
        <v>637</v>
      </c>
      <c r="H338" s="94">
        <v>116900</v>
      </c>
    </row>
    <row r="339" spans="2:8" ht="27" customHeight="1" x14ac:dyDescent="0.25">
      <c r="B339" s="97"/>
      <c r="C339" s="355"/>
      <c r="D339" s="337"/>
      <c r="E339" s="337"/>
      <c r="F339" s="337"/>
      <c r="G339" s="342" t="s">
        <v>638</v>
      </c>
      <c r="H339" s="94">
        <v>12717.5</v>
      </c>
    </row>
    <row r="340" spans="2:8" ht="33.75" customHeight="1" x14ac:dyDescent="0.25">
      <c r="B340" s="97"/>
      <c r="C340" s="355"/>
      <c r="D340" s="337"/>
      <c r="E340" s="337"/>
      <c r="F340" s="337"/>
      <c r="G340" s="342" t="s">
        <v>639</v>
      </c>
      <c r="H340" s="94">
        <v>18400</v>
      </c>
    </row>
    <row r="341" spans="2:8" ht="35.25" customHeight="1" x14ac:dyDescent="0.25">
      <c r="B341" s="97"/>
      <c r="C341" s="355"/>
      <c r="D341" s="337"/>
      <c r="E341" s="337"/>
      <c r="F341" s="337"/>
      <c r="G341" s="342" t="s">
        <v>640</v>
      </c>
      <c r="H341" s="94">
        <v>380900</v>
      </c>
    </row>
    <row r="342" spans="2:8" ht="34.5" customHeight="1" x14ac:dyDescent="0.25">
      <c r="B342" s="97"/>
      <c r="C342" s="355"/>
      <c r="D342" s="337"/>
      <c r="E342" s="337"/>
      <c r="F342" s="337"/>
      <c r="G342" s="342" t="s">
        <v>641</v>
      </c>
      <c r="H342" s="94">
        <v>21400</v>
      </c>
    </row>
    <row r="343" spans="2:8" ht="35.25" customHeight="1" x14ac:dyDescent="0.25">
      <c r="B343" s="97"/>
      <c r="C343" s="355"/>
      <c r="D343" s="337"/>
      <c r="E343" s="337"/>
      <c r="F343" s="337"/>
      <c r="G343" s="342" t="s">
        <v>642</v>
      </c>
      <c r="H343" s="94">
        <v>10000</v>
      </c>
    </row>
    <row r="344" spans="2:8" ht="21.75" customHeight="1" x14ac:dyDescent="0.25">
      <c r="B344" s="97"/>
      <c r="C344" s="355"/>
      <c r="D344" s="337"/>
      <c r="E344" s="337"/>
      <c r="F344" s="337"/>
      <c r="G344" s="342" t="s">
        <v>643</v>
      </c>
      <c r="H344" s="94">
        <v>13000</v>
      </c>
    </row>
    <row r="345" spans="2:8" ht="26.25" customHeight="1" x14ac:dyDescent="0.25">
      <c r="B345" s="97"/>
      <c r="C345" s="355"/>
      <c r="D345" s="337"/>
      <c r="E345" s="337"/>
      <c r="F345" s="337"/>
      <c r="G345" s="342" t="s">
        <v>644</v>
      </c>
      <c r="H345" s="94">
        <v>20000</v>
      </c>
    </row>
    <row r="346" spans="2:8" ht="35.25" customHeight="1" x14ac:dyDescent="0.25">
      <c r="B346" s="97"/>
      <c r="C346" s="355"/>
      <c r="D346" s="337"/>
      <c r="E346" s="337"/>
      <c r="F346" s="337"/>
      <c r="G346" s="342" t="s">
        <v>645</v>
      </c>
      <c r="H346" s="94">
        <v>231000</v>
      </c>
    </row>
    <row r="347" spans="2:8" ht="24" customHeight="1" x14ac:dyDescent="0.25">
      <c r="B347" s="97"/>
      <c r="C347" s="355"/>
      <c r="D347" s="337"/>
      <c r="E347" s="337"/>
      <c r="F347" s="337"/>
      <c r="G347" s="342" t="s">
        <v>646</v>
      </c>
      <c r="H347" s="94">
        <v>18000</v>
      </c>
    </row>
    <row r="348" spans="2:8" ht="40.5" customHeight="1" x14ac:dyDescent="0.25">
      <c r="B348" s="97"/>
      <c r="C348" s="355"/>
      <c r="D348" s="337"/>
      <c r="E348" s="337"/>
      <c r="F348" s="337"/>
      <c r="G348" s="342" t="s">
        <v>647</v>
      </c>
      <c r="H348" s="94">
        <v>22000.000000000004</v>
      </c>
    </row>
    <row r="349" spans="2:8" ht="33" customHeight="1" x14ac:dyDescent="0.25">
      <c r="B349" s="97"/>
      <c r="C349" s="355"/>
      <c r="D349" s="337"/>
      <c r="E349" s="337"/>
      <c r="F349" s="337"/>
      <c r="G349" s="342" t="s">
        <v>648</v>
      </c>
      <c r="H349" s="94">
        <v>49200</v>
      </c>
    </row>
    <row r="350" spans="2:8" ht="38.25" customHeight="1" x14ac:dyDescent="0.25">
      <c r="B350" s="97"/>
      <c r="C350" s="355"/>
      <c r="D350" s="337"/>
      <c r="E350" s="337"/>
      <c r="F350" s="337"/>
      <c r="G350" s="342" t="s">
        <v>649</v>
      </c>
      <c r="H350" s="94">
        <v>3000</v>
      </c>
    </row>
    <row r="351" spans="2:8" ht="27" customHeight="1" x14ac:dyDescent="0.25">
      <c r="B351" s="97"/>
      <c r="C351" s="355"/>
      <c r="D351" s="337"/>
      <c r="E351" s="337"/>
      <c r="F351" s="337"/>
      <c r="G351" s="342" t="s">
        <v>650</v>
      </c>
      <c r="H351" s="94">
        <v>84700</v>
      </c>
    </row>
    <row r="352" spans="2:8" ht="37.5" customHeight="1" x14ac:dyDescent="0.25">
      <c r="B352" s="97"/>
      <c r="C352" s="355"/>
      <c r="D352" s="337"/>
      <c r="E352" s="337"/>
      <c r="F352" s="337"/>
      <c r="G352" s="342" t="s">
        <v>651</v>
      </c>
      <c r="H352" s="94">
        <v>68043.399999999994</v>
      </c>
    </row>
    <row r="353" spans="2:8" ht="36.75" customHeight="1" x14ac:dyDescent="0.25">
      <c r="B353" s="97"/>
      <c r="C353" s="355"/>
      <c r="D353" s="337"/>
      <c r="E353" s="337"/>
      <c r="F353" s="337"/>
      <c r="G353" s="342" t="s">
        <v>652</v>
      </c>
      <c r="H353" s="94">
        <v>12000</v>
      </c>
    </row>
    <row r="354" spans="2:8" ht="27" x14ac:dyDescent="0.25">
      <c r="B354" s="97"/>
      <c r="C354" s="355"/>
      <c r="D354" s="337"/>
      <c r="E354" s="337"/>
      <c r="F354" s="337"/>
      <c r="G354" s="342" t="s">
        <v>653</v>
      </c>
      <c r="H354" s="94">
        <v>70300</v>
      </c>
    </row>
    <row r="355" spans="2:8" ht="33.75" customHeight="1" x14ac:dyDescent="0.25">
      <c r="B355" s="97"/>
      <c r="C355" s="355"/>
      <c r="D355" s="337"/>
      <c r="E355" s="337"/>
      <c r="F355" s="337"/>
      <c r="G355" s="342" t="s">
        <v>654</v>
      </c>
      <c r="H355" s="94">
        <v>18000</v>
      </c>
    </row>
    <row r="356" spans="2:8" ht="27" customHeight="1" x14ac:dyDescent="0.25">
      <c r="B356" s="97"/>
      <c r="C356" s="355"/>
      <c r="D356" s="337"/>
      <c r="E356" s="337"/>
      <c r="F356" s="337"/>
      <c r="G356" s="342" t="s">
        <v>655</v>
      </c>
      <c r="H356" s="94">
        <v>28350</v>
      </c>
    </row>
    <row r="357" spans="2:8" ht="40.5" customHeight="1" x14ac:dyDescent="0.25">
      <c r="B357" s="97"/>
      <c r="C357" s="355"/>
      <c r="D357" s="337"/>
      <c r="E357" s="337"/>
      <c r="F357" s="337"/>
      <c r="G357" s="342" t="s">
        <v>656</v>
      </c>
      <c r="H357" s="94">
        <v>11000</v>
      </c>
    </row>
    <row r="358" spans="2:8" ht="39.75" customHeight="1" x14ac:dyDescent="0.25">
      <c r="B358" s="97"/>
      <c r="C358" s="355"/>
      <c r="D358" s="337"/>
      <c r="E358" s="337"/>
      <c r="F358" s="337"/>
      <c r="G358" s="342" t="s">
        <v>657</v>
      </c>
      <c r="H358" s="94">
        <v>17000</v>
      </c>
    </row>
    <row r="359" spans="2:8" ht="27" customHeight="1" x14ac:dyDescent="0.25">
      <c r="B359" s="97"/>
      <c r="C359" s="355"/>
      <c r="D359" s="337"/>
      <c r="E359" s="337"/>
      <c r="F359" s="337"/>
      <c r="G359" s="342" t="s">
        <v>658</v>
      </c>
      <c r="H359" s="94">
        <v>14000</v>
      </c>
    </row>
    <row r="360" spans="2:8" ht="39.75" customHeight="1" x14ac:dyDescent="0.25">
      <c r="B360" s="97"/>
      <c r="C360" s="355"/>
      <c r="D360" s="337"/>
      <c r="E360" s="337"/>
      <c r="F360" s="337"/>
      <c r="G360" s="342" t="s">
        <v>659</v>
      </c>
      <c r="H360" s="94">
        <v>11150</v>
      </c>
    </row>
    <row r="361" spans="2:8" ht="32.25" customHeight="1" x14ac:dyDescent="0.25">
      <c r="B361" s="97"/>
      <c r="C361" s="355"/>
      <c r="D361" s="337"/>
      <c r="E361" s="337"/>
      <c r="F361" s="337"/>
      <c r="G361" s="342" t="s">
        <v>660</v>
      </c>
      <c r="H361" s="94">
        <v>9000</v>
      </c>
    </row>
    <row r="362" spans="2:8" ht="33" customHeight="1" x14ac:dyDescent="0.25">
      <c r="B362" s="97"/>
      <c r="C362" s="355"/>
      <c r="D362" s="337"/>
      <c r="E362" s="337"/>
      <c r="F362" s="337"/>
      <c r="G362" s="342" t="s">
        <v>661</v>
      </c>
      <c r="H362" s="94">
        <v>7000</v>
      </c>
    </row>
    <row r="363" spans="2:8" ht="29.25" customHeight="1" x14ac:dyDescent="0.25">
      <c r="B363" s="97"/>
      <c r="C363" s="355"/>
      <c r="D363" s="337"/>
      <c r="E363" s="337"/>
      <c r="F363" s="337"/>
      <c r="G363" s="342" t="s">
        <v>662</v>
      </c>
      <c r="H363" s="94">
        <v>4900</v>
      </c>
    </row>
    <row r="364" spans="2:8" ht="26.25" customHeight="1" x14ac:dyDescent="0.25">
      <c r="B364" s="97"/>
      <c r="C364" s="355"/>
      <c r="D364" s="337"/>
      <c r="E364" s="337"/>
      <c r="F364" s="337"/>
      <c r="G364" s="342" t="s">
        <v>663</v>
      </c>
      <c r="H364" s="94">
        <v>5000</v>
      </c>
    </row>
    <row r="365" spans="2:8" ht="22.5" customHeight="1" x14ac:dyDescent="0.25">
      <c r="B365" s="97"/>
      <c r="C365" s="355"/>
      <c r="D365" s="337"/>
      <c r="E365" s="337"/>
      <c r="F365" s="337"/>
      <c r="G365" s="342" t="s">
        <v>664</v>
      </c>
      <c r="H365" s="94">
        <v>2000</v>
      </c>
    </row>
    <row r="366" spans="2:8" ht="35.25" customHeight="1" x14ac:dyDescent="0.25">
      <c r="B366" s="97"/>
      <c r="C366" s="355"/>
      <c r="D366" s="337"/>
      <c r="E366" s="337"/>
      <c r="F366" s="337"/>
      <c r="G366" s="144" t="s">
        <v>665</v>
      </c>
      <c r="H366" s="94">
        <v>5000</v>
      </c>
    </row>
    <row r="367" spans="2:8" ht="34.5" customHeight="1" x14ac:dyDescent="0.25">
      <c r="B367" s="97"/>
      <c r="C367" s="355"/>
      <c r="D367" s="337"/>
      <c r="E367" s="337"/>
      <c r="F367" s="337"/>
      <c r="G367" s="144" t="s">
        <v>666</v>
      </c>
      <c r="H367" s="94">
        <v>2000</v>
      </c>
    </row>
    <row r="368" spans="2:8" ht="35.25" customHeight="1" x14ac:dyDescent="0.25">
      <c r="B368" s="97"/>
      <c r="C368" s="355"/>
      <c r="D368" s="337"/>
      <c r="E368" s="337"/>
      <c r="F368" s="337"/>
      <c r="G368" s="144" t="s">
        <v>667</v>
      </c>
      <c r="H368" s="94">
        <v>4000</v>
      </c>
    </row>
    <row r="369" spans="2:8" ht="33.75" customHeight="1" x14ac:dyDescent="0.25">
      <c r="B369" s="97"/>
      <c r="C369" s="355"/>
      <c r="D369" s="337"/>
      <c r="E369" s="337"/>
      <c r="F369" s="337"/>
      <c r="G369" s="342" t="s">
        <v>668</v>
      </c>
      <c r="H369" s="94">
        <v>3000</v>
      </c>
    </row>
    <row r="370" spans="2:8" ht="36" customHeight="1" x14ac:dyDescent="0.25">
      <c r="B370" s="97"/>
      <c r="C370" s="355"/>
      <c r="D370" s="337"/>
      <c r="E370" s="337"/>
      <c r="F370" s="337"/>
      <c r="G370" s="342" t="s">
        <v>669</v>
      </c>
      <c r="H370" s="94">
        <v>2000</v>
      </c>
    </row>
    <row r="371" spans="2:8" ht="39.75" customHeight="1" x14ac:dyDescent="0.25">
      <c r="B371" s="97"/>
      <c r="C371" s="355">
        <v>11003</v>
      </c>
      <c r="D371" s="430" t="s">
        <v>670</v>
      </c>
      <c r="E371" s="430"/>
      <c r="F371" s="430"/>
      <c r="G371" s="336" t="s">
        <v>632</v>
      </c>
      <c r="H371" s="95">
        <f>H372+H373+H374+H375</f>
        <v>9000</v>
      </c>
    </row>
    <row r="372" spans="2:8" ht="23.25" customHeight="1" x14ac:dyDescent="0.25">
      <c r="B372" s="97"/>
      <c r="C372" s="355"/>
      <c r="D372" s="337"/>
      <c r="E372" s="337"/>
      <c r="F372" s="337"/>
      <c r="G372" s="362" t="s">
        <v>1039</v>
      </c>
      <c r="H372" s="99">
        <v>1000</v>
      </c>
    </row>
    <row r="373" spans="2:8" ht="30.75" customHeight="1" x14ac:dyDescent="0.25">
      <c r="B373" s="97"/>
      <c r="C373" s="355"/>
      <c r="D373" s="337"/>
      <c r="E373" s="337"/>
      <c r="F373" s="337"/>
      <c r="G373" s="362" t="s">
        <v>1040</v>
      </c>
      <c r="H373" s="99">
        <v>3000</v>
      </c>
    </row>
    <row r="374" spans="2:8" ht="27" x14ac:dyDescent="0.25">
      <c r="B374" s="97"/>
      <c r="C374" s="355"/>
      <c r="D374" s="337"/>
      <c r="E374" s="337"/>
      <c r="F374" s="337"/>
      <c r="G374" s="362" t="s">
        <v>1038</v>
      </c>
      <c r="H374" s="99">
        <v>3000</v>
      </c>
    </row>
    <row r="375" spans="2:8" ht="19.5" customHeight="1" x14ac:dyDescent="0.25">
      <c r="B375" s="97"/>
      <c r="C375" s="355"/>
      <c r="D375" s="356"/>
      <c r="E375" s="360"/>
      <c r="F375" s="360"/>
      <c r="G375" s="362" t="s">
        <v>1041</v>
      </c>
      <c r="H375" s="99">
        <v>2000</v>
      </c>
    </row>
    <row r="376" spans="2:8" ht="39.75" customHeight="1" x14ac:dyDescent="0.25">
      <c r="B376" s="97"/>
      <c r="C376" s="355">
        <v>11004</v>
      </c>
      <c r="D376" s="445" t="s">
        <v>671</v>
      </c>
      <c r="E376" s="446"/>
      <c r="F376" s="479"/>
      <c r="G376" s="338" t="s">
        <v>672</v>
      </c>
      <c r="H376" s="94">
        <v>131023.5</v>
      </c>
    </row>
    <row r="377" spans="2:8" ht="51.75" customHeight="1" x14ac:dyDescent="0.25">
      <c r="B377" s="97"/>
      <c r="C377" s="97"/>
      <c r="D377" s="356"/>
      <c r="E377" s="356"/>
      <c r="F377" s="356"/>
      <c r="G377" s="145" t="s">
        <v>673</v>
      </c>
      <c r="H377" s="94">
        <v>131023.5</v>
      </c>
    </row>
    <row r="378" spans="2:8" ht="39.75" customHeight="1" x14ac:dyDescent="0.25">
      <c r="B378" s="97"/>
      <c r="C378" s="355">
        <v>11005</v>
      </c>
      <c r="D378" s="430" t="s">
        <v>674</v>
      </c>
      <c r="E378" s="430"/>
      <c r="F378" s="430"/>
      <c r="G378" s="336" t="s">
        <v>632</v>
      </c>
      <c r="H378" s="95">
        <f t="shared" ref="H378" si="38">H379</f>
        <v>13022.199999999999</v>
      </c>
    </row>
    <row r="379" spans="2:8" ht="39.75" customHeight="1" x14ac:dyDescent="0.25">
      <c r="B379" s="97"/>
      <c r="C379" s="355"/>
      <c r="D379" s="356"/>
      <c r="E379" s="360"/>
      <c r="F379" s="360"/>
      <c r="G379" s="342" t="s">
        <v>675</v>
      </c>
      <c r="H379" s="94">
        <f>10324.8+2697.4</f>
        <v>13022.199999999999</v>
      </c>
    </row>
    <row r="380" spans="2:8" ht="39.75" customHeight="1" x14ac:dyDescent="0.25">
      <c r="B380" s="97"/>
      <c r="C380" s="355">
        <v>11006</v>
      </c>
      <c r="D380" s="430" t="s">
        <v>676</v>
      </c>
      <c r="E380" s="430"/>
      <c r="F380" s="464"/>
      <c r="G380" s="357" t="s">
        <v>677</v>
      </c>
      <c r="H380" s="95">
        <f t="shared" ref="H380" si="39">H381</f>
        <v>5178.7</v>
      </c>
    </row>
    <row r="381" spans="2:8" ht="39.75" customHeight="1" x14ac:dyDescent="0.25">
      <c r="B381" s="97"/>
      <c r="C381" s="355"/>
      <c r="D381" s="356"/>
      <c r="E381" s="360"/>
      <c r="F381" s="360"/>
      <c r="G381" s="347" t="s">
        <v>348</v>
      </c>
      <c r="H381" s="94">
        <v>5178.7</v>
      </c>
    </row>
    <row r="382" spans="2:8" ht="39.75" customHeight="1" x14ac:dyDescent="0.25">
      <c r="B382" s="97"/>
      <c r="C382" s="355">
        <v>11007</v>
      </c>
      <c r="D382" s="430" t="s">
        <v>678</v>
      </c>
      <c r="E382" s="430"/>
      <c r="F382" s="430"/>
      <c r="G382" s="355" t="s">
        <v>345</v>
      </c>
      <c r="H382" s="85">
        <f t="shared" ref="H382:H409" si="40">H383</f>
        <v>145449.60000000001</v>
      </c>
    </row>
    <row r="383" spans="2:8" ht="39.75" customHeight="1" x14ac:dyDescent="0.25">
      <c r="B383" s="97"/>
      <c r="C383" s="97"/>
      <c r="D383" s="356"/>
      <c r="E383" s="356"/>
      <c r="F383" s="356"/>
      <c r="G383" s="347" t="s">
        <v>348</v>
      </c>
      <c r="H383" s="94">
        <v>145449.60000000001</v>
      </c>
    </row>
    <row r="384" spans="2:8" ht="41.25" customHeight="1" x14ac:dyDescent="0.25">
      <c r="B384" s="97"/>
      <c r="C384" s="355">
        <v>11008</v>
      </c>
      <c r="D384" s="430" t="s">
        <v>679</v>
      </c>
      <c r="E384" s="430"/>
      <c r="F384" s="430"/>
      <c r="G384" s="336" t="s">
        <v>632</v>
      </c>
      <c r="H384" s="85">
        <f t="shared" ref="H384" si="41">H385</f>
        <v>16535.8</v>
      </c>
    </row>
    <row r="385" spans="2:8" ht="33.75" customHeight="1" x14ac:dyDescent="0.25">
      <c r="B385" s="97"/>
      <c r="C385" s="97"/>
      <c r="D385" s="356"/>
      <c r="E385" s="356"/>
      <c r="F385" s="356"/>
      <c r="G385" s="145" t="s">
        <v>680</v>
      </c>
      <c r="H385" s="94">
        <v>16535.8</v>
      </c>
    </row>
    <row r="386" spans="2:8" ht="79.5" customHeight="1" x14ac:dyDescent="0.25">
      <c r="B386" s="97"/>
      <c r="C386" s="355">
        <v>11009</v>
      </c>
      <c r="D386" s="430" t="s">
        <v>681</v>
      </c>
      <c r="E386" s="430"/>
      <c r="F386" s="430"/>
      <c r="G386" s="336" t="s">
        <v>632</v>
      </c>
      <c r="H386" s="95">
        <f t="shared" ref="H386" si="42">H387</f>
        <v>15164</v>
      </c>
    </row>
    <row r="387" spans="2:8" ht="39.75" customHeight="1" x14ac:dyDescent="0.25">
      <c r="B387" s="97"/>
      <c r="C387" s="355"/>
      <c r="D387" s="356"/>
      <c r="E387" s="360"/>
      <c r="F387" s="360"/>
      <c r="G387" s="347" t="s">
        <v>1037</v>
      </c>
      <c r="H387" s="94">
        <v>15164</v>
      </c>
    </row>
    <row r="388" spans="2:8" ht="69.75" customHeight="1" x14ac:dyDescent="0.25">
      <c r="B388" s="97"/>
      <c r="C388" s="355">
        <v>11010</v>
      </c>
      <c r="D388" s="430" t="s">
        <v>682</v>
      </c>
      <c r="E388" s="430"/>
      <c r="F388" s="430"/>
      <c r="G388" s="336" t="s">
        <v>632</v>
      </c>
      <c r="H388" s="95">
        <f t="shared" ref="H388" si="43">H389</f>
        <v>27869.3</v>
      </c>
    </row>
    <row r="389" spans="2:8" ht="39.75" customHeight="1" x14ac:dyDescent="0.25">
      <c r="B389" s="97"/>
      <c r="C389" s="355"/>
      <c r="D389" s="356"/>
      <c r="E389" s="360"/>
      <c r="F389" s="360"/>
      <c r="G389" s="347" t="s">
        <v>1037</v>
      </c>
      <c r="H389" s="94">
        <v>27869.3</v>
      </c>
    </row>
    <row r="390" spans="2:8" ht="56.25" customHeight="1" x14ac:dyDescent="0.25">
      <c r="B390" s="97"/>
      <c r="C390" s="355">
        <v>11011</v>
      </c>
      <c r="D390" s="430" t="s">
        <v>683</v>
      </c>
      <c r="E390" s="430"/>
      <c r="F390" s="430"/>
      <c r="G390" s="336" t="s">
        <v>632</v>
      </c>
      <c r="H390" s="95">
        <f t="shared" ref="H390" si="44">H391</f>
        <v>47760.1</v>
      </c>
    </row>
    <row r="391" spans="2:8" ht="38.25" customHeight="1" x14ac:dyDescent="0.25">
      <c r="B391" s="97"/>
      <c r="C391" s="355"/>
      <c r="D391" s="356"/>
      <c r="E391" s="360"/>
      <c r="F391" s="360"/>
      <c r="G391" s="347" t="s">
        <v>1037</v>
      </c>
      <c r="H391" s="94">
        <v>47760.1</v>
      </c>
    </row>
    <row r="392" spans="2:8" ht="39.75" customHeight="1" x14ac:dyDescent="0.25">
      <c r="B392" s="97"/>
      <c r="C392" s="355">
        <v>11012</v>
      </c>
      <c r="D392" s="430" t="s">
        <v>684</v>
      </c>
      <c r="E392" s="430"/>
      <c r="F392" s="430"/>
      <c r="G392" s="336" t="s">
        <v>632</v>
      </c>
      <c r="H392" s="95">
        <f t="shared" ref="H392" si="45">H393</f>
        <v>20009.3</v>
      </c>
    </row>
    <row r="393" spans="2:8" ht="39.75" customHeight="1" x14ac:dyDescent="0.25">
      <c r="B393" s="97"/>
      <c r="C393" s="355"/>
      <c r="D393" s="356"/>
      <c r="E393" s="360"/>
      <c r="F393" s="360"/>
      <c r="G393" s="347" t="s">
        <v>1037</v>
      </c>
      <c r="H393" s="94">
        <v>20009.3</v>
      </c>
    </row>
    <row r="394" spans="2:8" ht="71.25" customHeight="1" x14ac:dyDescent="0.25">
      <c r="B394" s="97"/>
      <c r="C394" s="355">
        <v>11015</v>
      </c>
      <c r="D394" s="430" t="s">
        <v>685</v>
      </c>
      <c r="E394" s="430"/>
      <c r="F394" s="430"/>
      <c r="G394" s="336" t="s">
        <v>632</v>
      </c>
      <c r="H394" s="95">
        <f t="shared" ref="H394" si="46">H395</f>
        <v>8812</v>
      </c>
    </row>
    <row r="395" spans="2:8" ht="35.25" customHeight="1" x14ac:dyDescent="0.25">
      <c r="B395" s="141"/>
      <c r="C395" s="87"/>
      <c r="D395" s="142"/>
      <c r="E395" s="146"/>
      <c r="F395" s="146"/>
      <c r="G395" s="347" t="s">
        <v>1038</v>
      </c>
      <c r="H395" s="94">
        <v>8812</v>
      </c>
    </row>
    <row r="396" spans="2:8" ht="35.25" customHeight="1" x14ac:dyDescent="0.25">
      <c r="B396" s="336">
        <v>1115</v>
      </c>
      <c r="C396" s="424" t="s">
        <v>686</v>
      </c>
      <c r="D396" s="425"/>
      <c r="E396" s="425"/>
      <c r="F396" s="426"/>
      <c r="G396" s="147"/>
      <c r="H396" s="85">
        <f t="shared" ref="H396" si="47">H397</f>
        <v>175883</v>
      </c>
    </row>
    <row r="397" spans="2:8" ht="47.25" customHeight="1" x14ac:dyDescent="0.25">
      <c r="B397" s="97"/>
      <c r="C397" s="148">
        <v>11001</v>
      </c>
      <c r="D397" s="430" t="s">
        <v>687</v>
      </c>
      <c r="E397" s="430"/>
      <c r="F397" s="430"/>
      <c r="G397" s="336" t="s">
        <v>632</v>
      </c>
      <c r="H397" s="85">
        <f>H399+H400+H401</f>
        <v>175883</v>
      </c>
    </row>
    <row r="398" spans="2:8" ht="16.5" customHeight="1" x14ac:dyDescent="0.25">
      <c r="B398" s="97"/>
      <c r="C398" s="148"/>
      <c r="D398" s="337"/>
      <c r="E398" s="465" t="s">
        <v>688</v>
      </c>
      <c r="F398" s="466"/>
      <c r="G398" s="336"/>
      <c r="H398" s="85"/>
    </row>
    <row r="399" spans="2:8" ht="50.25" customHeight="1" x14ac:dyDescent="0.25">
      <c r="B399" s="97"/>
      <c r="C399" s="355"/>
      <c r="D399" s="97"/>
      <c r="E399" s="97"/>
      <c r="F399" s="149" t="s">
        <v>689</v>
      </c>
      <c r="G399" s="344" t="s">
        <v>690</v>
      </c>
      <c r="H399" s="94">
        <v>35483</v>
      </c>
    </row>
    <row r="400" spans="2:8" ht="48" customHeight="1" x14ac:dyDescent="0.25">
      <c r="B400" s="141"/>
      <c r="C400" s="355"/>
      <c r="D400" s="356"/>
      <c r="E400" s="360"/>
      <c r="F400" s="360" t="s">
        <v>691</v>
      </c>
      <c r="G400" s="347" t="s">
        <v>348</v>
      </c>
      <c r="H400" s="94">
        <v>130800</v>
      </c>
    </row>
    <row r="401" spans="2:9" ht="65.25" customHeight="1" x14ac:dyDescent="0.25">
      <c r="B401" s="141"/>
      <c r="C401" s="355"/>
      <c r="D401" s="356"/>
      <c r="E401" s="360"/>
      <c r="F401" s="360" t="s">
        <v>692</v>
      </c>
      <c r="G401" s="347" t="s">
        <v>348</v>
      </c>
      <c r="H401" s="94">
        <v>9600</v>
      </c>
    </row>
    <row r="402" spans="2:9" ht="51.75" customHeight="1" x14ac:dyDescent="0.25">
      <c r="B402" s="97"/>
      <c r="C402" s="355">
        <v>11002</v>
      </c>
      <c r="D402" s="430" t="s">
        <v>693</v>
      </c>
      <c r="E402" s="430"/>
      <c r="F402" s="430"/>
      <c r="G402" s="336" t="s">
        <v>632</v>
      </c>
      <c r="H402" s="85">
        <f>H403</f>
        <v>4212</v>
      </c>
    </row>
    <row r="403" spans="2:9" ht="32.25" customHeight="1" x14ac:dyDescent="0.25">
      <c r="B403" s="141"/>
      <c r="C403" s="355"/>
      <c r="D403" s="97"/>
      <c r="E403" s="97"/>
      <c r="F403" s="150" t="s">
        <v>694</v>
      </c>
      <c r="G403" s="347" t="s">
        <v>348</v>
      </c>
      <c r="H403" s="94">
        <v>4212</v>
      </c>
    </row>
    <row r="404" spans="2:9" ht="35.25" customHeight="1" x14ac:dyDescent="0.25">
      <c r="B404" s="336">
        <v>1163</v>
      </c>
      <c r="C404" s="424" t="s">
        <v>695</v>
      </c>
      <c r="D404" s="425"/>
      <c r="E404" s="425"/>
      <c r="F404" s="426"/>
      <c r="G404" s="147"/>
      <c r="H404" s="85">
        <f t="shared" ref="H404:H405" si="48">H405</f>
        <v>4096</v>
      </c>
    </row>
    <row r="405" spans="2:9" ht="35.25" customHeight="1" x14ac:dyDescent="0.25">
      <c r="B405" s="97"/>
      <c r="C405" s="148">
        <v>11013</v>
      </c>
      <c r="D405" s="430" t="s">
        <v>696</v>
      </c>
      <c r="E405" s="430"/>
      <c r="F405" s="430"/>
      <c r="G405" s="336" t="s">
        <v>697</v>
      </c>
      <c r="H405" s="85">
        <f t="shared" si="48"/>
        <v>4096</v>
      </c>
    </row>
    <row r="406" spans="2:9" ht="35.25" customHeight="1" x14ac:dyDescent="0.25">
      <c r="B406" s="97"/>
      <c r="C406" s="355"/>
      <c r="D406" s="97"/>
      <c r="E406" s="97"/>
      <c r="F406" s="97"/>
      <c r="G406" s="347" t="s">
        <v>348</v>
      </c>
      <c r="H406" s="94">
        <v>4096</v>
      </c>
    </row>
    <row r="407" spans="2:9" ht="48" customHeight="1" x14ac:dyDescent="0.25">
      <c r="B407" s="352"/>
      <c r="C407" s="436" t="s">
        <v>698</v>
      </c>
      <c r="D407" s="436"/>
      <c r="E407" s="436"/>
      <c r="F407" s="436"/>
      <c r="G407" s="436"/>
      <c r="H407" s="85">
        <f t="shared" si="40"/>
        <v>75467.3</v>
      </c>
    </row>
    <row r="408" spans="2:9" ht="25.5" customHeight="1" x14ac:dyDescent="0.25">
      <c r="B408" s="357">
        <v>1042</v>
      </c>
      <c r="C408" s="451" t="s">
        <v>699</v>
      </c>
      <c r="D408" s="452"/>
      <c r="E408" s="452"/>
      <c r="F408" s="453"/>
      <c r="G408" s="90"/>
      <c r="H408" s="85">
        <f>H409</f>
        <v>75467.3</v>
      </c>
    </row>
    <row r="409" spans="2:9" ht="48" customHeight="1" x14ac:dyDescent="0.25">
      <c r="B409" s="336"/>
      <c r="C409" s="355">
        <v>32001</v>
      </c>
      <c r="D409" s="430" t="s">
        <v>701</v>
      </c>
      <c r="E409" s="430"/>
      <c r="F409" s="430"/>
      <c r="G409" s="336" t="s">
        <v>698</v>
      </c>
      <c r="H409" s="85">
        <f t="shared" si="40"/>
        <v>75467.3</v>
      </c>
    </row>
    <row r="410" spans="2:9" ht="38.25" customHeight="1" x14ac:dyDescent="0.25">
      <c r="B410" s="141"/>
      <c r="C410" s="141"/>
      <c r="D410" s="142"/>
      <c r="E410" s="142"/>
      <c r="F410" s="142"/>
      <c r="G410" s="346" t="s">
        <v>700</v>
      </c>
      <c r="H410" s="94">
        <v>75467.3</v>
      </c>
    </row>
    <row r="411" spans="2:9" ht="40.5" customHeight="1" x14ac:dyDescent="0.25">
      <c r="B411" s="359"/>
      <c r="C411" s="418" t="s">
        <v>1</v>
      </c>
      <c r="D411" s="418"/>
      <c r="E411" s="418"/>
      <c r="F411" s="418"/>
      <c r="G411" s="418"/>
      <c r="H411" s="85">
        <f>H412+H415+H422+H480+H489+H498+H503+H514</f>
        <v>5497961.0999999996</v>
      </c>
    </row>
    <row r="412" spans="2:9" ht="40.5" customHeight="1" x14ac:dyDescent="0.25">
      <c r="B412" s="90">
        <v>1045</v>
      </c>
      <c r="C412" s="433" t="s">
        <v>702</v>
      </c>
      <c r="D412" s="434"/>
      <c r="E412" s="434"/>
      <c r="F412" s="435"/>
      <c r="G412" s="94"/>
      <c r="H412" s="95">
        <f t="shared" ref="H412:H413" si="49">H413</f>
        <v>92340</v>
      </c>
      <c r="I412" s="317"/>
    </row>
    <row r="413" spans="2:9" ht="66" customHeight="1" x14ac:dyDescent="0.25">
      <c r="B413" s="355"/>
      <c r="C413" s="86">
        <v>11001</v>
      </c>
      <c r="D413" s="480" t="s">
        <v>703</v>
      </c>
      <c r="E413" s="480"/>
      <c r="F413" s="480"/>
      <c r="G413" s="336" t="s">
        <v>1</v>
      </c>
      <c r="H413" s="95">
        <f t="shared" si="49"/>
        <v>92340</v>
      </c>
    </row>
    <row r="414" spans="2:9" ht="34.5" customHeight="1" x14ac:dyDescent="0.25">
      <c r="B414" s="97"/>
      <c r="C414" s="355"/>
      <c r="D414" s="88"/>
      <c r="E414" s="88"/>
      <c r="F414" s="88"/>
      <c r="G414" s="347" t="s">
        <v>704</v>
      </c>
      <c r="H414" s="99">
        <v>92340</v>
      </c>
    </row>
    <row r="415" spans="2:9" ht="40.5" customHeight="1" x14ac:dyDescent="0.25">
      <c r="B415" s="90">
        <v>1111</v>
      </c>
      <c r="C415" s="433" t="s">
        <v>291</v>
      </c>
      <c r="D415" s="434"/>
      <c r="E415" s="434"/>
      <c r="F415" s="435"/>
      <c r="G415" s="97"/>
      <c r="H415" s="95">
        <f>H416+H418+H420</f>
        <v>171948.2</v>
      </c>
      <c r="I415" s="317"/>
    </row>
    <row r="416" spans="2:9" ht="40.5" customHeight="1" x14ac:dyDescent="0.25">
      <c r="B416" s="355"/>
      <c r="C416" s="86">
        <v>11001</v>
      </c>
      <c r="D416" s="480" t="s">
        <v>705</v>
      </c>
      <c r="E416" s="480"/>
      <c r="F416" s="480"/>
      <c r="G416" s="336" t="s">
        <v>1</v>
      </c>
      <c r="H416" s="95">
        <f>H417</f>
        <v>47259.5</v>
      </c>
    </row>
    <row r="417" spans="2:9" ht="35.25" customHeight="1" x14ac:dyDescent="0.25">
      <c r="B417" s="97"/>
      <c r="C417" s="355"/>
      <c r="D417" s="88"/>
      <c r="E417" s="88"/>
      <c r="F417" s="88"/>
      <c r="G417" s="347" t="s">
        <v>348</v>
      </c>
      <c r="H417" s="99">
        <v>47259.5</v>
      </c>
    </row>
    <row r="418" spans="2:9" ht="56.25" customHeight="1" x14ac:dyDescent="0.25">
      <c r="B418" s="90"/>
      <c r="C418" s="90">
        <v>12007</v>
      </c>
      <c r="D418" s="464" t="s">
        <v>706</v>
      </c>
      <c r="E418" s="464"/>
      <c r="F418" s="464"/>
      <c r="G418" s="335" t="s">
        <v>1</v>
      </c>
      <c r="H418" s="95">
        <f>H419</f>
        <v>30106.7</v>
      </c>
    </row>
    <row r="419" spans="2:9" ht="32.25" customHeight="1" x14ac:dyDescent="0.25">
      <c r="B419" s="90"/>
      <c r="C419" s="90"/>
      <c r="D419" s="88"/>
      <c r="E419" s="88"/>
      <c r="F419" s="88"/>
      <c r="G419" s="347" t="s">
        <v>348</v>
      </c>
      <c r="H419" s="99">
        <v>30106.7</v>
      </c>
    </row>
    <row r="420" spans="2:9" ht="40.5" customHeight="1" x14ac:dyDescent="0.25">
      <c r="B420" s="91"/>
      <c r="C420" s="90">
        <v>12009</v>
      </c>
      <c r="D420" s="464" t="s">
        <v>707</v>
      </c>
      <c r="E420" s="464"/>
      <c r="F420" s="464"/>
      <c r="G420" s="336" t="s">
        <v>345</v>
      </c>
      <c r="H420" s="95">
        <f>H421</f>
        <v>94582</v>
      </c>
    </row>
    <row r="421" spans="2:9" ht="33.75" customHeight="1" x14ac:dyDescent="0.25">
      <c r="B421" s="90"/>
      <c r="C421" s="91"/>
      <c r="D421" s="88"/>
      <c r="E421" s="88"/>
      <c r="F421" s="88"/>
      <c r="G421" s="347" t="s">
        <v>348</v>
      </c>
      <c r="H421" s="95">
        <v>94582</v>
      </c>
    </row>
    <row r="422" spans="2:9" ht="40.5" customHeight="1" x14ac:dyDescent="0.25">
      <c r="B422" s="90">
        <v>1146</v>
      </c>
      <c r="C422" s="433" t="s">
        <v>83</v>
      </c>
      <c r="D422" s="434"/>
      <c r="E422" s="434"/>
      <c r="F422" s="435"/>
      <c r="G422" s="336"/>
      <c r="H422" s="95">
        <f>+H423+H426+H428+H430+H432+H455</f>
        <v>951124.8</v>
      </c>
      <c r="I422" s="317"/>
    </row>
    <row r="423" spans="2:9" ht="40.5" customHeight="1" x14ac:dyDescent="0.25">
      <c r="B423" s="318"/>
      <c r="C423" s="90">
        <v>11014</v>
      </c>
      <c r="D423" s="464" t="s">
        <v>708</v>
      </c>
      <c r="E423" s="464"/>
      <c r="F423" s="464"/>
      <c r="G423" s="335" t="s">
        <v>1</v>
      </c>
      <c r="H423" s="95">
        <f>H424+H425</f>
        <v>116968.1</v>
      </c>
    </row>
    <row r="424" spans="2:9" ht="40.5" customHeight="1" x14ac:dyDescent="0.25">
      <c r="B424" s="318"/>
      <c r="C424" s="90"/>
      <c r="D424" s="374"/>
      <c r="E424" s="374"/>
      <c r="F424" s="319"/>
      <c r="G424" s="347" t="s">
        <v>709</v>
      </c>
      <c r="H424" s="320">
        <v>67802.5</v>
      </c>
    </row>
    <row r="425" spans="2:9" ht="40.5" customHeight="1" x14ac:dyDescent="0.25">
      <c r="B425" s="318"/>
      <c r="C425" s="90"/>
      <c r="D425" s="374"/>
      <c r="E425" s="374"/>
      <c r="F425" s="319"/>
      <c r="G425" s="344" t="s">
        <v>348</v>
      </c>
      <c r="H425" s="320">
        <v>49165.599999999999</v>
      </c>
    </row>
    <row r="426" spans="2:9" ht="40.5" customHeight="1" x14ac:dyDescent="0.25">
      <c r="B426" s="91"/>
      <c r="C426" s="90">
        <v>11015</v>
      </c>
      <c r="D426" s="464" t="s">
        <v>710</v>
      </c>
      <c r="E426" s="464"/>
      <c r="F426" s="464"/>
      <c r="G426" s="335" t="s">
        <v>1</v>
      </c>
      <c r="H426" s="95">
        <f>H427</f>
        <v>60159.8</v>
      </c>
    </row>
    <row r="427" spans="2:9" ht="42.75" customHeight="1" x14ac:dyDescent="0.25">
      <c r="B427" s="91"/>
      <c r="C427" s="90"/>
      <c r="D427" s="337"/>
      <c r="E427" s="337"/>
      <c r="F427" s="337"/>
      <c r="G427" s="344" t="s">
        <v>348</v>
      </c>
      <c r="H427" s="99">
        <v>60159.8</v>
      </c>
    </row>
    <row r="428" spans="2:9" ht="40.5" customHeight="1" x14ac:dyDescent="0.25">
      <c r="B428" s="91"/>
      <c r="C428" s="90">
        <v>11018</v>
      </c>
      <c r="D428" s="464" t="s">
        <v>711</v>
      </c>
      <c r="E428" s="464"/>
      <c r="F428" s="464"/>
      <c r="G428" s="336" t="s">
        <v>1</v>
      </c>
      <c r="H428" s="95">
        <f>H429</f>
        <v>352226.5</v>
      </c>
    </row>
    <row r="429" spans="2:9" ht="40.5" customHeight="1" x14ac:dyDescent="0.25">
      <c r="B429" s="91"/>
      <c r="C429" s="90"/>
      <c r="D429" s="337"/>
      <c r="E429" s="337"/>
      <c r="F429" s="337"/>
      <c r="G429" s="347" t="s">
        <v>348</v>
      </c>
      <c r="H429" s="99">
        <v>352226.5</v>
      </c>
    </row>
    <row r="430" spans="2:9" ht="58.5" customHeight="1" x14ac:dyDescent="0.25">
      <c r="B430" s="91"/>
      <c r="C430" s="90">
        <v>11019</v>
      </c>
      <c r="D430" s="464" t="s">
        <v>712</v>
      </c>
      <c r="E430" s="464"/>
      <c r="F430" s="464"/>
      <c r="G430" s="335" t="s">
        <v>1</v>
      </c>
      <c r="H430" s="95">
        <f>H431</f>
        <v>7766.5</v>
      </c>
    </row>
    <row r="431" spans="2:9" ht="34.5" customHeight="1" x14ac:dyDescent="0.25">
      <c r="B431" s="91"/>
      <c r="C431" s="90"/>
      <c r="D431" s="337"/>
      <c r="E431" s="337"/>
      <c r="F431" s="337"/>
      <c r="G431" s="347" t="s">
        <v>348</v>
      </c>
      <c r="H431" s="99">
        <v>7766.5</v>
      </c>
    </row>
    <row r="432" spans="2:9" ht="63" customHeight="1" x14ac:dyDescent="0.25">
      <c r="B432" s="91"/>
      <c r="C432" s="90">
        <v>12002</v>
      </c>
      <c r="D432" s="464" t="s">
        <v>713</v>
      </c>
      <c r="E432" s="464"/>
      <c r="F432" s="464"/>
      <c r="G432" s="336" t="s">
        <v>714</v>
      </c>
      <c r="H432" s="95">
        <f>H433+H439+H441+H443+H445+H447+H449+H451+H453</f>
        <v>79059.399999999994</v>
      </c>
    </row>
    <row r="433" spans="2:8" ht="41.25" customHeight="1" x14ac:dyDescent="0.25">
      <c r="B433" s="91"/>
      <c r="C433" s="90"/>
      <c r="D433" s="337"/>
      <c r="E433" s="337"/>
      <c r="F433" s="337"/>
      <c r="G433" s="336" t="s">
        <v>1</v>
      </c>
      <c r="H433" s="95">
        <v>8435</v>
      </c>
    </row>
    <row r="434" spans="2:8" ht="23.25" customHeight="1" x14ac:dyDescent="0.25">
      <c r="B434" s="91"/>
      <c r="C434" s="90"/>
      <c r="D434" s="337"/>
      <c r="E434" s="337"/>
      <c r="F434" s="337"/>
      <c r="G434" s="321" t="s">
        <v>715</v>
      </c>
      <c r="H434" s="162">
        <v>1513.7</v>
      </c>
    </row>
    <row r="435" spans="2:8" ht="25.5" customHeight="1" x14ac:dyDescent="0.25">
      <c r="B435" s="91"/>
      <c r="C435" s="90"/>
      <c r="D435" s="337"/>
      <c r="E435" s="337"/>
      <c r="F435" s="337"/>
      <c r="G435" s="321" t="s">
        <v>716</v>
      </c>
      <c r="H435" s="162">
        <v>3895.8</v>
      </c>
    </row>
    <row r="436" spans="2:8" ht="21.75" customHeight="1" x14ac:dyDescent="0.25">
      <c r="B436" s="91"/>
      <c r="C436" s="90"/>
      <c r="D436" s="337"/>
      <c r="E436" s="337"/>
      <c r="F436" s="337"/>
      <c r="G436" s="321" t="s">
        <v>717</v>
      </c>
      <c r="H436" s="162">
        <v>1232</v>
      </c>
    </row>
    <row r="437" spans="2:8" ht="31.5" customHeight="1" x14ac:dyDescent="0.25">
      <c r="B437" s="91"/>
      <c r="C437" s="90"/>
      <c r="D437" s="337"/>
      <c r="E437" s="337"/>
      <c r="F437" s="337"/>
      <c r="G437" s="321" t="s">
        <v>718</v>
      </c>
      <c r="H437" s="162">
        <v>952</v>
      </c>
    </row>
    <row r="438" spans="2:8" ht="21" customHeight="1" x14ac:dyDescent="0.25">
      <c r="B438" s="91"/>
      <c r="C438" s="90"/>
      <c r="D438" s="337"/>
      <c r="E438" s="337"/>
      <c r="F438" s="337"/>
      <c r="G438" s="321" t="s">
        <v>719</v>
      </c>
      <c r="H438" s="162">
        <v>841.5</v>
      </c>
    </row>
    <row r="439" spans="2:8" ht="21" customHeight="1" x14ac:dyDescent="0.25">
      <c r="B439" s="91"/>
      <c r="C439" s="355"/>
      <c r="D439" s="337"/>
      <c r="E439" s="337"/>
      <c r="F439" s="337"/>
      <c r="G439" s="336" t="s">
        <v>720</v>
      </c>
      <c r="H439" s="95">
        <f t="shared" ref="H439" si="50">H440</f>
        <v>1700</v>
      </c>
    </row>
    <row r="440" spans="2:8" ht="40.5" customHeight="1" x14ac:dyDescent="0.25">
      <c r="B440" s="91"/>
      <c r="C440" s="90"/>
      <c r="D440" s="337"/>
      <c r="E440" s="337"/>
      <c r="F440" s="337"/>
      <c r="G440" s="347" t="s">
        <v>721</v>
      </c>
      <c r="H440" s="162">
        <v>1700</v>
      </c>
    </row>
    <row r="441" spans="2:8" ht="21" customHeight="1" x14ac:dyDescent="0.25">
      <c r="B441" s="91"/>
      <c r="C441" s="90"/>
      <c r="D441" s="337"/>
      <c r="E441" s="337"/>
      <c r="F441" s="337"/>
      <c r="G441" s="336" t="s">
        <v>722</v>
      </c>
      <c r="H441" s="95">
        <f t="shared" ref="H441" si="51">H442</f>
        <v>1142.9000000000001</v>
      </c>
    </row>
    <row r="442" spans="2:8" ht="41.25" customHeight="1" x14ac:dyDescent="0.25">
      <c r="B442" s="91"/>
      <c r="C442" s="90"/>
      <c r="D442" s="337"/>
      <c r="E442" s="337"/>
      <c r="F442" s="337"/>
      <c r="G442" s="347" t="s">
        <v>721</v>
      </c>
      <c r="H442" s="162">
        <v>1142.9000000000001</v>
      </c>
    </row>
    <row r="443" spans="2:8" ht="21" customHeight="1" x14ac:dyDescent="0.25">
      <c r="B443" s="91"/>
      <c r="C443" s="90"/>
      <c r="D443" s="337"/>
      <c r="E443" s="337"/>
      <c r="F443" s="337"/>
      <c r="G443" s="336" t="s">
        <v>723</v>
      </c>
      <c r="H443" s="95">
        <f t="shared" ref="H443" si="52">H444</f>
        <v>2992</v>
      </c>
    </row>
    <row r="444" spans="2:8" ht="54" customHeight="1" x14ac:dyDescent="0.25">
      <c r="B444" s="91"/>
      <c r="C444" s="90"/>
      <c r="D444" s="337"/>
      <c r="E444" s="337"/>
      <c r="F444" s="337"/>
      <c r="G444" s="347" t="s">
        <v>721</v>
      </c>
      <c r="H444" s="162">
        <v>2992</v>
      </c>
    </row>
    <row r="445" spans="2:8" ht="21" customHeight="1" x14ac:dyDescent="0.25">
      <c r="B445" s="91"/>
      <c r="C445" s="90"/>
      <c r="D445" s="337"/>
      <c r="E445" s="337"/>
      <c r="F445" s="337"/>
      <c r="G445" s="336" t="s">
        <v>724</v>
      </c>
      <c r="H445" s="95">
        <f t="shared" ref="H445" si="53">H446</f>
        <v>272</v>
      </c>
    </row>
    <row r="446" spans="2:8" ht="54.75" customHeight="1" x14ac:dyDescent="0.25">
      <c r="B446" s="91"/>
      <c r="C446" s="90"/>
      <c r="D446" s="337"/>
      <c r="E446" s="337"/>
      <c r="F446" s="337"/>
      <c r="G446" s="347" t="s">
        <v>721</v>
      </c>
      <c r="H446" s="162">
        <v>272</v>
      </c>
    </row>
    <row r="447" spans="2:8" ht="21" customHeight="1" x14ac:dyDescent="0.25">
      <c r="B447" s="91"/>
      <c r="C447" s="90"/>
      <c r="D447" s="337"/>
      <c r="E447" s="337"/>
      <c r="F447" s="337"/>
      <c r="G447" s="336" t="s">
        <v>725</v>
      </c>
      <c r="H447" s="95">
        <f t="shared" ref="H447" si="54">H448</f>
        <v>10875.8</v>
      </c>
    </row>
    <row r="448" spans="2:8" ht="59.25" customHeight="1" x14ac:dyDescent="0.25">
      <c r="B448" s="91"/>
      <c r="C448" s="90"/>
      <c r="D448" s="337"/>
      <c r="E448" s="337"/>
      <c r="F448" s="337"/>
      <c r="G448" s="347" t="s">
        <v>721</v>
      </c>
      <c r="H448" s="162">
        <v>10875.8</v>
      </c>
    </row>
    <row r="449" spans="2:8" ht="21" customHeight="1" x14ac:dyDescent="0.25">
      <c r="B449" s="91"/>
      <c r="C449" s="90"/>
      <c r="D449" s="337"/>
      <c r="E449" s="337"/>
      <c r="F449" s="337"/>
      <c r="G449" s="336" t="s">
        <v>726</v>
      </c>
      <c r="H449" s="95">
        <f t="shared" ref="H449" si="55">H450</f>
        <v>30000.5</v>
      </c>
    </row>
    <row r="450" spans="2:8" ht="54" customHeight="1" x14ac:dyDescent="0.25">
      <c r="B450" s="91"/>
      <c r="C450" s="90"/>
      <c r="D450" s="337"/>
      <c r="E450" s="337"/>
      <c r="F450" s="337"/>
      <c r="G450" s="347" t="s">
        <v>721</v>
      </c>
      <c r="H450" s="162">
        <v>30000.5</v>
      </c>
    </row>
    <row r="451" spans="2:8" ht="21" customHeight="1" x14ac:dyDescent="0.25">
      <c r="B451" s="91"/>
      <c r="C451" s="90"/>
      <c r="D451" s="337"/>
      <c r="E451" s="337"/>
      <c r="F451" s="337"/>
      <c r="G451" s="336" t="s">
        <v>727</v>
      </c>
      <c r="H451" s="95">
        <f t="shared" ref="H451" si="56">H452</f>
        <v>20066.099999999999</v>
      </c>
    </row>
    <row r="452" spans="2:8" ht="46.5" customHeight="1" x14ac:dyDescent="0.25">
      <c r="B452" s="91"/>
      <c r="C452" s="90"/>
      <c r="D452" s="337"/>
      <c r="E452" s="337"/>
      <c r="F452" s="337"/>
      <c r="G452" s="347" t="s">
        <v>721</v>
      </c>
      <c r="H452" s="162">
        <v>20066.099999999999</v>
      </c>
    </row>
    <row r="453" spans="2:8" s="71" customFormat="1" ht="21" customHeight="1" x14ac:dyDescent="0.3">
      <c r="B453" s="318"/>
      <c r="C453" s="90"/>
      <c r="D453" s="374"/>
      <c r="E453" s="374"/>
      <c r="F453" s="374"/>
      <c r="G453" s="336" t="s">
        <v>728</v>
      </c>
      <c r="H453" s="322">
        <f t="shared" ref="H453" si="57">H454</f>
        <v>3575.1</v>
      </c>
    </row>
    <row r="454" spans="2:8" s="71" customFormat="1" ht="46.5" customHeight="1" x14ac:dyDescent="0.3">
      <c r="B454" s="318"/>
      <c r="C454" s="90"/>
      <c r="D454" s="374"/>
      <c r="E454" s="374"/>
      <c r="F454" s="374"/>
      <c r="G454" s="347" t="s">
        <v>721</v>
      </c>
      <c r="H454" s="323">
        <v>3575.1</v>
      </c>
    </row>
    <row r="455" spans="2:8" ht="41.25" customHeight="1" x14ac:dyDescent="0.25">
      <c r="B455" s="91"/>
      <c r="C455" s="90">
        <v>12004</v>
      </c>
      <c r="D455" s="464" t="s">
        <v>729</v>
      </c>
      <c r="E455" s="464"/>
      <c r="F455" s="464"/>
      <c r="G455" s="336" t="s">
        <v>714</v>
      </c>
      <c r="H455" s="95">
        <f t="shared" ref="H455" si="58">H456+H458+H460+H462+H464+H466+H468+H470+H472+H474+H476+H478</f>
        <v>334944.5</v>
      </c>
    </row>
    <row r="456" spans="2:8" ht="60.75" customHeight="1" x14ac:dyDescent="0.25">
      <c r="B456" s="91"/>
      <c r="C456" s="90"/>
      <c r="D456" s="337"/>
      <c r="E456" s="337"/>
      <c r="F456" s="337"/>
      <c r="G456" s="336" t="s">
        <v>1</v>
      </c>
      <c r="H456" s="95">
        <f t="shared" ref="H456" si="59">H457</f>
        <v>159339.1</v>
      </c>
    </row>
    <row r="457" spans="2:8" ht="36" customHeight="1" x14ac:dyDescent="0.25">
      <c r="B457" s="91"/>
      <c r="C457" s="90"/>
      <c r="D457" s="337"/>
      <c r="E457" s="337"/>
      <c r="F457" s="337"/>
      <c r="G457" s="321" t="s">
        <v>730</v>
      </c>
      <c r="H457" s="162">
        <v>159339.1</v>
      </c>
    </row>
    <row r="458" spans="2:8" ht="51" customHeight="1" x14ac:dyDescent="0.25">
      <c r="B458" s="91"/>
      <c r="C458" s="355"/>
      <c r="D458" s="337"/>
      <c r="E458" s="337"/>
      <c r="F458" s="337"/>
      <c r="G458" s="336" t="s">
        <v>731</v>
      </c>
      <c r="H458" s="95">
        <f t="shared" ref="H458" si="60">H459</f>
        <v>31097.9</v>
      </c>
    </row>
    <row r="459" spans="2:8" ht="42.75" customHeight="1" x14ac:dyDescent="0.25">
      <c r="B459" s="91"/>
      <c r="C459" s="90"/>
      <c r="D459" s="337"/>
      <c r="E459" s="337"/>
      <c r="F459" s="337"/>
      <c r="G459" s="321" t="s">
        <v>730</v>
      </c>
      <c r="H459" s="162">
        <v>31097.9</v>
      </c>
    </row>
    <row r="460" spans="2:8" ht="21" customHeight="1" x14ac:dyDescent="0.25">
      <c r="B460" s="91"/>
      <c r="C460" s="355"/>
      <c r="D460" s="337"/>
      <c r="E460" s="337"/>
      <c r="F460" s="337"/>
      <c r="G460" s="336" t="s">
        <v>720</v>
      </c>
      <c r="H460" s="95">
        <f t="shared" ref="H460" si="61">H461</f>
        <v>2915.9</v>
      </c>
    </row>
    <row r="461" spans="2:8" ht="48.75" customHeight="1" x14ac:dyDescent="0.25">
      <c r="B461" s="91"/>
      <c r="C461" s="90"/>
      <c r="D461" s="337"/>
      <c r="E461" s="337"/>
      <c r="F461" s="337"/>
      <c r="G461" s="321" t="s">
        <v>730</v>
      </c>
      <c r="H461" s="162">
        <v>2915.9</v>
      </c>
    </row>
    <row r="462" spans="2:8" ht="21" customHeight="1" x14ac:dyDescent="0.25">
      <c r="B462" s="91"/>
      <c r="C462" s="90"/>
      <c r="D462" s="337"/>
      <c r="E462" s="337"/>
      <c r="F462" s="337"/>
      <c r="G462" s="336" t="s">
        <v>732</v>
      </c>
      <c r="H462" s="95">
        <f t="shared" ref="H462" si="62">H463</f>
        <v>14483.8</v>
      </c>
    </row>
    <row r="463" spans="2:8" ht="46.5" customHeight="1" x14ac:dyDescent="0.25">
      <c r="B463" s="91"/>
      <c r="C463" s="90"/>
      <c r="D463" s="337"/>
      <c r="E463" s="337"/>
      <c r="F463" s="337"/>
      <c r="G463" s="321" t="s">
        <v>730</v>
      </c>
      <c r="H463" s="162">
        <v>14483.8</v>
      </c>
    </row>
    <row r="464" spans="2:8" ht="21" customHeight="1" x14ac:dyDescent="0.25">
      <c r="B464" s="91"/>
      <c r="C464" s="90"/>
      <c r="D464" s="337"/>
      <c r="E464" s="337"/>
      <c r="F464" s="337"/>
      <c r="G464" s="336" t="s">
        <v>733</v>
      </c>
      <c r="H464" s="95">
        <f t="shared" ref="H464" si="63">H465</f>
        <v>4579.8</v>
      </c>
    </row>
    <row r="465" spans="2:9" ht="52.5" customHeight="1" x14ac:dyDescent="0.25">
      <c r="B465" s="91"/>
      <c r="C465" s="90"/>
      <c r="D465" s="337"/>
      <c r="E465" s="337"/>
      <c r="F465" s="337"/>
      <c r="G465" s="321" t="s">
        <v>730</v>
      </c>
      <c r="H465" s="162">
        <v>4579.8</v>
      </c>
    </row>
    <row r="466" spans="2:9" ht="21" customHeight="1" x14ac:dyDescent="0.25">
      <c r="B466" s="91"/>
      <c r="C466" s="90"/>
      <c r="D466" s="337"/>
      <c r="E466" s="337"/>
      <c r="F466" s="337"/>
      <c r="G466" s="336" t="s">
        <v>722</v>
      </c>
      <c r="H466" s="95">
        <f t="shared" ref="H466" si="64">H467</f>
        <v>15000</v>
      </c>
    </row>
    <row r="467" spans="2:9" ht="41.25" customHeight="1" x14ac:dyDescent="0.25">
      <c r="B467" s="91"/>
      <c r="C467" s="90"/>
      <c r="D467" s="337"/>
      <c r="E467" s="337"/>
      <c r="F467" s="337"/>
      <c r="G467" s="321" t="s">
        <v>730</v>
      </c>
      <c r="H467" s="162">
        <v>15000</v>
      </c>
    </row>
    <row r="468" spans="2:9" ht="21" customHeight="1" x14ac:dyDescent="0.25">
      <c r="B468" s="91"/>
      <c r="C468" s="90"/>
      <c r="D468" s="337"/>
      <c r="E468" s="337"/>
      <c r="F468" s="337"/>
      <c r="G468" s="336" t="s">
        <v>723</v>
      </c>
      <c r="H468" s="95">
        <f t="shared" ref="H468" si="65">H469</f>
        <v>48725.4</v>
      </c>
    </row>
    <row r="469" spans="2:9" ht="42.75" customHeight="1" x14ac:dyDescent="0.25">
      <c r="B469" s="91"/>
      <c r="C469" s="90"/>
      <c r="D469" s="337"/>
      <c r="E469" s="337"/>
      <c r="F469" s="337"/>
      <c r="G469" s="321" t="s">
        <v>730</v>
      </c>
      <c r="H469" s="162">
        <v>48725.4</v>
      </c>
    </row>
    <row r="470" spans="2:9" ht="21" customHeight="1" x14ac:dyDescent="0.25">
      <c r="B470" s="91"/>
      <c r="C470" s="90"/>
      <c r="D470" s="337"/>
      <c r="E470" s="337"/>
      <c r="F470" s="337"/>
      <c r="G470" s="336" t="s">
        <v>724</v>
      </c>
      <c r="H470" s="95">
        <f t="shared" ref="H470" si="66">H471</f>
        <v>14025</v>
      </c>
    </row>
    <row r="471" spans="2:9" ht="49.5" customHeight="1" x14ac:dyDescent="0.25">
      <c r="B471" s="91"/>
      <c r="C471" s="90"/>
      <c r="D471" s="337"/>
      <c r="E471" s="337"/>
      <c r="F471" s="337"/>
      <c r="G471" s="321" t="s">
        <v>730</v>
      </c>
      <c r="H471" s="162">
        <v>14025</v>
      </c>
    </row>
    <row r="472" spans="2:9" ht="21" customHeight="1" x14ac:dyDescent="0.25">
      <c r="B472" s="91"/>
      <c r="C472" s="90"/>
      <c r="D472" s="337"/>
      <c r="E472" s="337"/>
      <c r="F472" s="337"/>
      <c r="G472" s="336" t="s">
        <v>725</v>
      </c>
      <c r="H472" s="95">
        <f t="shared" ref="H472" si="67">H473</f>
        <v>22876.2</v>
      </c>
    </row>
    <row r="473" spans="2:9" ht="46.5" customHeight="1" x14ac:dyDescent="0.25">
      <c r="B473" s="91"/>
      <c r="C473" s="90"/>
      <c r="D473" s="337"/>
      <c r="E473" s="337"/>
      <c r="F473" s="337"/>
      <c r="G473" s="321" t="s">
        <v>730</v>
      </c>
      <c r="H473" s="162">
        <v>22876.2</v>
      </c>
    </row>
    <row r="474" spans="2:9" ht="21" customHeight="1" x14ac:dyDescent="0.25">
      <c r="B474" s="91"/>
      <c r="C474" s="90"/>
      <c r="D474" s="337"/>
      <c r="E474" s="337"/>
      <c r="F474" s="337"/>
      <c r="G474" s="336" t="s">
        <v>726</v>
      </c>
      <c r="H474" s="95">
        <f t="shared" ref="H474" si="68">H475</f>
        <v>9841.2000000000007</v>
      </c>
    </row>
    <row r="475" spans="2:9" ht="47.25" customHeight="1" x14ac:dyDescent="0.25">
      <c r="B475" s="91"/>
      <c r="C475" s="90"/>
      <c r="D475" s="337"/>
      <c r="E475" s="337"/>
      <c r="F475" s="337"/>
      <c r="G475" s="321" t="s">
        <v>730</v>
      </c>
      <c r="H475" s="162">
        <v>9841.2000000000007</v>
      </c>
    </row>
    <row r="476" spans="2:9" ht="21" customHeight="1" x14ac:dyDescent="0.25">
      <c r="B476" s="91"/>
      <c r="C476" s="90"/>
      <c r="D476" s="337"/>
      <c r="E476" s="337"/>
      <c r="F476" s="337"/>
      <c r="G476" s="336" t="s">
        <v>727</v>
      </c>
      <c r="H476" s="95">
        <f t="shared" ref="H476" si="69">H477</f>
        <v>7017.3</v>
      </c>
    </row>
    <row r="477" spans="2:9" ht="42.75" customHeight="1" x14ac:dyDescent="0.25">
      <c r="B477" s="91"/>
      <c r="C477" s="90"/>
      <c r="D477" s="337"/>
      <c r="E477" s="337"/>
      <c r="F477" s="337"/>
      <c r="G477" s="321" t="s">
        <v>730</v>
      </c>
      <c r="H477" s="162">
        <v>7017.3</v>
      </c>
    </row>
    <row r="478" spans="2:9" ht="21" customHeight="1" x14ac:dyDescent="0.25">
      <c r="B478" s="91"/>
      <c r="C478" s="90"/>
      <c r="D478" s="337"/>
      <c r="E478" s="337"/>
      <c r="F478" s="337"/>
      <c r="G478" s="336" t="s">
        <v>728</v>
      </c>
      <c r="H478" s="95">
        <f t="shared" ref="H478" si="70">H479</f>
        <v>5042.8999999999996</v>
      </c>
    </row>
    <row r="479" spans="2:9" ht="46.5" customHeight="1" x14ac:dyDescent="0.25">
      <c r="B479" s="91"/>
      <c r="C479" s="90"/>
      <c r="D479" s="337"/>
      <c r="E479" s="337"/>
      <c r="F479" s="337"/>
      <c r="G479" s="321" t="s">
        <v>730</v>
      </c>
      <c r="H479" s="162">
        <v>5042.8999999999996</v>
      </c>
    </row>
    <row r="480" spans="2:9" ht="40.5" customHeight="1" x14ac:dyDescent="0.25">
      <c r="B480" s="336">
        <v>1148</v>
      </c>
      <c r="C480" s="433" t="s">
        <v>734</v>
      </c>
      <c r="D480" s="434"/>
      <c r="E480" s="434"/>
      <c r="F480" s="435"/>
      <c r="G480" s="147"/>
      <c r="H480" s="85">
        <f>H481+H483+H485+H487</f>
        <v>675405</v>
      </c>
      <c r="I480" s="317"/>
    </row>
    <row r="481" spans="2:9" ht="40.5" customHeight="1" x14ac:dyDescent="0.25">
      <c r="B481" s="97"/>
      <c r="C481" s="148">
        <v>11002</v>
      </c>
      <c r="D481" s="430" t="s">
        <v>735</v>
      </c>
      <c r="E481" s="430"/>
      <c r="F481" s="430"/>
      <c r="G481" s="336" t="s">
        <v>1</v>
      </c>
      <c r="H481" s="85">
        <f>H482</f>
        <v>9300</v>
      </c>
      <c r="I481" s="317"/>
    </row>
    <row r="482" spans="2:9" ht="40.5" customHeight="1" x14ac:dyDescent="0.25">
      <c r="B482" s="97"/>
      <c r="C482" s="148"/>
      <c r="D482" s="97"/>
      <c r="E482" s="97"/>
      <c r="F482" s="97"/>
      <c r="G482" s="347" t="s">
        <v>348</v>
      </c>
      <c r="H482" s="94">
        <v>9300</v>
      </c>
      <c r="I482" s="317"/>
    </row>
    <row r="483" spans="2:9" ht="40.5" customHeight="1" x14ac:dyDescent="0.25">
      <c r="B483" s="97"/>
      <c r="C483" s="148">
        <v>11004</v>
      </c>
      <c r="D483" s="430" t="s">
        <v>736</v>
      </c>
      <c r="E483" s="430"/>
      <c r="F483" s="430"/>
      <c r="G483" s="336" t="s">
        <v>1</v>
      </c>
      <c r="H483" s="85">
        <f>H484</f>
        <v>32550</v>
      </c>
      <c r="I483" s="317"/>
    </row>
    <row r="484" spans="2:9" ht="40.5" customHeight="1" x14ac:dyDescent="0.25">
      <c r="B484" s="97"/>
      <c r="C484" s="148"/>
      <c r="D484" s="97"/>
      <c r="E484" s="97"/>
      <c r="F484" s="97"/>
      <c r="G484" s="347" t="s">
        <v>348</v>
      </c>
      <c r="H484" s="94">
        <v>32550</v>
      </c>
      <c r="I484" s="317"/>
    </row>
    <row r="485" spans="2:9" ht="47.25" customHeight="1" x14ac:dyDescent="0.25">
      <c r="B485" s="97"/>
      <c r="C485" s="148">
        <v>11006</v>
      </c>
      <c r="D485" s="430" t="s">
        <v>737</v>
      </c>
      <c r="E485" s="430"/>
      <c r="F485" s="430"/>
      <c r="G485" s="336" t="s">
        <v>632</v>
      </c>
      <c r="H485" s="85">
        <v>626311</v>
      </c>
    </row>
    <row r="486" spans="2:9" ht="33.75" customHeight="1" x14ac:dyDescent="0.25">
      <c r="B486" s="97"/>
      <c r="C486" s="148"/>
      <c r="D486" s="337"/>
      <c r="E486" s="337"/>
      <c r="F486" s="337"/>
      <c r="G486" s="347" t="s">
        <v>348</v>
      </c>
      <c r="H486" s="94">
        <v>626311</v>
      </c>
    </row>
    <row r="487" spans="2:9" ht="35.25" customHeight="1" x14ac:dyDescent="0.25">
      <c r="B487" s="97"/>
      <c r="C487" s="148">
        <v>11007</v>
      </c>
      <c r="D487" s="430" t="s">
        <v>738</v>
      </c>
      <c r="E487" s="430"/>
      <c r="F487" s="430"/>
      <c r="G487" s="336" t="s">
        <v>632</v>
      </c>
      <c r="H487" s="85">
        <v>7244</v>
      </c>
    </row>
    <row r="488" spans="2:9" ht="35.25" customHeight="1" x14ac:dyDescent="0.25">
      <c r="B488" s="97"/>
      <c r="C488" s="148"/>
      <c r="D488" s="97"/>
      <c r="E488" s="97"/>
      <c r="F488" s="97"/>
      <c r="G488" s="344" t="s">
        <v>739</v>
      </c>
      <c r="H488" s="94">
        <v>7244</v>
      </c>
    </row>
    <row r="489" spans="2:9" ht="43.5" customHeight="1" x14ac:dyDescent="0.25">
      <c r="B489" s="90">
        <v>1162</v>
      </c>
      <c r="C489" s="451" t="s">
        <v>278</v>
      </c>
      <c r="D489" s="452"/>
      <c r="E489" s="452"/>
      <c r="F489" s="453"/>
      <c r="G489" s="153"/>
      <c r="H489" s="85">
        <f>H490+H492+H494+H496</f>
        <v>331748.60000000003</v>
      </c>
    </row>
    <row r="490" spans="2:9" ht="50.25" customHeight="1" x14ac:dyDescent="0.25">
      <c r="B490" s="97"/>
      <c r="C490" s="355">
        <v>11012</v>
      </c>
      <c r="D490" s="445" t="s">
        <v>740</v>
      </c>
      <c r="E490" s="446"/>
      <c r="F490" s="447"/>
      <c r="G490" s="336" t="s">
        <v>154</v>
      </c>
      <c r="H490" s="95">
        <f t="shared" ref="H490" si="71">H491</f>
        <v>147107.5</v>
      </c>
    </row>
    <row r="491" spans="2:9" ht="33.75" customHeight="1" x14ac:dyDescent="0.25">
      <c r="B491" s="154"/>
      <c r="C491" s="155"/>
      <c r="D491" s="356"/>
      <c r="E491" s="360"/>
      <c r="F491" s="157"/>
      <c r="G491" s="158" t="s">
        <v>741</v>
      </c>
      <c r="H491" s="94">
        <v>147107.5</v>
      </c>
    </row>
    <row r="492" spans="2:9" ht="40.5" customHeight="1" x14ac:dyDescent="0.25">
      <c r="B492" s="97"/>
      <c r="C492" s="355">
        <v>11013</v>
      </c>
      <c r="D492" s="430" t="s">
        <v>742</v>
      </c>
      <c r="E492" s="430"/>
      <c r="F492" s="430"/>
      <c r="G492" s="336" t="s">
        <v>333</v>
      </c>
      <c r="H492" s="95">
        <f t="shared" ref="H492" si="72">H493</f>
        <v>160370.4</v>
      </c>
    </row>
    <row r="493" spans="2:9" ht="42" customHeight="1" x14ac:dyDescent="0.25">
      <c r="B493" s="159"/>
      <c r="C493" s="125"/>
      <c r="D493" s="356"/>
      <c r="E493" s="360"/>
      <c r="F493" s="160"/>
      <c r="G493" s="161" t="s">
        <v>743</v>
      </c>
      <c r="H493" s="94">
        <v>160370.4</v>
      </c>
    </row>
    <row r="494" spans="2:9" ht="40.5" customHeight="1" x14ac:dyDescent="0.25">
      <c r="B494" s="97"/>
      <c r="C494" s="355">
        <v>12003</v>
      </c>
      <c r="D494" s="430" t="s">
        <v>744</v>
      </c>
      <c r="E494" s="430"/>
      <c r="F494" s="430"/>
      <c r="G494" s="336" t="s">
        <v>1</v>
      </c>
      <c r="H494" s="95">
        <f t="shared" ref="H494" si="73">H495</f>
        <v>3600</v>
      </c>
    </row>
    <row r="495" spans="2:9" ht="40.5" customHeight="1" x14ac:dyDescent="0.25">
      <c r="B495" s="91"/>
      <c r="C495" s="90"/>
      <c r="D495" s="337"/>
      <c r="E495" s="337"/>
      <c r="F495" s="152"/>
      <c r="G495" s="324" t="s">
        <v>745</v>
      </c>
      <c r="H495" s="162">
        <v>3600</v>
      </c>
    </row>
    <row r="496" spans="2:9" ht="40.5" customHeight="1" x14ac:dyDescent="0.25">
      <c r="B496" s="91"/>
      <c r="C496" s="90">
        <v>12004</v>
      </c>
      <c r="D496" s="445" t="s">
        <v>746</v>
      </c>
      <c r="E496" s="446"/>
      <c r="F496" s="447"/>
      <c r="G496" s="336" t="s">
        <v>1</v>
      </c>
      <c r="H496" s="95">
        <f t="shared" ref="H496" si="74">H497</f>
        <v>20670.7</v>
      </c>
    </row>
    <row r="497" spans="2:8" ht="40.5" customHeight="1" x14ac:dyDescent="0.25">
      <c r="B497" s="91"/>
      <c r="C497" s="90"/>
      <c r="D497" s="337"/>
      <c r="E497" s="337"/>
      <c r="F497" s="337"/>
      <c r="G497" s="372" t="s">
        <v>745</v>
      </c>
      <c r="H497" s="162">
        <v>20670.7</v>
      </c>
    </row>
    <row r="498" spans="2:8" ht="40.5" customHeight="1" x14ac:dyDescent="0.25">
      <c r="B498" s="90">
        <v>1183</v>
      </c>
      <c r="C498" s="433" t="s">
        <v>747</v>
      </c>
      <c r="D498" s="434"/>
      <c r="E498" s="434"/>
      <c r="F498" s="435"/>
      <c r="G498" s="147"/>
      <c r="H498" s="95">
        <f>H499+H501</f>
        <v>59898.100000000006</v>
      </c>
    </row>
    <row r="499" spans="2:8" s="71" customFormat="1" ht="40.5" customHeight="1" x14ac:dyDescent="0.3">
      <c r="B499" s="318"/>
      <c r="C499" s="90">
        <v>11001</v>
      </c>
      <c r="D499" s="464" t="s">
        <v>748</v>
      </c>
      <c r="E499" s="464"/>
      <c r="F499" s="464"/>
      <c r="G499" s="336" t="s">
        <v>1</v>
      </c>
      <c r="H499" s="95">
        <f>H500</f>
        <v>14233.2</v>
      </c>
    </row>
    <row r="500" spans="2:8" s="71" customFormat="1" ht="40.5" customHeight="1" x14ac:dyDescent="0.3">
      <c r="B500" s="318"/>
      <c r="C500" s="90"/>
      <c r="D500" s="374"/>
      <c r="E500" s="374"/>
      <c r="F500" s="374"/>
      <c r="G500" s="347" t="s">
        <v>749</v>
      </c>
      <c r="H500" s="323">
        <v>14233.2</v>
      </c>
    </row>
    <row r="501" spans="2:8" ht="40.5" customHeight="1" x14ac:dyDescent="0.25">
      <c r="B501" s="91"/>
      <c r="C501" s="90">
        <v>12001</v>
      </c>
      <c r="D501" s="430" t="s">
        <v>750</v>
      </c>
      <c r="E501" s="430"/>
      <c r="F501" s="430"/>
      <c r="G501" s="336" t="s">
        <v>1</v>
      </c>
      <c r="H501" s="95">
        <f t="shared" ref="H501" si="75">H502</f>
        <v>45664.9</v>
      </c>
    </row>
    <row r="502" spans="2:8" ht="40.5" customHeight="1" x14ac:dyDescent="0.25">
      <c r="B502" s="91"/>
      <c r="C502" s="90"/>
      <c r="D502" s="337"/>
      <c r="E502" s="337"/>
      <c r="F502" s="337"/>
      <c r="G502" s="347" t="s">
        <v>751</v>
      </c>
      <c r="H502" s="162">
        <v>45664.9</v>
      </c>
    </row>
    <row r="503" spans="2:8" ht="40.5" customHeight="1" x14ac:dyDescent="0.25">
      <c r="B503" s="90">
        <v>1192</v>
      </c>
      <c r="C503" s="433" t="s">
        <v>276</v>
      </c>
      <c r="D503" s="434"/>
      <c r="E503" s="434"/>
      <c r="F503" s="435"/>
      <c r="G503" s="336"/>
      <c r="H503" s="95">
        <f>H504+H506+H508+H510+H512</f>
        <v>1625013.9</v>
      </c>
    </row>
    <row r="504" spans="2:8" ht="42.75" customHeight="1" x14ac:dyDescent="0.25">
      <c r="B504" s="91"/>
      <c r="C504" s="90">
        <v>11002</v>
      </c>
      <c r="D504" s="464" t="s">
        <v>752</v>
      </c>
      <c r="E504" s="464"/>
      <c r="F504" s="464"/>
      <c r="G504" s="336" t="s">
        <v>345</v>
      </c>
      <c r="H504" s="95">
        <f t="shared" ref="H504" si="76">H505</f>
        <v>64336.5</v>
      </c>
    </row>
    <row r="505" spans="2:8" ht="31.5" customHeight="1" x14ac:dyDescent="0.25">
      <c r="B505" s="91"/>
      <c r="C505" s="90"/>
      <c r="D505" s="334"/>
      <c r="E505" s="340"/>
      <c r="F505" s="335"/>
      <c r="G505" s="347" t="s">
        <v>348</v>
      </c>
      <c r="H505" s="99">
        <v>64336.5</v>
      </c>
    </row>
    <row r="506" spans="2:8" s="71" customFormat="1" ht="69" customHeight="1" x14ac:dyDescent="0.3">
      <c r="B506" s="318"/>
      <c r="C506" s="90">
        <v>11003</v>
      </c>
      <c r="D506" s="464" t="s">
        <v>753</v>
      </c>
      <c r="E506" s="464"/>
      <c r="F506" s="464"/>
      <c r="G506" s="336" t="s">
        <v>1</v>
      </c>
      <c r="H506" s="95">
        <f t="shared" ref="H506" si="77">H507</f>
        <v>27900</v>
      </c>
    </row>
    <row r="507" spans="2:8" s="71" customFormat="1" ht="40.5" customHeight="1" x14ac:dyDescent="0.3">
      <c r="B507" s="318"/>
      <c r="C507" s="90"/>
      <c r="D507" s="375"/>
      <c r="E507" s="375"/>
      <c r="F507" s="375"/>
      <c r="G507" s="347" t="s">
        <v>754</v>
      </c>
      <c r="H507" s="320">
        <v>27900</v>
      </c>
    </row>
    <row r="508" spans="2:8" ht="40.5" customHeight="1" x14ac:dyDescent="0.25">
      <c r="B508" s="91"/>
      <c r="C508" s="90">
        <v>11008</v>
      </c>
      <c r="D508" s="464" t="s">
        <v>755</v>
      </c>
      <c r="E508" s="464"/>
      <c r="F508" s="464"/>
      <c r="G508" s="336" t="s">
        <v>1</v>
      </c>
      <c r="H508" s="95">
        <f t="shared" ref="H508" si="78">H509</f>
        <v>175699.20000000001</v>
      </c>
    </row>
    <row r="509" spans="2:8" ht="40.5" customHeight="1" x14ac:dyDescent="0.25">
      <c r="B509" s="91"/>
      <c r="C509" s="90"/>
      <c r="D509" s="88"/>
      <c r="E509" s="88"/>
      <c r="F509" s="88"/>
      <c r="G509" s="347" t="s">
        <v>754</v>
      </c>
      <c r="H509" s="99">
        <v>175699.20000000001</v>
      </c>
    </row>
    <row r="510" spans="2:8" ht="40.5" customHeight="1" x14ac:dyDescent="0.25">
      <c r="B510" s="91"/>
      <c r="C510" s="90">
        <v>11009</v>
      </c>
      <c r="D510" s="464" t="s">
        <v>756</v>
      </c>
      <c r="E510" s="464"/>
      <c r="F510" s="464"/>
      <c r="G510" s="336" t="s">
        <v>345</v>
      </c>
      <c r="H510" s="95">
        <f t="shared" ref="H510" si="79">H511</f>
        <v>494709.5</v>
      </c>
    </row>
    <row r="511" spans="2:8" ht="40.5" customHeight="1" x14ac:dyDescent="0.25">
      <c r="B511" s="91"/>
      <c r="C511" s="90"/>
      <c r="D511" s="88"/>
      <c r="E511" s="88"/>
      <c r="F511" s="88"/>
      <c r="G511" s="347" t="s">
        <v>757</v>
      </c>
      <c r="H511" s="99">
        <v>494709.5</v>
      </c>
    </row>
    <row r="512" spans="2:8" ht="40.5" customHeight="1" x14ac:dyDescent="0.25">
      <c r="B512" s="91"/>
      <c r="C512" s="90">
        <v>11010</v>
      </c>
      <c r="D512" s="464" t="s">
        <v>758</v>
      </c>
      <c r="E512" s="464"/>
      <c r="F512" s="464"/>
      <c r="G512" s="336" t="s">
        <v>1</v>
      </c>
      <c r="H512" s="95">
        <f t="shared" ref="H512" si="80">H513</f>
        <v>862368.7</v>
      </c>
    </row>
    <row r="513" spans="2:9" ht="40.5" customHeight="1" x14ac:dyDescent="0.25">
      <c r="B513" s="91"/>
      <c r="C513" s="90"/>
      <c r="D513" s="88"/>
      <c r="E513" s="88"/>
      <c r="F513" s="88"/>
      <c r="G513" s="347" t="s">
        <v>759</v>
      </c>
      <c r="H513" s="99">
        <v>862368.7</v>
      </c>
    </row>
    <row r="514" spans="2:9" ht="40.5" customHeight="1" x14ac:dyDescent="0.25">
      <c r="B514" s="90">
        <v>1193</v>
      </c>
      <c r="C514" s="433" t="s">
        <v>760</v>
      </c>
      <c r="D514" s="434"/>
      <c r="E514" s="434"/>
      <c r="F514" s="435"/>
      <c r="G514" s="163"/>
      <c r="H514" s="95">
        <f>H515+H534</f>
        <v>1590482.4999999998</v>
      </c>
    </row>
    <row r="515" spans="2:9" ht="90.75" customHeight="1" x14ac:dyDescent="0.25">
      <c r="B515" s="91"/>
      <c r="C515" s="90">
        <v>11001</v>
      </c>
      <c r="D515" s="445" t="s">
        <v>761</v>
      </c>
      <c r="E515" s="446"/>
      <c r="F515" s="447"/>
      <c r="G515" s="336" t="s">
        <v>1</v>
      </c>
      <c r="H515" s="95">
        <f>SUM(H516:H533)</f>
        <v>1514968.4999999998</v>
      </c>
      <c r="I515" s="317"/>
    </row>
    <row r="516" spans="2:9" ht="45" customHeight="1" x14ac:dyDescent="0.25">
      <c r="B516" s="91"/>
      <c r="C516" s="90"/>
      <c r="D516" s="337"/>
      <c r="E516" s="337"/>
      <c r="F516" s="337"/>
      <c r="G516" s="347" t="s">
        <v>762</v>
      </c>
      <c r="H516" s="99">
        <v>188229.1</v>
      </c>
    </row>
    <row r="517" spans="2:9" ht="40.5" customHeight="1" x14ac:dyDescent="0.25">
      <c r="B517" s="91"/>
      <c r="C517" s="90"/>
      <c r="D517" s="337"/>
      <c r="E517" s="337"/>
      <c r="F517" s="337"/>
      <c r="G517" s="347" t="s">
        <v>348</v>
      </c>
      <c r="H517" s="99">
        <v>87464.9</v>
      </c>
    </row>
    <row r="518" spans="2:9" ht="51" customHeight="1" x14ac:dyDescent="0.25">
      <c r="B518" s="91"/>
      <c r="C518" s="90"/>
      <c r="D518" s="337"/>
      <c r="E518" s="337"/>
      <c r="F518" s="337"/>
      <c r="G518" s="347" t="s">
        <v>763</v>
      </c>
      <c r="H518" s="99">
        <v>70265.600000000006</v>
      </c>
    </row>
    <row r="519" spans="2:9" ht="48.75" customHeight="1" x14ac:dyDescent="0.25">
      <c r="B519" s="91"/>
      <c r="C519" s="90"/>
      <c r="D519" s="337"/>
      <c r="E519" s="337"/>
      <c r="F519" s="337"/>
      <c r="G519" s="347" t="s">
        <v>764</v>
      </c>
      <c r="H519" s="99">
        <v>70265.600000000006</v>
      </c>
    </row>
    <row r="520" spans="2:9" ht="55.5" customHeight="1" x14ac:dyDescent="0.25">
      <c r="B520" s="91"/>
      <c r="C520" s="90"/>
      <c r="D520" s="337"/>
      <c r="E520" s="337"/>
      <c r="F520" s="337"/>
      <c r="G520" s="347" t="s">
        <v>765</v>
      </c>
      <c r="H520" s="99">
        <v>70265.600000000006</v>
      </c>
    </row>
    <row r="521" spans="2:9" ht="46.5" customHeight="1" x14ac:dyDescent="0.25">
      <c r="B521" s="91"/>
      <c r="C521" s="90"/>
      <c r="D521" s="337"/>
      <c r="E521" s="337"/>
      <c r="F521" s="337"/>
      <c r="G521" s="347" t="s">
        <v>71</v>
      </c>
      <c r="H521" s="99">
        <v>70265.600000000006</v>
      </c>
    </row>
    <row r="522" spans="2:9" ht="45.75" customHeight="1" x14ac:dyDescent="0.25">
      <c r="B522" s="91"/>
      <c r="C522" s="90"/>
      <c r="D522" s="337"/>
      <c r="E522" s="337"/>
      <c r="F522" s="337"/>
      <c r="G522" s="347" t="s">
        <v>72</v>
      </c>
      <c r="H522" s="99">
        <v>121376.9</v>
      </c>
    </row>
    <row r="523" spans="2:9" ht="48" customHeight="1" x14ac:dyDescent="0.25">
      <c r="B523" s="91"/>
      <c r="C523" s="90"/>
      <c r="D523" s="337"/>
      <c r="E523" s="337"/>
      <c r="F523" s="337"/>
      <c r="G523" s="347" t="s">
        <v>73</v>
      </c>
      <c r="H523" s="99">
        <v>70265.600000000006</v>
      </c>
    </row>
    <row r="524" spans="2:9" ht="48" customHeight="1" x14ac:dyDescent="0.25">
      <c r="B524" s="91"/>
      <c r="C524" s="90"/>
      <c r="D524" s="337"/>
      <c r="E524" s="337"/>
      <c r="F524" s="337"/>
      <c r="G524" s="347" t="s">
        <v>766</v>
      </c>
      <c r="H524" s="99">
        <v>95821.2</v>
      </c>
    </row>
    <row r="525" spans="2:9" ht="53.25" customHeight="1" x14ac:dyDescent="0.25">
      <c r="B525" s="91"/>
      <c r="C525" s="90"/>
      <c r="D525" s="337"/>
      <c r="E525" s="337"/>
      <c r="F525" s="337"/>
      <c r="G525" s="347" t="s">
        <v>767</v>
      </c>
      <c r="H525" s="99">
        <v>95821.2</v>
      </c>
    </row>
    <row r="526" spans="2:9" ht="51" customHeight="1" x14ac:dyDescent="0.25">
      <c r="B526" s="91"/>
      <c r="C526" s="90"/>
      <c r="D526" s="337"/>
      <c r="E526" s="337"/>
      <c r="F526" s="337"/>
      <c r="G526" s="347" t="s">
        <v>768</v>
      </c>
      <c r="H526" s="99">
        <v>31940.400000000001</v>
      </c>
    </row>
    <row r="527" spans="2:9" ht="40.5" customHeight="1" x14ac:dyDescent="0.25">
      <c r="B527" s="91"/>
      <c r="C527" s="90"/>
      <c r="D527" s="337"/>
      <c r="E527" s="337"/>
      <c r="F527" s="337"/>
      <c r="G527" s="347" t="s">
        <v>769</v>
      </c>
      <c r="H527" s="99">
        <v>31940.400000000001</v>
      </c>
    </row>
    <row r="528" spans="2:9" ht="39.75" customHeight="1" x14ac:dyDescent="0.25">
      <c r="B528" s="91"/>
      <c r="C528" s="90"/>
      <c r="D528" s="337"/>
      <c r="E528" s="337"/>
      <c r="F528" s="337"/>
      <c r="G528" s="347" t="s">
        <v>770</v>
      </c>
      <c r="H528" s="99">
        <v>31940.400000000001</v>
      </c>
    </row>
    <row r="529" spans="2:8" ht="34.5" customHeight="1" x14ac:dyDescent="0.25">
      <c r="B529" s="91"/>
      <c r="C529" s="90"/>
      <c r="D529" s="337"/>
      <c r="E529" s="337"/>
      <c r="F529" s="337"/>
      <c r="G529" s="347" t="s">
        <v>771</v>
      </c>
      <c r="H529" s="99">
        <v>95821.2</v>
      </c>
    </row>
    <row r="530" spans="2:8" ht="54.75" customHeight="1" x14ac:dyDescent="0.25">
      <c r="B530" s="91"/>
      <c r="C530" s="90"/>
      <c r="D530" s="337"/>
      <c r="E530" s="337"/>
      <c r="F530" s="337"/>
      <c r="G530" s="347" t="s">
        <v>772</v>
      </c>
      <c r="H530" s="99">
        <v>95821.2</v>
      </c>
    </row>
    <row r="531" spans="2:8" ht="30.75" customHeight="1" x14ac:dyDescent="0.25">
      <c r="B531" s="91"/>
      <c r="C531" s="90"/>
      <c r="D531" s="337"/>
      <c r="E531" s="337"/>
      <c r="F531" s="337"/>
      <c r="G531" s="347" t="s">
        <v>773</v>
      </c>
      <c r="H531" s="99">
        <v>95821.2</v>
      </c>
    </row>
    <row r="532" spans="2:8" ht="48.75" customHeight="1" x14ac:dyDescent="0.25">
      <c r="B532" s="91"/>
      <c r="C532" s="90"/>
      <c r="D532" s="337"/>
      <c r="E532" s="337"/>
      <c r="F532" s="337"/>
      <c r="G532" s="347" t="s">
        <v>774</v>
      </c>
      <c r="H532" s="99">
        <v>95821.2</v>
      </c>
    </row>
    <row r="533" spans="2:8" ht="60.75" customHeight="1" x14ac:dyDescent="0.25">
      <c r="B533" s="91"/>
      <c r="C533" s="90"/>
      <c r="D533" s="337"/>
      <c r="E533" s="337"/>
      <c r="F533" s="337"/>
      <c r="G533" s="347" t="s">
        <v>775</v>
      </c>
      <c r="H533" s="99">
        <v>95821.2</v>
      </c>
    </row>
    <row r="534" spans="2:8" ht="60.75" customHeight="1" x14ac:dyDescent="0.25">
      <c r="B534" s="91"/>
      <c r="C534" s="90">
        <v>11002</v>
      </c>
      <c r="D534" s="464" t="s">
        <v>776</v>
      </c>
      <c r="E534" s="464"/>
      <c r="F534" s="464"/>
      <c r="G534" s="336" t="s">
        <v>1</v>
      </c>
      <c r="H534" s="95">
        <f t="shared" ref="H534" si="81">H535</f>
        <v>75514</v>
      </c>
    </row>
    <row r="535" spans="2:8" ht="34.5" customHeight="1" x14ac:dyDescent="0.25">
      <c r="B535" s="91"/>
      <c r="C535" s="90"/>
      <c r="D535" s="88"/>
      <c r="E535" s="88"/>
      <c r="F535" s="88"/>
      <c r="G535" s="347" t="s">
        <v>348</v>
      </c>
      <c r="H535" s="99">
        <v>75514</v>
      </c>
    </row>
    <row r="536" spans="2:8" ht="32.25" customHeight="1" x14ac:dyDescent="0.25">
      <c r="B536" s="352"/>
      <c r="C536" s="418" t="s">
        <v>0</v>
      </c>
      <c r="D536" s="418"/>
      <c r="E536" s="418"/>
      <c r="F536" s="418"/>
      <c r="G536" s="418"/>
      <c r="H536" s="85">
        <f>H537+H540+H543+H546</f>
        <v>2348737.5999999996</v>
      </c>
    </row>
    <row r="537" spans="2:8" ht="40.5" customHeight="1" x14ac:dyDescent="0.25">
      <c r="B537" s="90">
        <v>1003</v>
      </c>
      <c r="C537" s="424" t="s">
        <v>777</v>
      </c>
      <c r="D537" s="425"/>
      <c r="E537" s="425"/>
      <c r="F537" s="426"/>
      <c r="G537" s="163"/>
      <c r="H537" s="85">
        <f t="shared" ref="H537" si="82">H538</f>
        <v>1847400</v>
      </c>
    </row>
    <row r="538" spans="2:8" ht="53.25" customHeight="1" x14ac:dyDescent="0.25">
      <c r="B538" s="91"/>
      <c r="C538" s="128">
        <v>11001</v>
      </c>
      <c r="D538" s="442" t="s">
        <v>778</v>
      </c>
      <c r="E538" s="443"/>
      <c r="F538" s="444"/>
      <c r="G538" s="73" t="s">
        <v>0</v>
      </c>
      <c r="H538" s="95">
        <f>H539</f>
        <v>1847400</v>
      </c>
    </row>
    <row r="539" spans="2:8" ht="51" customHeight="1" x14ac:dyDescent="0.25">
      <c r="B539" s="91"/>
      <c r="C539" s="164"/>
      <c r="D539" s="165"/>
      <c r="E539" s="165"/>
      <c r="F539" s="165"/>
      <c r="G539" s="166" t="s">
        <v>779</v>
      </c>
      <c r="H539" s="167">
        <v>1847400</v>
      </c>
    </row>
    <row r="540" spans="2:8" ht="40.5" customHeight="1" x14ac:dyDescent="0.25">
      <c r="B540" s="73">
        <v>1188</v>
      </c>
      <c r="C540" s="424" t="s">
        <v>780</v>
      </c>
      <c r="D540" s="425"/>
      <c r="E540" s="425"/>
      <c r="F540" s="426"/>
      <c r="G540" s="128"/>
      <c r="H540" s="95">
        <f t="shared" ref="H540" si="83">H541</f>
        <v>57867.4</v>
      </c>
    </row>
    <row r="541" spans="2:8" ht="69.75" customHeight="1" x14ac:dyDescent="0.25">
      <c r="B541" s="73"/>
      <c r="C541" s="128">
        <v>11001</v>
      </c>
      <c r="D541" s="481" t="s">
        <v>781</v>
      </c>
      <c r="E541" s="481"/>
      <c r="F541" s="481"/>
      <c r="G541" s="73" t="s">
        <v>0</v>
      </c>
      <c r="H541" s="95">
        <f>H542</f>
        <v>57867.4</v>
      </c>
    </row>
    <row r="542" spans="2:8" ht="40.5" customHeight="1" x14ac:dyDescent="0.25">
      <c r="B542" s="73"/>
      <c r="C542" s="164"/>
      <c r="D542" s="165"/>
      <c r="E542" s="165"/>
      <c r="F542" s="165"/>
      <c r="G542" s="166" t="s">
        <v>782</v>
      </c>
      <c r="H542" s="167">
        <v>57867.4</v>
      </c>
    </row>
    <row r="543" spans="2:8" ht="40.5" customHeight="1" x14ac:dyDescent="0.25">
      <c r="B543" s="168">
        <v>1142</v>
      </c>
      <c r="C543" s="424" t="s">
        <v>783</v>
      </c>
      <c r="D543" s="425"/>
      <c r="E543" s="425"/>
      <c r="F543" s="426"/>
      <c r="H543" s="169">
        <f>H544</f>
        <v>399905.3</v>
      </c>
    </row>
    <row r="544" spans="2:8" ht="40.5" customHeight="1" x14ac:dyDescent="0.25">
      <c r="B544" s="73"/>
      <c r="C544" s="128">
        <v>11001</v>
      </c>
      <c r="D544" s="170" t="s">
        <v>784</v>
      </c>
      <c r="E544" s="170"/>
      <c r="F544" s="170"/>
      <c r="G544" s="73" t="s">
        <v>0</v>
      </c>
      <c r="H544" s="169">
        <f>H545</f>
        <v>399905.3</v>
      </c>
    </row>
    <row r="545" spans="2:8" ht="40.5" customHeight="1" x14ac:dyDescent="0.25">
      <c r="B545" s="73"/>
      <c r="C545" s="171"/>
      <c r="D545" s="170"/>
      <c r="E545" s="170"/>
      <c r="F545" s="170"/>
      <c r="G545" s="166" t="s">
        <v>785</v>
      </c>
      <c r="H545" s="167">
        <v>399905.3</v>
      </c>
    </row>
    <row r="546" spans="2:8" ht="46.5" customHeight="1" x14ac:dyDescent="0.25">
      <c r="B546" s="90">
        <v>1191</v>
      </c>
      <c r="C546" s="433" t="s">
        <v>786</v>
      </c>
      <c r="D546" s="434"/>
      <c r="E546" s="434"/>
      <c r="F546" s="435"/>
      <c r="G546" s="21"/>
      <c r="H546" s="85">
        <f t="shared" ref="H546:H547" si="84">H547</f>
        <v>43564.9</v>
      </c>
    </row>
    <row r="547" spans="2:8" ht="40.5" customHeight="1" x14ac:dyDescent="0.25">
      <c r="B547" s="97"/>
      <c r="C547" s="355">
        <v>11002</v>
      </c>
      <c r="D547" s="430" t="s">
        <v>787</v>
      </c>
      <c r="E547" s="430"/>
      <c r="F547" s="430"/>
      <c r="G547" s="336" t="s">
        <v>0</v>
      </c>
      <c r="H547" s="95">
        <f t="shared" si="84"/>
        <v>43564.9</v>
      </c>
    </row>
    <row r="548" spans="2:8" ht="40.5" customHeight="1" x14ac:dyDescent="0.25">
      <c r="B548" s="97"/>
      <c r="C548" s="355"/>
      <c r="D548" s="356"/>
      <c r="E548" s="360"/>
      <c r="F548" s="360"/>
      <c r="G548" s="161" t="s">
        <v>788</v>
      </c>
      <c r="H548" s="94">
        <v>43564.9</v>
      </c>
    </row>
    <row r="549" spans="2:8" ht="39" customHeight="1" x14ac:dyDescent="0.25">
      <c r="B549" s="352"/>
      <c r="C549" s="418" t="s">
        <v>328</v>
      </c>
      <c r="D549" s="418"/>
      <c r="E549" s="418"/>
      <c r="F549" s="418"/>
      <c r="G549" s="418"/>
      <c r="H549" s="85">
        <f t="shared" ref="H549:H551" si="85">H550</f>
        <v>338945.5</v>
      </c>
    </row>
    <row r="550" spans="2:8" ht="45.75" customHeight="1" x14ac:dyDescent="0.25">
      <c r="B550" s="168">
        <v>1177</v>
      </c>
      <c r="C550" s="451" t="s">
        <v>789</v>
      </c>
      <c r="D550" s="452"/>
      <c r="E550" s="452"/>
      <c r="F550" s="453"/>
      <c r="G550" s="90"/>
      <c r="H550" s="85">
        <f t="shared" si="85"/>
        <v>338945.5</v>
      </c>
    </row>
    <row r="551" spans="2:8" ht="93" customHeight="1" x14ac:dyDescent="0.25">
      <c r="B551" s="73"/>
      <c r="C551" s="128">
        <v>11001</v>
      </c>
      <c r="D551" s="430" t="s">
        <v>790</v>
      </c>
      <c r="E551" s="430"/>
      <c r="F551" s="430"/>
      <c r="G551" s="336" t="s">
        <v>328</v>
      </c>
      <c r="H551" s="85">
        <f t="shared" si="85"/>
        <v>338945.5</v>
      </c>
    </row>
    <row r="552" spans="2:8" ht="51" customHeight="1" x14ac:dyDescent="0.25">
      <c r="B552" s="172"/>
      <c r="C552" s="173"/>
      <c r="D552" s="174"/>
      <c r="E552" s="174"/>
      <c r="F552" s="174"/>
      <c r="G552" s="175" t="s">
        <v>791</v>
      </c>
      <c r="H552" s="167">
        <v>338945.5</v>
      </c>
    </row>
    <row r="553" spans="2:8" ht="35.25" customHeight="1" x14ac:dyDescent="0.25">
      <c r="B553" s="352"/>
      <c r="C553" s="418" t="s">
        <v>792</v>
      </c>
      <c r="D553" s="418"/>
      <c r="E553" s="418"/>
      <c r="F553" s="418"/>
      <c r="G553" s="418"/>
      <c r="H553" s="316">
        <f>H554+H557+H560+H563+H567+H572</f>
        <v>2661000.1999999997</v>
      </c>
    </row>
    <row r="554" spans="2:8" ht="35.25" customHeight="1" x14ac:dyDescent="0.25">
      <c r="B554" s="336">
        <v>1020</v>
      </c>
      <c r="C554" s="436" t="s">
        <v>793</v>
      </c>
      <c r="D554" s="436"/>
      <c r="E554" s="436"/>
      <c r="F554" s="436"/>
      <c r="G554" s="355"/>
      <c r="H554" s="85">
        <f t="shared" ref="H554:H555" si="86">+H555</f>
        <v>1284797.8999999999</v>
      </c>
    </row>
    <row r="555" spans="2:8" ht="35.25" customHeight="1" x14ac:dyDescent="0.25">
      <c r="B555" s="91"/>
      <c r="C555" s="87">
        <v>11001</v>
      </c>
      <c r="D555" s="445" t="s">
        <v>793</v>
      </c>
      <c r="E555" s="446"/>
      <c r="F555" s="447"/>
      <c r="G555" s="336" t="s">
        <v>792</v>
      </c>
      <c r="H555" s="85">
        <f t="shared" si="86"/>
        <v>1284797.8999999999</v>
      </c>
    </row>
    <row r="556" spans="2:8" ht="66.75" customHeight="1" x14ac:dyDescent="0.25">
      <c r="B556" s="91"/>
      <c r="C556" s="355"/>
      <c r="D556" s="88"/>
      <c r="E556" s="88"/>
      <c r="F556" s="88"/>
      <c r="G556" s="344" t="s">
        <v>794</v>
      </c>
      <c r="H556" s="94">
        <v>1284797.8999999999</v>
      </c>
    </row>
    <row r="557" spans="2:8" ht="35.25" customHeight="1" x14ac:dyDescent="0.25">
      <c r="B557" s="336">
        <v>1028</v>
      </c>
      <c r="C557" s="436" t="s">
        <v>795</v>
      </c>
      <c r="D557" s="436"/>
      <c r="E557" s="436"/>
      <c r="F557" s="436"/>
      <c r="G557" s="355"/>
      <c r="H557" s="85">
        <f t="shared" ref="H557:H558" si="87">+H558</f>
        <v>46297.2</v>
      </c>
    </row>
    <row r="558" spans="2:8" ht="42" customHeight="1" x14ac:dyDescent="0.25">
      <c r="B558" s="91"/>
      <c r="C558" s="87">
        <v>11001</v>
      </c>
      <c r="D558" s="457" t="s">
        <v>796</v>
      </c>
      <c r="E558" s="458"/>
      <c r="F558" s="459"/>
      <c r="G558" s="336" t="s">
        <v>792</v>
      </c>
      <c r="H558" s="85">
        <f t="shared" si="87"/>
        <v>46297.2</v>
      </c>
    </row>
    <row r="559" spans="2:8" ht="35.25" customHeight="1" x14ac:dyDescent="0.25">
      <c r="B559" s="91"/>
      <c r="C559" s="355"/>
      <c r="D559" s="88"/>
      <c r="E559" s="88"/>
      <c r="F559" s="88"/>
      <c r="G559" s="344" t="s">
        <v>797</v>
      </c>
      <c r="H559" s="94">
        <v>46297.2</v>
      </c>
    </row>
    <row r="560" spans="2:8" ht="47.25" customHeight="1" x14ac:dyDescent="0.25">
      <c r="B560" s="336">
        <v>1085</v>
      </c>
      <c r="C560" s="436" t="s">
        <v>798</v>
      </c>
      <c r="D560" s="436"/>
      <c r="E560" s="436"/>
      <c r="F560" s="436"/>
      <c r="G560" s="355"/>
      <c r="H560" s="85">
        <f>H561</f>
        <v>113581.6</v>
      </c>
    </row>
    <row r="561" spans="2:8" ht="57" customHeight="1" x14ac:dyDescent="0.25">
      <c r="B561" s="91"/>
      <c r="C561" s="87">
        <v>11001</v>
      </c>
      <c r="D561" s="457" t="s">
        <v>799</v>
      </c>
      <c r="E561" s="458"/>
      <c r="F561" s="459"/>
      <c r="G561" s="336" t="s">
        <v>792</v>
      </c>
      <c r="H561" s="85">
        <f>H562</f>
        <v>113581.6</v>
      </c>
    </row>
    <row r="562" spans="2:8" ht="35.25" customHeight="1" x14ac:dyDescent="0.25">
      <c r="B562" s="91"/>
      <c r="C562" s="355"/>
      <c r="D562" s="88"/>
      <c r="E562" s="88"/>
      <c r="F562" s="88"/>
      <c r="G562" s="344" t="s">
        <v>800</v>
      </c>
      <c r="H562" s="94">
        <v>113581.6</v>
      </c>
    </row>
    <row r="563" spans="2:8" ht="35.25" customHeight="1" x14ac:dyDescent="0.25">
      <c r="B563" s="336">
        <v>1089</v>
      </c>
      <c r="C563" s="436" t="s">
        <v>801</v>
      </c>
      <c r="D563" s="436"/>
      <c r="E563" s="436"/>
      <c r="F563" s="436"/>
      <c r="G563" s="355"/>
      <c r="H563" s="85">
        <f t="shared" ref="H563" si="88">+H564</f>
        <v>880666.20000000007</v>
      </c>
    </row>
    <row r="564" spans="2:8" ht="35.25" customHeight="1" x14ac:dyDescent="0.25">
      <c r="B564" s="91"/>
      <c r="C564" s="87">
        <v>11001</v>
      </c>
      <c r="D564" s="457" t="s">
        <v>802</v>
      </c>
      <c r="E564" s="458"/>
      <c r="F564" s="459"/>
      <c r="G564" s="336" t="s">
        <v>792</v>
      </c>
      <c r="H564" s="85">
        <f t="shared" ref="H564" si="89">H565+H566</f>
        <v>880666.20000000007</v>
      </c>
    </row>
    <row r="565" spans="2:8" ht="35.25" customHeight="1" x14ac:dyDescent="0.25">
      <c r="B565" s="91"/>
      <c r="C565" s="355"/>
      <c r="D565" s="88"/>
      <c r="E565" s="88"/>
      <c r="F565" s="88"/>
      <c r="G565" s="344" t="s">
        <v>803</v>
      </c>
      <c r="H565" s="94">
        <v>783792.9</v>
      </c>
    </row>
    <row r="566" spans="2:8" ht="35.25" customHeight="1" x14ac:dyDescent="0.25">
      <c r="B566" s="91"/>
      <c r="C566" s="355"/>
      <c r="D566" s="88"/>
      <c r="E566" s="88"/>
      <c r="F566" s="88"/>
      <c r="G566" s="344" t="s">
        <v>804</v>
      </c>
      <c r="H566" s="94">
        <v>96873.3</v>
      </c>
    </row>
    <row r="567" spans="2:8" ht="36.75" customHeight="1" x14ac:dyDescent="0.25">
      <c r="B567" s="168">
        <v>1090</v>
      </c>
      <c r="C567" s="451" t="s">
        <v>805</v>
      </c>
      <c r="D567" s="452"/>
      <c r="E567" s="452"/>
      <c r="F567" s="453"/>
      <c r="G567" s="90"/>
      <c r="H567" s="85">
        <f t="shared" ref="H567" si="90">H568+H570</f>
        <v>26428.9</v>
      </c>
    </row>
    <row r="568" spans="2:8" ht="54" customHeight="1" x14ac:dyDescent="0.25">
      <c r="B568" s="73"/>
      <c r="C568" s="128">
        <v>11002</v>
      </c>
      <c r="D568" s="481" t="s">
        <v>806</v>
      </c>
      <c r="E568" s="481"/>
      <c r="F568" s="481"/>
      <c r="G568" s="73" t="s">
        <v>807</v>
      </c>
      <c r="H568" s="95">
        <f>H569</f>
        <v>18707.7</v>
      </c>
    </row>
    <row r="569" spans="2:8" ht="39" customHeight="1" x14ac:dyDescent="0.25">
      <c r="B569" s="73"/>
      <c r="C569" s="164"/>
      <c r="D569" s="165"/>
      <c r="E569" s="165"/>
      <c r="F569" s="165"/>
      <c r="G569" s="166" t="s">
        <v>808</v>
      </c>
      <c r="H569" s="167">
        <v>18707.7</v>
      </c>
    </row>
    <row r="570" spans="2:8" ht="54" customHeight="1" x14ac:dyDescent="0.25">
      <c r="B570" s="73"/>
      <c r="C570" s="128">
        <v>11003</v>
      </c>
      <c r="D570" s="481" t="s">
        <v>809</v>
      </c>
      <c r="E570" s="481"/>
      <c r="F570" s="481"/>
      <c r="G570" s="336" t="s">
        <v>807</v>
      </c>
      <c r="H570" s="85">
        <f t="shared" ref="H570" si="91">H571</f>
        <v>7721.2</v>
      </c>
    </row>
    <row r="571" spans="2:8" ht="37.5" customHeight="1" x14ac:dyDescent="0.25">
      <c r="B571" s="336"/>
      <c r="C571" s="91"/>
      <c r="D571" s="92"/>
      <c r="E571" s="92"/>
      <c r="F571" s="92"/>
      <c r="G571" s="166" t="s">
        <v>810</v>
      </c>
      <c r="H571" s="167">
        <v>7721.2</v>
      </c>
    </row>
    <row r="572" spans="2:8" ht="42" customHeight="1" x14ac:dyDescent="0.25">
      <c r="B572" s="73">
        <v>1107</v>
      </c>
      <c r="C572" s="424" t="s">
        <v>811</v>
      </c>
      <c r="D572" s="425"/>
      <c r="E572" s="425"/>
      <c r="F572" s="426"/>
      <c r="G572" s="355"/>
      <c r="H572" s="85">
        <f t="shared" ref="H572:H573" si="92">H573</f>
        <v>309228.40000000002</v>
      </c>
    </row>
    <row r="573" spans="2:8" ht="33.75" customHeight="1" x14ac:dyDescent="0.25">
      <c r="B573" s="73"/>
      <c r="C573" s="128">
        <v>11001</v>
      </c>
      <c r="D573" s="430" t="s">
        <v>812</v>
      </c>
      <c r="E573" s="430"/>
      <c r="F573" s="430"/>
      <c r="G573" s="336" t="s">
        <v>792</v>
      </c>
      <c r="H573" s="85">
        <f t="shared" si="92"/>
        <v>309228.40000000002</v>
      </c>
    </row>
    <row r="574" spans="2:8" ht="37.5" customHeight="1" x14ac:dyDescent="0.25">
      <c r="B574" s="172"/>
      <c r="C574" s="173"/>
      <c r="D574" s="174"/>
      <c r="E574" s="174"/>
      <c r="F574" s="174"/>
      <c r="G574" s="175" t="s">
        <v>813</v>
      </c>
      <c r="H574" s="167">
        <v>309228.40000000002</v>
      </c>
    </row>
    <row r="575" spans="2:8" ht="30.75" customHeight="1" x14ac:dyDescent="0.25">
      <c r="B575" s="352"/>
      <c r="C575" s="418" t="s">
        <v>20</v>
      </c>
      <c r="D575" s="418"/>
      <c r="E575" s="418"/>
      <c r="F575" s="418"/>
      <c r="G575" s="418"/>
      <c r="H575" s="169">
        <f>H576+H643+H618+H649+H654+H667</f>
        <v>6996436.1236367673</v>
      </c>
    </row>
    <row r="576" spans="2:8" s="326" customFormat="1" ht="28.5" customHeight="1" x14ac:dyDescent="0.25">
      <c r="B576" s="128">
        <v>1141</v>
      </c>
      <c r="C576" s="424" t="s">
        <v>814</v>
      </c>
      <c r="D576" s="425"/>
      <c r="E576" s="425"/>
      <c r="F576" s="426"/>
      <c r="G576" s="128"/>
      <c r="H576" s="169">
        <f>H577+H584+H586+H590+H595+H597+H599+H602+H606+H608+H610+H612+H614+H616</f>
        <v>3302260.7901595901</v>
      </c>
    </row>
    <row r="577" spans="2:8" s="326" customFormat="1" ht="37.5" customHeight="1" x14ac:dyDescent="0.25">
      <c r="B577" s="367"/>
      <c r="C577" s="128">
        <v>11001</v>
      </c>
      <c r="D577" s="430" t="s">
        <v>815</v>
      </c>
      <c r="E577" s="430"/>
      <c r="F577" s="430"/>
      <c r="G577" s="336" t="s">
        <v>20</v>
      </c>
      <c r="H577" s="169">
        <f>H578+H579+H580+H581+H582+H583</f>
        <v>2017270.5999999999</v>
      </c>
    </row>
    <row r="578" spans="2:8" ht="25.5" customHeight="1" x14ac:dyDescent="0.25">
      <c r="B578" s="368"/>
      <c r="C578" s="171"/>
      <c r="D578" s="127"/>
      <c r="E578" s="127"/>
      <c r="F578" s="127"/>
      <c r="G578" s="342" t="s">
        <v>816</v>
      </c>
      <c r="H578" s="167">
        <v>232578.3</v>
      </c>
    </row>
    <row r="579" spans="2:8" ht="29.25" customHeight="1" x14ac:dyDescent="0.25">
      <c r="B579" s="368"/>
      <c r="C579" s="171"/>
      <c r="D579" s="127"/>
      <c r="E579" s="127"/>
      <c r="F579" s="127"/>
      <c r="G579" s="342" t="s">
        <v>817</v>
      </c>
      <c r="H579" s="167">
        <v>160883.9</v>
      </c>
    </row>
    <row r="580" spans="2:8" ht="27.75" customHeight="1" x14ac:dyDescent="0.25">
      <c r="B580" s="368"/>
      <c r="C580" s="171"/>
      <c r="D580" s="127"/>
      <c r="E580" s="127"/>
      <c r="F580" s="178"/>
      <c r="G580" s="342" t="s">
        <v>818</v>
      </c>
      <c r="H580" s="167">
        <v>141358.6</v>
      </c>
    </row>
    <row r="581" spans="2:8" ht="30" customHeight="1" x14ac:dyDescent="0.25">
      <c r="B581" s="368"/>
      <c r="C581" s="171"/>
      <c r="D581" s="127"/>
      <c r="E581" s="127"/>
      <c r="F581" s="127"/>
      <c r="G581" s="342" t="s">
        <v>819</v>
      </c>
      <c r="H581" s="167">
        <v>465498.5</v>
      </c>
    </row>
    <row r="582" spans="2:8" ht="37.5" customHeight="1" x14ac:dyDescent="0.25">
      <c r="B582" s="368"/>
      <c r="C582" s="171"/>
      <c r="D582" s="127"/>
      <c r="E582" s="127"/>
      <c r="F582" s="127"/>
      <c r="G582" s="342" t="s">
        <v>820</v>
      </c>
      <c r="H582" s="167">
        <v>356265.3</v>
      </c>
    </row>
    <row r="583" spans="2:8" ht="37.5" customHeight="1" x14ac:dyDescent="0.25">
      <c r="B583" s="368"/>
      <c r="C583" s="171"/>
      <c r="D583" s="127"/>
      <c r="E583" s="127"/>
      <c r="F583" s="127"/>
      <c r="G583" s="342" t="s">
        <v>821</v>
      </c>
      <c r="H583" s="167">
        <v>660686</v>
      </c>
    </row>
    <row r="584" spans="2:8" s="326" customFormat="1" ht="69.75" customHeight="1" x14ac:dyDescent="0.25">
      <c r="B584" s="367"/>
      <c r="C584" s="178">
        <v>11002</v>
      </c>
      <c r="D584" s="430" t="s">
        <v>822</v>
      </c>
      <c r="E584" s="430"/>
      <c r="F584" s="430"/>
      <c r="G584" s="336" t="s">
        <v>20</v>
      </c>
      <c r="H584" s="169">
        <v>23118.6</v>
      </c>
    </row>
    <row r="585" spans="2:8" ht="30.75" customHeight="1" x14ac:dyDescent="0.25">
      <c r="B585" s="368"/>
      <c r="C585" s="171"/>
      <c r="D585" s="127"/>
      <c r="E585" s="127"/>
      <c r="F585" s="127"/>
      <c r="G585" s="342" t="s">
        <v>348</v>
      </c>
      <c r="H585" s="167">
        <v>23118.6</v>
      </c>
    </row>
    <row r="586" spans="2:8" s="326" customFormat="1" ht="44.25" customHeight="1" x14ac:dyDescent="0.25">
      <c r="B586" s="367"/>
      <c r="C586" s="178">
        <v>11004</v>
      </c>
      <c r="D586" s="430" t="s">
        <v>823</v>
      </c>
      <c r="E586" s="430"/>
      <c r="F586" s="430"/>
      <c r="G586" s="336" t="s">
        <v>20</v>
      </c>
      <c r="H586" s="169">
        <f>H587+H588+H589</f>
        <v>237995.7</v>
      </c>
    </row>
    <row r="587" spans="2:8" ht="48" customHeight="1" x14ac:dyDescent="0.25">
      <c r="B587" s="368"/>
      <c r="C587" s="171"/>
      <c r="D587" s="127"/>
      <c r="E587" s="127"/>
      <c r="F587" s="127"/>
      <c r="G587" s="342" t="s">
        <v>824</v>
      </c>
      <c r="H587" s="167">
        <v>79298.3</v>
      </c>
    </row>
    <row r="588" spans="2:8" ht="50.25" customHeight="1" x14ac:dyDescent="0.25">
      <c r="B588" s="368"/>
      <c r="C588" s="171"/>
      <c r="D588" s="127"/>
      <c r="E588" s="127"/>
      <c r="F588" s="127"/>
      <c r="G588" s="342" t="s">
        <v>825</v>
      </c>
      <c r="H588" s="167">
        <v>76155.600000000006</v>
      </c>
    </row>
    <row r="589" spans="2:8" ht="48.75" customHeight="1" x14ac:dyDescent="0.25">
      <c r="B589" s="368"/>
      <c r="C589" s="171"/>
      <c r="D589" s="127"/>
      <c r="E589" s="127"/>
      <c r="F589" s="127"/>
      <c r="G589" s="342" t="s">
        <v>826</v>
      </c>
      <c r="H589" s="167">
        <v>82541.8</v>
      </c>
    </row>
    <row r="590" spans="2:8" s="326" customFormat="1" ht="37.5" customHeight="1" x14ac:dyDescent="0.25">
      <c r="B590" s="367"/>
      <c r="C590" s="178">
        <v>11005</v>
      </c>
      <c r="D590" s="430" t="s">
        <v>827</v>
      </c>
      <c r="E590" s="430"/>
      <c r="F590" s="430"/>
      <c r="G590" s="336" t="s">
        <v>20</v>
      </c>
      <c r="H590" s="169">
        <f>H591+H592+H593+H594</f>
        <v>505105.5</v>
      </c>
    </row>
    <row r="591" spans="2:8" ht="48.75" customHeight="1" x14ac:dyDescent="0.25">
      <c r="B591" s="368"/>
      <c r="C591" s="171"/>
      <c r="D591" s="127"/>
      <c r="E591" s="127"/>
      <c r="F591" s="127"/>
      <c r="G591" s="342" t="s">
        <v>828</v>
      </c>
      <c r="H591" s="167">
        <v>100839.2</v>
      </c>
    </row>
    <row r="592" spans="2:8" ht="48.75" customHeight="1" x14ac:dyDescent="0.25">
      <c r="B592" s="368"/>
      <c r="C592" s="171"/>
      <c r="D592" s="127"/>
      <c r="E592" s="127"/>
      <c r="F592" s="127"/>
      <c r="G592" s="342" t="s">
        <v>829</v>
      </c>
      <c r="H592" s="167">
        <v>117322.6</v>
      </c>
    </row>
    <row r="593" spans="2:8" ht="56.25" customHeight="1" x14ac:dyDescent="0.25">
      <c r="B593" s="368"/>
      <c r="C593" s="171"/>
      <c r="D593" s="127"/>
      <c r="E593" s="127"/>
      <c r="F593" s="127"/>
      <c r="G593" s="342" t="s">
        <v>830</v>
      </c>
      <c r="H593" s="167">
        <v>147754.1</v>
      </c>
    </row>
    <row r="594" spans="2:8" ht="49.5" customHeight="1" x14ac:dyDescent="0.25">
      <c r="B594" s="368"/>
      <c r="C594" s="171"/>
      <c r="D594" s="127"/>
      <c r="E594" s="127"/>
      <c r="F594" s="127"/>
      <c r="G594" s="342" t="s">
        <v>831</v>
      </c>
      <c r="H594" s="167">
        <v>139189.6</v>
      </c>
    </row>
    <row r="595" spans="2:8" s="326" customFormat="1" ht="53.25" customHeight="1" x14ac:dyDescent="0.25">
      <c r="B595" s="367"/>
      <c r="C595" s="178">
        <v>11006</v>
      </c>
      <c r="D595" s="430" t="s">
        <v>832</v>
      </c>
      <c r="E595" s="430"/>
      <c r="F595" s="430"/>
      <c r="G595" s="336" t="s">
        <v>20</v>
      </c>
      <c r="H595" s="169">
        <v>74667.347999999998</v>
      </c>
    </row>
    <row r="596" spans="2:8" ht="30.75" customHeight="1" x14ac:dyDescent="0.25">
      <c r="B596" s="368"/>
      <c r="C596" s="171"/>
      <c r="D596" s="127"/>
      <c r="E596" s="127"/>
      <c r="F596" s="127"/>
      <c r="G596" s="342" t="s">
        <v>348</v>
      </c>
      <c r="H596" s="167">
        <v>74667.347999999998</v>
      </c>
    </row>
    <row r="597" spans="2:8" s="326" customFormat="1" ht="37.5" customHeight="1" x14ac:dyDescent="0.25">
      <c r="B597" s="367"/>
      <c r="C597" s="178">
        <v>11007</v>
      </c>
      <c r="D597" s="430" t="s">
        <v>833</v>
      </c>
      <c r="E597" s="430"/>
      <c r="F597" s="430"/>
      <c r="G597" s="336" t="s">
        <v>20</v>
      </c>
      <c r="H597" s="169">
        <v>34585.201659590406</v>
      </c>
    </row>
    <row r="598" spans="2:8" ht="37.5" customHeight="1" x14ac:dyDescent="0.25">
      <c r="B598" s="368"/>
      <c r="C598" s="171"/>
      <c r="D598" s="127"/>
      <c r="E598" s="127"/>
      <c r="F598" s="127"/>
      <c r="G598" s="342" t="s">
        <v>826</v>
      </c>
      <c r="H598" s="167">
        <v>34585.201659590406</v>
      </c>
    </row>
    <row r="599" spans="2:8" s="326" customFormat="1" ht="45" customHeight="1" x14ac:dyDescent="0.25">
      <c r="B599" s="367"/>
      <c r="C599" s="178">
        <v>11008</v>
      </c>
      <c r="D599" s="430" t="s">
        <v>834</v>
      </c>
      <c r="E599" s="430"/>
      <c r="F599" s="430"/>
      <c r="G599" s="336" t="s">
        <v>20</v>
      </c>
      <c r="H599" s="169">
        <f>H600+H601</f>
        <v>38111.9</v>
      </c>
    </row>
    <row r="600" spans="2:8" ht="60.75" customHeight="1" x14ac:dyDescent="0.25">
      <c r="B600" s="368"/>
      <c r="C600" s="171"/>
      <c r="D600" s="127"/>
      <c r="E600" s="127"/>
      <c r="F600" s="127"/>
      <c r="G600" s="342" t="s">
        <v>835</v>
      </c>
      <c r="H600" s="167">
        <v>26385.200000000001</v>
      </c>
    </row>
    <row r="601" spans="2:8" ht="54.75" customHeight="1" x14ac:dyDescent="0.25">
      <c r="B601" s="368"/>
      <c r="C601" s="171"/>
      <c r="D601" s="127"/>
      <c r="E601" s="127"/>
      <c r="F601" s="127"/>
      <c r="G601" s="342" t="s">
        <v>836</v>
      </c>
      <c r="H601" s="167">
        <v>11726.7</v>
      </c>
    </row>
    <row r="602" spans="2:8" s="326" customFormat="1" ht="37.5" customHeight="1" x14ac:dyDescent="0.25">
      <c r="B602" s="367"/>
      <c r="C602" s="178">
        <v>11009</v>
      </c>
      <c r="D602" s="430" t="s">
        <v>837</v>
      </c>
      <c r="E602" s="430"/>
      <c r="F602" s="430"/>
      <c r="G602" s="336" t="s">
        <v>20</v>
      </c>
      <c r="H602" s="169">
        <f>H603+H604+H605</f>
        <v>303590.2</v>
      </c>
    </row>
    <row r="603" spans="2:8" ht="37.5" customHeight="1" x14ac:dyDescent="0.25">
      <c r="B603" s="368"/>
      <c r="C603" s="171"/>
      <c r="D603" s="127"/>
      <c r="E603" s="127"/>
      <c r="F603" s="127"/>
      <c r="G603" s="342" t="s">
        <v>838</v>
      </c>
      <c r="H603" s="167">
        <v>100000</v>
      </c>
    </row>
    <row r="604" spans="2:8" ht="30" customHeight="1" x14ac:dyDescent="0.25">
      <c r="B604" s="368"/>
      <c r="C604" s="171"/>
      <c r="D604" s="127"/>
      <c r="E604" s="127"/>
      <c r="F604" s="127"/>
      <c r="G604" s="342" t="s">
        <v>348</v>
      </c>
      <c r="H604" s="167">
        <v>100000</v>
      </c>
    </row>
    <row r="605" spans="2:8" ht="37.5" customHeight="1" x14ac:dyDescent="0.25">
      <c r="B605" s="368"/>
      <c r="C605" s="171"/>
      <c r="D605" s="127"/>
      <c r="E605" s="127"/>
      <c r="F605" s="127"/>
      <c r="G605" s="342" t="s">
        <v>839</v>
      </c>
      <c r="H605" s="167">
        <v>103590.2</v>
      </c>
    </row>
    <row r="606" spans="2:8" s="326" customFormat="1" ht="58.5" customHeight="1" x14ac:dyDescent="0.25">
      <c r="B606" s="367"/>
      <c r="C606" s="178">
        <v>11010</v>
      </c>
      <c r="D606" s="430" t="s">
        <v>840</v>
      </c>
      <c r="E606" s="430"/>
      <c r="F606" s="430"/>
      <c r="G606" s="336" t="s">
        <v>20</v>
      </c>
      <c r="H606" s="169">
        <v>19068.557999999997</v>
      </c>
    </row>
    <row r="607" spans="2:8" ht="24.75" customHeight="1" x14ac:dyDescent="0.25">
      <c r="B607" s="368"/>
      <c r="C607" s="171"/>
      <c r="D607" s="127"/>
      <c r="E607" s="127"/>
      <c r="F607" s="127"/>
      <c r="G607" s="342" t="s">
        <v>348</v>
      </c>
      <c r="H607" s="167">
        <v>19068.557999999997</v>
      </c>
    </row>
    <row r="608" spans="2:8" s="326" customFormat="1" ht="50.25" customHeight="1" x14ac:dyDescent="0.25">
      <c r="B608" s="367"/>
      <c r="C608" s="178">
        <v>11011</v>
      </c>
      <c r="D608" s="430" t="s">
        <v>841</v>
      </c>
      <c r="E608" s="430"/>
      <c r="F608" s="430"/>
      <c r="G608" s="336" t="s">
        <v>20</v>
      </c>
      <c r="H608" s="169">
        <v>7818.7880000000005</v>
      </c>
    </row>
    <row r="609" spans="2:8" ht="30.75" customHeight="1" x14ac:dyDescent="0.25">
      <c r="B609" s="368"/>
      <c r="C609" s="171"/>
      <c r="D609" s="127"/>
      <c r="E609" s="127"/>
      <c r="F609" s="127"/>
      <c r="G609" s="342" t="s">
        <v>348</v>
      </c>
      <c r="H609" s="167">
        <v>7818.7880000000005</v>
      </c>
    </row>
    <row r="610" spans="2:8" s="326" customFormat="1" ht="52.5" customHeight="1" x14ac:dyDescent="0.25">
      <c r="B610" s="367"/>
      <c r="C610" s="178">
        <v>11012</v>
      </c>
      <c r="D610" s="430" t="s">
        <v>842</v>
      </c>
      <c r="E610" s="430"/>
      <c r="F610" s="430"/>
      <c r="G610" s="336" t="s">
        <v>20</v>
      </c>
      <c r="H610" s="169">
        <v>4444.4849999999997</v>
      </c>
    </row>
    <row r="611" spans="2:8" ht="27.75" customHeight="1" x14ac:dyDescent="0.25">
      <c r="B611" s="368"/>
      <c r="C611" s="171"/>
      <c r="D611" s="127"/>
      <c r="E611" s="127"/>
      <c r="F611" s="127"/>
      <c r="G611" s="342" t="s">
        <v>348</v>
      </c>
      <c r="H611" s="167">
        <v>4444.4849999999997</v>
      </c>
    </row>
    <row r="612" spans="2:8" s="326" customFormat="1" ht="55.5" customHeight="1" x14ac:dyDescent="0.25">
      <c r="B612" s="367"/>
      <c r="C612" s="178">
        <v>11013</v>
      </c>
      <c r="D612" s="430" t="s">
        <v>843</v>
      </c>
      <c r="E612" s="430"/>
      <c r="F612" s="430"/>
      <c r="G612" s="336" t="s">
        <v>20</v>
      </c>
      <c r="H612" s="169">
        <v>4888.9334999999992</v>
      </c>
    </row>
    <row r="613" spans="2:8" ht="27" customHeight="1" x14ac:dyDescent="0.25">
      <c r="B613" s="368"/>
      <c r="C613" s="171"/>
      <c r="D613" s="127"/>
      <c r="E613" s="127"/>
      <c r="F613" s="127"/>
      <c r="G613" s="342" t="s">
        <v>348</v>
      </c>
      <c r="H613" s="167">
        <v>4888.9334999999992</v>
      </c>
    </row>
    <row r="614" spans="2:8" s="326" customFormat="1" ht="37.5" customHeight="1" x14ac:dyDescent="0.25">
      <c r="B614" s="367"/>
      <c r="C614" s="178">
        <v>11014</v>
      </c>
      <c r="D614" s="430" t="s">
        <v>844</v>
      </c>
      <c r="E614" s="430"/>
      <c r="F614" s="430"/>
      <c r="G614" s="336" t="s">
        <v>20</v>
      </c>
      <c r="H614" s="169">
        <v>7111.1760000000004</v>
      </c>
    </row>
    <row r="615" spans="2:8" ht="30.75" customHeight="1" x14ac:dyDescent="0.25">
      <c r="B615" s="368"/>
      <c r="C615" s="171"/>
      <c r="D615" s="127"/>
      <c r="E615" s="127"/>
      <c r="F615" s="127"/>
      <c r="G615" s="342" t="s">
        <v>348</v>
      </c>
      <c r="H615" s="167">
        <v>7111.1760000000004</v>
      </c>
    </row>
    <row r="616" spans="2:8" s="326" customFormat="1" ht="51" customHeight="1" x14ac:dyDescent="0.25">
      <c r="B616" s="367"/>
      <c r="C616" s="178">
        <v>12002</v>
      </c>
      <c r="D616" s="430" t="s">
        <v>845</v>
      </c>
      <c r="E616" s="430"/>
      <c r="F616" s="430"/>
      <c r="G616" s="336" t="s">
        <v>20</v>
      </c>
      <c r="H616" s="169">
        <v>24483.8</v>
      </c>
    </row>
    <row r="617" spans="2:8" ht="37.5" customHeight="1" x14ac:dyDescent="0.25">
      <c r="B617" s="368"/>
      <c r="C617" s="171"/>
      <c r="D617" s="127"/>
      <c r="E617" s="127"/>
      <c r="F617" s="127"/>
      <c r="G617" s="342" t="s">
        <v>348</v>
      </c>
      <c r="H617" s="167">
        <v>24483.8</v>
      </c>
    </row>
    <row r="618" spans="2:8" s="326" customFormat="1" ht="41.25" customHeight="1" x14ac:dyDescent="0.25">
      <c r="B618" s="178">
        <v>1032</v>
      </c>
      <c r="C618" s="424" t="s">
        <v>846</v>
      </c>
      <c r="D618" s="425"/>
      <c r="E618" s="425"/>
      <c r="F618" s="426"/>
      <c r="G618" s="128"/>
      <c r="H618" s="169">
        <f>H619+H625+H627+H629+H631+H633+H635+H637+H639+H641</f>
        <v>2639923.7024453199</v>
      </c>
    </row>
    <row r="619" spans="2:8" s="326" customFormat="1" ht="37.5" customHeight="1" x14ac:dyDescent="0.25">
      <c r="B619" s="367"/>
      <c r="C619" s="178">
        <v>11001</v>
      </c>
      <c r="D619" s="430" t="s">
        <v>847</v>
      </c>
      <c r="E619" s="430"/>
      <c r="F619" s="430"/>
      <c r="G619" s="336" t="s">
        <v>20</v>
      </c>
      <c r="H619" s="169">
        <f>H620+H621+H622+H623+H624</f>
        <v>2148776.6</v>
      </c>
    </row>
    <row r="620" spans="2:8" s="327" customFormat="1" ht="29.25" customHeight="1" x14ac:dyDescent="0.25">
      <c r="B620" s="369"/>
      <c r="C620" s="370"/>
      <c r="D620" s="363"/>
      <c r="E620" s="363"/>
      <c r="F620" s="363"/>
      <c r="G620" s="342" t="s">
        <v>848</v>
      </c>
      <c r="H620" s="167">
        <v>371611.6</v>
      </c>
    </row>
    <row r="621" spans="2:8" s="327" customFormat="1" ht="30.75" customHeight="1" x14ac:dyDescent="0.25">
      <c r="B621" s="369"/>
      <c r="C621" s="370"/>
      <c r="D621" s="363"/>
      <c r="E621" s="363"/>
      <c r="F621" s="363"/>
      <c r="G621" s="342" t="s">
        <v>849</v>
      </c>
      <c r="H621" s="167">
        <v>321308.3</v>
      </c>
    </row>
    <row r="622" spans="2:8" s="327" customFormat="1" ht="27" customHeight="1" x14ac:dyDescent="0.25">
      <c r="B622" s="369"/>
      <c r="C622" s="370"/>
      <c r="D622" s="363"/>
      <c r="E622" s="363"/>
      <c r="F622" s="363"/>
      <c r="G622" s="342" t="s">
        <v>850</v>
      </c>
      <c r="H622" s="167">
        <v>210312</v>
      </c>
    </row>
    <row r="623" spans="2:8" s="327" customFormat="1" ht="37.5" customHeight="1" x14ac:dyDescent="0.25">
      <c r="B623" s="369"/>
      <c r="C623" s="370"/>
      <c r="D623" s="363"/>
      <c r="E623" s="363"/>
      <c r="F623" s="363"/>
      <c r="G623" s="342" t="s">
        <v>851</v>
      </c>
      <c r="H623" s="167">
        <v>978349.8</v>
      </c>
    </row>
    <row r="624" spans="2:8" s="327" customFormat="1" ht="47.25" customHeight="1" x14ac:dyDescent="0.25">
      <c r="B624" s="369"/>
      <c r="C624" s="370"/>
      <c r="D624" s="363"/>
      <c r="E624" s="363"/>
      <c r="F624" s="363"/>
      <c r="G624" s="342" t="s">
        <v>852</v>
      </c>
      <c r="H624" s="167">
        <v>267194.90000000002</v>
      </c>
    </row>
    <row r="625" spans="2:8" s="326" customFormat="1" ht="37.5" customHeight="1" x14ac:dyDescent="0.25">
      <c r="B625" s="367"/>
      <c r="C625" s="178">
        <v>11002</v>
      </c>
      <c r="D625" s="430" t="s">
        <v>853</v>
      </c>
      <c r="E625" s="430"/>
      <c r="F625" s="430"/>
      <c r="G625" s="336" t="s">
        <v>20</v>
      </c>
      <c r="H625" s="169">
        <f>H626</f>
        <v>130368.2</v>
      </c>
    </row>
    <row r="626" spans="2:8" ht="37.5" customHeight="1" x14ac:dyDescent="0.25">
      <c r="B626" s="368"/>
      <c r="C626" s="171"/>
      <c r="D626" s="127"/>
      <c r="E626" s="127"/>
      <c r="F626" s="127"/>
      <c r="G626" s="342" t="s">
        <v>854</v>
      </c>
      <c r="H626" s="167">
        <v>130368.2</v>
      </c>
    </row>
    <row r="627" spans="2:8" s="326" customFormat="1" ht="52.5" customHeight="1" x14ac:dyDescent="0.25">
      <c r="B627" s="367"/>
      <c r="C627" s="178">
        <v>11003</v>
      </c>
      <c r="D627" s="430" t="s">
        <v>855</v>
      </c>
      <c r="E627" s="430"/>
      <c r="F627" s="430"/>
      <c r="G627" s="336" t="s">
        <v>20</v>
      </c>
      <c r="H627" s="169">
        <f>H628</f>
        <v>212913.4</v>
      </c>
    </row>
    <row r="628" spans="2:8" ht="29.25" customHeight="1" x14ac:dyDescent="0.25">
      <c r="B628" s="368"/>
      <c r="C628" s="171"/>
      <c r="D628" s="127"/>
      <c r="E628" s="127"/>
      <c r="F628" s="127"/>
      <c r="G628" s="342" t="s">
        <v>348</v>
      </c>
      <c r="H628" s="167">
        <v>212913.4</v>
      </c>
    </row>
    <row r="629" spans="2:8" s="326" customFormat="1" ht="37.5" customHeight="1" x14ac:dyDescent="0.25">
      <c r="B629" s="367"/>
      <c r="C629" s="178">
        <v>11004</v>
      </c>
      <c r="D629" s="430" t="s">
        <v>856</v>
      </c>
      <c r="E629" s="430"/>
      <c r="F629" s="430"/>
      <c r="G629" s="73" t="s">
        <v>20</v>
      </c>
      <c r="H629" s="169">
        <v>24000.219000000001</v>
      </c>
    </row>
    <row r="630" spans="2:8" ht="37.5" customHeight="1" x14ac:dyDescent="0.25">
      <c r="B630" s="368"/>
      <c r="C630" s="171"/>
      <c r="D630" s="127"/>
      <c r="E630" s="127"/>
      <c r="F630" s="127"/>
      <c r="G630" s="342" t="s">
        <v>348</v>
      </c>
      <c r="H630" s="167">
        <v>24000.219000000001</v>
      </c>
    </row>
    <row r="631" spans="2:8" s="326" customFormat="1" ht="37.5" customHeight="1" x14ac:dyDescent="0.25">
      <c r="B631" s="367"/>
      <c r="C631" s="178">
        <v>11005</v>
      </c>
      <c r="D631" s="430" t="s">
        <v>857</v>
      </c>
      <c r="E631" s="430"/>
      <c r="F631" s="430"/>
      <c r="G631" s="336" t="s">
        <v>20</v>
      </c>
      <c r="H631" s="169">
        <v>52629.115999999995</v>
      </c>
    </row>
    <row r="632" spans="2:8" ht="30.75" customHeight="1" x14ac:dyDescent="0.25">
      <c r="B632" s="368"/>
      <c r="C632" s="171"/>
      <c r="D632" s="127"/>
      <c r="E632" s="127"/>
      <c r="F632" s="127"/>
      <c r="G632" s="342" t="s">
        <v>348</v>
      </c>
      <c r="H632" s="167">
        <v>52629.115999999995</v>
      </c>
    </row>
    <row r="633" spans="2:8" s="326" customFormat="1" ht="41.25" customHeight="1" x14ac:dyDescent="0.25">
      <c r="B633" s="367"/>
      <c r="C633" s="178">
        <v>11006</v>
      </c>
      <c r="D633" s="430" t="s">
        <v>858</v>
      </c>
      <c r="E633" s="430"/>
      <c r="F633" s="430"/>
      <c r="G633" s="336" t="s">
        <v>20</v>
      </c>
      <c r="H633" s="169">
        <v>13650.077922077922</v>
      </c>
    </row>
    <row r="634" spans="2:8" ht="36.75" customHeight="1" x14ac:dyDescent="0.25">
      <c r="B634" s="368"/>
      <c r="C634" s="171"/>
      <c r="D634" s="127"/>
      <c r="E634" s="127"/>
      <c r="F634" s="127"/>
      <c r="G634" s="342" t="s">
        <v>859</v>
      </c>
      <c r="H634" s="167">
        <v>13650.077922077922</v>
      </c>
    </row>
    <row r="635" spans="2:8" s="326" customFormat="1" ht="37.5" customHeight="1" x14ac:dyDescent="0.25">
      <c r="B635" s="367"/>
      <c r="C635" s="178">
        <v>11007</v>
      </c>
      <c r="D635" s="430" t="s">
        <v>860</v>
      </c>
      <c r="E635" s="430"/>
      <c r="F635" s="430"/>
      <c r="G635" s="336" t="s">
        <v>20</v>
      </c>
      <c r="H635" s="169">
        <v>19963.231964800001</v>
      </c>
    </row>
    <row r="636" spans="2:8" ht="19.5" customHeight="1" x14ac:dyDescent="0.25">
      <c r="B636" s="368"/>
      <c r="C636" s="171"/>
      <c r="D636" s="127"/>
      <c r="E636" s="127"/>
      <c r="F636" s="127"/>
      <c r="G636" s="342" t="s">
        <v>848</v>
      </c>
      <c r="H636" s="167">
        <v>19963.231964800001</v>
      </c>
    </row>
    <row r="637" spans="2:8" s="326" customFormat="1" ht="52.5" customHeight="1" x14ac:dyDescent="0.25">
      <c r="B637" s="367"/>
      <c r="C637" s="178">
        <v>11008</v>
      </c>
      <c r="D637" s="430" t="s">
        <v>861</v>
      </c>
      <c r="E637" s="430"/>
      <c r="F637" s="430"/>
      <c r="G637" s="336" t="s">
        <v>20</v>
      </c>
      <c r="H637" s="169">
        <v>18467.057999999997</v>
      </c>
    </row>
    <row r="638" spans="2:8" ht="27" customHeight="1" x14ac:dyDescent="0.25">
      <c r="B638" s="368"/>
      <c r="C638" s="171"/>
      <c r="D638" s="127"/>
      <c r="E638" s="127"/>
      <c r="F638" s="127"/>
      <c r="G638" s="342" t="s">
        <v>348</v>
      </c>
      <c r="H638" s="167">
        <v>18467.057999999997</v>
      </c>
    </row>
    <row r="639" spans="2:8" s="326" customFormat="1" ht="37.5" customHeight="1" x14ac:dyDescent="0.25">
      <c r="B639" s="367"/>
      <c r="C639" s="178">
        <v>11009</v>
      </c>
      <c r="D639" s="430" t="s">
        <v>862</v>
      </c>
      <c r="E639" s="430"/>
      <c r="F639" s="430"/>
      <c r="G639" s="336" t="s">
        <v>20</v>
      </c>
      <c r="H639" s="169">
        <v>12444.557999999999</v>
      </c>
    </row>
    <row r="640" spans="2:8" ht="32.25" customHeight="1" x14ac:dyDescent="0.25">
      <c r="B640" s="368"/>
      <c r="C640" s="171"/>
      <c r="D640" s="127"/>
      <c r="E640" s="127"/>
      <c r="F640" s="127"/>
      <c r="G640" s="342" t="s">
        <v>348</v>
      </c>
      <c r="H640" s="167">
        <v>12444.557999999999</v>
      </c>
    </row>
    <row r="641" spans="2:8" s="326" customFormat="1" ht="49.5" customHeight="1" x14ac:dyDescent="0.25">
      <c r="B641" s="367"/>
      <c r="C641" s="178">
        <v>11010</v>
      </c>
      <c r="D641" s="430" t="s">
        <v>863</v>
      </c>
      <c r="E641" s="430"/>
      <c r="F641" s="430"/>
      <c r="G641" s="336" t="s">
        <v>20</v>
      </c>
      <c r="H641" s="169">
        <v>6711.2415584415585</v>
      </c>
    </row>
    <row r="642" spans="2:8" ht="37.5" customHeight="1" x14ac:dyDescent="0.25">
      <c r="B642" s="368"/>
      <c r="C642" s="171"/>
      <c r="D642" s="127"/>
      <c r="E642" s="127"/>
      <c r="F642" s="127"/>
      <c r="G642" s="342" t="s">
        <v>854</v>
      </c>
      <c r="H642" s="167">
        <v>6711.2415584415585</v>
      </c>
    </row>
    <row r="643" spans="2:8" ht="27.75" customHeight="1" x14ac:dyDescent="0.25">
      <c r="B643" s="367">
        <v>1102</v>
      </c>
      <c r="C643" s="421" t="s">
        <v>1008</v>
      </c>
      <c r="D643" s="422"/>
      <c r="E643" s="422"/>
      <c r="F643" s="423"/>
      <c r="G643" s="354"/>
      <c r="H643" s="169">
        <f>H644+H646</f>
        <v>323967.76044870896</v>
      </c>
    </row>
    <row r="644" spans="2:8" ht="37.5" customHeight="1" x14ac:dyDescent="0.25">
      <c r="B644" s="367"/>
      <c r="C644" s="128">
        <v>11004</v>
      </c>
      <c r="D644" s="427" t="s">
        <v>1009</v>
      </c>
      <c r="E644" s="428"/>
      <c r="F644" s="429"/>
      <c r="G644" s="354" t="s">
        <v>20</v>
      </c>
      <c r="H644" s="169">
        <f>H645</f>
        <v>9923.4899411764709</v>
      </c>
    </row>
    <row r="645" spans="2:8" ht="25.5" customHeight="1" x14ac:dyDescent="0.25">
      <c r="B645" s="368"/>
      <c r="C645" s="171"/>
      <c r="D645" s="127"/>
      <c r="E645" s="127"/>
      <c r="F645" s="127"/>
      <c r="G645" s="127" t="s">
        <v>348</v>
      </c>
      <c r="H645" s="167">
        <v>9923.4899411764709</v>
      </c>
    </row>
    <row r="646" spans="2:8" ht="37.5" customHeight="1" x14ac:dyDescent="0.25">
      <c r="B646" s="367">
        <v>1117</v>
      </c>
      <c r="C646" s="427" t="s">
        <v>1010</v>
      </c>
      <c r="D646" s="428"/>
      <c r="E646" s="428"/>
      <c r="F646" s="429"/>
      <c r="G646" s="78"/>
      <c r="H646" s="169">
        <f>H647</f>
        <v>314044.27050753246</v>
      </c>
    </row>
    <row r="647" spans="2:8" ht="63.75" customHeight="1" x14ac:dyDescent="0.25">
      <c r="B647" s="368"/>
      <c r="C647" s="128">
        <v>11004</v>
      </c>
      <c r="D647" s="427" t="s">
        <v>1011</v>
      </c>
      <c r="E647" s="428"/>
      <c r="F647" s="429"/>
      <c r="G647" s="354" t="s">
        <v>20</v>
      </c>
      <c r="H647" s="169">
        <f>H648</f>
        <v>314044.27050753246</v>
      </c>
    </row>
    <row r="648" spans="2:8" ht="25.5" customHeight="1" x14ac:dyDescent="0.25">
      <c r="B648" s="368"/>
      <c r="C648" s="371"/>
      <c r="D648" s="364"/>
      <c r="E648" s="365"/>
      <c r="F648" s="366"/>
      <c r="G648" s="127" t="s">
        <v>348</v>
      </c>
      <c r="H648" s="167">
        <v>314044.27050753246</v>
      </c>
    </row>
    <row r="649" spans="2:8" s="326" customFormat="1" ht="30.75" customHeight="1" x14ac:dyDescent="0.25">
      <c r="B649" s="367">
        <v>1153</v>
      </c>
      <c r="C649" s="427" t="s">
        <v>864</v>
      </c>
      <c r="D649" s="431"/>
      <c r="E649" s="431"/>
      <c r="F649" s="432"/>
      <c r="G649" s="128"/>
      <c r="H649" s="169">
        <f>H650+H652</f>
        <v>128341.4807</v>
      </c>
    </row>
    <row r="650" spans="2:8" s="326" customFormat="1" ht="56.25" customHeight="1" x14ac:dyDescent="0.25">
      <c r="B650" s="367"/>
      <c r="C650" s="178">
        <v>11001</v>
      </c>
      <c r="D650" s="430" t="s">
        <v>865</v>
      </c>
      <c r="E650" s="430"/>
      <c r="F650" s="430"/>
      <c r="G650" s="336" t="s">
        <v>20</v>
      </c>
      <c r="H650" s="169">
        <v>104285.9031</v>
      </c>
    </row>
    <row r="651" spans="2:8" ht="52.5" customHeight="1" x14ac:dyDescent="0.25">
      <c r="B651" s="368"/>
      <c r="C651" s="171"/>
      <c r="D651" s="127"/>
      <c r="E651" s="127"/>
      <c r="F651" s="127"/>
      <c r="G651" s="342" t="s">
        <v>866</v>
      </c>
      <c r="H651" s="167">
        <v>104285.9031</v>
      </c>
    </row>
    <row r="652" spans="2:8" s="326" customFormat="1" ht="52.5" customHeight="1" x14ac:dyDescent="0.25">
      <c r="B652" s="367"/>
      <c r="C652" s="178">
        <v>11002</v>
      </c>
      <c r="D652" s="430" t="s">
        <v>18</v>
      </c>
      <c r="E652" s="430"/>
      <c r="F652" s="430"/>
      <c r="G652" s="336" t="s">
        <v>20</v>
      </c>
      <c r="H652" s="169">
        <v>24055.577600000004</v>
      </c>
    </row>
    <row r="653" spans="2:8" ht="99.75" customHeight="1" x14ac:dyDescent="0.25">
      <c r="B653" s="368"/>
      <c r="C653" s="171"/>
      <c r="D653" s="127"/>
      <c r="E653" s="127"/>
      <c r="F653" s="127"/>
      <c r="G653" s="342" t="s">
        <v>867</v>
      </c>
      <c r="H653" s="167">
        <v>24055.577600000004</v>
      </c>
    </row>
    <row r="654" spans="2:8" s="326" customFormat="1" ht="30" customHeight="1" x14ac:dyDescent="0.25">
      <c r="B654" s="178">
        <v>1088</v>
      </c>
      <c r="C654" s="427" t="s">
        <v>16</v>
      </c>
      <c r="D654" s="431"/>
      <c r="E654" s="431"/>
      <c r="F654" s="432"/>
      <c r="G654" s="128"/>
      <c r="H654" s="169">
        <f>H655+H657+H659+H661+H663+H665</f>
        <v>535602.36699999997</v>
      </c>
    </row>
    <row r="655" spans="2:8" s="326" customFormat="1" ht="52.5" customHeight="1" x14ac:dyDescent="0.25">
      <c r="B655" s="367"/>
      <c r="C655" s="178">
        <v>11003</v>
      </c>
      <c r="D655" s="430" t="s">
        <v>868</v>
      </c>
      <c r="E655" s="430"/>
      <c r="F655" s="430"/>
      <c r="G655" s="336" t="s">
        <v>20</v>
      </c>
      <c r="H655" s="169">
        <v>26633.599999999999</v>
      </c>
    </row>
    <row r="656" spans="2:8" ht="27" customHeight="1" x14ac:dyDescent="0.25">
      <c r="B656" s="368"/>
      <c r="C656" s="171"/>
      <c r="D656" s="127"/>
      <c r="E656" s="127"/>
      <c r="F656" s="127"/>
      <c r="G656" s="342" t="s">
        <v>348</v>
      </c>
      <c r="H656" s="167">
        <v>26633.599999999999</v>
      </c>
    </row>
    <row r="657" spans="2:8" s="326" customFormat="1" ht="37.5" customHeight="1" x14ac:dyDescent="0.25">
      <c r="B657" s="367"/>
      <c r="C657" s="178">
        <v>11005</v>
      </c>
      <c r="D657" s="430" t="s">
        <v>869</v>
      </c>
      <c r="E657" s="430"/>
      <c r="F657" s="430"/>
      <c r="G657" s="336" t="s">
        <v>20</v>
      </c>
      <c r="H657" s="169">
        <v>9777.8669999999984</v>
      </c>
    </row>
    <row r="658" spans="2:8" ht="33" customHeight="1" x14ac:dyDescent="0.25">
      <c r="B658" s="368"/>
      <c r="C658" s="171"/>
      <c r="D658" s="127"/>
      <c r="E658" s="127"/>
      <c r="F658" s="127"/>
      <c r="G658" s="342" t="s">
        <v>348</v>
      </c>
      <c r="H658" s="167">
        <v>9777.8669999999984</v>
      </c>
    </row>
    <row r="659" spans="2:8" s="326" customFormat="1" ht="83.25" customHeight="1" x14ac:dyDescent="0.25">
      <c r="B659" s="367"/>
      <c r="C659" s="178">
        <v>12002</v>
      </c>
      <c r="D659" s="430" t="s">
        <v>870</v>
      </c>
      <c r="E659" s="430"/>
      <c r="F659" s="430"/>
      <c r="G659" s="336" t="s">
        <v>20</v>
      </c>
      <c r="H659" s="169">
        <v>33804.9</v>
      </c>
    </row>
    <row r="660" spans="2:8" ht="66" customHeight="1" x14ac:dyDescent="0.25">
      <c r="B660" s="368"/>
      <c r="C660" s="171"/>
      <c r="D660" s="127"/>
      <c r="E660" s="127"/>
      <c r="F660" s="127"/>
      <c r="G660" s="342" t="s">
        <v>871</v>
      </c>
      <c r="H660" s="167">
        <v>33804.9</v>
      </c>
    </row>
    <row r="661" spans="2:8" s="326" customFormat="1" ht="55.5" customHeight="1" x14ac:dyDescent="0.25">
      <c r="B661" s="367"/>
      <c r="C661" s="178">
        <v>12004</v>
      </c>
      <c r="D661" s="430" t="s">
        <v>872</v>
      </c>
      <c r="E661" s="430"/>
      <c r="F661" s="430"/>
      <c r="G661" s="336" t="s">
        <v>20</v>
      </c>
      <c r="H661" s="169">
        <v>132886</v>
      </c>
    </row>
    <row r="662" spans="2:8" ht="87" customHeight="1" x14ac:dyDescent="0.25">
      <c r="B662" s="368"/>
      <c r="C662" s="171"/>
      <c r="D662" s="127"/>
      <c r="E662" s="127"/>
      <c r="F662" s="127"/>
      <c r="G662" s="342" t="s">
        <v>873</v>
      </c>
      <c r="H662" s="167">
        <v>132886</v>
      </c>
    </row>
    <row r="663" spans="2:8" s="326" customFormat="1" ht="56.25" customHeight="1" x14ac:dyDescent="0.25">
      <c r="B663" s="367"/>
      <c r="C663" s="178">
        <v>12005</v>
      </c>
      <c r="D663" s="430" t="s">
        <v>874</v>
      </c>
      <c r="E663" s="430"/>
      <c r="F663" s="430"/>
      <c r="G663" s="336" t="s">
        <v>20</v>
      </c>
      <c r="H663" s="169">
        <v>242500</v>
      </c>
    </row>
    <row r="664" spans="2:8" ht="71.25" customHeight="1" x14ac:dyDescent="0.25">
      <c r="B664" s="368"/>
      <c r="C664" s="171"/>
      <c r="D664" s="127"/>
      <c r="E664" s="127"/>
      <c r="F664" s="127"/>
      <c r="G664" s="342" t="s">
        <v>871</v>
      </c>
      <c r="H664" s="167">
        <v>242500</v>
      </c>
    </row>
    <row r="665" spans="2:8" s="326" customFormat="1" ht="51" customHeight="1" x14ac:dyDescent="0.25">
      <c r="B665" s="367"/>
      <c r="C665" s="178">
        <v>12011</v>
      </c>
      <c r="D665" s="482" t="s">
        <v>875</v>
      </c>
      <c r="E665" s="483"/>
      <c r="F665" s="483"/>
      <c r="G665" s="336" t="s">
        <v>20</v>
      </c>
      <c r="H665" s="169">
        <v>90000</v>
      </c>
    </row>
    <row r="666" spans="2:8" ht="42" customHeight="1" x14ac:dyDescent="0.25">
      <c r="B666" s="368"/>
      <c r="C666" s="171"/>
      <c r="D666" s="127"/>
      <c r="E666" s="127"/>
      <c r="F666" s="127"/>
      <c r="G666" s="342" t="s">
        <v>876</v>
      </c>
      <c r="H666" s="167">
        <v>90000</v>
      </c>
    </row>
    <row r="667" spans="2:8" s="326" customFormat="1" ht="30.75" customHeight="1" x14ac:dyDescent="0.25">
      <c r="B667" s="367">
        <v>1160</v>
      </c>
      <c r="C667" s="427" t="s">
        <v>877</v>
      </c>
      <c r="D667" s="431"/>
      <c r="E667" s="431"/>
      <c r="F667" s="432"/>
      <c r="G667" s="128"/>
      <c r="H667" s="169">
        <f>H668+H670+H672</f>
        <v>66340.022883148835</v>
      </c>
    </row>
    <row r="668" spans="2:8" s="326" customFormat="1" ht="57" customHeight="1" x14ac:dyDescent="0.25">
      <c r="B668" s="367"/>
      <c r="C668" s="178">
        <v>11006</v>
      </c>
      <c r="D668" s="430" t="s">
        <v>878</v>
      </c>
      <c r="E668" s="430"/>
      <c r="F668" s="430"/>
      <c r="G668" s="336" t="s">
        <v>20</v>
      </c>
      <c r="H668" s="169">
        <v>28117.451883148835</v>
      </c>
    </row>
    <row r="669" spans="2:8" ht="37.5" customHeight="1" x14ac:dyDescent="0.25">
      <c r="B669" s="368"/>
      <c r="C669" s="171"/>
      <c r="D669" s="127"/>
      <c r="E669" s="127"/>
      <c r="F669" s="127"/>
      <c r="G669" s="342" t="s">
        <v>348</v>
      </c>
      <c r="H669" s="167">
        <v>28117.451883148835</v>
      </c>
    </row>
    <row r="670" spans="2:8" s="326" customFormat="1" ht="57" customHeight="1" x14ac:dyDescent="0.25">
      <c r="B670" s="367"/>
      <c r="C670" s="178">
        <v>11007</v>
      </c>
      <c r="D670" s="430" t="s">
        <v>879</v>
      </c>
      <c r="E670" s="430"/>
      <c r="F670" s="430"/>
      <c r="G670" s="336" t="s">
        <v>20</v>
      </c>
      <c r="H670" s="169">
        <v>11555.661</v>
      </c>
    </row>
    <row r="671" spans="2:8" ht="30.75" customHeight="1" x14ac:dyDescent="0.25">
      <c r="B671" s="368"/>
      <c r="C671" s="171"/>
      <c r="D671" s="127"/>
      <c r="E671" s="127"/>
      <c r="F671" s="127"/>
      <c r="G671" s="342" t="s">
        <v>348</v>
      </c>
      <c r="H671" s="167">
        <v>11555.661</v>
      </c>
    </row>
    <row r="672" spans="2:8" s="326" customFormat="1" ht="52.5" customHeight="1" x14ac:dyDescent="0.25">
      <c r="B672" s="367"/>
      <c r="C672" s="178">
        <v>11008</v>
      </c>
      <c r="D672" s="430" t="s">
        <v>880</v>
      </c>
      <c r="E672" s="430"/>
      <c r="F672" s="430"/>
      <c r="G672" s="336" t="s">
        <v>20</v>
      </c>
      <c r="H672" s="169">
        <v>26666.91</v>
      </c>
    </row>
    <row r="673" spans="2:8" ht="37.5" customHeight="1" x14ac:dyDescent="0.25">
      <c r="B673" s="368"/>
      <c r="C673" s="171"/>
      <c r="D673" s="127"/>
      <c r="E673" s="127"/>
      <c r="F673" s="127"/>
      <c r="G673" s="342" t="s">
        <v>348</v>
      </c>
      <c r="H673" s="167">
        <v>26666.91</v>
      </c>
    </row>
    <row r="674" spans="2:8" ht="37.5" customHeight="1" x14ac:dyDescent="0.25">
      <c r="B674" s="352"/>
      <c r="C674" s="436" t="s">
        <v>881</v>
      </c>
      <c r="D674" s="436"/>
      <c r="E674" s="436"/>
      <c r="F674" s="436"/>
      <c r="G674" s="436"/>
      <c r="H674" s="85">
        <f>H675</f>
        <v>65271.38</v>
      </c>
    </row>
    <row r="675" spans="2:8" ht="39.75" customHeight="1" x14ac:dyDescent="0.25">
      <c r="B675" s="178">
        <v>1070</v>
      </c>
      <c r="C675" s="424" t="s">
        <v>882</v>
      </c>
      <c r="D675" s="425"/>
      <c r="E675" s="425"/>
      <c r="F675" s="426"/>
      <c r="G675" s="178"/>
      <c r="H675" s="180">
        <f>H676+H678</f>
        <v>65271.38</v>
      </c>
    </row>
    <row r="676" spans="2:8" ht="56.25" customHeight="1" x14ac:dyDescent="0.25">
      <c r="B676" s="128"/>
      <c r="C676" s="128">
        <v>11001</v>
      </c>
      <c r="D676" s="482" t="s">
        <v>883</v>
      </c>
      <c r="E676" s="482"/>
      <c r="F676" s="482"/>
      <c r="G676" s="73" t="s">
        <v>884</v>
      </c>
      <c r="H676" s="180">
        <v>28078.479999999996</v>
      </c>
    </row>
    <row r="677" spans="2:8" ht="24.75" customHeight="1" x14ac:dyDescent="0.25">
      <c r="B677" s="171"/>
      <c r="C677" s="171"/>
      <c r="D677" s="127"/>
      <c r="E677" s="127"/>
      <c r="F677" s="127"/>
      <c r="G677" s="181" t="s">
        <v>885</v>
      </c>
      <c r="H677" s="182">
        <v>28078.479999999996</v>
      </c>
    </row>
    <row r="678" spans="2:8" s="326" customFormat="1" ht="53.25" customHeight="1" x14ac:dyDescent="0.25">
      <c r="B678" s="128"/>
      <c r="C678" s="128">
        <v>11002</v>
      </c>
      <c r="D678" s="482" t="s">
        <v>886</v>
      </c>
      <c r="E678" s="483"/>
      <c r="F678" s="483"/>
      <c r="G678" s="73" t="s">
        <v>884</v>
      </c>
      <c r="H678" s="180">
        <f>H679+H680</f>
        <v>37192.9</v>
      </c>
    </row>
    <row r="679" spans="2:8" ht="24.75" customHeight="1" x14ac:dyDescent="0.25">
      <c r="B679" s="171"/>
      <c r="C679" s="171"/>
      <c r="D679" s="127"/>
      <c r="E679" s="127"/>
      <c r="F679" s="127"/>
      <c r="G679" s="181" t="s">
        <v>887</v>
      </c>
      <c r="H679" s="182">
        <v>32137.9</v>
      </c>
    </row>
    <row r="680" spans="2:8" ht="31.5" customHeight="1" x14ac:dyDescent="0.25">
      <c r="B680" s="171"/>
      <c r="C680" s="171"/>
      <c r="D680" s="127"/>
      <c r="E680" s="127"/>
      <c r="F680" s="127"/>
      <c r="G680" s="342" t="s">
        <v>1036</v>
      </c>
      <c r="H680" s="182">
        <v>5055</v>
      </c>
    </row>
    <row r="681" spans="2:8" ht="42.75" customHeight="1" x14ac:dyDescent="0.25">
      <c r="B681" s="97"/>
      <c r="C681" s="484" t="s">
        <v>888</v>
      </c>
      <c r="D681" s="485"/>
      <c r="E681" s="485"/>
      <c r="F681" s="485"/>
      <c r="G681" s="486"/>
      <c r="H681" s="85">
        <f>H682+H685+H688</f>
        <v>847468</v>
      </c>
    </row>
    <row r="682" spans="2:8" ht="39" customHeight="1" x14ac:dyDescent="0.25">
      <c r="B682" s="355">
        <v>1120</v>
      </c>
      <c r="C682" s="433" t="s">
        <v>889</v>
      </c>
      <c r="D682" s="434"/>
      <c r="E682" s="434"/>
      <c r="F682" s="435"/>
      <c r="G682" s="97"/>
      <c r="H682" s="85">
        <f t="shared" ref="H682:H686" si="93">H683</f>
        <v>36927.4</v>
      </c>
    </row>
    <row r="683" spans="2:8" ht="53.25" customHeight="1" x14ac:dyDescent="0.25">
      <c r="B683" s="355"/>
      <c r="C683" s="355">
        <v>11005</v>
      </c>
      <c r="D683" s="430" t="s">
        <v>890</v>
      </c>
      <c r="E683" s="430"/>
      <c r="F683" s="430"/>
      <c r="G683" s="336" t="s">
        <v>888</v>
      </c>
      <c r="H683" s="85">
        <f t="shared" si="93"/>
        <v>36927.4</v>
      </c>
    </row>
    <row r="684" spans="2:8" ht="48" customHeight="1" x14ac:dyDescent="0.25">
      <c r="B684" s="97"/>
      <c r="C684" s="97"/>
      <c r="D684" s="356"/>
      <c r="E684" s="356"/>
      <c r="F684" s="356"/>
      <c r="G684" s="166" t="s">
        <v>891</v>
      </c>
      <c r="H684" s="167">
        <v>36927.4</v>
      </c>
    </row>
    <row r="685" spans="2:8" ht="48" customHeight="1" x14ac:dyDescent="0.25">
      <c r="B685" s="355">
        <v>1123</v>
      </c>
      <c r="C685" s="433" t="s">
        <v>892</v>
      </c>
      <c r="D685" s="434"/>
      <c r="E685" s="434"/>
      <c r="F685" s="435"/>
      <c r="G685" s="97"/>
      <c r="H685" s="85">
        <f>H686</f>
        <v>260888</v>
      </c>
    </row>
    <row r="686" spans="2:8" ht="36" customHeight="1" x14ac:dyDescent="0.25">
      <c r="B686" s="97"/>
      <c r="C686" s="355">
        <v>11002</v>
      </c>
      <c r="D686" s="430" t="s">
        <v>893</v>
      </c>
      <c r="E686" s="430"/>
      <c r="F686" s="430"/>
      <c r="G686" s="336" t="s">
        <v>888</v>
      </c>
      <c r="H686" s="85">
        <f t="shared" si="93"/>
        <v>260888</v>
      </c>
    </row>
    <row r="687" spans="2:8" ht="54" customHeight="1" x14ac:dyDescent="0.25">
      <c r="B687" s="97"/>
      <c r="C687" s="97"/>
      <c r="D687" s="356"/>
      <c r="E687" s="356"/>
      <c r="F687" s="356"/>
      <c r="G687" s="166" t="s">
        <v>894</v>
      </c>
      <c r="H687" s="167">
        <v>260888</v>
      </c>
    </row>
    <row r="688" spans="2:8" ht="57" customHeight="1" x14ac:dyDescent="0.25">
      <c r="B688" s="355">
        <v>1149</v>
      </c>
      <c r="C688" s="433" t="s">
        <v>895</v>
      </c>
      <c r="D688" s="434"/>
      <c r="E688" s="434"/>
      <c r="F688" s="435"/>
      <c r="G688" s="97"/>
      <c r="H688" s="85">
        <f>H689+H691+H693</f>
        <v>549652.6</v>
      </c>
    </row>
    <row r="689" spans="2:10" ht="39" customHeight="1" x14ac:dyDescent="0.25">
      <c r="B689" s="355"/>
      <c r="C689" s="355">
        <v>11001</v>
      </c>
      <c r="D689" s="430" t="s">
        <v>896</v>
      </c>
      <c r="E689" s="430"/>
      <c r="F689" s="430"/>
      <c r="G689" s="336" t="s">
        <v>888</v>
      </c>
      <c r="H689" s="85">
        <f t="shared" ref="H689" si="94">H690</f>
        <v>313464.59999999998</v>
      </c>
    </row>
    <row r="690" spans="2:10" ht="56.25" customHeight="1" x14ac:dyDescent="0.25">
      <c r="B690" s="97"/>
      <c r="C690" s="97"/>
      <c r="D690" s="356"/>
      <c r="E690" s="356"/>
      <c r="F690" s="356"/>
      <c r="G690" s="166" t="s">
        <v>891</v>
      </c>
      <c r="H690" s="94">
        <v>313464.59999999998</v>
      </c>
    </row>
    <row r="691" spans="2:10" ht="105.75" customHeight="1" x14ac:dyDescent="0.25">
      <c r="B691" s="355"/>
      <c r="C691" s="355">
        <v>11002</v>
      </c>
      <c r="D691" s="430" t="s">
        <v>897</v>
      </c>
      <c r="E691" s="430"/>
      <c r="F691" s="430"/>
      <c r="G691" s="336" t="s">
        <v>888</v>
      </c>
      <c r="H691" s="85">
        <f t="shared" ref="H691" si="95">H692</f>
        <v>230965</v>
      </c>
    </row>
    <row r="692" spans="2:10" ht="35.25" customHeight="1" x14ac:dyDescent="0.25">
      <c r="B692" s="97"/>
      <c r="C692" s="97"/>
      <c r="D692" s="356"/>
      <c r="E692" s="356"/>
      <c r="F692" s="356"/>
      <c r="G692" s="166" t="s">
        <v>898</v>
      </c>
      <c r="H692" s="94">
        <v>230965</v>
      </c>
    </row>
    <row r="693" spans="2:10" ht="53.25" customHeight="1" x14ac:dyDescent="0.25">
      <c r="B693" s="355"/>
      <c r="C693" s="355">
        <v>11003</v>
      </c>
      <c r="D693" s="430" t="s">
        <v>899</v>
      </c>
      <c r="E693" s="430"/>
      <c r="F693" s="430"/>
      <c r="G693" s="336" t="s">
        <v>888</v>
      </c>
      <c r="H693" s="85">
        <f t="shared" ref="H693" si="96">H694</f>
        <v>5223</v>
      </c>
    </row>
    <row r="694" spans="2:10" ht="52.5" customHeight="1" x14ac:dyDescent="0.25">
      <c r="B694" s="97"/>
      <c r="C694" s="97"/>
      <c r="D694" s="356"/>
      <c r="E694" s="356"/>
      <c r="F694" s="356"/>
      <c r="G694" s="166" t="s">
        <v>891</v>
      </c>
      <c r="H694" s="94">
        <v>5223</v>
      </c>
    </row>
    <row r="695" spans="2:10" ht="42" customHeight="1" x14ac:dyDescent="0.25">
      <c r="B695" s="352"/>
      <c r="C695" s="436" t="s">
        <v>900</v>
      </c>
      <c r="D695" s="436"/>
      <c r="E695" s="436"/>
      <c r="F695" s="436"/>
      <c r="G695" s="436"/>
      <c r="H695" s="316">
        <f>+H696+H705+H708</f>
        <v>2009158.2999999998</v>
      </c>
    </row>
    <row r="696" spans="2:10" ht="42" customHeight="1" x14ac:dyDescent="0.25">
      <c r="B696" s="355">
        <v>1043</v>
      </c>
      <c r="C696" s="436" t="s">
        <v>901</v>
      </c>
      <c r="D696" s="436"/>
      <c r="E696" s="436"/>
      <c r="F696" s="436"/>
      <c r="G696" s="355"/>
      <c r="H696" s="85">
        <f>+H697+H700+H703</f>
        <v>1500748.4</v>
      </c>
    </row>
    <row r="697" spans="2:10" ht="51.75" customHeight="1" x14ac:dyDescent="0.25">
      <c r="B697" s="355"/>
      <c r="C697" s="355">
        <v>11001</v>
      </c>
      <c r="D697" s="430" t="s">
        <v>902</v>
      </c>
      <c r="E697" s="430"/>
      <c r="F697" s="430"/>
      <c r="G697" s="336" t="s">
        <v>900</v>
      </c>
      <c r="H697" s="85">
        <f>+H699+H698</f>
        <v>91460</v>
      </c>
    </row>
    <row r="698" spans="2:10" ht="29.25" customHeight="1" x14ac:dyDescent="0.25">
      <c r="B698" s="398"/>
      <c r="C698" s="397"/>
      <c r="D698" s="406"/>
      <c r="E698" s="407"/>
      <c r="F698" s="408" t="s">
        <v>1050</v>
      </c>
      <c r="G698" s="409" t="s">
        <v>1059</v>
      </c>
      <c r="H698" s="404">
        <v>4600</v>
      </c>
      <c r="J698" s="317"/>
    </row>
    <row r="699" spans="2:10" ht="33.75" customHeight="1" x14ac:dyDescent="0.25">
      <c r="B699" s="355"/>
      <c r="C699" s="355"/>
      <c r="D699" s="88"/>
      <c r="E699" s="88"/>
      <c r="F699" s="543" t="s">
        <v>1051</v>
      </c>
      <c r="G699" s="183" t="s">
        <v>348</v>
      </c>
      <c r="H699" s="94">
        <v>86860</v>
      </c>
      <c r="J699" s="317"/>
    </row>
    <row r="700" spans="2:10" ht="53.25" customHeight="1" x14ac:dyDescent="0.25">
      <c r="B700" s="355"/>
      <c r="C700" s="355">
        <v>11002</v>
      </c>
      <c r="D700" s="430" t="s">
        <v>903</v>
      </c>
      <c r="E700" s="430"/>
      <c r="F700" s="430"/>
      <c r="G700" s="336" t="s">
        <v>900</v>
      </c>
      <c r="H700" s="85">
        <f>+H702+H701</f>
        <v>149595.4</v>
      </c>
    </row>
    <row r="701" spans="2:10" ht="33" customHeight="1" x14ac:dyDescent="0.25">
      <c r="B701" s="398"/>
      <c r="C701" s="397"/>
      <c r="D701" s="406"/>
      <c r="E701" s="407"/>
      <c r="F701" s="408" t="s">
        <v>1050</v>
      </c>
      <c r="G701" s="409" t="s">
        <v>1059</v>
      </c>
      <c r="H701" s="404">
        <v>15000</v>
      </c>
      <c r="J701" s="317"/>
    </row>
    <row r="702" spans="2:10" ht="32.25" customHeight="1" x14ac:dyDescent="0.25">
      <c r="B702" s="355"/>
      <c r="C702" s="355"/>
      <c r="D702" s="88"/>
      <c r="E702" s="88"/>
      <c r="F702" s="543" t="s">
        <v>1051</v>
      </c>
      <c r="G702" s="183" t="s">
        <v>348</v>
      </c>
      <c r="H702" s="94">
        <v>134595.4</v>
      </c>
    </row>
    <row r="703" spans="2:10" ht="50.25" customHeight="1" x14ac:dyDescent="0.25">
      <c r="B703" s="355"/>
      <c r="C703" s="355">
        <v>11003</v>
      </c>
      <c r="D703" s="430" t="s">
        <v>904</v>
      </c>
      <c r="E703" s="430"/>
      <c r="F703" s="430"/>
      <c r="G703" s="336" t="s">
        <v>900</v>
      </c>
      <c r="H703" s="85">
        <f t="shared" ref="H703" si="97">+H704</f>
        <v>1259693</v>
      </c>
    </row>
    <row r="704" spans="2:10" ht="42" customHeight="1" x14ac:dyDescent="0.25">
      <c r="B704" s="355"/>
      <c r="C704" s="355"/>
      <c r="D704" s="88"/>
      <c r="E704" s="88"/>
      <c r="F704" s="88"/>
      <c r="G704" s="183" t="s">
        <v>348</v>
      </c>
      <c r="H704" s="94">
        <v>1259693</v>
      </c>
    </row>
    <row r="705" spans="2:8" ht="42" customHeight="1" x14ac:dyDescent="0.25">
      <c r="B705" s="355">
        <v>1049</v>
      </c>
      <c r="C705" s="436" t="s">
        <v>905</v>
      </c>
      <c r="D705" s="436"/>
      <c r="E705" s="436"/>
      <c r="F705" s="436"/>
      <c r="G705" s="355"/>
      <c r="H705" s="85">
        <f t="shared" ref="H705:H706" si="98">+H706</f>
        <v>218088.9</v>
      </c>
    </row>
    <row r="706" spans="2:8" ht="55.5" customHeight="1" x14ac:dyDescent="0.25">
      <c r="B706" s="355"/>
      <c r="C706" s="355">
        <v>11004</v>
      </c>
      <c r="D706" s="430" t="s">
        <v>906</v>
      </c>
      <c r="E706" s="430"/>
      <c r="F706" s="430"/>
      <c r="G706" s="336" t="s">
        <v>900</v>
      </c>
      <c r="H706" s="85">
        <f t="shared" si="98"/>
        <v>218088.9</v>
      </c>
    </row>
    <row r="707" spans="2:8" ht="42" customHeight="1" x14ac:dyDescent="0.25">
      <c r="B707" s="355"/>
      <c r="C707" s="355"/>
      <c r="D707" s="88"/>
      <c r="E707" s="88"/>
      <c r="F707" s="88"/>
      <c r="G707" s="344" t="s">
        <v>907</v>
      </c>
      <c r="H707" s="94">
        <v>218088.9</v>
      </c>
    </row>
    <row r="708" spans="2:8" ht="35.25" customHeight="1" x14ac:dyDescent="0.25">
      <c r="B708" s="355">
        <v>1164</v>
      </c>
      <c r="C708" s="436" t="s">
        <v>908</v>
      </c>
      <c r="D708" s="436"/>
      <c r="E708" s="436"/>
      <c r="F708" s="436"/>
      <c r="G708" s="355"/>
      <c r="H708" s="85">
        <f>+H709</f>
        <v>290321</v>
      </c>
    </row>
    <row r="709" spans="2:8" ht="54" customHeight="1" x14ac:dyDescent="0.25">
      <c r="B709" s="355"/>
      <c r="C709" s="355">
        <v>11001</v>
      </c>
      <c r="D709" s="445" t="s">
        <v>909</v>
      </c>
      <c r="E709" s="446"/>
      <c r="F709" s="447"/>
      <c r="G709" s="336" t="s">
        <v>900</v>
      </c>
      <c r="H709" s="85">
        <f t="shared" ref="H709" si="99">+H710</f>
        <v>290321</v>
      </c>
    </row>
    <row r="710" spans="2:8" ht="45.75" customHeight="1" x14ac:dyDescent="0.25">
      <c r="B710" s="355"/>
      <c r="C710" s="355"/>
      <c r="D710" s="88"/>
      <c r="E710" s="88"/>
      <c r="F710" s="88"/>
      <c r="G710" s="344" t="s">
        <v>910</v>
      </c>
      <c r="H710" s="94">
        <v>290321</v>
      </c>
    </row>
    <row r="711" spans="2:8" ht="33.75" customHeight="1" x14ac:dyDescent="0.25">
      <c r="B711" s="352"/>
      <c r="C711" s="418">
        <v>1</v>
      </c>
      <c r="D711" s="418"/>
      <c r="E711" s="418"/>
      <c r="F711" s="418"/>
      <c r="G711" s="418"/>
      <c r="H711" s="310">
        <f>+H712+H717+H732</f>
        <v>2310334</v>
      </c>
    </row>
    <row r="712" spans="2:8" ht="43.5" customHeight="1" x14ac:dyDescent="0.25">
      <c r="B712" s="90">
        <v>1016</v>
      </c>
      <c r="C712" s="451" t="s">
        <v>912</v>
      </c>
      <c r="D712" s="452"/>
      <c r="E712" s="452"/>
      <c r="F712" s="453"/>
      <c r="G712" s="153"/>
      <c r="H712" s="310">
        <f>H713+H715</f>
        <v>272200.2</v>
      </c>
    </row>
    <row r="713" spans="2:8" ht="42.75" customHeight="1" x14ac:dyDescent="0.25">
      <c r="B713" s="97"/>
      <c r="C713" s="336">
        <v>11001</v>
      </c>
      <c r="D713" s="430" t="s">
        <v>913</v>
      </c>
      <c r="E713" s="430"/>
      <c r="F713" s="430"/>
      <c r="G713" s="336" t="s">
        <v>911</v>
      </c>
      <c r="H713" s="109">
        <f t="shared" ref="H713" si="100">H714</f>
        <v>45250.400000000001</v>
      </c>
    </row>
    <row r="714" spans="2:8" ht="48.75" customHeight="1" x14ac:dyDescent="0.25">
      <c r="B714" s="97"/>
      <c r="C714" s="336"/>
      <c r="D714" s="116"/>
      <c r="E714" s="360"/>
      <c r="F714" s="360"/>
      <c r="G714" s="344" t="s">
        <v>914</v>
      </c>
      <c r="H714" s="184">
        <v>45250.400000000001</v>
      </c>
    </row>
    <row r="715" spans="2:8" ht="42.75" customHeight="1" x14ac:dyDescent="0.25">
      <c r="B715" s="97"/>
      <c r="C715" s="336">
        <v>11002</v>
      </c>
      <c r="D715" s="445" t="s">
        <v>915</v>
      </c>
      <c r="E715" s="446"/>
      <c r="F715" s="447"/>
      <c r="G715" s="336" t="s">
        <v>911</v>
      </c>
      <c r="H715" s="109">
        <f t="shared" ref="H715" si="101">H716</f>
        <v>226949.8</v>
      </c>
    </row>
    <row r="716" spans="2:8" ht="32.25" customHeight="1" x14ac:dyDescent="0.25">
      <c r="B716" s="97"/>
      <c r="C716" s="336"/>
      <c r="D716" s="116"/>
      <c r="E716" s="360"/>
      <c r="F716" s="360"/>
      <c r="G716" s="158" t="s">
        <v>916</v>
      </c>
      <c r="H716" s="184">
        <v>226949.8</v>
      </c>
    </row>
    <row r="717" spans="2:8" ht="57" customHeight="1" x14ac:dyDescent="0.25">
      <c r="B717" s="355">
        <v>1155</v>
      </c>
      <c r="C717" s="436" t="s">
        <v>917</v>
      </c>
      <c r="D717" s="436"/>
      <c r="E717" s="436"/>
      <c r="F717" s="436"/>
      <c r="G717" s="21"/>
      <c r="H717" s="310">
        <f>H718+H720+H722+H724+H726+H728+H730</f>
        <v>858143.7</v>
      </c>
    </row>
    <row r="718" spans="2:8" ht="72" customHeight="1" x14ac:dyDescent="0.25">
      <c r="B718" s="97"/>
      <c r="C718" s="336">
        <v>11004</v>
      </c>
      <c r="D718" s="430" t="s">
        <v>918</v>
      </c>
      <c r="E718" s="430"/>
      <c r="F718" s="430"/>
      <c r="G718" s="336" t="s">
        <v>911</v>
      </c>
      <c r="H718" s="109">
        <f t="shared" ref="H718" si="102">H719</f>
        <v>252666.4</v>
      </c>
    </row>
    <row r="719" spans="2:8" ht="41.25" customHeight="1" x14ac:dyDescent="0.25">
      <c r="B719" s="154"/>
      <c r="C719" s="336"/>
      <c r="D719" s="116"/>
      <c r="E719" s="360"/>
      <c r="F719" s="360"/>
      <c r="G719" s="342" t="s">
        <v>919</v>
      </c>
      <c r="H719" s="184">
        <v>252666.4</v>
      </c>
    </row>
    <row r="720" spans="2:8" ht="60.75" customHeight="1" x14ac:dyDescent="0.25">
      <c r="B720" s="352"/>
      <c r="C720" s="336">
        <v>11005</v>
      </c>
      <c r="D720" s="430" t="s">
        <v>920</v>
      </c>
      <c r="E720" s="430"/>
      <c r="F720" s="430"/>
      <c r="G720" s="336" t="s">
        <v>911</v>
      </c>
      <c r="H720" s="109">
        <f t="shared" ref="H720:H728" si="103">H721</f>
        <v>136209.20000000001</v>
      </c>
    </row>
    <row r="721" spans="2:8" ht="38.25" customHeight="1" x14ac:dyDescent="0.25">
      <c r="B721" s="159"/>
      <c r="C721" s="336"/>
      <c r="D721" s="116"/>
      <c r="E721" s="360"/>
      <c r="F721" s="360"/>
      <c r="G721" s="342" t="s">
        <v>921</v>
      </c>
      <c r="H721" s="184">
        <v>136209.20000000001</v>
      </c>
    </row>
    <row r="722" spans="2:8" ht="67.5" customHeight="1" x14ac:dyDescent="0.25">
      <c r="B722" s="352"/>
      <c r="C722" s="336">
        <v>11006</v>
      </c>
      <c r="D722" s="430" t="s">
        <v>922</v>
      </c>
      <c r="E722" s="430"/>
      <c r="F722" s="430"/>
      <c r="G722" s="336" t="s">
        <v>911</v>
      </c>
      <c r="H722" s="109">
        <f t="shared" si="103"/>
        <v>140288</v>
      </c>
    </row>
    <row r="723" spans="2:8" ht="36" customHeight="1" x14ac:dyDescent="0.25">
      <c r="B723" s="159"/>
      <c r="C723" s="336"/>
      <c r="D723" s="116"/>
      <c r="E723" s="360"/>
      <c r="F723" s="360"/>
      <c r="G723" s="342" t="s">
        <v>923</v>
      </c>
      <c r="H723" s="184">
        <v>140288</v>
      </c>
    </row>
    <row r="724" spans="2:8" ht="48" customHeight="1" x14ac:dyDescent="0.25">
      <c r="B724" s="97"/>
      <c r="C724" s="336">
        <v>11007</v>
      </c>
      <c r="D724" s="430" t="s">
        <v>924</v>
      </c>
      <c r="E724" s="430"/>
      <c r="F724" s="430"/>
      <c r="G724" s="336" t="s">
        <v>911</v>
      </c>
      <c r="H724" s="109">
        <f t="shared" si="103"/>
        <v>127406.1</v>
      </c>
    </row>
    <row r="725" spans="2:8" ht="33.75" customHeight="1" x14ac:dyDescent="0.25">
      <c r="B725" s="159"/>
      <c r="C725" s="336"/>
      <c r="D725" s="116"/>
      <c r="E725" s="360"/>
      <c r="F725" s="360"/>
      <c r="G725" s="342" t="s">
        <v>925</v>
      </c>
      <c r="H725" s="184">
        <v>127406.1</v>
      </c>
    </row>
    <row r="726" spans="2:8" ht="55.5" customHeight="1" x14ac:dyDescent="0.25">
      <c r="B726" s="97"/>
      <c r="C726" s="336">
        <v>11008</v>
      </c>
      <c r="D726" s="430" t="s">
        <v>926</v>
      </c>
      <c r="E726" s="430"/>
      <c r="F726" s="430"/>
      <c r="G726" s="336" t="s">
        <v>911</v>
      </c>
      <c r="H726" s="109">
        <f t="shared" si="103"/>
        <v>44700</v>
      </c>
    </row>
    <row r="727" spans="2:8" ht="35.25" customHeight="1" x14ac:dyDescent="0.25">
      <c r="B727" s="97"/>
      <c r="C727" s="336"/>
      <c r="D727" s="116"/>
      <c r="E727" s="360"/>
      <c r="F727" s="360"/>
      <c r="G727" s="342" t="s">
        <v>927</v>
      </c>
      <c r="H727" s="184">
        <v>44700</v>
      </c>
    </row>
    <row r="728" spans="2:8" ht="52.5" customHeight="1" x14ac:dyDescent="0.25">
      <c r="B728" s="97"/>
      <c r="C728" s="336">
        <v>11009</v>
      </c>
      <c r="D728" s="430" t="s">
        <v>928</v>
      </c>
      <c r="E728" s="430"/>
      <c r="F728" s="430"/>
      <c r="G728" s="336" t="s">
        <v>911</v>
      </c>
      <c r="H728" s="109">
        <f t="shared" si="103"/>
        <v>15603.8</v>
      </c>
    </row>
    <row r="729" spans="2:8" ht="35.25" customHeight="1" x14ac:dyDescent="0.25">
      <c r="B729" s="97"/>
      <c r="C729" s="336"/>
      <c r="D729" s="116"/>
      <c r="E729" s="360"/>
      <c r="F729" s="360"/>
      <c r="G729" s="342" t="s">
        <v>929</v>
      </c>
      <c r="H729" s="184">
        <v>15603.8</v>
      </c>
    </row>
    <row r="730" spans="2:8" ht="74.25" customHeight="1" x14ac:dyDescent="0.25">
      <c r="B730" s="97"/>
      <c r="C730" s="336">
        <v>11010</v>
      </c>
      <c r="D730" s="430" t="s">
        <v>930</v>
      </c>
      <c r="E730" s="430"/>
      <c r="F730" s="430"/>
      <c r="G730" s="336" t="s">
        <v>911</v>
      </c>
      <c r="H730" s="109">
        <f t="shared" ref="H730" si="104">H731</f>
        <v>141270.20000000001</v>
      </c>
    </row>
    <row r="731" spans="2:8" ht="35.25" customHeight="1" x14ac:dyDescent="0.25">
      <c r="B731" s="97"/>
      <c r="C731" s="336"/>
      <c r="D731" s="116"/>
      <c r="E731" s="360"/>
      <c r="F731" s="360"/>
      <c r="G731" s="185" t="s">
        <v>931</v>
      </c>
      <c r="H731" s="184">
        <v>141270.20000000001</v>
      </c>
    </row>
    <row r="732" spans="2:8" ht="27.75" customHeight="1" x14ac:dyDescent="0.25">
      <c r="B732" s="355">
        <v>1173</v>
      </c>
      <c r="C732" s="433" t="s">
        <v>932</v>
      </c>
      <c r="D732" s="434"/>
      <c r="E732" s="434"/>
      <c r="F732" s="435"/>
      <c r="G732" s="21"/>
      <c r="H732" s="310">
        <f>H733+H735</f>
        <v>1179990.1000000001</v>
      </c>
    </row>
    <row r="733" spans="2:8" ht="47.25" customHeight="1" x14ac:dyDescent="0.25">
      <c r="B733" s="97"/>
      <c r="C733" s="336">
        <v>11002</v>
      </c>
      <c r="D733" s="430" t="s">
        <v>933</v>
      </c>
      <c r="E733" s="430"/>
      <c r="F733" s="430"/>
      <c r="G733" s="336" t="s">
        <v>934</v>
      </c>
      <c r="H733" s="109">
        <f t="shared" ref="H733:H735" si="105">H734</f>
        <v>1126664.3</v>
      </c>
    </row>
    <row r="734" spans="2:8" ht="32.25" customHeight="1" x14ac:dyDescent="0.25">
      <c r="B734" s="97"/>
      <c r="C734" s="336"/>
      <c r="D734" s="116"/>
      <c r="E734" s="360"/>
      <c r="F734" s="360"/>
      <c r="G734" s="166" t="s">
        <v>935</v>
      </c>
      <c r="H734" s="184">
        <v>1126664.3</v>
      </c>
    </row>
    <row r="735" spans="2:8" ht="50.25" customHeight="1" x14ac:dyDescent="0.25">
      <c r="B735" s="97"/>
      <c r="C735" s="336">
        <v>11005</v>
      </c>
      <c r="D735" s="430" t="s">
        <v>936</v>
      </c>
      <c r="E735" s="430"/>
      <c r="F735" s="430"/>
      <c r="G735" s="336" t="s">
        <v>934</v>
      </c>
      <c r="H735" s="109">
        <f t="shared" si="105"/>
        <v>53325.8</v>
      </c>
    </row>
    <row r="736" spans="2:8" ht="48.75" customHeight="1" x14ac:dyDescent="0.25">
      <c r="B736" s="97"/>
      <c r="C736" s="336"/>
      <c r="D736" s="116"/>
      <c r="E736" s="360"/>
      <c r="F736" s="360"/>
      <c r="G736" s="175" t="s">
        <v>937</v>
      </c>
      <c r="H736" s="184">
        <v>53325.8</v>
      </c>
    </row>
    <row r="737" spans="2:8" ht="29.25" customHeight="1" x14ac:dyDescent="0.25">
      <c r="B737" s="352"/>
      <c r="C737" s="436" t="s">
        <v>938</v>
      </c>
      <c r="D737" s="436"/>
      <c r="E737" s="436"/>
      <c r="F737" s="436"/>
      <c r="G737" s="436"/>
      <c r="H737" s="85">
        <f>H738+H749+H756</f>
        <v>2240730.5</v>
      </c>
    </row>
    <row r="738" spans="2:8" ht="32.25" customHeight="1" x14ac:dyDescent="0.25">
      <c r="B738" s="336">
        <v>1059</v>
      </c>
      <c r="C738" s="451" t="s">
        <v>939</v>
      </c>
      <c r="D738" s="452"/>
      <c r="E738" s="452"/>
      <c r="F738" s="453"/>
      <c r="G738" s="90"/>
      <c r="H738" s="85">
        <f>H739+H741+H743+H745+H747</f>
        <v>272870.30000000005</v>
      </c>
    </row>
    <row r="739" spans="2:8" ht="38.25" customHeight="1" x14ac:dyDescent="0.25">
      <c r="B739" s="188"/>
      <c r="C739" s="355">
        <v>11001</v>
      </c>
      <c r="D739" s="436" t="s">
        <v>940</v>
      </c>
      <c r="E739" s="436"/>
      <c r="F739" s="436"/>
      <c r="G739" s="336" t="s">
        <v>938</v>
      </c>
      <c r="H739" s="85">
        <f t="shared" ref="H739" si="106">H740</f>
        <v>112443</v>
      </c>
    </row>
    <row r="740" spans="2:8" ht="52.5" customHeight="1" x14ac:dyDescent="0.25">
      <c r="B740" s="188"/>
      <c r="C740" s="97"/>
      <c r="D740" s="116"/>
      <c r="E740" s="116"/>
      <c r="F740" s="116"/>
      <c r="G740" s="344" t="s">
        <v>941</v>
      </c>
      <c r="H740" s="94">
        <v>112443</v>
      </c>
    </row>
    <row r="741" spans="2:8" ht="42.75" customHeight="1" x14ac:dyDescent="0.25">
      <c r="B741" s="188"/>
      <c r="C741" s="355">
        <v>11003</v>
      </c>
      <c r="D741" s="430" t="s">
        <v>942</v>
      </c>
      <c r="E741" s="430"/>
      <c r="F741" s="430"/>
      <c r="G741" s="336" t="s">
        <v>938</v>
      </c>
      <c r="H741" s="187">
        <f t="shared" ref="H741" si="107">H742</f>
        <v>47076.7</v>
      </c>
    </row>
    <row r="742" spans="2:8" ht="22.5" customHeight="1" x14ac:dyDescent="0.25">
      <c r="B742" s="188"/>
      <c r="C742" s="355"/>
      <c r="D742" s="88"/>
      <c r="E742" s="88"/>
      <c r="F742" s="88"/>
      <c r="G742" s="183" t="s">
        <v>943</v>
      </c>
      <c r="H742" s="94">
        <v>47076.7</v>
      </c>
    </row>
    <row r="743" spans="2:8" ht="52.5" customHeight="1" x14ac:dyDescent="0.25">
      <c r="B743" s="173"/>
      <c r="C743" s="355">
        <v>11005</v>
      </c>
      <c r="D743" s="430" t="s">
        <v>944</v>
      </c>
      <c r="E743" s="430"/>
      <c r="F743" s="430"/>
      <c r="G743" s="172" t="s">
        <v>938</v>
      </c>
      <c r="H743" s="187">
        <f t="shared" ref="H743" si="108">H744</f>
        <v>27810</v>
      </c>
    </row>
    <row r="744" spans="2:8" ht="61.5" customHeight="1" x14ac:dyDescent="0.25">
      <c r="B744" s="173"/>
      <c r="C744" s="355"/>
      <c r="D744" s="88"/>
      <c r="E744" s="88"/>
      <c r="F744" s="88"/>
      <c r="G744" s="183" t="s">
        <v>945</v>
      </c>
      <c r="H744" s="94">
        <v>27810</v>
      </c>
    </row>
    <row r="745" spans="2:8" ht="46.5" customHeight="1" x14ac:dyDescent="0.25">
      <c r="B745" s="173"/>
      <c r="C745" s="355">
        <v>11006</v>
      </c>
      <c r="D745" s="430" t="s">
        <v>946</v>
      </c>
      <c r="E745" s="430"/>
      <c r="F745" s="430"/>
      <c r="G745" s="172" t="s">
        <v>938</v>
      </c>
      <c r="H745" s="187">
        <f t="shared" ref="H745:H747" si="109">H746</f>
        <v>79354.600000000006</v>
      </c>
    </row>
    <row r="746" spans="2:8" ht="38.25" customHeight="1" x14ac:dyDescent="0.25">
      <c r="B746" s="91"/>
      <c r="C746" s="97"/>
      <c r="D746" s="116"/>
      <c r="E746" s="116"/>
      <c r="F746" s="116"/>
      <c r="G746" s="183" t="s">
        <v>947</v>
      </c>
      <c r="H746" s="94">
        <v>79354.600000000006</v>
      </c>
    </row>
    <row r="747" spans="2:8" ht="54" customHeight="1" x14ac:dyDescent="0.25">
      <c r="B747" s="91"/>
      <c r="C747" s="355">
        <v>11007</v>
      </c>
      <c r="D747" s="430" t="s">
        <v>948</v>
      </c>
      <c r="E747" s="430"/>
      <c r="F747" s="430"/>
      <c r="G747" s="172" t="s">
        <v>938</v>
      </c>
      <c r="H747" s="187">
        <f t="shared" si="109"/>
        <v>6186</v>
      </c>
    </row>
    <row r="748" spans="2:8" ht="38.25" customHeight="1" x14ac:dyDescent="0.25">
      <c r="B748" s="91"/>
      <c r="C748" s="97"/>
      <c r="D748" s="116"/>
      <c r="E748" s="116"/>
      <c r="F748" s="116"/>
      <c r="G748" s="183" t="s">
        <v>348</v>
      </c>
      <c r="H748" s="94">
        <v>6186</v>
      </c>
    </row>
    <row r="749" spans="2:8" ht="30.75" customHeight="1" x14ac:dyDescent="0.25">
      <c r="B749" s="336">
        <v>1116</v>
      </c>
      <c r="C749" s="433" t="s">
        <v>949</v>
      </c>
      <c r="D749" s="434"/>
      <c r="E749" s="434"/>
      <c r="F749" s="435"/>
      <c r="G749" s="355"/>
      <c r="H749" s="85">
        <f>H750+H752+H754</f>
        <v>1235426.3999999999</v>
      </c>
    </row>
    <row r="750" spans="2:8" ht="37.5" customHeight="1" x14ac:dyDescent="0.25">
      <c r="B750" s="188"/>
      <c r="C750" s="355">
        <v>11001</v>
      </c>
      <c r="D750" s="430" t="s">
        <v>950</v>
      </c>
      <c r="E750" s="430"/>
      <c r="F750" s="430"/>
      <c r="G750" s="336" t="s">
        <v>938</v>
      </c>
      <c r="H750" s="85">
        <f t="shared" ref="H750" si="110">H751</f>
        <v>907255.9</v>
      </c>
    </row>
    <row r="751" spans="2:8" ht="53.25" customHeight="1" x14ac:dyDescent="0.25">
      <c r="B751" s="188"/>
      <c r="C751" s="87"/>
      <c r="D751" s="189"/>
      <c r="E751" s="189"/>
      <c r="F751" s="189"/>
      <c r="G751" s="344" t="s">
        <v>941</v>
      </c>
      <c r="H751" s="94">
        <v>907255.9</v>
      </c>
    </row>
    <row r="752" spans="2:8" ht="37.5" customHeight="1" x14ac:dyDescent="0.25">
      <c r="B752" s="336"/>
      <c r="C752" s="355">
        <v>11002</v>
      </c>
      <c r="D752" s="436" t="s">
        <v>951</v>
      </c>
      <c r="E752" s="436"/>
      <c r="F752" s="436"/>
      <c r="G752" s="172" t="s">
        <v>938</v>
      </c>
      <c r="H752" s="187">
        <f t="shared" ref="H752" si="111">H753</f>
        <v>68604.7</v>
      </c>
    </row>
    <row r="753" spans="2:10" ht="48.75" customHeight="1" x14ac:dyDescent="0.25">
      <c r="B753" s="336"/>
      <c r="C753" s="355"/>
      <c r="D753" s="88"/>
      <c r="E753" s="88"/>
      <c r="F753" s="88"/>
      <c r="G753" s="183" t="s">
        <v>941</v>
      </c>
      <c r="H753" s="94">
        <v>68604.7</v>
      </c>
    </row>
    <row r="754" spans="2:10" ht="79.5" customHeight="1" x14ac:dyDescent="0.25">
      <c r="B754" s="336"/>
      <c r="C754" s="355">
        <v>11003</v>
      </c>
      <c r="D754" s="430" t="s">
        <v>952</v>
      </c>
      <c r="E754" s="430"/>
      <c r="F754" s="430"/>
      <c r="G754" s="172" t="s">
        <v>938</v>
      </c>
      <c r="H754" s="187">
        <f t="shared" ref="H754" si="112">H755</f>
        <v>259565.8</v>
      </c>
    </row>
    <row r="755" spans="2:10" ht="66" customHeight="1" x14ac:dyDescent="0.25">
      <c r="B755" s="336"/>
      <c r="C755" s="355"/>
      <c r="D755" s="88"/>
      <c r="E755" s="88"/>
      <c r="F755" s="88"/>
      <c r="G755" s="183" t="s">
        <v>945</v>
      </c>
      <c r="H755" s="94">
        <v>259565.8</v>
      </c>
    </row>
    <row r="756" spans="2:10" ht="27.75" customHeight="1" x14ac:dyDescent="0.25">
      <c r="B756" s="336">
        <v>1187</v>
      </c>
      <c r="C756" s="487" t="s">
        <v>953</v>
      </c>
      <c r="D756" s="488"/>
      <c r="E756" s="488"/>
      <c r="F756" s="488"/>
      <c r="G756" s="399"/>
      <c r="H756" s="400">
        <f>H757+H760</f>
        <v>732433.8</v>
      </c>
    </row>
    <row r="757" spans="2:10" ht="39.75" customHeight="1" x14ac:dyDescent="0.25">
      <c r="B757" s="336"/>
      <c r="C757" s="492">
        <v>11001</v>
      </c>
      <c r="D757" s="420" t="s">
        <v>1049</v>
      </c>
      <c r="E757" s="420"/>
      <c r="F757" s="420"/>
      <c r="G757" s="401" t="s">
        <v>938</v>
      </c>
      <c r="H757" s="402">
        <f>SUM(H758:H759)</f>
        <v>432433.8</v>
      </c>
    </row>
    <row r="758" spans="2:10" ht="39.75" customHeight="1" x14ac:dyDescent="0.25">
      <c r="B758" s="384"/>
      <c r="C758" s="493"/>
      <c r="D758" s="489" t="s">
        <v>1050</v>
      </c>
      <c r="E758" s="490"/>
      <c r="F758" s="491"/>
      <c r="G758" s="403" t="s">
        <v>1052</v>
      </c>
      <c r="H758" s="404">
        <v>108108.5</v>
      </c>
      <c r="J758" s="317"/>
    </row>
    <row r="759" spans="2:10" ht="39.75" customHeight="1" x14ac:dyDescent="0.25">
      <c r="B759" s="384"/>
      <c r="C759" s="494"/>
      <c r="D759" s="489" t="s">
        <v>1051</v>
      </c>
      <c r="E759" s="490"/>
      <c r="F759" s="491"/>
      <c r="G759" s="403" t="s">
        <v>348</v>
      </c>
      <c r="H759" s="404">
        <v>324325.3</v>
      </c>
    </row>
    <row r="760" spans="2:10" ht="84" customHeight="1" x14ac:dyDescent="0.25">
      <c r="B760" s="21"/>
      <c r="C760" s="492">
        <v>11002</v>
      </c>
      <c r="D760" s="420" t="s">
        <v>1054</v>
      </c>
      <c r="E760" s="420"/>
      <c r="F760" s="420"/>
      <c r="G760" s="401" t="s">
        <v>938</v>
      </c>
      <c r="H760" s="402">
        <f>SUM(H761:H762)</f>
        <v>300000</v>
      </c>
    </row>
    <row r="761" spans="2:10" ht="29.25" customHeight="1" x14ac:dyDescent="0.25">
      <c r="B761" s="21"/>
      <c r="C761" s="493"/>
      <c r="D761" s="489" t="s">
        <v>1050</v>
      </c>
      <c r="E761" s="490"/>
      <c r="F761" s="491"/>
      <c r="G761" s="403" t="s">
        <v>1053</v>
      </c>
      <c r="H761" s="404">
        <v>100000</v>
      </c>
    </row>
    <row r="762" spans="2:10" ht="36.75" customHeight="1" x14ac:dyDescent="0.25">
      <c r="B762" s="21"/>
      <c r="C762" s="494"/>
      <c r="D762" s="489" t="s">
        <v>1051</v>
      </c>
      <c r="E762" s="490"/>
      <c r="F762" s="491"/>
      <c r="G762" s="403" t="s">
        <v>348</v>
      </c>
      <c r="H762" s="404">
        <v>200000</v>
      </c>
    </row>
    <row r="763" spans="2:10" ht="35.25" customHeight="1" x14ac:dyDescent="0.25">
      <c r="B763" s="352"/>
      <c r="C763" s="436" t="s">
        <v>954</v>
      </c>
      <c r="D763" s="436"/>
      <c r="E763" s="436"/>
      <c r="F763" s="436"/>
      <c r="G763" s="436"/>
      <c r="H763" s="85">
        <f>+H764</f>
        <v>16925.3</v>
      </c>
    </row>
    <row r="764" spans="2:10" ht="46.5" customHeight="1" x14ac:dyDescent="0.25">
      <c r="B764" s="357">
        <v>1073</v>
      </c>
      <c r="C764" s="433" t="s">
        <v>955</v>
      </c>
      <c r="D764" s="434"/>
      <c r="E764" s="434"/>
      <c r="F764" s="435"/>
      <c r="G764" s="90"/>
      <c r="H764" s="85">
        <f>+H765</f>
        <v>16925.3</v>
      </c>
    </row>
    <row r="765" spans="2:10" ht="42" customHeight="1" x14ac:dyDescent="0.25">
      <c r="B765" s="172"/>
      <c r="C765" s="87">
        <v>11001</v>
      </c>
      <c r="D765" s="445" t="s">
        <v>956</v>
      </c>
      <c r="E765" s="446"/>
      <c r="F765" s="447"/>
      <c r="G765" s="335" t="s">
        <v>954</v>
      </c>
      <c r="H765" s="85">
        <f>+H766</f>
        <v>16925.3</v>
      </c>
    </row>
    <row r="766" spans="2:10" ht="36.75" customHeight="1" x14ac:dyDescent="0.25">
      <c r="B766" s="97"/>
      <c r="C766" s="97"/>
      <c r="D766" s="356"/>
      <c r="E766" s="356"/>
      <c r="F766" s="356"/>
      <c r="G766" s="183" t="s">
        <v>957</v>
      </c>
      <c r="H766" s="94">
        <v>16925.3</v>
      </c>
    </row>
    <row r="767" spans="2:10" ht="39" customHeight="1" x14ac:dyDescent="0.25">
      <c r="B767" s="352"/>
      <c r="C767" s="353"/>
      <c r="D767" s="325" t="s">
        <v>333</v>
      </c>
      <c r="E767" s="325"/>
      <c r="F767" s="325"/>
      <c r="G767" s="311"/>
      <c r="H767" s="85">
        <f>+H768+H771+H782+H786+H790</f>
        <v>1928006.1</v>
      </c>
    </row>
    <row r="768" spans="2:10" ht="43.5" customHeight="1" x14ac:dyDescent="0.25">
      <c r="B768" s="357">
        <v>1067</v>
      </c>
      <c r="C768" s="495" t="s">
        <v>958</v>
      </c>
      <c r="D768" s="495"/>
      <c r="E768" s="495"/>
      <c r="F768" s="495"/>
      <c r="G768" s="90"/>
      <c r="H768" s="85">
        <f>+H769</f>
        <v>16680</v>
      </c>
    </row>
    <row r="769" spans="2:10" ht="37.5" customHeight="1" x14ac:dyDescent="0.25">
      <c r="B769" s="91"/>
      <c r="C769" s="355">
        <v>11002</v>
      </c>
      <c r="D769" s="430" t="s">
        <v>959</v>
      </c>
      <c r="E769" s="430"/>
      <c r="F769" s="430"/>
      <c r="G769" s="336" t="s">
        <v>333</v>
      </c>
      <c r="H769" s="85">
        <f t="shared" ref="H769" si="113">+H770</f>
        <v>16680</v>
      </c>
    </row>
    <row r="770" spans="2:10" ht="33.75" customHeight="1" x14ac:dyDescent="0.25">
      <c r="B770" s="91"/>
      <c r="C770" s="355"/>
      <c r="D770" s="88"/>
      <c r="E770" s="88"/>
      <c r="F770" s="88"/>
      <c r="G770" s="344" t="s">
        <v>960</v>
      </c>
      <c r="H770" s="94">
        <v>16680</v>
      </c>
    </row>
    <row r="771" spans="2:10" ht="28.5" customHeight="1" x14ac:dyDescent="0.25">
      <c r="B771" s="336">
        <v>1079</v>
      </c>
      <c r="C771" s="436" t="s">
        <v>961</v>
      </c>
      <c r="D771" s="436"/>
      <c r="E771" s="436"/>
      <c r="F771" s="436"/>
      <c r="G771" s="355"/>
      <c r="H771" s="85">
        <f t="shared" ref="H771" si="114">+H772+H774+H776+H778+H780</f>
        <v>371665.1</v>
      </c>
    </row>
    <row r="772" spans="2:10" ht="59.25" customHeight="1" x14ac:dyDescent="0.25">
      <c r="B772" s="91"/>
      <c r="C772" s="355">
        <v>11002</v>
      </c>
      <c r="D772" s="430" t="s">
        <v>962</v>
      </c>
      <c r="E772" s="430"/>
      <c r="F772" s="430"/>
      <c r="G772" s="336" t="s">
        <v>963</v>
      </c>
      <c r="H772" s="85">
        <f t="shared" ref="H772" si="115">+H773</f>
        <v>30837.5</v>
      </c>
    </row>
    <row r="773" spans="2:10" ht="22.5" customHeight="1" x14ac:dyDescent="0.25">
      <c r="B773" s="91"/>
      <c r="C773" s="355"/>
      <c r="D773" s="88"/>
      <c r="E773" s="88"/>
      <c r="F773" s="88"/>
      <c r="G773" s="344" t="s">
        <v>964</v>
      </c>
      <c r="H773" s="94">
        <v>30837.5</v>
      </c>
    </row>
    <row r="774" spans="2:10" ht="73.5" customHeight="1" x14ac:dyDescent="0.25">
      <c r="B774" s="91"/>
      <c r="C774" s="355">
        <v>11003</v>
      </c>
      <c r="D774" s="430" t="s">
        <v>965</v>
      </c>
      <c r="E774" s="430"/>
      <c r="F774" s="430"/>
      <c r="G774" s="336" t="s">
        <v>963</v>
      </c>
      <c r="H774" s="85">
        <f t="shared" ref="H774" si="116">+H775</f>
        <v>313731.59999999998</v>
      </c>
    </row>
    <row r="775" spans="2:10" ht="38.25" customHeight="1" x14ac:dyDescent="0.25">
      <c r="B775" s="91"/>
      <c r="C775" s="355"/>
      <c r="D775" s="88"/>
      <c r="E775" s="88"/>
      <c r="F775" s="88"/>
      <c r="G775" s="344" t="s">
        <v>966</v>
      </c>
      <c r="H775" s="94">
        <v>313731.59999999998</v>
      </c>
    </row>
    <row r="776" spans="2:10" ht="64.5" customHeight="1" x14ac:dyDescent="0.25">
      <c r="B776" s="91"/>
      <c r="C776" s="355">
        <v>11004</v>
      </c>
      <c r="D776" s="430" t="s">
        <v>967</v>
      </c>
      <c r="E776" s="430"/>
      <c r="F776" s="430"/>
      <c r="G776" s="336" t="s">
        <v>963</v>
      </c>
      <c r="H776" s="85">
        <f t="shared" ref="H776" si="117">+H777</f>
        <v>8496</v>
      </c>
    </row>
    <row r="777" spans="2:10" ht="20.25" customHeight="1" x14ac:dyDescent="0.25">
      <c r="B777" s="91"/>
      <c r="C777" s="355"/>
      <c r="D777" s="88"/>
      <c r="E777" s="88"/>
      <c r="F777" s="88"/>
      <c r="G777" s="344" t="s">
        <v>964</v>
      </c>
      <c r="H777" s="94">
        <v>8496</v>
      </c>
    </row>
    <row r="778" spans="2:10" ht="60.75" customHeight="1" x14ac:dyDescent="0.25">
      <c r="B778" s="91"/>
      <c r="C778" s="355">
        <v>11005</v>
      </c>
      <c r="D778" s="430" t="s">
        <v>968</v>
      </c>
      <c r="E778" s="430"/>
      <c r="F778" s="430"/>
      <c r="G778" s="336" t="s">
        <v>963</v>
      </c>
      <c r="H778" s="85">
        <f t="shared" ref="H778" si="118">+H779</f>
        <v>3600</v>
      </c>
    </row>
    <row r="779" spans="2:10" ht="44.25" customHeight="1" x14ac:dyDescent="0.25">
      <c r="B779" s="91"/>
      <c r="C779" s="355"/>
      <c r="D779" s="88"/>
      <c r="E779" s="88"/>
      <c r="F779" s="88"/>
      <c r="G779" s="344" t="s">
        <v>966</v>
      </c>
      <c r="H779" s="94">
        <v>3600</v>
      </c>
    </row>
    <row r="780" spans="2:10" ht="62.25" customHeight="1" x14ac:dyDescent="0.25">
      <c r="B780" s="91"/>
      <c r="C780" s="355">
        <v>11006</v>
      </c>
      <c r="D780" s="430" t="s">
        <v>969</v>
      </c>
      <c r="E780" s="430"/>
      <c r="F780" s="430"/>
      <c r="G780" s="336" t="s">
        <v>963</v>
      </c>
      <c r="H780" s="85">
        <f t="shared" ref="H780" si="119">+H781</f>
        <v>15000</v>
      </c>
    </row>
    <row r="781" spans="2:10" ht="40.5" customHeight="1" x14ac:dyDescent="0.25">
      <c r="B781" s="91"/>
      <c r="C781" s="355"/>
      <c r="D781" s="88"/>
      <c r="E781" s="88"/>
      <c r="F781" s="88"/>
      <c r="G781" s="344" t="s">
        <v>966</v>
      </c>
      <c r="H781" s="94">
        <v>15000</v>
      </c>
    </row>
    <row r="782" spans="2:10" ht="31.5" customHeight="1" x14ac:dyDescent="0.25">
      <c r="B782" s="336">
        <v>1104</v>
      </c>
      <c r="C782" s="436" t="s">
        <v>970</v>
      </c>
      <c r="D782" s="436"/>
      <c r="E782" s="436"/>
      <c r="F782" s="436"/>
      <c r="G782" s="355"/>
      <c r="H782" s="85">
        <f>+H783</f>
        <v>183120</v>
      </c>
    </row>
    <row r="783" spans="2:10" ht="45" customHeight="1" x14ac:dyDescent="0.25">
      <c r="B783" s="91"/>
      <c r="C783" s="355">
        <v>11001</v>
      </c>
      <c r="D783" s="430" t="s">
        <v>971</v>
      </c>
      <c r="E783" s="430"/>
      <c r="F783" s="430"/>
      <c r="G783" s="336" t="s">
        <v>333</v>
      </c>
      <c r="H783" s="85">
        <f>+H784+H785</f>
        <v>183120</v>
      </c>
    </row>
    <row r="784" spans="2:10" ht="29.25" customHeight="1" x14ac:dyDescent="0.25">
      <c r="B784" s="398"/>
      <c r="C784" s="397"/>
      <c r="D784" s="406"/>
      <c r="E784" s="407"/>
      <c r="F784" s="408" t="s">
        <v>1050</v>
      </c>
      <c r="G784" s="409" t="s">
        <v>1058</v>
      </c>
      <c r="H784" s="404">
        <v>30581</v>
      </c>
      <c r="J784" s="317"/>
    </row>
    <row r="785" spans="2:10" ht="31.5" customHeight="1" x14ac:dyDescent="0.25">
      <c r="B785" s="91"/>
      <c r="C785" s="355"/>
      <c r="D785" s="88"/>
      <c r="E785" s="88"/>
      <c r="F785" s="408" t="s">
        <v>1051</v>
      </c>
      <c r="G785" s="344" t="s">
        <v>348</v>
      </c>
      <c r="H785" s="94">
        <v>152539</v>
      </c>
    </row>
    <row r="786" spans="2:10" ht="33.75" customHeight="1" x14ac:dyDescent="0.25">
      <c r="B786" s="336">
        <v>1165</v>
      </c>
      <c r="C786" s="436" t="s">
        <v>972</v>
      </c>
      <c r="D786" s="436"/>
      <c r="E786" s="436"/>
      <c r="F786" s="436"/>
      <c r="G786" s="355"/>
      <c r="H786" s="85">
        <f>+H787</f>
        <v>1072141</v>
      </c>
    </row>
    <row r="787" spans="2:10" ht="39.75" customHeight="1" x14ac:dyDescent="0.25">
      <c r="B787" s="91"/>
      <c r="C787" s="355">
        <v>11001</v>
      </c>
      <c r="D787" s="420" t="s">
        <v>973</v>
      </c>
      <c r="E787" s="420"/>
      <c r="F787" s="420"/>
      <c r="G787" s="405" t="s">
        <v>333</v>
      </c>
      <c r="H787" s="400">
        <f>+H788+H789</f>
        <v>1072141</v>
      </c>
    </row>
    <row r="788" spans="2:10" ht="29.25" customHeight="1" x14ac:dyDescent="0.25">
      <c r="B788" s="384"/>
      <c r="C788" s="382"/>
      <c r="D788" s="406"/>
      <c r="E788" s="407"/>
      <c r="F788" s="408" t="s">
        <v>1050</v>
      </c>
      <c r="G788" s="409" t="s">
        <v>1057</v>
      </c>
      <c r="H788" s="404">
        <v>178346.1</v>
      </c>
      <c r="J788" s="317"/>
    </row>
    <row r="789" spans="2:10" ht="31.5" customHeight="1" x14ac:dyDescent="0.25">
      <c r="B789" s="384"/>
      <c r="C789" s="382"/>
      <c r="D789" s="410"/>
      <c r="E789" s="411"/>
      <c r="F789" s="408" t="s">
        <v>1056</v>
      </c>
      <c r="G789" s="409" t="s">
        <v>348</v>
      </c>
      <c r="H789" s="412">
        <v>893794.9</v>
      </c>
    </row>
    <row r="790" spans="2:10" ht="34.5" customHeight="1" x14ac:dyDescent="0.25">
      <c r="B790" s="383">
        <v>1190</v>
      </c>
      <c r="C790" s="495" t="s">
        <v>974</v>
      </c>
      <c r="D790" s="495"/>
      <c r="E790" s="495"/>
      <c r="F790" s="495"/>
      <c r="G790" s="90"/>
      <c r="H790" s="392">
        <f>+H791</f>
        <v>284400</v>
      </c>
    </row>
    <row r="791" spans="2:10" ht="54" customHeight="1" x14ac:dyDescent="0.25">
      <c r="B791" s="91"/>
      <c r="C791" s="355">
        <v>11002</v>
      </c>
      <c r="D791" s="430" t="s">
        <v>975</v>
      </c>
      <c r="E791" s="430"/>
      <c r="F791" s="430"/>
      <c r="G791" s="336" t="s">
        <v>976</v>
      </c>
      <c r="H791" s="85">
        <f t="shared" ref="H791" si="120">+H792</f>
        <v>284400</v>
      </c>
    </row>
    <row r="792" spans="2:10" ht="28.5" customHeight="1" x14ac:dyDescent="0.25">
      <c r="B792" s="173"/>
      <c r="C792" s="87"/>
      <c r="D792" s="189"/>
      <c r="E792" s="189"/>
      <c r="F792" s="189"/>
      <c r="G792" s="346" t="s">
        <v>348</v>
      </c>
      <c r="H792" s="94">
        <v>284400</v>
      </c>
    </row>
    <row r="793" spans="2:10" ht="39.75" customHeight="1" x14ac:dyDescent="0.25">
      <c r="B793" s="484" t="s">
        <v>977</v>
      </c>
      <c r="C793" s="485"/>
      <c r="D793" s="485"/>
      <c r="E793" s="485"/>
      <c r="F793" s="485"/>
      <c r="G793" s="486"/>
      <c r="H793" s="316">
        <f>H794</f>
        <v>188680.1</v>
      </c>
    </row>
    <row r="794" spans="2:10" ht="33" customHeight="1" x14ac:dyDescent="0.25">
      <c r="B794" s="357">
        <v>1023</v>
      </c>
      <c r="C794" s="495" t="s">
        <v>978</v>
      </c>
      <c r="D794" s="495"/>
      <c r="E794" s="495"/>
      <c r="F794" s="495"/>
      <c r="G794" s="90"/>
      <c r="H794" s="85">
        <f>H795</f>
        <v>188680.1</v>
      </c>
    </row>
    <row r="795" spans="2:10" ht="40.5" customHeight="1" x14ac:dyDescent="0.25">
      <c r="B795" s="91"/>
      <c r="C795" s="355">
        <v>11003</v>
      </c>
      <c r="D795" s="430" t="s">
        <v>979</v>
      </c>
      <c r="E795" s="430"/>
      <c r="F795" s="430"/>
      <c r="G795" s="336" t="s">
        <v>977</v>
      </c>
      <c r="H795" s="85">
        <f>H796</f>
        <v>188680.1</v>
      </c>
    </row>
    <row r="796" spans="2:10" ht="40.5" customHeight="1" x14ac:dyDescent="0.25">
      <c r="B796" s="91"/>
      <c r="C796" s="355"/>
      <c r="D796" s="88"/>
      <c r="E796" s="88"/>
      <c r="F796" s="88"/>
      <c r="G796" s="344" t="s">
        <v>980</v>
      </c>
      <c r="H796" s="94">
        <v>188680.1</v>
      </c>
    </row>
    <row r="797" spans="2:10" ht="46.5" customHeight="1" x14ac:dyDescent="0.25">
      <c r="B797" s="359"/>
      <c r="C797" s="418" t="s">
        <v>981</v>
      </c>
      <c r="D797" s="418"/>
      <c r="E797" s="418"/>
      <c r="F797" s="418"/>
      <c r="G797" s="418"/>
      <c r="H797" s="85">
        <f>H798</f>
        <v>69660.800000000003</v>
      </c>
    </row>
    <row r="798" spans="2:10" ht="46.5" customHeight="1" x14ac:dyDescent="0.25">
      <c r="B798" s="357">
        <v>1050</v>
      </c>
      <c r="C798" s="495" t="s">
        <v>982</v>
      </c>
      <c r="D798" s="495"/>
      <c r="E798" s="495"/>
      <c r="F798" s="495"/>
      <c r="G798" s="90"/>
      <c r="H798" s="85">
        <f>H799</f>
        <v>69660.800000000003</v>
      </c>
    </row>
    <row r="799" spans="2:10" ht="54.75" customHeight="1" x14ac:dyDescent="0.25">
      <c r="B799" s="91"/>
      <c r="C799" s="355">
        <v>11001</v>
      </c>
      <c r="D799" s="430" t="s">
        <v>983</v>
      </c>
      <c r="E799" s="430"/>
      <c r="F799" s="430"/>
      <c r="G799" s="336" t="s">
        <v>984</v>
      </c>
      <c r="H799" s="85">
        <f>H800</f>
        <v>69660.800000000003</v>
      </c>
    </row>
    <row r="800" spans="2:10" ht="51" customHeight="1" x14ac:dyDescent="0.25">
      <c r="B800" s="91"/>
      <c r="C800" s="355"/>
      <c r="D800" s="88"/>
      <c r="E800" s="88"/>
      <c r="F800" s="88"/>
      <c r="G800" s="344" t="s">
        <v>985</v>
      </c>
      <c r="H800" s="94">
        <v>69660.800000000003</v>
      </c>
    </row>
    <row r="801" spans="2:8" ht="36" customHeight="1" x14ac:dyDescent="0.25">
      <c r="B801" s="379"/>
      <c r="C801" s="418" t="s">
        <v>1042</v>
      </c>
      <c r="D801" s="418"/>
      <c r="E801" s="418"/>
      <c r="F801" s="418"/>
      <c r="G801" s="418"/>
      <c r="H801" s="85">
        <f>H802</f>
        <v>24464.2</v>
      </c>
    </row>
    <row r="802" spans="2:8" ht="51.75" customHeight="1" x14ac:dyDescent="0.25">
      <c r="B802" s="380">
        <v>1158</v>
      </c>
      <c r="C802" s="419" t="s">
        <v>1044</v>
      </c>
      <c r="D802" s="419"/>
      <c r="E802" s="419"/>
      <c r="F802" s="419"/>
      <c r="G802" s="90"/>
      <c r="H802" s="85">
        <f>H803</f>
        <v>24464.2</v>
      </c>
    </row>
    <row r="803" spans="2:8" ht="46.5" customHeight="1" x14ac:dyDescent="0.25">
      <c r="B803" s="91"/>
      <c r="C803" s="376">
        <v>11001</v>
      </c>
      <c r="D803" s="420" t="s">
        <v>1045</v>
      </c>
      <c r="E803" s="420"/>
      <c r="F803" s="420"/>
      <c r="G803" s="377" t="s">
        <v>1046</v>
      </c>
      <c r="H803" s="85">
        <f>H804</f>
        <v>24464.2</v>
      </c>
    </row>
    <row r="804" spans="2:8" ht="31.5" customHeight="1" x14ac:dyDescent="0.25">
      <c r="B804" s="91"/>
      <c r="C804" s="376"/>
      <c r="D804" s="88"/>
      <c r="E804" s="88"/>
      <c r="F804" s="88"/>
      <c r="G804" s="378" t="s">
        <v>1043</v>
      </c>
      <c r="H804" s="94">
        <v>24464.2</v>
      </c>
    </row>
  </sheetData>
  <mergeCells count="278">
    <mergeCell ref="C797:G797"/>
    <mergeCell ref="C798:F798"/>
    <mergeCell ref="D799:F799"/>
    <mergeCell ref="D787:F787"/>
    <mergeCell ref="C790:F790"/>
    <mergeCell ref="D791:F791"/>
    <mergeCell ref="B793:G793"/>
    <mergeCell ref="C794:F794"/>
    <mergeCell ref="D795:F795"/>
    <mergeCell ref="D776:F776"/>
    <mergeCell ref="D778:F778"/>
    <mergeCell ref="D780:F780"/>
    <mergeCell ref="C782:F782"/>
    <mergeCell ref="D783:F783"/>
    <mergeCell ref="C786:F786"/>
    <mergeCell ref="D765:F765"/>
    <mergeCell ref="C768:F768"/>
    <mergeCell ref="D769:F769"/>
    <mergeCell ref="C771:F771"/>
    <mergeCell ref="D772:F772"/>
    <mergeCell ref="D774:F774"/>
    <mergeCell ref="D754:F754"/>
    <mergeCell ref="C756:F756"/>
    <mergeCell ref="D757:F757"/>
    <mergeCell ref="D760:F760"/>
    <mergeCell ref="C764:F764"/>
    <mergeCell ref="D743:F743"/>
    <mergeCell ref="D745:F745"/>
    <mergeCell ref="D747:F747"/>
    <mergeCell ref="C749:F749"/>
    <mergeCell ref="D750:F750"/>
    <mergeCell ref="D752:F752"/>
    <mergeCell ref="C763:G763"/>
    <mergeCell ref="D758:F758"/>
    <mergeCell ref="D759:F759"/>
    <mergeCell ref="C757:C759"/>
    <mergeCell ref="C760:C762"/>
    <mergeCell ref="D761:F761"/>
    <mergeCell ref="D762:F762"/>
    <mergeCell ref="D733:F733"/>
    <mergeCell ref="D735:F735"/>
    <mergeCell ref="C738:F738"/>
    <mergeCell ref="D739:F739"/>
    <mergeCell ref="D741:F741"/>
    <mergeCell ref="D722:F722"/>
    <mergeCell ref="D724:F724"/>
    <mergeCell ref="D726:F726"/>
    <mergeCell ref="D728:F728"/>
    <mergeCell ref="D730:F730"/>
    <mergeCell ref="C732:F732"/>
    <mergeCell ref="C737:G737"/>
    <mergeCell ref="C712:F712"/>
    <mergeCell ref="D713:F713"/>
    <mergeCell ref="D715:F715"/>
    <mergeCell ref="C717:F717"/>
    <mergeCell ref="D718:F718"/>
    <mergeCell ref="D720:F720"/>
    <mergeCell ref="D703:F703"/>
    <mergeCell ref="C705:F705"/>
    <mergeCell ref="D706:F706"/>
    <mergeCell ref="C708:F708"/>
    <mergeCell ref="D709:F709"/>
    <mergeCell ref="C675:F675"/>
    <mergeCell ref="D676:F676"/>
    <mergeCell ref="D678:F678"/>
    <mergeCell ref="C681:G681"/>
    <mergeCell ref="D693:F693"/>
    <mergeCell ref="C696:F696"/>
    <mergeCell ref="D697:F697"/>
    <mergeCell ref="D700:F700"/>
    <mergeCell ref="C688:F688"/>
    <mergeCell ref="D689:F689"/>
    <mergeCell ref="D691:F691"/>
    <mergeCell ref="C695:G695"/>
    <mergeCell ref="D616:F616"/>
    <mergeCell ref="D619:F619"/>
    <mergeCell ref="D625:F625"/>
    <mergeCell ref="D627:F627"/>
    <mergeCell ref="D629:F629"/>
    <mergeCell ref="D659:F659"/>
    <mergeCell ref="D661:F661"/>
    <mergeCell ref="D663:F663"/>
    <mergeCell ref="D665:F665"/>
    <mergeCell ref="C649:F649"/>
    <mergeCell ref="D650:F650"/>
    <mergeCell ref="D652:F652"/>
    <mergeCell ref="C654:F654"/>
    <mergeCell ref="D655:F655"/>
    <mergeCell ref="D657:F657"/>
    <mergeCell ref="D602:F602"/>
    <mergeCell ref="D606:F606"/>
    <mergeCell ref="D608:F608"/>
    <mergeCell ref="D610:F610"/>
    <mergeCell ref="D612:F612"/>
    <mergeCell ref="D614:F614"/>
    <mergeCell ref="D584:F584"/>
    <mergeCell ref="D586:F586"/>
    <mergeCell ref="D590:F590"/>
    <mergeCell ref="D595:F595"/>
    <mergeCell ref="D597:F597"/>
    <mergeCell ref="D599:F599"/>
    <mergeCell ref="D568:F568"/>
    <mergeCell ref="D570:F570"/>
    <mergeCell ref="C572:F572"/>
    <mergeCell ref="D573:F573"/>
    <mergeCell ref="C576:F576"/>
    <mergeCell ref="D577:F577"/>
    <mergeCell ref="D558:F558"/>
    <mergeCell ref="C560:F560"/>
    <mergeCell ref="D561:F561"/>
    <mergeCell ref="C563:F563"/>
    <mergeCell ref="D564:F564"/>
    <mergeCell ref="C567:F567"/>
    <mergeCell ref="C575:G575"/>
    <mergeCell ref="C550:F550"/>
    <mergeCell ref="D551:F551"/>
    <mergeCell ref="C554:F554"/>
    <mergeCell ref="D555:F555"/>
    <mergeCell ref="C557:F557"/>
    <mergeCell ref="D538:F538"/>
    <mergeCell ref="C540:F540"/>
    <mergeCell ref="D541:F541"/>
    <mergeCell ref="C543:F543"/>
    <mergeCell ref="C546:F546"/>
    <mergeCell ref="D547:F547"/>
    <mergeCell ref="C549:G549"/>
    <mergeCell ref="C553:G553"/>
    <mergeCell ref="C514:F514"/>
    <mergeCell ref="D515:F515"/>
    <mergeCell ref="D534:F534"/>
    <mergeCell ref="C537:F537"/>
    <mergeCell ref="D506:F506"/>
    <mergeCell ref="D508:F508"/>
    <mergeCell ref="D510:F510"/>
    <mergeCell ref="D512:F512"/>
    <mergeCell ref="C536:G536"/>
    <mergeCell ref="D496:F496"/>
    <mergeCell ref="C498:F498"/>
    <mergeCell ref="D499:F499"/>
    <mergeCell ref="D501:F501"/>
    <mergeCell ref="C503:F503"/>
    <mergeCell ref="D504:F504"/>
    <mergeCell ref="D485:F485"/>
    <mergeCell ref="D487:F487"/>
    <mergeCell ref="C489:F489"/>
    <mergeCell ref="D490:F490"/>
    <mergeCell ref="D492:F492"/>
    <mergeCell ref="D494:F494"/>
    <mergeCell ref="D432:F432"/>
    <mergeCell ref="D455:F455"/>
    <mergeCell ref="C480:F480"/>
    <mergeCell ref="D481:F481"/>
    <mergeCell ref="D483:F483"/>
    <mergeCell ref="C422:F422"/>
    <mergeCell ref="D423:F423"/>
    <mergeCell ref="D426:F426"/>
    <mergeCell ref="D428:F428"/>
    <mergeCell ref="C415:F415"/>
    <mergeCell ref="D416:F416"/>
    <mergeCell ref="D418:F418"/>
    <mergeCell ref="D420:F420"/>
    <mergeCell ref="D409:F409"/>
    <mergeCell ref="C412:F412"/>
    <mergeCell ref="D413:F413"/>
    <mergeCell ref="C411:G411"/>
    <mergeCell ref="D430:F430"/>
    <mergeCell ref="D402:F402"/>
    <mergeCell ref="C404:F404"/>
    <mergeCell ref="D405:F405"/>
    <mergeCell ref="C408:F408"/>
    <mergeCell ref="D390:F390"/>
    <mergeCell ref="D392:F392"/>
    <mergeCell ref="D394:F394"/>
    <mergeCell ref="C396:F396"/>
    <mergeCell ref="D397:F397"/>
    <mergeCell ref="E398:F398"/>
    <mergeCell ref="C407:G407"/>
    <mergeCell ref="D378:F378"/>
    <mergeCell ref="D380:F380"/>
    <mergeCell ref="D382:F382"/>
    <mergeCell ref="D384:F384"/>
    <mergeCell ref="D386:F386"/>
    <mergeCell ref="D388:F388"/>
    <mergeCell ref="D331:F331"/>
    <mergeCell ref="C334:F334"/>
    <mergeCell ref="D335:F335"/>
    <mergeCell ref="D371:F371"/>
    <mergeCell ref="D376:F376"/>
    <mergeCell ref="C333:G333"/>
    <mergeCell ref="D321:F321"/>
    <mergeCell ref="D323:F323"/>
    <mergeCell ref="C326:F326"/>
    <mergeCell ref="D327:F327"/>
    <mergeCell ref="D329:F329"/>
    <mergeCell ref="G273:G278"/>
    <mergeCell ref="G280:G284"/>
    <mergeCell ref="G286:G291"/>
    <mergeCell ref="G307:G310"/>
    <mergeCell ref="D311:F311"/>
    <mergeCell ref="C320:F320"/>
    <mergeCell ref="C325:G325"/>
    <mergeCell ref="C236:F236"/>
    <mergeCell ref="D237:F237"/>
    <mergeCell ref="E238:F238"/>
    <mergeCell ref="G240:G247"/>
    <mergeCell ref="G255:G256"/>
    <mergeCell ref="G267:G271"/>
    <mergeCell ref="D187:F187"/>
    <mergeCell ref="D204:F204"/>
    <mergeCell ref="E205:F205"/>
    <mergeCell ref="D231:F231"/>
    <mergeCell ref="D233:F233"/>
    <mergeCell ref="D158:F158"/>
    <mergeCell ref="E159:F159"/>
    <mergeCell ref="C162:F162"/>
    <mergeCell ref="D163:F163"/>
    <mergeCell ref="D165:F165"/>
    <mergeCell ref="D167:F167"/>
    <mergeCell ref="D99:F99"/>
    <mergeCell ref="E100:F100"/>
    <mergeCell ref="D137:F137"/>
    <mergeCell ref="E138:F138"/>
    <mergeCell ref="D142:F142"/>
    <mergeCell ref="E143:F143"/>
    <mergeCell ref="B4:H4"/>
    <mergeCell ref="B6:C6"/>
    <mergeCell ref="D6:F7"/>
    <mergeCell ref="G6:G7"/>
    <mergeCell ref="H6:H7"/>
    <mergeCell ref="D8:F8"/>
    <mergeCell ref="C18:F18"/>
    <mergeCell ref="D19:F19"/>
    <mergeCell ref="C22:F22"/>
    <mergeCell ref="C10:F10"/>
    <mergeCell ref="D11:F11"/>
    <mergeCell ref="C13:F13"/>
    <mergeCell ref="D14:F14"/>
    <mergeCell ref="D16:F16"/>
    <mergeCell ref="C21:G21"/>
    <mergeCell ref="C9:G9"/>
    <mergeCell ref="D23:F23"/>
    <mergeCell ref="D25:F25"/>
    <mergeCell ref="D42:F42"/>
    <mergeCell ref="D44:F44"/>
    <mergeCell ref="E45:F45"/>
    <mergeCell ref="D89:F89"/>
    <mergeCell ref="E90:F90"/>
    <mergeCell ref="C98:F98"/>
    <mergeCell ref="D30:F30"/>
    <mergeCell ref="D32:F32"/>
    <mergeCell ref="E33:F33"/>
    <mergeCell ref="C37:F37"/>
    <mergeCell ref="D38:F38"/>
    <mergeCell ref="D40:F40"/>
    <mergeCell ref="C801:G801"/>
    <mergeCell ref="C802:F802"/>
    <mergeCell ref="D803:F803"/>
    <mergeCell ref="C643:F643"/>
    <mergeCell ref="C618:F618"/>
    <mergeCell ref="C711:G711"/>
    <mergeCell ref="D644:F644"/>
    <mergeCell ref="C646:F646"/>
    <mergeCell ref="D647:F647"/>
    <mergeCell ref="D631:F631"/>
    <mergeCell ref="D633:F633"/>
    <mergeCell ref="D635:F635"/>
    <mergeCell ref="D637:F637"/>
    <mergeCell ref="D639:F639"/>
    <mergeCell ref="D641:F641"/>
    <mergeCell ref="C667:F667"/>
    <mergeCell ref="D668:F668"/>
    <mergeCell ref="C682:F682"/>
    <mergeCell ref="D683:F683"/>
    <mergeCell ref="C685:F685"/>
    <mergeCell ref="D686:F686"/>
    <mergeCell ref="D670:F670"/>
    <mergeCell ref="D672:F672"/>
    <mergeCell ref="C674:G674"/>
  </mergeCells>
  <pageMargins left="0.27559055118110237" right="0.19685039370078741" top="0.31496062992125984" bottom="0.43307086614173229" header="0.15748031496062992" footer="0.23622047244094491"/>
  <pageSetup paperSize="9" scale="68" firstPageNumber="1116" orientation="portrait" useFirstPageNumber="1" horizontalDpi="4294967294" verticalDpi="4294967294"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88"/>
  <sheetViews>
    <sheetView zoomScaleNormal="100" workbookViewId="0">
      <selection activeCell="F11" sqref="F11"/>
    </sheetView>
  </sheetViews>
  <sheetFormatPr defaultColWidth="9.140625" defaultRowHeight="16.5" x14ac:dyDescent="0.3"/>
  <cols>
    <col min="1" max="1" width="13.42578125" style="72" customWidth="1"/>
    <col min="2" max="2" width="12.140625" style="72" customWidth="1"/>
    <col min="3" max="3" width="12.5703125" style="72" customWidth="1"/>
    <col min="4" max="4" width="39" style="72" customWidth="1"/>
    <col min="5" max="5" width="32.85546875" style="72" customWidth="1"/>
    <col min="6" max="6" width="24.42578125" style="72" customWidth="1"/>
    <col min="7" max="7" width="19.42578125" style="72" customWidth="1"/>
    <col min="8" max="9" width="9.140625" style="72"/>
    <col min="10" max="10" width="9.5703125" style="72" bestFit="1" customWidth="1"/>
    <col min="11" max="16384" width="9.140625" style="72"/>
  </cols>
  <sheetData>
    <row r="1" spans="1:7" x14ac:dyDescent="0.3">
      <c r="A1" s="215"/>
      <c r="B1" s="215"/>
      <c r="C1" s="215"/>
      <c r="D1" s="215"/>
      <c r="E1" s="216"/>
      <c r="F1" s="216"/>
      <c r="G1" s="330" t="s">
        <v>340</v>
      </c>
    </row>
    <row r="2" spans="1:7" x14ac:dyDescent="0.3">
      <c r="A2" s="215"/>
      <c r="B2" s="215"/>
      <c r="C2" s="215"/>
      <c r="D2" s="215"/>
      <c r="E2" s="216"/>
      <c r="F2" s="216"/>
      <c r="G2" s="331" t="s">
        <v>342</v>
      </c>
    </row>
    <row r="3" spans="1:7" ht="33" customHeight="1" x14ac:dyDescent="0.3">
      <c r="A3" s="497" t="s">
        <v>1007</v>
      </c>
      <c r="B3" s="497"/>
      <c r="C3" s="497"/>
      <c r="D3" s="497"/>
      <c r="E3" s="497"/>
      <c r="F3" s="497"/>
      <c r="G3" s="497"/>
    </row>
    <row r="4" spans="1:7" ht="33" customHeight="1" x14ac:dyDescent="0.3">
      <c r="A4" s="328"/>
      <c r="B4" s="328"/>
      <c r="C4" s="328"/>
      <c r="D4" s="328"/>
      <c r="E4" s="328"/>
      <c r="F4" s="328"/>
      <c r="G4" s="328"/>
    </row>
    <row r="5" spans="1:7" ht="19.5" customHeight="1" thickBot="1" x14ac:dyDescent="0.35">
      <c r="A5" s="216"/>
      <c r="B5" s="216"/>
      <c r="C5" s="216"/>
      <c r="D5" s="216"/>
      <c r="E5" s="216"/>
      <c r="F5" s="216"/>
      <c r="G5" s="332" t="s">
        <v>87</v>
      </c>
    </row>
    <row r="6" spans="1:7" ht="41.25" customHeight="1" x14ac:dyDescent="0.3">
      <c r="A6" s="513" t="s">
        <v>25</v>
      </c>
      <c r="B6" s="514"/>
      <c r="C6" s="498" t="s">
        <v>90</v>
      </c>
      <c r="D6" s="499"/>
      <c r="E6" s="502" t="s">
        <v>91</v>
      </c>
      <c r="F6" s="502" t="s">
        <v>89</v>
      </c>
      <c r="G6" s="504" t="s">
        <v>86</v>
      </c>
    </row>
    <row r="7" spans="1:7" ht="44.25" customHeight="1" thickBot="1" x14ac:dyDescent="0.35">
      <c r="A7" s="333" t="s">
        <v>21</v>
      </c>
      <c r="B7" s="329" t="s">
        <v>24</v>
      </c>
      <c r="C7" s="500"/>
      <c r="D7" s="501"/>
      <c r="E7" s="503"/>
      <c r="F7" s="503"/>
      <c r="G7" s="505"/>
    </row>
    <row r="8" spans="1:7" ht="21" customHeight="1" thickBot="1" x14ac:dyDescent="0.35">
      <c r="A8" s="210"/>
      <c r="B8" s="214"/>
      <c r="C8" s="506"/>
      <c r="D8" s="506"/>
      <c r="E8" s="211"/>
      <c r="F8" s="211"/>
      <c r="G8" s="218"/>
    </row>
    <row r="9" spans="1:7" ht="42.75" customHeight="1" thickBot="1" x14ac:dyDescent="0.35">
      <c r="A9" s="219"/>
      <c r="B9" s="220"/>
      <c r="C9" s="507" t="s">
        <v>1</v>
      </c>
      <c r="D9" s="507"/>
      <c r="E9" s="221"/>
      <c r="F9" s="221"/>
      <c r="G9" s="222">
        <f>G11+G182+G186+G190+G197+G200+G203+G206+G221</f>
        <v>13582844.609842399</v>
      </c>
    </row>
    <row r="10" spans="1:7" ht="38.25" customHeight="1" x14ac:dyDescent="0.3">
      <c r="A10" s="223">
        <v>1162</v>
      </c>
      <c r="B10" s="215"/>
      <c r="C10" s="508" t="s">
        <v>278</v>
      </c>
      <c r="D10" s="508"/>
      <c r="E10" s="224"/>
      <c r="F10" s="224"/>
      <c r="G10" s="225"/>
    </row>
    <row r="11" spans="1:7" ht="85.5" customHeight="1" x14ac:dyDescent="0.3">
      <c r="A11" s="226"/>
      <c r="B11" s="126">
        <v>11002</v>
      </c>
      <c r="C11" s="509" t="s">
        <v>279</v>
      </c>
      <c r="D11" s="509"/>
      <c r="E11" s="227" t="s">
        <v>96</v>
      </c>
      <c r="F11" s="228"/>
      <c r="G11" s="229">
        <f>G50+G53+G57+G62+G64+G179+G181</f>
        <v>8488362.7298424002</v>
      </c>
    </row>
    <row r="12" spans="1:7" ht="31.5" customHeight="1" x14ac:dyDescent="0.3">
      <c r="A12" s="230"/>
      <c r="B12" s="231"/>
      <c r="C12" s="101"/>
      <c r="D12" s="200" t="s">
        <v>88</v>
      </c>
      <c r="E12" s="234"/>
      <c r="F12" s="235"/>
      <c r="G12" s="236"/>
    </row>
    <row r="13" spans="1:7" ht="39" customHeight="1" x14ac:dyDescent="0.3">
      <c r="A13" s="190"/>
      <c r="B13" s="215"/>
      <c r="C13" s="215"/>
      <c r="D13" s="101" t="s">
        <v>97</v>
      </c>
      <c r="E13" s="237" t="s">
        <v>98</v>
      </c>
      <c r="F13" s="510" t="s">
        <v>338</v>
      </c>
      <c r="G13" s="238">
        <v>88005.239999999991</v>
      </c>
    </row>
    <row r="14" spans="1:7" ht="37.5" customHeight="1" x14ac:dyDescent="0.3">
      <c r="A14" s="190"/>
      <c r="B14" s="215"/>
      <c r="C14" s="215"/>
      <c r="D14" s="101" t="s">
        <v>97</v>
      </c>
      <c r="E14" s="237" t="s">
        <v>99</v>
      </c>
      <c r="F14" s="511"/>
      <c r="G14" s="238">
        <v>176354.64</v>
      </c>
    </row>
    <row r="15" spans="1:7" ht="51" customHeight="1" x14ac:dyDescent="0.3">
      <c r="A15" s="190"/>
      <c r="B15" s="215"/>
      <c r="C15" s="215"/>
      <c r="D15" s="101" t="s">
        <v>97</v>
      </c>
      <c r="E15" s="239" t="s">
        <v>100</v>
      </c>
      <c r="F15" s="511"/>
      <c r="G15" s="238">
        <v>232893.72</v>
      </c>
    </row>
    <row r="16" spans="1:7" ht="42" customHeight="1" x14ac:dyDescent="0.3">
      <c r="A16" s="190"/>
      <c r="B16" s="215"/>
      <c r="C16" s="215"/>
      <c r="D16" s="101" t="s">
        <v>97</v>
      </c>
      <c r="E16" s="237" t="s">
        <v>101</v>
      </c>
      <c r="F16" s="511"/>
      <c r="G16" s="238">
        <v>199758.47999999998</v>
      </c>
    </row>
    <row r="17" spans="1:7" ht="44.25" customHeight="1" x14ac:dyDescent="0.3">
      <c r="A17" s="190"/>
      <c r="B17" s="215"/>
      <c r="C17" s="215"/>
      <c r="D17" s="101" t="s">
        <v>97</v>
      </c>
      <c r="E17" s="237" t="s">
        <v>102</v>
      </c>
      <c r="F17" s="511"/>
      <c r="G17" s="238">
        <v>198086.04</v>
      </c>
    </row>
    <row r="18" spans="1:7" ht="49.5" customHeight="1" x14ac:dyDescent="0.3">
      <c r="A18" s="190"/>
      <c r="B18" s="215"/>
      <c r="C18" s="215"/>
      <c r="D18" s="101" t="s">
        <v>97</v>
      </c>
      <c r="E18" s="237" t="s">
        <v>103</v>
      </c>
      <c r="F18" s="511"/>
      <c r="G18" s="238">
        <v>288185.15999999997</v>
      </c>
    </row>
    <row r="19" spans="1:7" ht="40.5" x14ac:dyDescent="0.3">
      <c r="A19" s="190"/>
      <c r="B19" s="215"/>
      <c r="C19" s="215"/>
      <c r="D19" s="101" t="s">
        <v>97</v>
      </c>
      <c r="E19" s="240" t="s">
        <v>104</v>
      </c>
      <c r="F19" s="511"/>
      <c r="G19" s="238">
        <v>196031.75999999998</v>
      </c>
    </row>
    <row r="20" spans="1:7" ht="60" customHeight="1" x14ac:dyDescent="0.3">
      <c r="A20" s="190"/>
      <c r="B20" s="215"/>
      <c r="C20" s="215"/>
      <c r="D20" s="101" t="s">
        <v>97</v>
      </c>
      <c r="E20" s="237" t="s">
        <v>105</v>
      </c>
      <c r="F20" s="511"/>
      <c r="G20" s="238">
        <v>108200.87999999999</v>
      </c>
    </row>
    <row r="21" spans="1:7" ht="52.5" customHeight="1" x14ac:dyDescent="0.3">
      <c r="A21" s="190"/>
      <c r="B21" s="215"/>
      <c r="C21" s="215"/>
      <c r="D21" s="101" t="s">
        <v>97</v>
      </c>
      <c r="E21" s="237" t="s">
        <v>106</v>
      </c>
      <c r="F21" s="511"/>
      <c r="G21" s="238">
        <v>118934.63999999998</v>
      </c>
    </row>
    <row r="22" spans="1:7" ht="63.75" customHeight="1" x14ac:dyDescent="0.3">
      <c r="A22" s="190"/>
      <c r="B22" s="215"/>
      <c r="C22" s="215"/>
      <c r="D22" s="101" t="s">
        <v>97</v>
      </c>
      <c r="E22" s="237" t="s">
        <v>107</v>
      </c>
      <c r="F22" s="511"/>
      <c r="G22" s="238">
        <v>340037.28</v>
      </c>
    </row>
    <row r="23" spans="1:7" ht="58.5" customHeight="1" x14ac:dyDescent="0.3">
      <c r="A23" s="190"/>
      <c r="B23" s="215"/>
      <c r="C23" s="215"/>
      <c r="D23" s="101" t="s">
        <v>97</v>
      </c>
      <c r="E23" s="237" t="s">
        <v>108</v>
      </c>
      <c r="F23" s="511"/>
      <c r="G23" s="238">
        <v>130565.87999999999</v>
      </c>
    </row>
    <row r="24" spans="1:7" ht="46.5" customHeight="1" x14ac:dyDescent="0.3">
      <c r="A24" s="190"/>
      <c r="B24" s="215"/>
      <c r="C24" s="215"/>
      <c r="D24" s="101" t="s">
        <v>97</v>
      </c>
      <c r="E24" s="237" t="s">
        <v>109</v>
      </c>
      <c r="F24" s="511"/>
      <c r="G24" s="238">
        <v>63586.68</v>
      </c>
    </row>
    <row r="25" spans="1:7" ht="51" customHeight="1" x14ac:dyDescent="0.3">
      <c r="A25" s="190"/>
      <c r="B25" s="215"/>
      <c r="C25" s="215"/>
      <c r="D25" s="101" t="s">
        <v>97</v>
      </c>
      <c r="E25" s="237" t="s">
        <v>110</v>
      </c>
      <c r="F25" s="511"/>
      <c r="G25" s="238">
        <v>137422.44</v>
      </c>
    </row>
    <row r="26" spans="1:7" ht="45.75" customHeight="1" x14ac:dyDescent="0.3">
      <c r="A26" s="190"/>
      <c r="B26" s="215"/>
      <c r="C26" s="215"/>
      <c r="D26" s="101" t="s">
        <v>97</v>
      </c>
      <c r="E26" s="237" t="s">
        <v>111</v>
      </c>
      <c r="F26" s="511"/>
      <c r="G26" s="238">
        <v>149273.4</v>
      </c>
    </row>
    <row r="27" spans="1:7" ht="48" customHeight="1" x14ac:dyDescent="0.3">
      <c r="A27" s="190"/>
      <c r="B27" s="215"/>
      <c r="C27" s="215"/>
      <c r="D27" s="101" t="s">
        <v>97</v>
      </c>
      <c r="E27" s="237" t="s">
        <v>112</v>
      </c>
      <c r="F27" s="511"/>
      <c r="G27" s="238">
        <v>180754.08</v>
      </c>
    </row>
    <row r="28" spans="1:7" ht="40.5" customHeight="1" x14ac:dyDescent="0.3">
      <c r="A28" s="190"/>
      <c r="B28" s="215"/>
      <c r="C28" s="215"/>
      <c r="D28" s="101" t="s">
        <v>97</v>
      </c>
      <c r="E28" s="237" t="s">
        <v>113</v>
      </c>
      <c r="F28" s="511"/>
      <c r="G28" s="238">
        <v>144699</v>
      </c>
    </row>
    <row r="29" spans="1:7" ht="49.5" customHeight="1" x14ac:dyDescent="0.3">
      <c r="A29" s="190"/>
      <c r="B29" s="215"/>
      <c r="C29" s="215"/>
      <c r="D29" s="101" t="s">
        <v>97</v>
      </c>
      <c r="E29" s="237" t="s">
        <v>114</v>
      </c>
      <c r="F29" s="511"/>
      <c r="G29" s="238">
        <v>178748.28</v>
      </c>
    </row>
    <row r="30" spans="1:7" ht="45.75" customHeight="1" x14ac:dyDescent="0.3">
      <c r="A30" s="190"/>
      <c r="B30" s="215"/>
      <c r="C30" s="215"/>
      <c r="D30" s="101" t="s">
        <v>97</v>
      </c>
      <c r="E30" s="237" t="s">
        <v>115</v>
      </c>
      <c r="F30" s="511"/>
      <c r="G30" s="238">
        <v>113731.68</v>
      </c>
    </row>
    <row r="31" spans="1:7" ht="39" customHeight="1" x14ac:dyDescent="0.3">
      <c r="A31" s="190"/>
      <c r="B31" s="215"/>
      <c r="C31" s="215"/>
      <c r="D31" s="101" t="s">
        <v>97</v>
      </c>
      <c r="E31" s="237" t="s">
        <v>116</v>
      </c>
      <c r="F31" s="511"/>
      <c r="G31" s="238">
        <v>170505.96</v>
      </c>
    </row>
    <row r="32" spans="1:7" ht="35.25" customHeight="1" x14ac:dyDescent="0.3">
      <c r="A32" s="190"/>
      <c r="B32" s="215"/>
      <c r="C32" s="215"/>
      <c r="D32" s="101" t="s">
        <v>97</v>
      </c>
      <c r="E32" s="237" t="s">
        <v>117</v>
      </c>
      <c r="F32" s="511"/>
      <c r="G32" s="238">
        <v>95369.4</v>
      </c>
    </row>
    <row r="33" spans="1:7" ht="44.25" customHeight="1" x14ac:dyDescent="0.3">
      <c r="A33" s="190"/>
      <c r="B33" s="215"/>
      <c r="C33" s="215"/>
      <c r="D33" s="101" t="s">
        <v>97</v>
      </c>
      <c r="E33" s="237" t="s">
        <v>118</v>
      </c>
      <c r="F33" s="511"/>
      <c r="G33" s="238">
        <v>373569.48000000004</v>
      </c>
    </row>
    <row r="34" spans="1:7" ht="65.25" customHeight="1" x14ac:dyDescent="0.3">
      <c r="A34" s="190"/>
      <c r="B34" s="215"/>
      <c r="C34" s="215"/>
      <c r="D34" s="101" t="s">
        <v>97</v>
      </c>
      <c r="E34" s="237" t="s">
        <v>119</v>
      </c>
      <c r="F34" s="511"/>
      <c r="G34" s="238">
        <v>30980.519999999997</v>
      </c>
    </row>
    <row r="35" spans="1:7" ht="50.25" customHeight="1" x14ac:dyDescent="0.3">
      <c r="A35" s="190"/>
      <c r="B35" s="215"/>
      <c r="C35" s="215"/>
      <c r="D35" s="101" t="s">
        <v>97</v>
      </c>
      <c r="E35" s="237" t="s">
        <v>120</v>
      </c>
      <c r="F35" s="511"/>
      <c r="G35" s="238">
        <v>158515.55999999997</v>
      </c>
    </row>
    <row r="36" spans="1:7" ht="50.25" customHeight="1" x14ac:dyDescent="0.3">
      <c r="A36" s="190"/>
      <c r="B36" s="215"/>
      <c r="C36" s="215"/>
      <c r="D36" s="101" t="s">
        <v>97</v>
      </c>
      <c r="E36" s="237" t="s">
        <v>121</v>
      </c>
      <c r="F36" s="511"/>
      <c r="G36" s="238">
        <v>62075.399999999994</v>
      </c>
    </row>
    <row r="37" spans="1:7" ht="42.75" customHeight="1" x14ac:dyDescent="0.3">
      <c r="A37" s="190"/>
      <c r="B37" s="215"/>
      <c r="C37" s="215"/>
      <c r="D37" s="101" t="s">
        <v>97</v>
      </c>
      <c r="E37" s="237" t="s">
        <v>122</v>
      </c>
      <c r="F37" s="511"/>
      <c r="G37" s="238">
        <v>68693.88</v>
      </c>
    </row>
    <row r="38" spans="1:7" ht="43.5" customHeight="1" x14ac:dyDescent="0.3">
      <c r="A38" s="190"/>
      <c r="B38" s="215"/>
      <c r="C38" s="215"/>
      <c r="D38" s="101" t="s">
        <v>97</v>
      </c>
      <c r="E38" s="237" t="s">
        <v>123</v>
      </c>
      <c r="F38" s="511"/>
      <c r="G38" s="238">
        <v>88073.64</v>
      </c>
    </row>
    <row r="39" spans="1:7" ht="41.25" customHeight="1" x14ac:dyDescent="0.3">
      <c r="A39" s="190"/>
      <c r="B39" s="215"/>
      <c r="C39" s="215"/>
      <c r="D39" s="101" t="s">
        <v>97</v>
      </c>
      <c r="E39" s="237" t="s">
        <v>124</v>
      </c>
      <c r="F39" s="511"/>
      <c r="G39" s="238">
        <v>85682.52</v>
      </c>
    </row>
    <row r="40" spans="1:7" ht="43.5" customHeight="1" x14ac:dyDescent="0.3">
      <c r="A40" s="190"/>
      <c r="B40" s="215"/>
      <c r="C40" s="215"/>
      <c r="D40" s="101" t="s">
        <v>97</v>
      </c>
      <c r="E40" s="237" t="s">
        <v>125</v>
      </c>
      <c r="F40" s="511"/>
      <c r="G40" s="238">
        <v>227161.32</v>
      </c>
    </row>
    <row r="41" spans="1:7" ht="56.25" customHeight="1" x14ac:dyDescent="0.3">
      <c r="A41" s="190"/>
      <c r="B41" s="215"/>
      <c r="C41" s="215"/>
      <c r="D41" s="101" t="s">
        <v>126</v>
      </c>
      <c r="E41" s="237" t="s">
        <v>127</v>
      </c>
      <c r="F41" s="511"/>
      <c r="G41" s="238">
        <v>11154.12</v>
      </c>
    </row>
    <row r="42" spans="1:7" ht="60" customHeight="1" x14ac:dyDescent="0.3">
      <c r="A42" s="190"/>
      <c r="B42" s="215"/>
      <c r="C42" s="215"/>
      <c r="D42" s="101" t="s">
        <v>97</v>
      </c>
      <c r="E42" s="237" t="s">
        <v>128</v>
      </c>
      <c r="F42" s="511"/>
      <c r="G42" s="238">
        <v>299677.32</v>
      </c>
    </row>
    <row r="43" spans="1:7" ht="40.5" customHeight="1" x14ac:dyDescent="0.3">
      <c r="A43" s="190"/>
      <c r="B43" s="215"/>
      <c r="C43" s="215"/>
      <c r="D43" s="101" t="s">
        <v>97</v>
      </c>
      <c r="E43" s="237" t="s">
        <v>129</v>
      </c>
      <c r="F43" s="511"/>
      <c r="G43" s="238">
        <v>21463.200000000001</v>
      </c>
    </row>
    <row r="44" spans="1:7" ht="42.75" customHeight="1" x14ac:dyDescent="0.3">
      <c r="A44" s="190"/>
      <c r="B44" s="215"/>
      <c r="C44" s="215"/>
      <c r="D44" s="101" t="s">
        <v>97</v>
      </c>
      <c r="E44" s="237" t="s">
        <v>130</v>
      </c>
      <c r="F44" s="511"/>
      <c r="G44" s="238">
        <v>33646.559999999998</v>
      </c>
    </row>
    <row r="45" spans="1:7" ht="75.75" customHeight="1" x14ac:dyDescent="0.3">
      <c r="A45" s="190"/>
      <c r="B45" s="215"/>
      <c r="C45" s="215"/>
      <c r="D45" s="101" t="s">
        <v>97</v>
      </c>
      <c r="E45" s="237" t="s">
        <v>986</v>
      </c>
      <c r="F45" s="511"/>
      <c r="G45" s="238">
        <v>434168.4</v>
      </c>
    </row>
    <row r="46" spans="1:7" ht="63.75" customHeight="1" x14ac:dyDescent="0.3">
      <c r="A46" s="190"/>
      <c r="B46" s="215"/>
      <c r="C46" s="215"/>
      <c r="D46" s="101" t="s">
        <v>132</v>
      </c>
      <c r="E46" s="237" t="s">
        <v>987</v>
      </c>
      <c r="F46" s="511"/>
      <c r="G46" s="238">
        <v>40503.119999999995</v>
      </c>
    </row>
    <row r="47" spans="1:7" ht="135" customHeight="1" x14ac:dyDescent="0.3">
      <c r="A47" s="190"/>
      <c r="B47" s="215"/>
      <c r="C47" s="215"/>
      <c r="D47" s="101" t="s">
        <v>133</v>
      </c>
      <c r="E47" s="237" t="s">
        <v>988</v>
      </c>
      <c r="F47" s="511"/>
      <c r="G47" s="238">
        <v>51555.119999999995</v>
      </c>
    </row>
    <row r="48" spans="1:7" ht="65.25" customHeight="1" x14ac:dyDescent="0.3">
      <c r="A48" s="190"/>
      <c r="B48" s="215"/>
      <c r="C48" s="215"/>
      <c r="D48" s="101" t="s">
        <v>134</v>
      </c>
      <c r="E48" s="101" t="s">
        <v>131</v>
      </c>
      <c r="F48" s="511"/>
      <c r="G48" s="238">
        <v>15898.32</v>
      </c>
    </row>
    <row r="49" spans="1:7" ht="77.25" customHeight="1" x14ac:dyDescent="0.3">
      <c r="A49" s="190"/>
      <c r="B49" s="215"/>
      <c r="C49" s="215"/>
      <c r="D49" s="101" t="s">
        <v>135</v>
      </c>
      <c r="E49" s="237" t="s">
        <v>989</v>
      </c>
      <c r="F49" s="512"/>
      <c r="G49" s="238">
        <v>56534.879999999997</v>
      </c>
    </row>
    <row r="50" spans="1:7" ht="42.75" x14ac:dyDescent="0.3">
      <c r="A50" s="190"/>
      <c r="B50" s="215"/>
      <c r="C50" s="215"/>
      <c r="D50" s="241"/>
      <c r="E50" s="227"/>
      <c r="F50" s="73" t="s">
        <v>136</v>
      </c>
      <c r="G50" s="242">
        <f>SUM(G13:G49)</f>
        <v>5370498.0000000009</v>
      </c>
    </row>
    <row r="51" spans="1:7" ht="62.25" customHeight="1" x14ac:dyDescent="0.3">
      <c r="A51" s="190"/>
      <c r="B51" s="215"/>
      <c r="C51" s="215"/>
      <c r="D51" s="101" t="s">
        <v>137</v>
      </c>
      <c r="E51" s="237" t="s">
        <v>138</v>
      </c>
      <c r="F51" s="496"/>
      <c r="G51" s="238">
        <v>44485.799999999996</v>
      </c>
    </row>
    <row r="52" spans="1:7" ht="49.5" customHeight="1" x14ac:dyDescent="0.3">
      <c r="A52" s="190"/>
      <c r="B52" s="215"/>
      <c r="C52" s="215"/>
      <c r="D52" s="101" t="s">
        <v>137</v>
      </c>
      <c r="E52" s="237" t="s">
        <v>139</v>
      </c>
      <c r="F52" s="496"/>
      <c r="G52" s="238">
        <v>3240</v>
      </c>
    </row>
    <row r="53" spans="1:7" ht="47.25" customHeight="1" x14ac:dyDescent="0.3">
      <c r="A53" s="190"/>
      <c r="B53" s="215"/>
      <c r="C53" s="215"/>
      <c r="D53" s="244"/>
      <c r="E53" s="237"/>
      <c r="F53" s="73" t="s">
        <v>140</v>
      </c>
      <c r="G53" s="242">
        <f>SUM(G51:G52)</f>
        <v>47725.799999999996</v>
      </c>
    </row>
    <row r="54" spans="1:7" ht="76.5" customHeight="1" x14ac:dyDescent="0.3">
      <c r="A54" s="190"/>
      <c r="B54" s="215"/>
      <c r="C54" s="215"/>
      <c r="D54" s="101" t="s">
        <v>137</v>
      </c>
      <c r="E54" s="237" t="s">
        <v>141</v>
      </c>
      <c r="F54" s="496"/>
      <c r="G54" s="238">
        <v>70623.599999999991</v>
      </c>
    </row>
    <row r="55" spans="1:7" ht="41.25" customHeight="1" x14ac:dyDescent="0.3">
      <c r="A55" s="190"/>
      <c r="B55" s="215"/>
      <c r="C55" s="215"/>
      <c r="D55" s="101" t="s">
        <v>137</v>
      </c>
      <c r="E55" s="237" t="s">
        <v>142</v>
      </c>
      <c r="F55" s="496"/>
      <c r="G55" s="238">
        <v>26659.439999999999</v>
      </c>
    </row>
    <row r="56" spans="1:7" ht="63" customHeight="1" x14ac:dyDescent="0.3">
      <c r="A56" s="190"/>
      <c r="B56" s="215"/>
      <c r="C56" s="215"/>
      <c r="D56" s="101" t="s">
        <v>137</v>
      </c>
      <c r="E56" s="237" t="s">
        <v>143</v>
      </c>
      <c r="F56" s="496"/>
      <c r="G56" s="238">
        <v>34597.08</v>
      </c>
    </row>
    <row r="57" spans="1:7" ht="49.5" customHeight="1" x14ac:dyDescent="0.3">
      <c r="A57" s="190"/>
      <c r="B57" s="215"/>
      <c r="C57" s="215"/>
      <c r="D57" s="244"/>
      <c r="E57" s="237"/>
      <c r="F57" s="73" t="s">
        <v>144</v>
      </c>
      <c r="G57" s="242">
        <f>SUM(G54:G56)</f>
        <v>131880.12</v>
      </c>
    </row>
    <row r="58" spans="1:7" ht="60.75" customHeight="1" x14ac:dyDescent="0.3">
      <c r="A58" s="190"/>
      <c r="B58" s="215"/>
      <c r="C58" s="215"/>
      <c r="D58" s="101" t="s">
        <v>137</v>
      </c>
      <c r="E58" s="237" t="s">
        <v>145</v>
      </c>
      <c r="F58" s="496" t="s">
        <v>54</v>
      </c>
      <c r="G58" s="238">
        <v>87479.52</v>
      </c>
    </row>
    <row r="59" spans="1:7" ht="76.5" customHeight="1" x14ac:dyDescent="0.3">
      <c r="A59" s="190"/>
      <c r="B59" s="215"/>
      <c r="C59" s="215"/>
      <c r="D59" s="101" t="s">
        <v>137</v>
      </c>
      <c r="E59" s="237" t="s">
        <v>146</v>
      </c>
      <c r="F59" s="496"/>
      <c r="G59" s="238">
        <v>50470.92</v>
      </c>
    </row>
    <row r="60" spans="1:7" ht="47.25" customHeight="1" x14ac:dyDescent="0.3">
      <c r="A60" s="190"/>
      <c r="B60" s="215"/>
      <c r="C60" s="215"/>
      <c r="D60" s="101" t="s">
        <v>137</v>
      </c>
      <c r="E60" s="237" t="s">
        <v>147</v>
      </c>
      <c r="F60" s="496"/>
      <c r="G60" s="238">
        <v>6134.4</v>
      </c>
    </row>
    <row r="61" spans="1:7" ht="47.25" customHeight="1" x14ac:dyDescent="0.3">
      <c r="A61" s="190"/>
      <c r="B61" s="215"/>
      <c r="C61" s="215"/>
      <c r="D61" s="101" t="s">
        <v>137</v>
      </c>
      <c r="E61" s="237" t="s">
        <v>148</v>
      </c>
      <c r="F61" s="496"/>
      <c r="G61" s="238">
        <v>5400</v>
      </c>
    </row>
    <row r="62" spans="1:7" ht="54.75" customHeight="1" x14ac:dyDescent="0.3">
      <c r="A62" s="190"/>
      <c r="B62" s="215"/>
      <c r="C62" s="215"/>
      <c r="D62" s="244"/>
      <c r="E62" s="237"/>
      <c r="F62" s="73" t="s">
        <v>149</v>
      </c>
      <c r="G62" s="242">
        <f t="shared" ref="G62" si="0">SUM(G58:G61)</f>
        <v>149484.84</v>
      </c>
    </row>
    <row r="63" spans="1:7" ht="45" customHeight="1" x14ac:dyDescent="0.3">
      <c r="A63" s="190"/>
      <c r="B63" s="215"/>
      <c r="C63" s="215"/>
      <c r="D63" s="101" t="s">
        <v>137</v>
      </c>
      <c r="E63" s="237" t="s">
        <v>150</v>
      </c>
      <c r="F63" s="245"/>
      <c r="G63" s="238">
        <v>2242.08</v>
      </c>
    </row>
    <row r="64" spans="1:7" ht="53.25" customHeight="1" x14ac:dyDescent="0.3">
      <c r="A64" s="190"/>
      <c r="B64" s="215"/>
      <c r="C64" s="215"/>
      <c r="D64" s="244"/>
      <c r="E64" s="237"/>
      <c r="F64" s="73" t="s">
        <v>151</v>
      </c>
      <c r="G64" s="242">
        <f>G63</f>
        <v>2242.08</v>
      </c>
    </row>
    <row r="65" spans="1:7" ht="50.25" customHeight="1" x14ac:dyDescent="0.3">
      <c r="A65" s="190"/>
      <c r="B65" s="215"/>
      <c r="C65" s="215"/>
      <c r="D65" s="101" t="s">
        <v>152</v>
      </c>
      <c r="E65" s="510" t="s">
        <v>989</v>
      </c>
      <c r="F65" s="496" t="s">
        <v>154</v>
      </c>
      <c r="G65" s="238">
        <v>19424.28</v>
      </c>
    </row>
    <row r="66" spans="1:7" ht="48.75" customHeight="1" x14ac:dyDescent="0.3">
      <c r="A66" s="190"/>
      <c r="B66" s="215"/>
      <c r="C66" s="215"/>
      <c r="D66" s="101" t="s">
        <v>155</v>
      </c>
      <c r="E66" s="511"/>
      <c r="F66" s="496"/>
      <c r="G66" s="238">
        <v>12504.12</v>
      </c>
    </row>
    <row r="67" spans="1:7" ht="49.5" customHeight="1" x14ac:dyDescent="0.3">
      <c r="A67" s="190"/>
      <c r="B67" s="215"/>
      <c r="C67" s="215"/>
      <c r="D67" s="101" t="s">
        <v>156</v>
      </c>
      <c r="E67" s="511"/>
      <c r="F67" s="496"/>
      <c r="G67" s="238">
        <v>4570.5600000000004</v>
      </c>
    </row>
    <row r="68" spans="1:7" ht="36.75" customHeight="1" x14ac:dyDescent="0.3">
      <c r="A68" s="190"/>
      <c r="B68" s="215"/>
      <c r="C68" s="215"/>
      <c r="D68" s="101" t="s">
        <v>157</v>
      </c>
      <c r="E68" s="511"/>
      <c r="F68" s="496"/>
      <c r="G68" s="238">
        <v>6773.52</v>
      </c>
    </row>
    <row r="69" spans="1:7" ht="45.75" customHeight="1" x14ac:dyDescent="0.3">
      <c r="A69" s="190"/>
      <c r="B69" s="215"/>
      <c r="C69" s="215"/>
      <c r="D69" s="101" t="s">
        <v>158</v>
      </c>
      <c r="E69" s="511"/>
      <c r="F69" s="496"/>
      <c r="G69" s="238">
        <v>90311.039999999994</v>
      </c>
    </row>
    <row r="70" spans="1:7" ht="43.5" customHeight="1" x14ac:dyDescent="0.3">
      <c r="A70" s="190"/>
      <c r="B70" s="215"/>
      <c r="C70" s="215"/>
      <c r="D70" s="101" t="s">
        <v>159</v>
      </c>
      <c r="E70" s="511"/>
      <c r="F70" s="496"/>
      <c r="G70" s="238">
        <v>124223.52</v>
      </c>
    </row>
    <row r="71" spans="1:7" ht="39.75" customHeight="1" x14ac:dyDescent="0.3">
      <c r="A71" s="190"/>
      <c r="B71" s="215"/>
      <c r="C71" s="215"/>
      <c r="D71" s="101" t="s">
        <v>160</v>
      </c>
      <c r="E71" s="511"/>
      <c r="F71" s="496"/>
      <c r="G71" s="238">
        <v>16741.68</v>
      </c>
    </row>
    <row r="72" spans="1:7" ht="50.25" customHeight="1" x14ac:dyDescent="0.3">
      <c r="A72" s="190"/>
      <c r="B72" s="215"/>
      <c r="C72" s="215"/>
      <c r="D72" s="101" t="s">
        <v>161</v>
      </c>
      <c r="E72" s="511"/>
      <c r="F72" s="496"/>
      <c r="G72" s="238">
        <v>7847.2800000000007</v>
      </c>
    </row>
    <row r="73" spans="1:7" ht="56.25" customHeight="1" x14ac:dyDescent="0.3">
      <c r="A73" s="190"/>
      <c r="B73" s="215"/>
      <c r="C73" s="215"/>
      <c r="D73" s="101" t="s">
        <v>162</v>
      </c>
      <c r="E73" s="511"/>
      <c r="F73" s="496"/>
      <c r="G73" s="238">
        <v>5742.36</v>
      </c>
    </row>
    <row r="74" spans="1:7" ht="132" customHeight="1" x14ac:dyDescent="0.3">
      <c r="A74" s="190"/>
      <c r="B74" s="215"/>
      <c r="C74" s="215"/>
      <c r="D74" s="101" t="s">
        <v>163</v>
      </c>
      <c r="E74" s="511"/>
      <c r="F74" s="496"/>
      <c r="G74" s="238">
        <v>38277.96</v>
      </c>
    </row>
    <row r="75" spans="1:7" ht="48" customHeight="1" x14ac:dyDescent="0.3">
      <c r="A75" s="190"/>
      <c r="B75" s="215"/>
      <c r="C75" s="215"/>
      <c r="D75" s="101" t="s">
        <v>164</v>
      </c>
      <c r="E75" s="511"/>
      <c r="F75" s="496"/>
      <c r="G75" s="238">
        <v>12568.92</v>
      </c>
    </row>
    <row r="76" spans="1:7" ht="43.5" customHeight="1" x14ac:dyDescent="0.3">
      <c r="A76" s="190"/>
      <c r="B76" s="215"/>
      <c r="C76" s="215"/>
      <c r="D76" s="101" t="s">
        <v>165</v>
      </c>
      <c r="E76" s="511"/>
      <c r="F76" s="496"/>
      <c r="G76" s="238">
        <v>72483.72</v>
      </c>
    </row>
    <row r="77" spans="1:7" ht="53.25" customHeight="1" x14ac:dyDescent="0.3">
      <c r="A77" s="190"/>
      <c r="B77" s="215"/>
      <c r="C77" s="215"/>
      <c r="D77" s="101" t="s">
        <v>166</v>
      </c>
      <c r="E77" s="511"/>
      <c r="F77" s="496"/>
      <c r="G77" s="238">
        <v>5713.2</v>
      </c>
    </row>
    <row r="78" spans="1:7" ht="81.75" customHeight="1" x14ac:dyDescent="0.3">
      <c r="A78" s="190"/>
      <c r="B78" s="215"/>
      <c r="C78" s="215"/>
      <c r="D78" s="101" t="s">
        <v>167</v>
      </c>
      <c r="E78" s="511"/>
      <c r="F78" s="496"/>
      <c r="G78" s="238">
        <v>14266.199999999999</v>
      </c>
    </row>
    <row r="79" spans="1:7" ht="48.75" customHeight="1" x14ac:dyDescent="0.3">
      <c r="A79" s="190"/>
      <c r="B79" s="215"/>
      <c r="C79" s="215"/>
      <c r="D79" s="101" t="s">
        <v>168</v>
      </c>
      <c r="E79" s="511"/>
      <c r="F79" s="496"/>
      <c r="G79" s="238">
        <v>5713.2</v>
      </c>
    </row>
    <row r="80" spans="1:7" ht="70.5" customHeight="1" x14ac:dyDescent="0.3">
      <c r="A80" s="190"/>
      <c r="B80" s="215"/>
      <c r="C80" s="215"/>
      <c r="D80" s="101" t="s">
        <v>169</v>
      </c>
      <c r="E80" s="511"/>
      <c r="F80" s="496"/>
      <c r="G80" s="238">
        <v>6855.72</v>
      </c>
    </row>
    <row r="81" spans="1:7" ht="62.25" customHeight="1" x14ac:dyDescent="0.3">
      <c r="A81" s="190"/>
      <c r="B81" s="215"/>
      <c r="C81" s="215"/>
      <c r="D81" s="101" t="s">
        <v>174</v>
      </c>
      <c r="E81" s="511"/>
      <c r="F81" s="496"/>
      <c r="G81" s="238">
        <v>47083.68</v>
      </c>
    </row>
    <row r="82" spans="1:7" ht="57" customHeight="1" x14ac:dyDescent="0.3">
      <c r="A82" s="190"/>
      <c r="B82" s="215"/>
      <c r="C82" s="215"/>
      <c r="D82" s="101" t="s">
        <v>175</v>
      </c>
      <c r="E82" s="511"/>
      <c r="F82" s="496"/>
      <c r="G82" s="238">
        <v>7976.6399999999994</v>
      </c>
    </row>
    <row r="83" spans="1:7" ht="42.75" customHeight="1" x14ac:dyDescent="0.3">
      <c r="A83" s="190"/>
      <c r="B83" s="215"/>
      <c r="C83" s="215"/>
      <c r="D83" s="101" t="s">
        <v>176</v>
      </c>
      <c r="E83" s="511"/>
      <c r="F83" s="496"/>
      <c r="G83" s="238">
        <v>13711.44</v>
      </c>
    </row>
    <row r="84" spans="1:7" ht="40.5" x14ac:dyDescent="0.3">
      <c r="A84" s="190"/>
      <c r="B84" s="215"/>
      <c r="C84" s="215"/>
      <c r="D84" s="101" t="s">
        <v>177</v>
      </c>
      <c r="E84" s="511"/>
      <c r="F84" s="496"/>
      <c r="G84" s="238">
        <v>5713.3200000000006</v>
      </c>
    </row>
    <row r="85" spans="1:7" ht="35.25" customHeight="1" x14ac:dyDescent="0.3">
      <c r="A85" s="190"/>
      <c r="B85" s="215"/>
      <c r="C85" s="215"/>
      <c r="D85" s="101" t="s">
        <v>178</v>
      </c>
      <c r="E85" s="511"/>
      <c r="F85" s="496"/>
      <c r="G85" s="238">
        <v>5691.5999999999995</v>
      </c>
    </row>
    <row r="86" spans="1:7" ht="52.5" customHeight="1" x14ac:dyDescent="0.3">
      <c r="A86" s="190"/>
      <c r="B86" s="215"/>
      <c r="C86" s="215"/>
      <c r="D86" s="101" t="s">
        <v>179</v>
      </c>
      <c r="E86" s="511"/>
      <c r="F86" s="496"/>
      <c r="G86" s="238">
        <v>5713.079999999999</v>
      </c>
    </row>
    <row r="87" spans="1:7" ht="52.5" customHeight="1" x14ac:dyDescent="0.3">
      <c r="A87" s="190"/>
      <c r="B87" s="215"/>
      <c r="C87" s="215"/>
      <c r="D87" s="101" t="s">
        <v>180</v>
      </c>
      <c r="E87" s="511"/>
      <c r="F87" s="496"/>
      <c r="G87" s="238">
        <v>4159.5600000000004</v>
      </c>
    </row>
    <row r="88" spans="1:7" ht="43.5" customHeight="1" x14ac:dyDescent="0.3">
      <c r="A88" s="190"/>
      <c r="B88" s="215"/>
      <c r="C88" s="215"/>
      <c r="D88" s="101" t="s">
        <v>181</v>
      </c>
      <c r="E88" s="511"/>
      <c r="F88" s="496"/>
      <c r="G88" s="238">
        <v>5713.079999999999</v>
      </c>
    </row>
    <row r="89" spans="1:7" ht="48.75" customHeight="1" x14ac:dyDescent="0.3">
      <c r="A89" s="190"/>
      <c r="B89" s="215"/>
      <c r="C89" s="215"/>
      <c r="D89" s="101" t="s">
        <v>182</v>
      </c>
      <c r="E89" s="511"/>
      <c r="F89" s="496"/>
      <c r="G89" s="238">
        <v>7998.36</v>
      </c>
    </row>
    <row r="90" spans="1:7" ht="78" customHeight="1" x14ac:dyDescent="0.3">
      <c r="A90" s="190"/>
      <c r="B90" s="215"/>
      <c r="C90" s="215"/>
      <c r="D90" s="101" t="s">
        <v>183</v>
      </c>
      <c r="E90" s="511"/>
      <c r="F90" s="496"/>
      <c r="G90" s="238">
        <v>4570.5600000000004</v>
      </c>
    </row>
    <row r="91" spans="1:7" ht="60.75" customHeight="1" x14ac:dyDescent="0.3">
      <c r="A91" s="190"/>
      <c r="B91" s="215"/>
      <c r="C91" s="215"/>
      <c r="D91" s="101" t="s">
        <v>184</v>
      </c>
      <c r="E91" s="511"/>
      <c r="F91" s="496"/>
      <c r="G91" s="238">
        <v>7030.3200000000006</v>
      </c>
    </row>
    <row r="92" spans="1:7" ht="51.75" customHeight="1" x14ac:dyDescent="0.3">
      <c r="A92" s="190"/>
      <c r="B92" s="215"/>
      <c r="C92" s="215"/>
      <c r="D92" s="101" t="s">
        <v>185</v>
      </c>
      <c r="E92" s="511"/>
      <c r="F92" s="496"/>
      <c r="G92" s="238">
        <v>3427.2</v>
      </c>
    </row>
    <row r="93" spans="1:7" ht="48.75" customHeight="1" x14ac:dyDescent="0.3">
      <c r="A93" s="190"/>
      <c r="B93" s="215"/>
      <c r="C93" s="215"/>
      <c r="D93" s="101" t="s">
        <v>186</v>
      </c>
      <c r="E93" s="511"/>
      <c r="F93" s="496"/>
      <c r="G93" s="238">
        <v>3363.12</v>
      </c>
    </row>
    <row r="94" spans="1:7" ht="57.75" customHeight="1" x14ac:dyDescent="0.3">
      <c r="A94" s="190"/>
      <c r="B94" s="215"/>
      <c r="C94" s="215"/>
      <c r="D94" s="101" t="s">
        <v>187</v>
      </c>
      <c r="E94" s="511"/>
      <c r="F94" s="496"/>
      <c r="G94" s="238">
        <v>4484.16</v>
      </c>
    </row>
    <row r="95" spans="1:7" ht="49.5" customHeight="1" x14ac:dyDescent="0.3">
      <c r="A95" s="190"/>
      <c r="B95" s="215"/>
      <c r="C95" s="215"/>
      <c r="D95" s="101" t="s">
        <v>188</v>
      </c>
      <c r="E95" s="511"/>
      <c r="F95" s="496"/>
      <c r="G95" s="238">
        <v>4484.16</v>
      </c>
    </row>
    <row r="96" spans="1:7" ht="51" customHeight="1" x14ac:dyDescent="0.3">
      <c r="A96" s="190"/>
      <c r="B96" s="215"/>
      <c r="C96" s="215"/>
      <c r="D96" s="101" t="s">
        <v>189</v>
      </c>
      <c r="E96" s="511"/>
      <c r="F96" s="496"/>
      <c r="G96" s="238">
        <v>4484.16</v>
      </c>
    </row>
    <row r="97" spans="1:7" ht="39.75" customHeight="1" x14ac:dyDescent="0.3">
      <c r="A97" s="190"/>
      <c r="B97" s="215"/>
      <c r="C97" s="215"/>
      <c r="D97" s="150" t="s">
        <v>190</v>
      </c>
      <c r="E97" s="511"/>
      <c r="F97" s="496"/>
      <c r="G97" s="238">
        <v>2242.08</v>
      </c>
    </row>
    <row r="98" spans="1:7" ht="45.75" customHeight="1" x14ac:dyDescent="0.3">
      <c r="A98" s="190"/>
      <c r="B98" s="215"/>
      <c r="C98" s="215"/>
      <c r="D98" s="101" t="s">
        <v>191</v>
      </c>
      <c r="E98" s="511"/>
      <c r="F98" s="496"/>
      <c r="G98" s="238">
        <v>3363.12</v>
      </c>
    </row>
    <row r="99" spans="1:7" ht="61.5" customHeight="1" x14ac:dyDescent="0.3">
      <c r="A99" s="190"/>
      <c r="B99" s="215"/>
      <c r="C99" s="215"/>
      <c r="D99" s="246" t="s">
        <v>192</v>
      </c>
      <c r="E99" s="512"/>
      <c r="F99" s="496"/>
      <c r="G99" s="238">
        <v>18000</v>
      </c>
    </row>
    <row r="100" spans="1:7" ht="61.5" customHeight="1" x14ac:dyDescent="0.3">
      <c r="A100" s="190"/>
      <c r="B100" s="215"/>
      <c r="C100" s="215"/>
      <c r="D100" s="101" t="s">
        <v>170</v>
      </c>
      <c r="E100" s="510" t="s">
        <v>989</v>
      </c>
      <c r="F100" s="496"/>
      <c r="G100" s="238">
        <v>22568.399999999998</v>
      </c>
    </row>
    <row r="101" spans="1:7" ht="35.25" customHeight="1" x14ac:dyDescent="0.3">
      <c r="A101" s="190"/>
      <c r="B101" s="215"/>
      <c r="C101" s="215"/>
      <c r="D101" s="101" t="s">
        <v>171</v>
      </c>
      <c r="E101" s="511"/>
      <c r="F101" s="496"/>
      <c r="G101" s="238">
        <v>12000</v>
      </c>
    </row>
    <row r="102" spans="1:7" ht="53.25" customHeight="1" x14ac:dyDescent="0.3">
      <c r="A102" s="190"/>
      <c r="B102" s="215"/>
      <c r="C102" s="215"/>
      <c r="D102" s="101" t="s">
        <v>172</v>
      </c>
      <c r="E102" s="512"/>
      <c r="F102" s="496"/>
      <c r="G102" s="238">
        <v>8400</v>
      </c>
    </row>
    <row r="103" spans="1:7" ht="137.25" customHeight="1" x14ac:dyDescent="0.3">
      <c r="A103" s="190"/>
      <c r="B103" s="215"/>
      <c r="C103" s="215"/>
      <c r="D103" s="101" t="s">
        <v>173</v>
      </c>
      <c r="E103" s="150" t="s">
        <v>990</v>
      </c>
      <c r="F103" s="496"/>
      <c r="G103" s="238">
        <v>723808.61858639994</v>
      </c>
    </row>
    <row r="104" spans="1:7" ht="54" customHeight="1" x14ac:dyDescent="0.3">
      <c r="A104" s="190"/>
      <c r="B104" s="215"/>
      <c r="C104" s="215"/>
      <c r="D104" s="101" t="s">
        <v>216</v>
      </c>
      <c r="E104" s="150" t="s">
        <v>991</v>
      </c>
      <c r="F104" s="496"/>
      <c r="G104" s="238">
        <v>12000</v>
      </c>
    </row>
    <row r="105" spans="1:7" ht="64.5" customHeight="1" x14ac:dyDescent="0.3">
      <c r="A105" s="190"/>
      <c r="B105" s="215"/>
      <c r="C105" s="215"/>
      <c r="D105" s="101" t="s">
        <v>217</v>
      </c>
      <c r="E105" s="150" t="s">
        <v>992</v>
      </c>
      <c r="F105" s="496"/>
      <c r="G105" s="238">
        <v>380802.11999999994</v>
      </c>
    </row>
    <row r="106" spans="1:7" ht="49.5" customHeight="1" x14ac:dyDescent="0.3">
      <c r="A106" s="190"/>
      <c r="B106" s="215"/>
      <c r="C106" s="215"/>
      <c r="D106" s="101" t="s">
        <v>218</v>
      </c>
      <c r="E106" s="510" t="s">
        <v>993</v>
      </c>
      <c r="F106" s="496"/>
      <c r="G106" s="238">
        <v>6000</v>
      </c>
    </row>
    <row r="107" spans="1:7" ht="42" customHeight="1" x14ac:dyDescent="0.3">
      <c r="A107" s="190"/>
      <c r="B107" s="215"/>
      <c r="C107" s="215"/>
      <c r="D107" s="101" t="s">
        <v>219</v>
      </c>
      <c r="E107" s="512"/>
      <c r="F107" s="496"/>
      <c r="G107" s="238">
        <v>18000</v>
      </c>
    </row>
    <row r="108" spans="1:7" ht="47.25" customHeight="1" x14ac:dyDescent="0.3">
      <c r="A108" s="190"/>
      <c r="B108" s="215"/>
      <c r="C108" s="215"/>
      <c r="D108" s="101" t="s">
        <v>220</v>
      </c>
      <c r="E108" s="247" t="s">
        <v>994</v>
      </c>
      <c r="F108" s="496"/>
      <c r="G108" s="238">
        <v>4800</v>
      </c>
    </row>
    <row r="109" spans="1:7" ht="51" customHeight="1" x14ac:dyDescent="0.3">
      <c r="A109" s="190"/>
      <c r="B109" s="215"/>
      <c r="C109" s="215"/>
      <c r="D109" s="101" t="s">
        <v>193</v>
      </c>
      <c r="E109" s="510" t="s">
        <v>989</v>
      </c>
      <c r="F109" s="496"/>
      <c r="G109" s="238">
        <v>10395.84</v>
      </c>
    </row>
    <row r="110" spans="1:7" ht="65.25" customHeight="1" x14ac:dyDescent="0.3">
      <c r="A110" s="190"/>
      <c r="B110" s="215"/>
      <c r="C110" s="215"/>
      <c r="D110" s="101" t="s">
        <v>194</v>
      </c>
      <c r="E110" s="511"/>
      <c r="F110" s="496"/>
      <c r="G110" s="238">
        <v>13420.679999999998</v>
      </c>
    </row>
    <row r="111" spans="1:7" ht="64.5" customHeight="1" x14ac:dyDescent="0.3">
      <c r="A111" s="190"/>
      <c r="B111" s="215"/>
      <c r="C111" s="215"/>
      <c r="D111" s="101" t="s">
        <v>195</v>
      </c>
      <c r="E111" s="511"/>
      <c r="F111" s="496"/>
      <c r="G111" s="238">
        <v>7492.9192559999992</v>
      </c>
    </row>
    <row r="112" spans="1:7" ht="67.5" customHeight="1" x14ac:dyDescent="0.3">
      <c r="A112" s="190"/>
      <c r="B112" s="215"/>
      <c r="C112" s="215"/>
      <c r="D112" s="101" t="s">
        <v>196</v>
      </c>
      <c r="E112" s="511"/>
      <c r="F112" s="496"/>
      <c r="G112" s="238">
        <v>6633.36</v>
      </c>
    </row>
    <row r="113" spans="1:7" ht="62.25" customHeight="1" x14ac:dyDescent="0.3">
      <c r="A113" s="190"/>
      <c r="B113" s="215"/>
      <c r="C113" s="215"/>
      <c r="D113" s="101" t="s">
        <v>197</v>
      </c>
      <c r="E113" s="511"/>
      <c r="F113" s="496"/>
      <c r="G113" s="238">
        <v>5099.8799999999992</v>
      </c>
    </row>
    <row r="114" spans="1:7" ht="63.75" customHeight="1" x14ac:dyDescent="0.3">
      <c r="A114" s="190"/>
      <c r="B114" s="215"/>
      <c r="C114" s="215"/>
      <c r="D114" s="101" t="s">
        <v>198</v>
      </c>
      <c r="E114" s="511"/>
      <c r="F114" s="496"/>
      <c r="G114" s="238">
        <v>6265.56</v>
      </c>
    </row>
    <row r="115" spans="1:7" ht="50.25" customHeight="1" x14ac:dyDescent="0.3">
      <c r="A115" s="190"/>
      <c r="B115" s="215"/>
      <c r="C115" s="215"/>
      <c r="D115" s="101" t="s">
        <v>199</v>
      </c>
      <c r="E115" s="511"/>
      <c r="F115" s="496"/>
      <c r="G115" s="238">
        <v>8354.16</v>
      </c>
    </row>
    <row r="116" spans="1:7" ht="63" customHeight="1" x14ac:dyDescent="0.3">
      <c r="A116" s="190"/>
      <c r="B116" s="215"/>
      <c r="C116" s="215"/>
      <c r="D116" s="101" t="s">
        <v>200</v>
      </c>
      <c r="E116" s="511"/>
      <c r="F116" s="496"/>
      <c r="G116" s="238">
        <v>5221.3200000000006</v>
      </c>
    </row>
    <row r="117" spans="1:7" ht="54" customHeight="1" x14ac:dyDescent="0.3">
      <c r="A117" s="190"/>
      <c r="B117" s="215"/>
      <c r="C117" s="215"/>
      <c r="D117" s="101" t="s">
        <v>201</v>
      </c>
      <c r="E117" s="511"/>
      <c r="F117" s="496"/>
      <c r="G117" s="238">
        <v>3132.8399999999997</v>
      </c>
    </row>
    <row r="118" spans="1:7" ht="64.5" customHeight="1" x14ac:dyDescent="0.3">
      <c r="A118" s="190"/>
      <c r="B118" s="215"/>
      <c r="C118" s="215"/>
      <c r="D118" s="101" t="s">
        <v>202</v>
      </c>
      <c r="E118" s="511"/>
      <c r="F118" s="496"/>
      <c r="G118" s="238">
        <v>5099.8799999999992</v>
      </c>
    </row>
    <row r="119" spans="1:7" ht="64.5" customHeight="1" x14ac:dyDescent="0.3">
      <c r="A119" s="190"/>
      <c r="B119" s="215"/>
      <c r="C119" s="215"/>
      <c r="D119" s="101" t="s">
        <v>203</v>
      </c>
      <c r="E119" s="511"/>
      <c r="F119" s="496"/>
      <c r="G119" s="238">
        <v>4055.5199999999995</v>
      </c>
    </row>
    <row r="120" spans="1:7" ht="75.75" customHeight="1" x14ac:dyDescent="0.3">
      <c r="A120" s="190"/>
      <c r="B120" s="215"/>
      <c r="C120" s="215"/>
      <c r="D120" s="101" t="s">
        <v>204</v>
      </c>
      <c r="E120" s="511"/>
      <c r="F120" s="496"/>
      <c r="G120" s="238">
        <v>4055.5199999999995</v>
      </c>
    </row>
    <row r="121" spans="1:7" ht="50.25" customHeight="1" x14ac:dyDescent="0.3">
      <c r="A121" s="190"/>
      <c r="B121" s="215"/>
      <c r="C121" s="215"/>
      <c r="D121" s="101" t="s">
        <v>205</v>
      </c>
      <c r="E121" s="511"/>
      <c r="F121" s="496"/>
      <c r="G121" s="238">
        <v>4055.5199999999995</v>
      </c>
    </row>
    <row r="122" spans="1:7" ht="53.25" customHeight="1" x14ac:dyDescent="0.3">
      <c r="A122" s="190"/>
      <c r="B122" s="215"/>
      <c r="C122" s="215"/>
      <c r="D122" s="101" t="s">
        <v>206</v>
      </c>
      <c r="E122" s="511"/>
      <c r="F122" s="496"/>
      <c r="G122" s="238">
        <v>4055.5199999999995</v>
      </c>
    </row>
    <row r="123" spans="1:7" ht="51" customHeight="1" x14ac:dyDescent="0.3">
      <c r="A123" s="190"/>
      <c r="B123" s="215"/>
      <c r="C123" s="215"/>
      <c r="D123" s="101" t="s">
        <v>207</v>
      </c>
      <c r="E123" s="511"/>
      <c r="F123" s="496"/>
      <c r="G123" s="238">
        <v>5099.8799999999992</v>
      </c>
    </row>
    <row r="124" spans="1:7" ht="63.75" customHeight="1" x14ac:dyDescent="0.3">
      <c r="A124" s="190"/>
      <c r="B124" s="215"/>
      <c r="C124" s="215"/>
      <c r="D124" s="101" t="s">
        <v>208</v>
      </c>
      <c r="E124" s="511"/>
      <c r="F124" s="496"/>
      <c r="G124" s="238">
        <v>5221.3200000000006</v>
      </c>
    </row>
    <row r="125" spans="1:7" ht="75.75" customHeight="1" x14ac:dyDescent="0.3">
      <c r="A125" s="190"/>
      <c r="B125" s="215"/>
      <c r="C125" s="215"/>
      <c r="D125" s="101" t="s">
        <v>209</v>
      </c>
      <c r="E125" s="511"/>
      <c r="F125" s="496"/>
      <c r="G125" s="238">
        <v>5099.8799999999992</v>
      </c>
    </row>
    <row r="126" spans="1:7" ht="49.5" customHeight="1" x14ac:dyDescent="0.3">
      <c r="A126" s="190"/>
      <c r="B126" s="215"/>
      <c r="C126" s="215"/>
      <c r="D126" s="101" t="s">
        <v>210</v>
      </c>
      <c r="E126" s="511"/>
      <c r="F126" s="496"/>
      <c r="G126" s="238">
        <v>3936.96</v>
      </c>
    </row>
    <row r="127" spans="1:7" ht="63" customHeight="1" x14ac:dyDescent="0.3">
      <c r="A127" s="190"/>
      <c r="B127" s="215"/>
      <c r="C127" s="215"/>
      <c r="D127" s="101" t="s">
        <v>211</v>
      </c>
      <c r="E127" s="511"/>
      <c r="F127" s="496"/>
      <c r="G127" s="238">
        <v>3209.4</v>
      </c>
    </row>
    <row r="128" spans="1:7" ht="50.25" customHeight="1" x14ac:dyDescent="0.3">
      <c r="A128" s="190"/>
      <c r="B128" s="215"/>
      <c r="C128" s="215"/>
      <c r="D128" s="101" t="s">
        <v>212</v>
      </c>
      <c r="E128" s="511"/>
      <c r="F128" s="496"/>
      <c r="G128" s="238">
        <v>5738.52</v>
      </c>
    </row>
    <row r="129" spans="1:7" ht="55.5" customHeight="1" x14ac:dyDescent="0.3">
      <c r="A129" s="190"/>
      <c r="B129" s="215"/>
      <c r="C129" s="215"/>
      <c r="D129" s="150" t="s">
        <v>213</v>
      </c>
      <c r="E129" s="511"/>
      <c r="F129" s="496"/>
      <c r="G129" s="238">
        <v>3358.08</v>
      </c>
    </row>
    <row r="130" spans="1:7" ht="52.5" customHeight="1" x14ac:dyDescent="0.3">
      <c r="A130" s="190"/>
      <c r="B130" s="215"/>
      <c r="C130" s="215"/>
      <c r="D130" s="101" t="s">
        <v>214</v>
      </c>
      <c r="E130" s="511"/>
      <c r="F130" s="496"/>
      <c r="G130" s="238">
        <v>3363.12</v>
      </c>
    </row>
    <row r="131" spans="1:7" ht="66" customHeight="1" x14ac:dyDescent="0.3">
      <c r="A131" s="190"/>
      <c r="B131" s="215"/>
      <c r="C131" s="215"/>
      <c r="D131" s="101" t="s">
        <v>215</v>
      </c>
      <c r="E131" s="512"/>
      <c r="F131" s="496"/>
      <c r="G131" s="238">
        <v>2952.72</v>
      </c>
    </row>
    <row r="132" spans="1:7" ht="64.5" customHeight="1" x14ac:dyDescent="0.3">
      <c r="A132" s="190"/>
      <c r="B132" s="215"/>
      <c r="C132" s="215"/>
      <c r="D132" s="101" t="s">
        <v>160</v>
      </c>
      <c r="E132" s="510" t="s">
        <v>989</v>
      </c>
      <c r="F132" s="496"/>
      <c r="G132" s="238">
        <v>15617.279999999999</v>
      </c>
    </row>
    <row r="133" spans="1:7" ht="54" x14ac:dyDescent="0.3">
      <c r="A133" s="190"/>
      <c r="B133" s="215"/>
      <c r="C133" s="215"/>
      <c r="D133" s="101" t="s">
        <v>221</v>
      </c>
      <c r="E133" s="511"/>
      <c r="F133" s="496"/>
      <c r="G133" s="238">
        <v>12568.92</v>
      </c>
    </row>
    <row r="134" spans="1:7" ht="92.25" customHeight="1" x14ac:dyDescent="0.3">
      <c r="A134" s="190"/>
      <c r="B134" s="215"/>
      <c r="C134" s="215"/>
      <c r="D134" s="101" t="s">
        <v>222</v>
      </c>
      <c r="E134" s="511"/>
      <c r="F134" s="496"/>
      <c r="G134" s="238">
        <v>99408.48</v>
      </c>
    </row>
    <row r="135" spans="1:7" ht="79.5" customHeight="1" x14ac:dyDescent="0.3">
      <c r="A135" s="190"/>
      <c r="B135" s="215"/>
      <c r="C135" s="215"/>
      <c r="D135" s="101" t="s">
        <v>223</v>
      </c>
      <c r="E135" s="511"/>
      <c r="F135" s="496"/>
      <c r="G135" s="238">
        <v>10442.279999999999</v>
      </c>
    </row>
    <row r="136" spans="1:7" ht="86.25" customHeight="1" x14ac:dyDescent="0.3">
      <c r="A136" s="190"/>
      <c r="B136" s="215"/>
      <c r="C136" s="215"/>
      <c r="D136" s="101" t="s">
        <v>224</v>
      </c>
      <c r="E136" s="512"/>
      <c r="F136" s="496"/>
      <c r="G136" s="238">
        <v>10089.36</v>
      </c>
    </row>
    <row r="137" spans="1:7" ht="54" customHeight="1" x14ac:dyDescent="0.3">
      <c r="A137" s="190"/>
      <c r="B137" s="215"/>
      <c r="C137" s="215"/>
      <c r="D137" s="101" t="s">
        <v>225</v>
      </c>
      <c r="E137" s="496" t="s">
        <v>989</v>
      </c>
      <c r="F137" s="496"/>
      <c r="G137" s="238">
        <v>4552.08</v>
      </c>
    </row>
    <row r="138" spans="1:7" ht="68.25" customHeight="1" x14ac:dyDescent="0.3">
      <c r="A138" s="190"/>
      <c r="B138" s="215"/>
      <c r="C138" s="215"/>
      <c r="D138" s="101" t="s">
        <v>226</v>
      </c>
      <c r="E138" s="496"/>
      <c r="F138" s="496"/>
      <c r="G138" s="238">
        <v>3414.12</v>
      </c>
    </row>
    <row r="139" spans="1:7" ht="54" customHeight="1" x14ac:dyDescent="0.3">
      <c r="A139" s="190"/>
      <c r="B139" s="215"/>
      <c r="C139" s="215"/>
      <c r="D139" s="101" t="s">
        <v>227</v>
      </c>
      <c r="E139" s="496"/>
      <c r="F139" s="496"/>
      <c r="G139" s="238">
        <v>4247.5199999999995</v>
      </c>
    </row>
    <row r="140" spans="1:7" ht="81" customHeight="1" x14ac:dyDescent="0.3">
      <c r="A140" s="190"/>
      <c r="B140" s="215"/>
      <c r="C140" s="215"/>
      <c r="D140" s="101" t="s">
        <v>228</v>
      </c>
      <c r="E140" s="496"/>
      <c r="F140" s="496"/>
      <c r="G140" s="238">
        <v>3414.12</v>
      </c>
    </row>
    <row r="141" spans="1:7" ht="78" customHeight="1" x14ac:dyDescent="0.3">
      <c r="A141" s="190"/>
      <c r="B141" s="215"/>
      <c r="C141" s="215"/>
      <c r="D141" s="101" t="s">
        <v>229</v>
      </c>
      <c r="E141" s="496"/>
      <c r="F141" s="496"/>
      <c r="G141" s="238">
        <v>7682.6399999999994</v>
      </c>
    </row>
    <row r="142" spans="1:7" ht="108" customHeight="1" x14ac:dyDescent="0.3">
      <c r="A142" s="190"/>
      <c r="B142" s="215"/>
      <c r="C142" s="215"/>
      <c r="D142" s="101" t="s">
        <v>230</v>
      </c>
      <c r="E142" s="496"/>
      <c r="F142" s="496"/>
      <c r="G142" s="238">
        <v>3280.9199999999996</v>
      </c>
    </row>
    <row r="143" spans="1:7" ht="157.5" customHeight="1" x14ac:dyDescent="0.3">
      <c r="A143" s="190"/>
      <c r="B143" s="215"/>
      <c r="C143" s="215"/>
      <c r="D143" s="101" t="s">
        <v>231</v>
      </c>
      <c r="E143" s="496" t="s">
        <v>989</v>
      </c>
      <c r="F143" s="496"/>
      <c r="G143" s="238">
        <v>115753.92</v>
      </c>
    </row>
    <row r="144" spans="1:7" ht="72" customHeight="1" x14ac:dyDescent="0.3">
      <c r="A144" s="190"/>
      <c r="B144" s="215"/>
      <c r="C144" s="215"/>
      <c r="D144" s="101" t="s">
        <v>232</v>
      </c>
      <c r="E144" s="496"/>
      <c r="F144" s="496"/>
      <c r="G144" s="238">
        <v>12769.32</v>
      </c>
    </row>
    <row r="145" spans="1:7" ht="56.25" customHeight="1" x14ac:dyDescent="0.3">
      <c r="A145" s="190"/>
      <c r="B145" s="215"/>
      <c r="C145" s="215"/>
      <c r="D145" s="101" t="s">
        <v>233</v>
      </c>
      <c r="E145" s="496" t="s">
        <v>989</v>
      </c>
      <c r="F145" s="496"/>
      <c r="G145" s="238">
        <v>29717.279999999999</v>
      </c>
    </row>
    <row r="146" spans="1:7" ht="50.25" customHeight="1" x14ac:dyDescent="0.3">
      <c r="A146" s="190"/>
      <c r="B146" s="215"/>
      <c r="C146" s="215"/>
      <c r="D146" s="101" t="s">
        <v>234</v>
      </c>
      <c r="E146" s="496"/>
      <c r="F146" s="496"/>
      <c r="G146" s="238">
        <v>45129.599999999999</v>
      </c>
    </row>
    <row r="147" spans="1:7" ht="77.25" customHeight="1" x14ac:dyDescent="0.3">
      <c r="A147" s="190"/>
      <c r="B147" s="215"/>
      <c r="C147" s="215"/>
      <c r="D147" s="101" t="s">
        <v>235</v>
      </c>
      <c r="E147" s="496"/>
      <c r="F147" s="496"/>
      <c r="G147" s="238">
        <v>107300.4</v>
      </c>
    </row>
    <row r="148" spans="1:7" ht="65.25" customHeight="1" x14ac:dyDescent="0.3">
      <c r="A148" s="190"/>
      <c r="B148" s="215"/>
      <c r="C148" s="215"/>
      <c r="D148" s="101" t="s">
        <v>236</v>
      </c>
      <c r="E148" s="496"/>
      <c r="F148" s="496"/>
      <c r="G148" s="238">
        <v>19979.519999999997</v>
      </c>
    </row>
    <row r="149" spans="1:7" ht="64.5" customHeight="1" x14ac:dyDescent="0.3">
      <c r="A149" s="190"/>
      <c r="B149" s="215"/>
      <c r="C149" s="215"/>
      <c r="D149" s="101" t="s">
        <v>237</v>
      </c>
      <c r="E149" s="496"/>
      <c r="F149" s="496"/>
      <c r="G149" s="238">
        <v>18869.64</v>
      </c>
    </row>
    <row r="150" spans="1:7" ht="80.25" customHeight="1" x14ac:dyDescent="0.3">
      <c r="A150" s="190"/>
      <c r="B150" s="215"/>
      <c r="C150" s="215"/>
      <c r="D150" s="101" t="s">
        <v>238</v>
      </c>
      <c r="E150" s="496"/>
      <c r="F150" s="496"/>
      <c r="G150" s="238">
        <v>7769.76</v>
      </c>
    </row>
    <row r="151" spans="1:7" ht="56.25" customHeight="1" x14ac:dyDescent="0.3">
      <c r="A151" s="190"/>
      <c r="B151" s="215"/>
      <c r="C151" s="215"/>
      <c r="D151" s="101" t="s">
        <v>239</v>
      </c>
      <c r="E151" s="496"/>
      <c r="F151" s="496"/>
      <c r="G151" s="238">
        <v>11099.759999999998</v>
      </c>
    </row>
    <row r="152" spans="1:7" ht="37.5" customHeight="1" x14ac:dyDescent="0.3">
      <c r="A152" s="190"/>
      <c r="B152" s="215"/>
      <c r="C152" s="215"/>
      <c r="D152" s="101" t="s">
        <v>240</v>
      </c>
      <c r="E152" s="496"/>
      <c r="F152" s="496"/>
      <c r="G152" s="238">
        <v>8370.84</v>
      </c>
    </row>
    <row r="153" spans="1:7" ht="54.75" customHeight="1" x14ac:dyDescent="0.3">
      <c r="A153" s="190"/>
      <c r="B153" s="215"/>
      <c r="C153" s="215"/>
      <c r="D153" s="101" t="s">
        <v>241</v>
      </c>
      <c r="E153" s="496"/>
      <c r="F153" s="496"/>
      <c r="G153" s="238">
        <v>7769.76</v>
      </c>
    </row>
    <row r="154" spans="1:7" ht="70.5" customHeight="1" x14ac:dyDescent="0.3">
      <c r="A154" s="190"/>
      <c r="B154" s="215"/>
      <c r="C154" s="215"/>
      <c r="D154" s="101" t="s">
        <v>242</v>
      </c>
      <c r="E154" s="496"/>
      <c r="F154" s="496"/>
      <c r="G154" s="238">
        <v>5549.8799999999992</v>
      </c>
    </row>
    <row r="155" spans="1:7" ht="66.75" customHeight="1" x14ac:dyDescent="0.3">
      <c r="A155" s="190"/>
      <c r="B155" s="215"/>
      <c r="C155" s="215"/>
      <c r="D155" s="101" t="s">
        <v>243</v>
      </c>
      <c r="E155" s="496"/>
      <c r="F155" s="496"/>
      <c r="G155" s="238">
        <v>15539.759999999998</v>
      </c>
    </row>
    <row r="156" spans="1:7" ht="49.5" customHeight="1" x14ac:dyDescent="0.3">
      <c r="A156" s="190"/>
      <c r="B156" s="215"/>
      <c r="C156" s="215"/>
      <c r="D156" s="101" t="s">
        <v>244</v>
      </c>
      <c r="E156" s="496"/>
      <c r="F156" s="496"/>
      <c r="G156" s="238">
        <v>6573.36</v>
      </c>
    </row>
    <row r="157" spans="1:7" ht="56.25" customHeight="1" x14ac:dyDescent="0.3">
      <c r="A157" s="190"/>
      <c r="B157" s="215"/>
      <c r="C157" s="215"/>
      <c r="D157" s="101" t="s">
        <v>245</v>
      </c>
      <c r="E157" s="496" t="s">
        <v>989</v>
      </c>
      <c r="F157" s="496"/>
      <c r="G157" s="238">
        <v>11426.4</v>
      </c>
    </row>
    <row r="158" spans="1:7" ht="54" customHeight="1" x14ac:dyDescent="0.3">
      <c r="A158" s="190"/>
      <c r="B158" s="215"/>
      <c r="C158" s="215"/>
      <c r="D158" s="101" t="s">
        <v>246</v>
      </c>
      <c r="E158" s="496"/>
      <c r="F158" s="496"/>
      <c r="G158" s="238">
        <v>6979.56</v>
      </c>
    </row>
    <row r="159" spans="1:7" ht="79.5" customHeight="1" x14ac:dyDescent="0.3">
      <c r="A159" s="190"/>
      <c r="B159" s="215"/>
      <c r="C159" s="215"/>
      <c r="D159" s="101" t="s">
        <v>247</v>
      </c>
      <c r="E159" s="496"/>
      <c r="F159" s="496"/>
      <c r="G159" s="238">
        <v>3515.1600000000003</v>
      </c>
    </row>
    <row r="160" spans="1:7" ht="48.75" customHeight="1" x14ac:dyDescent="0.3">
      <c r="A160" s="190"/>
      <c r="B160" s="215"/>
      <c r="C160" s="215"/>
      <c r="D160" s="101" t="s">
        <v>248</v>
      </c>
      <c r="E160" s="496"/>
      <c r="F160" s="496"/>
      <c r="G160" s="238">
        <v>11668.44</v>
      </c>
    </row>
    <row r="161" spans="1:7" ht="64.5" customHeight="1" x14ac:dyDescent="0.3">
      <c r="A161" s="190"/>
      <c r="B161" s="215"/>
      <c r="C161" s="215"/>
      <c r="D161" s="101" t="s">
        <v>249</v>
      </c>
      <c r="E161" s="496"/>
      <c r="F161" s="496"/>
      <c r="G161" s="238">
        <v>10248</v>
      </c>
    </row>
    <row r="162" spans="1:7" ht="61.5" customHeight="1" x14ac:dyDescent="0.3">
      <c r="A162" s="190"/>
      <c r="B162" s="215"/>
      <c r="C162" s="215"/>
      <c r="D162" s="101" t="s">
        <v>250</v>
      </c>
      <c r="E162" s="496"/>
      <c r="F162" s="496"/>
      <c r="G162" s="238">
        <v>0</v>
      </c>
    </row>
    <row r="163" spans="1:7" ht="57.75" customHeight="1" x14ac:dyDescent="0.3">
      <c r="A163" s="190"/>
      <c r="B163" s="215"/>
      <c r="C163" s="215"/>
      <c r="D163" s="101" t="s">
        <v>251</v>
      </c>
      <c r="E163" s="496"/>
      <c r="F163" s="496"/>
      <c r="G163" s="238">
        <v>4570.5600000000004</v>
      </c>
    </row>
    <row r="164" spans="1:7" ht="51.75" customHeight="1" x14ac:dyDescent="0.3">
      <c r="A164" s="190"/>
      <c r="B164" s="215"/>
      <c r="C164" s="215"/>
      <c r="D164" s="101" t="s">
        <v>252</v>
      </c>
      <c r="E164" s="496"/>
      <c r="F164" s="496"/>
      <c r="G164" s="238">
        <v>3427.2</v>
      </c>
    </row>
    <row r="165" spans="1:7" ht="51.75" customHeight="1" x14ac:dyDescent="0.3">
      <c r="A165" s="190"/>
      <c r="B165" s="215"/>
      <c r="C165" s="215"/>
      <c r="D165" s="101" t="s">
        <v>253</v>
      </c>
      <c r="E165" s="496"/>
      <c r="F165" s="496"/>
      <c r="G165" s="238">
        <v>3427.2</v>
      </c>
    </row>
    <row r="166" spans="1:7" ht="64.5" customHeight="1" x14ac:dyDescent="0.3">
      <c r="A166" s="190"/>
      <c r="B166" s="215"/>
      <c r="C166" s="215"/>
      <c r="D166" s="150" t="s">
        <v>254</v>
      </c>
      <c r="E166" s="496"/>
      <c r="F166" s="496"/>
      <c r="G166" s="238">
        <v>3363.12</v>
      </c>
    </row>
    <row r="167" spans="1:7" ht="49.5" customHeight="1" x14ac:dyDescent="0.3">
      <c r="A167" s="190"/>
      <c r="B167" s="215"/>
      <c r="C167" s="215"/>
      <c r="D167" s="150" t="s">
        <v>255</v>
      </c>
      <c r="E167" s="496"/>
      <c r="F167" s="496"/>
      <c r="G167" s="238">
        <v>7933.6799999999994</v>
      </c>
    </row>
    <row r="168" spans="1:7" ht="57.75" customHeight="1" x14ac:dyDescent="0.3">
      <c r="A168" s="190"/>
      <c r="B168" s="215"/>
      <c r="C168" s="215"/>
      <c r="D168" s="101" t="s">
        <v>256</v>
      </c>
      <c r="E168" s="510" t="s">
        <v>989</v>
      </c>
      <c r="F168" s="496"/>
      <c r="G168" s="238">
        <v>4570.5600000000004</v>
      </c>
    </row>
    <row r="169" spans="1:7" ht="67.5" x14ac:dyDescent="0.3">
      <c r="A169" s="190"/>
      <c r="B169" s="215"/>
      <c r="C169" s="215"/>
      <c r="D169" s="101" t="s">
        <v>257</v>
      </c>
      <c r="E169" s="511"/>
      <c r="F169" s="496"/>
      <c r="G169" s="238">
        <v>4570.5600000000004</v>
      </c>
    </row>
    <row r="170" spans="1:7" ht="51" customHeight="1" x14ac:dyDescent="0.3">
      <c r="A170" s="190"/>
      <c r="B170" s="215"/>
      <c r="C170" s="215"/>
      <c r="D170" s="101" t="s">
        <v>258</v>
      </c>
      <c r="E170" s="512"/>
      <c r="F170" s="496"/>
      <c r="G170" s="238">
        <v>30000</v>
      </c>
    </row>
    <row r="171" spans="1:7" ht="60.75" customHeight="1" x14ac:dyDescent="0.3">
      <c r="A171" s="190"/>
      <c r="B171" s="215"/>
      <c r="C171" s="215"/>
      <c r="D171" s="101" t="s">
        <v>137</v>
      </c>
      <c r="E171" s="237" t="s">
        <v>259</v>
      </c>
      <c r="F171" s="496"/>
      <c r="G171" s="238">
        <v>40086.119999999995</v>
      </c>
    </row>
    <row r="172" spans="1:7" ht="47.25" customHeight="1" x14ac:dyDescent="0.3">
      <c r="A172" s="190"/>
      <c r="B172" s="215"/>
      <c r="C172" s="215"/>
      <c r="D172" s="101" t="s">
        <v>260</v>
      </c>
      <c r="E172" s="237" t="s">
        <v>261</v>
      </c>
      <c r="F172" s="496"/>
      <c r="G172" s="238">
        <v>11426.279999999999</v>
      </c>
    </row>
    <row r="173" spans="1:7" ht="61.5" customHeight="1" x14ac:dyDescent="0.3">
      <c r="A173" s="190"/>
      <c r="B173" s="215"/>
      <c r="C173" s="215"/>
      <c r="D173" s="101" t="s">
        <v>262</v>
      </c>
      <c r="E173" s="496" t="s">
        <v>263</v>
      </c>
      <c r="F173" s="496"/>
      <c r="G173" s="238">
        <v>5713.2</v>
      </c>
    </row>
    <row r="174" spans="1:7" ht="54" x14ac:dyDescent="0.3">
      <c r="A174" s="190"/>
      <c r="B174" s="215"/>
      <c r="C174" s="215"/>
      <c r="D174" s="101" t="s">
        <v>264</v>
      </c>
      <c r="E174" s="496"/>
      <c r="F174" s="496"/>
      <c r="G174" s="238">
        <v>11042.759999999998</v>
      </c>
    </row>
    <row r="175" spans="1:7" ht="66" customHeight="1" x14ac:dyDescent="0.3">
      <c r="A175" s="190"/>
      <c r="B175" s="215"/>
      <c r="C175" s="215"/>
      <c r="D175" s="101" t="s">
        <v>265</v>
      </c>
      <c r="E175" s="237" t="s">
        <v>989</v>
      </c>
      <c r="F175" s="496"/>
      <c r="G175" s="238">
        <v>3363.12</v>
      </c>
    </row>
    <row r="176" spans="1:7" ht="48" customHeight="1" x14ac:dyDescent="0.3">
      <c r="A176" s="190"/>
      <c r="B176" s="215"/>
      <c r="C176" s="215"/>
      <c r="D176" s="101" t="s">
        <v>266</v>
      </c>
      <c r="E176" s="237" t="s">
        <v>267</v>
      </c>
      <c r="F176" s="496"/>
      <c r="G176" s="238">
        <v>12331.44</v>
      </c>
    </row>
    <row r="177" spans="1:7" ht="43.5" customHeight="1" x14ac:dyDescent="0.3">
      <c r="A177" s="190"/>
      <c r="B177" s="215"/>
      <c r="C177" s="215"/>
      <c r="D177" s="101" t="s">
        <v>268</v>
      </c>
      <c r="E177" s="237" t="s">
        <v>269</v>
      </c>
      <c r="F177" s="496"/>
      <c r="G177" s="238">
        <v>35312.759999999995</v>
      </c>
    </row>
    <row r="178" spans="1:7" ht="63" customHeight="1" x14ac:dyDescent="0.3">
      <c r="A178" s="190"/>
      <c r="B178" s="215"/>
      <c r="C178" s="215"/>
      <c r="D178" s="101" t="s">
        <v>270</v>
      </c>
      <c r="E178" s="237" t="s">
        <v>995</v>
      </c>
      <c r="F178" s="237" t="s">
        <v>339</v>
      </c>
      <c r="G178" s="238">
        <v>44157.719999999994</v>
      </c>
    </row>
    <row r="179" spans="1:7" ht="84" customHeight="1" x14ac:dyDescent="0.3">
      <c r="A179" s="190"/>
      <c r="B179" s="215"/>
      <c r="C179" s="215"/>
      <c r="D179" s="244"/>
      <c r="E179" s="237"/>
      <c r="F179" s="248" t="s">
        <v>271</v>
      </c>
      <c r="G179" s="242">
        <f t="shared" ref="G179" si="1">SUM(G65:G178)</f>
        <v>2772968.8178423992</v>
      </c>
    </row>
    <row r="180" spans="1:7" ht="88.5" customHeight="1" x14ac:dyDescent="0.3">
      <c r="A180" s="190"/>
      <c r="B180" s="215"/>
      <c r="C180" s="215"/>
      <c r="D180" s="101" t="s">
        <v>272</v>
      </c>
      <c r="E180" s="237" t="s">
        <v>273</v>
      </c>
      <c r="F180" s="237" t="s">
        <v>274</v>
      </c>
      <c r="G180" s="238">
        <v>13563.071999999998</v>
      </c>
    </row>
    <row r="181" spans="1:7" ht="81.75" customHeight="1" x14ac:dyDescent="0.3">
      <c r="A181" s="190"/>
      <c r="B181" s="215"/>
      <c r="C181" s="215"/>
      <c r="D181" s="249"/>
      <c r="E181" s="237"/>
      <c r="F181" s="248" t="s">
        <v>275</v>
      </c>
      <c r="G181" s="242">
        <f t="shared" ref="G181" si="2">G180</f>
        <v>13563.071999999998</v>
      </c>
    </row>
    <row r="182" spans="1:7" ht="69" customHeight="1" x14ac:dyDescent="0.3">
      <c r="A182" s="226"/>
      <c r="B182" s="127">
        <v>11009</v>
      </c>
      <c r="C182" s="509" t="s">
        <v>282</v>
      </c>
      <c r="D182" s="509"/>
      <c r="E182" s="73" t="s">
        <v>281</v>
      </c>
      <c r="F182" s="228"/>
      <c r="G182" s="229">
        <f t="shared" ref="G182" si="3">G184+G185</f>
        <v>330493.19999999995</v>
      </c>
    </row>
    <row r="183" spans="1:7" ht="36.75" customHeight="1" x14ac:dyDescent="0.3">
      <c r="A183" s="230"/>
      <c r="B183" s="231"/>
      <c r="C183" s="232"/>
      <c r="D183" s="233" t="s">
        <v>88</v>
      </c>
      <c r="E183" s="250"/>
      <c r="F183" s="251"/>
      <c r="G183" s="252"/>
    </row>
    <row r="184" spans="1:7" ht="39" customHeight="1" x14ac:dyDescent="0.3">
      <c r="A184" s="190"/>
      <c r="B184" s="215"/>
      <c r="C184" s="215"/>
      <c r="D184" s="101" t="s">
        <v>137</v>
      </c>
      <c r="E184" s="510" t="s">
        <v>989</v>
      </c>
      <c r="F184" s="515" t="s">
        <v>53</v>
      </c>
      <c r="G184" s="238">
        <v>268517.39999999997</v>
      </c>
    </row>
    <row r="185" spans="1:7" ht="49.5" customHeight="1" x14ac:dyDescent="0.3">
      <c r="A185" s="217"/>
      <c r="B185" s="216"/>
      <c r="C185" s="216"/>
      <c r="D185" s="101" t="s">
        <v>283</v>
      </c>
      <c r="E185" s="512"/>
      <c r="F185" s="516"/>
      <c r="G185" s="238">
        <v>61975.799999999996</v>
      </c>
    </row>
    <row r="186" spans="1:7" ht="53.25" customHeight="1" x14ac:dyDescent="0.3">
      <c r="A186" s="226"/>
      <c r="B186" s="127">
        <v>11008</v>
      </c>
      <c r="C186" s="509" t="s">
        <v>285</v>
      </c>
      <c r="D186" s="509"/>
      <c r="E186" s="73" t="s">
        <v>281</v>
      </c>
      <c r="F186" s="228"/>
      <c r="G186" s="229">
        <f t="shared" ref="G186" si="4">G188+G189</f>
        <v>846679.56</v>
      </c>
    </row>
    <row r="187" spans="1:7" ht="32.25" customHeight="1" x14ac:dyDescent="0.3">
      <c r="A187" s="230"/>
      <c r="B187" s="231"/>
      <c r="C187" s="232"/>
      <c r="D187" s="233" t="s">
        <v>88</v>
      </c>
      <c r="E187" s="250"/>
      <c r="F187" s="251"/>
      <c r="G187" s="252"/>
    </row>
    <row r="188" spans="1:7" ht="48.75" customHeight="1" x14ac:dyDescent="0.3">
      <c r="A188" s="217"/>
      <c r="B188" s="216"/>
      <c r="C188" s="216"/>
      <c r="D188" s="101" t="s">
        <v>137</v>
      </c>
      <c r="E188" s="510" t="s">
        <v>989</v>
      </c>
      <c r="F188" s="496" t="s">
        <v>53</v>
      </c>
      <c r="G188" s="238">
        <v>744777</v>
      </c>
    </row>
    <row r="189" spans="1:7" ht="52.5" customHeight="1" x14ac:dyDescent="0.3">
      <c r="A189" s="217"/>
      <c r="B189" s="216"/>
      <c r="C189" s="216"/>
      <c r="D189" s="253" t="s">
        <v>284</v>
      </c>
      <c r="E189" s="512"/>
      <c r="F189" s="496"/>
      <c r="G189" s="238">
        <v>101902.56</v>
      </c>
    </row>
    <row r="190" spans="1:7" ht="82.5" customHeight="1" x14ac:dyDescent="0.3">
      <c r="A190" s="226"/>
      <c r="B190" s="127">
        <v>11004</v>
      </c>
      <c r="C190" s="509" t="s">
        <v>286</v>
      </c>
      <c r="D190" s="509"/>
      <c r="E190" s="73" t="s">
        <v>281</v>
      </c>
      <c r="F190" s="228"/>
      <c r="G190" s="229">
        <f t="shared" ref="G190" si="5">SUM(G192:G196)</f>
        <v>1021473.3599999999</v>
      </c>
    </row>
    <row r="191" spans="1:7" ht="37.5" customHeight="1" x14ac:dyDescent="0.3">
      <c r="A191" s="230"/>
      <c r="B191" s="231"/>
      <c r="C191" s="232"/>
      <c r="D191" s="233" t="s">
        <v>88</v>
      </c>
      <c r="E191" s="250"/>
      <c r="F191" s="251"/>
      <c r="G191" s="252"/>
    </row>
    <row r="192" spans="1:7" ht="51" customHeight="1" x14ac:dyDescent="0.3">
      <c r="A192" s="217"/>
      <c r="B192" s="216"/>
      <c r="C192" s="216"/>
      <c r="D192" s="237" t="s">
        <v>996</v>
      </c>
      <c r="E192" s="254" t="s">
        <v>989</v>
      </c>
      <c r="F192" s="255"/>
      <c r="G192" s="238">
        <v>617103.6</v>
      </c>
    </row>
    <row r="193" spans="1:7" ht="45.75" customHeight="1" x14ac:dyDescent="0.3">
      <c r="A193" s="217"/>
      <c r="B193" s="216"/>
      <c r="C193" s="216"/>
      <c r="D193" s="237" t="s">
        <v>997</v>
      </c>
      <c r="E193" s="254" t="s">
        <v>989</v>
      </c>
      <c r="F193" s="255"/>
      <c r="G193" s="238">
        <v>11160</v>
      </c>
    </row>
    <row r="194" spans="1:7" ht="55.5" customHeight="1" x14ac:dyDescent="0.3">
      <c r="A194" s="217"/>
      <c r="B194" s="216"/>
      <c r="C194" s="216"/>
      <c r="D194" s="237" t="s">
        <v>998</v>
      </c>
      <c r="E194" s="254" t="s">
        <v>989</v>
      </c>
      <c r="F194" s="255"/>
      <c r="G194" s="238">
        <v>118704.36</v>
      </c>
    </row>
    <row r="195" spans="1:7" ht="49.5" customHeight="1" x14ac:dyDescent="0.3">
      <c r="A195" s="217"/>
      <c r="B195" s="216"/>
      <c r="C195" s="216"/>
      <c r="D195" s="237" t="s">
        <v>999</v>
      </c>
      <c r="E195" s="254" t="s">
        <v>287</v>
      </c>
      <c r="F195" s="255"/>
      <c r="G195" s="238">
        <v>17020.32</v>
      </c>
    </row>
    <row r="196" spans="1:7" ht="57.75" customHeight="1" x14ac:dyDescent="0.3">
      <c r="A196" s="217"/>
      <c r="B196" s="216"/>
      <c r="C196" s="216"/>
      <c r="D196" s="237" t="s">
        <v>1000</v>
      </c>
      <c r="E196" s="254" t="s">
        <v>288</v>
      </c>
      <c r="F196" s="255"/>
      <c r="G196" s="238">
        <v>257485.08</v>
      </c>
    </row>
    <row r="197" spans="1:7" ht="61.5" customHeight="1" x14ac:dyDescent="0.3">
      <c r="A197" s="228"/>
      <c r="B197" s="127">
        <v>12002</v>
      </c>
      <c r="C197" s="509" t="s">
        <v>289</v>
      </c>
      <c r="D197" s="509"/>
      <c r="E197" s="73" t="s">
        <v>281</v>
      </c>
      <c r="F197" s="228"/>
      <c r="G197" s="229">
        <f t="shared" ref="G197" si="6">SUM(G199:G199)</f>
        <v>182400</v>
      </c>
    </row>
    <row r="198" spans="1:7" ht="32.25" customHeight="1" x14ac:dyDescent="0.3">
      <c r="A198" s="230"/>
      <c r="B198" s="231"/>
      <c r="C198" s="232"/>
      <c r="D198" s="233" t="s">
        <v>88</v>
      </c>
      <c r="E198" s="250"/>
      <c r="F198" s="251"/>
      <c r="G198" s="252"/>
    </row>
    <row r="199" spans="1:7" ht="46.15" customHeight="1" x14ac:dyDescent="0.3">
      <c r="A199" s="217"/>
      <c r="B199" s="216"/>
      <c r="C199" s="216"/>
      <c r="D199" s="199"/>
      <c r="E199" s="237" t="s">
        <v>131</v>
      </c>
      <c r="F199" s="237"/>
      <c r="G199" s="238">
        <v>182400</v>
      </c>
    </row>
    <row r="200" spans="1:7" ht="59.25" customHeight="1" x14ac:dyDescent="0.3">
      <c r="A200" s="228"/>
      <c r="B200" s="127">
        <v>32001</v>
      </c>
      <c r="C200" s="509" t="s">
        <v>290</v>
      </c>
      <c r="D200" s="509"/>
      <c r="E200" s="73" t="s">
        <v>281</v>
      </c>
      <c r="F200" s="228"/>
      <c r="G200" s="229">
        <f t="shared" ref="G200" si="7">SUM(G202:G202)</f>
        <v>60000</v>
      </c>
    </row>
    <row r="201" spans="1:7" ht="32.25" customHeight="1" x14ac:dyDescent="0.3">
      <c r="A201" s="230"/>
      <c r="B201" s="231"/>
      <c r="C201" s="232"/>
      <c r="D201" s="233" t="s">
        <v>88</v>
      </c>
      <c r="E201" s="250"/>
      <c r="F201" s="251"/>
      <c r="G201" s="252"/>
    </row>
    <row r="202" spans="1:7" ht="51.75" customHeight="1" x14ac:dyDescent="0.3">
      <c r="A202" s="217"/>
      <c r="B202" s="216"/>
      <c r="C202" s="216"/>
      <c r="D202" s="199" t="s">
        <v>1001</v>
      </c>
      <c r="E202" s="254" t="s">
        <v>1002</v>
      </c>
      <c r="F202" s="237"/>
      <c r="G202" s="238">
        <v>60000</v>
      </c>
    </row>
    <row r="203" spans="1:7" ht="48.75" customHeight="1" x14ac:dyDescent="0.3">
      <c r="A203" s="228"/>
      <c r="B203" s="127">
        <v>12001</v>
      </c>
      <c r="C203" s="509" t="s">
        <v>331</v>
      </c>
      <c r="D203" s="509"/>
      <c r="E203" s="73" t="s">
        <v>281</v>
      </c>
      <c r="F203" s="228"/>
      <c r="G203" s="229">
        <f t="shared" ref="G203" si="8">SUM(G205:G205)</f>
        <v>842000</v>
      </c>
    </row>
    <row r="204" spans="1:7" ht="25.5" customHeight="1" x14ac:dyDescent="0.3">
      <c r="A204" s="230"/>
      <c r="B204" s="231"/>
      <c r="C204" s="232"/>
      <c r="D204" s="233" t="s">
        <v>88</v>
      </c>
      <c r="E204" s="250"/>
      <c r="F204" s="251"/>
      <c r="G204" s="252"/>
    </row>
    <row r="205" spans="1:7" ht="96" customHeight="1" x14ac:dyDescent="0.3">
      <c r="A205" s="217"/>
      <c r="B205" s="216"/>
      <c r="C205" s="216"/>
      <c r="D205" s="199"/>
      <c r="E205" s="256" t="s">
        <v>1003</v>
      </c>
      <c r="F205" s="255"/>
      <c r="G205" s="238">
        <v>842000</v>
      </c>
    </row>
    <row r="206" spans="1:7" ht="67.5" customHeight="1" x14ac:dyDescent="0.3">
      <c r="A206" s="228"/>
      <c r="B206" s="127">
        <v>11005</v>
      </c>
      <c r="C206" s="509" t="s">
        <v>294</v>
      </c>
      <c r="D206" s="509"/>
      <c r="E206" s="73" t="s">
        <v>281</v>
      </c>
      <c r="F206" s="228"/>
      <c r="G206" s="229">
        <f t="shared" ref="G206" si="9">G208+G209+G210+G214+G215+G216+G217+G218+G219+G220</f>
        <v>1677035.76</v>
      </c>
    </row>
    <row r="207" spans="1:7" ht="36.75" customHeight="1" x14ac:dyDescent="0.3">
      <c r="A207" s="230"/>
      <c r="B207" s="231"/>
      <c r="C207" s="232"/>
      <c r="D207" s="233" t="s">
        <v>88</v>
      </c>
      <c r="E207" s="250"/>
      <c r="F207" s="251"/>
      <c r="G207" s="252"/>
    </row>
    <row r="208" spans="1:7" ht="72" customHeight="1" x14ac:dyDescent="0.3">
      <c r="A208" s="190"/>
      <c r="B208" s="191"/>
      <c r="C208" s="156"/>
      <c r="D208" s="101" t="s">
        <v>295</v>
      </c>
      <c r="E208" s="510" t="s">
        <v>1004</v>
      </c>
      <c r="F208" s="257"/>
      <c r="G208" s="238">
        <v>996228.96</v>
      </c>
    </row>
    <row r="209" spans="1:7" ht="78" customHeight="1" x14ac:dyDescent="0.3">
      <c r="A209" s="190"/>
      <c r="B209" s="191"/>
      <c r="C209" s="156"/>
      <c r="D209" s="101" t="s">
        <v>296</v>
      </c>
      <c r="E209" s="511"/>
      <c r="F209" s="257"/>
      <c r="G209" s="238">
        <v>0</v>
      </c>
    </row>
    <row r="210" spans="1:7" ht="54.75" customHeight="1" x14ac:dyDescent="0.3">
      <c r="A210" s="190"/>
      <c r="B210" s="191"/>
      <c r="C210" s="156"/>
      <c r="D210" s="101" t="s">
        <v>297</v>
      </c>
      <c r="E210" s="511"/>
      <c r="F210" s="255"/>
      <c r="G210" s="238">
        <v>274170</v>
      </c>
    </row>
    <row r="211" spans="1:7" ht="69.75" customHeight="1" x14ac:dyDescent="0.3">
      <c r="A211" s="190"/>
      <c r="B211" s="191"/>
      <c r="C211" s="156"/>
      <c r="D211" s="101" t="s">
        <v>298</v>
      </c>
      <c r="E211" s="511"/>
      <c r="F211" s="255"/>
      <c r="G211" s="238">
        <v>112770</v>
      </c>
    </row>
    <row r="212" spans="1:7" ht="48" customHeight="1" x14ac:dyDescent="0.3">
      <c r="A212" s="190"/>
      <c r="B212" s="191"/>
      <c r="C212" s="156"/>
      <c r="D212" s="101" t="s">
        <v>299</v>
      </c>
      <c r="E212" s="511"/>
      <c r="F212" s="258"/>
      <c r="G212" s="238">
        <v>41400</v>
      </c>
    </row>
    <row r="213" spans="1:7" ht="44.25" customHeight="1" x14ac:dyDescent="0.3">
      <c r="A213" s="190"/>
      <c r="B213" s="191"/>
      <c r="C213" s="156"/>
      <c r="D213" s="101" t="s">
        <v>300</v>
      </c>
      <c r="E213" s="511"/>
      <c r="F213" s="258"/>
      <c r="G213" s="238">
        <v>120000</v>
      </c>
    </row>
    <row r="214" spans="1:7" ht="34.5" customHeight="1" x14ac:dyDescent="0.3">
      <c r="A214" s="190"/>
      <c r="B214" s="191"/>
      <c r="C214" s="156"/>
      <c r="D214" s="259" t="s">
        <v>301</v>
      </c>
      <c r="E214" s="511"/>
      <c r="F214" s="255"/>
      <c r="G214" s="238">
        <v>33120</v>
      </c>
    </row>
    <row r="215" spans="1:7" ht="40.5" customHeight="1" x14ac:dyDescent="0.3">
      <c r="A215" s="190"/>
      <c r="B215" s="191"/>
      <c r="C215" s="156"/>
      <c r="D215" s="259" t="s">
        <v>302</v>
      </c>
      <c r="E215" s="511"/>
      <c r="F215" s="260"/>
      <c r="G215" s="238">
        <v>60000</v>
      </c>
    </row>
    <row r="216" spans="1:7" ht="63.75" customHeight="1" x14ac:dyDescent="0.3">
      <c r="A216" s="190"/>
      <c r="B216" s="191"/>
      <c r="C216" s="156"/>
      <c r="D216" s="259" t="s">
        <v>303</v>
      </c>
      <c r="E216" s="511"/>
      <c r="F216" s="260"/>
      <c r="G216" s="238">
        <v>129600</v>
      </c>
    </row>
    <row r="217" spans="1:7" ht="93.75" customHeight="1" x14ac:dyDescent="0.3">
      <c r="A217" s="190"/>
      <c r="B217" s="191"/>
      <c r="C217" s="156"/>
      <c r="D217" s="259" t="s">
        <v>304</v>
      </c>
      <c r="E217" s="511"/>
      <c r="F217" s="260"/>
      <c r="G217" s="238">
        <v>30000</v>
      </c>
    </row>
    <row r="218" spans="1:7" ht="69" customHeight="1" x14ac:dyDescent="0.3">
      <c r="A218" s="190"/>
      <c r="B218" s="191"/>
      <c r="C218" s="156"/>
      <c r="D218" s="259" t="s">
        <v>305</v>
      </c>
      <c r="E218" s="511"/>
      <c r="F218" s="260"/>
      <c r="G218" s="238">
        <v>26026.799999999999</v>
      </c>
    </row>
    <row r="219" spans="1:7" ht="75.75" customHeight="1" x14ac:dyDescent="0.3">
      <c r="A219" s="190"/>
      <c r="B219" s="191"/>
      <c r="C219" s="156"/>
      <c r="D219" s="259" t="s">
        <v>306</v>
      </c>
      <c r="E219" s="511"/>
      <c r="F219" s="260"/>
      <c r="G219" s="238">
        <v>24840</v>
      </c>
    </row>
    <row r="220" spans="1:7" ht="52.5" customHeight="1" x14ac:dyDescent="0.3">
      <c r="A220" s="190"/>
      <c r="B220" s="191"/>
      <c r="C220" s="156"/>
      <c r="D220" s="259" t="s">
        <v>307</v>
      </c>
      <c r="E220" s="512"/>
      <c r="F220" s="260"/>
      <c r="G220" s="238">
        <v>103050</v>
      </c>
    </row>
    <row r="221" spans="1:7" ht="67.5" customHeight="1" x14ac:dyDescent="0.3">
      <c r="A221" s="228"/>
      <c r="B221" s="127">
        <v>11006</v>
      </c>
      <c r="C221" s="509" t="s">
        <v>308</v>
      </c>
      <c r="D221" s="509"/>
      <c r="E221" s="73" t="s">
        <v>281</v>
      </c>
      <c r="F221" s="228"/>
      <c r="G221" s="229">
        <f t="shared" ref="G221" si="10">SUM(G223:G231)</f>
        <v>134400</v>
      </c>
    </row>
    <row r="222" spans="1:7" ht="22.5" customHeight="1" x14ac:dyDescent="0.3">
      <c r="A222" s="230"/>
      <c r="B222" s="231"/>
      <c r="C222" s="232"/>
      <c r="D222" s="233" t="s">
        <v>88</v>
      </c>
      <c r="E222" s="250"/>
      <c r="F222" s="251"/>
      <c r="G222" s="252"/>
    </row>
    <row r="223" spans="1:7" s="195" customFormat="1" ht="87.75" customHeight="1" x14ac:dyDescent="0.25">
      <c r="A223" s="192"/>
      <c r="B223" s="193"/>
      <c r="C223" s="194"/>
      <c r="D223" s="261" t="s">
        <v>309</v>
      </c>
      <c r="E223" s="262" t="s">
        <v>153</v>
      </c>
      <c r="F223" s="227" t="s">
        <v>1</v>
      </c>
      <c r="G223" s="238">
        <v>8400</v>
      </c>
    </row>
    <row r="224" spans="1:7" s="195" customFormat="1" ht="111.75" customHeight="1" x14ac:dyDescent="0.25">
      <c r="A224" s="192"/>
      <c r="B224" s="193"/>
      <c r="C224" s="194"/>
      <c r="D224" s="263" t="s">
        <v>310</v>
      </c>
      <c r="E224" s="264" t="s">
        <v>311</v>
      </c>
      <c r="F224" s="227" t="s">
        <v>326</v>
      </c>
      <c r="G224" s="238">
        <v>21600</v>
      </c>
    </row>
    <row r="225" spans="1:7" s="195" customFormat="1" ht="105.75" customHeight="1" x14ac:dyDescent="0.25">
      <c r="A225" s="192"/>
      <c r="B225" s="193"/>
      <c r="C225" s="194"/>
      <c r="D225" s="263" t="s">
        <v>312</v>
      </c>
      <c r="E225" s="264" t="s">
        <v>313</v>
      </c>
      <c r="F225" s="227" t="s">
        <v>92</v>
      </c>
      <c r="G225" s="238">
        <v>26400</v>
      </c>
    </row>
    <row r="226" spans="1:7" s="195" customFormat="1" ht="111" customHeight="1" x14ac:dyDescent="0.25">
      <c r="A226" s="192"/>
      <c r="B226" s="193"/>
      <c r="C226" s="194"/>
      <c r="D226" s="263" t="s">
        <v>314</v>
      </c>
      <c r="E226" s="264" t="s">
        <v>315</v>
      </c>
      <c r="F226" s="227" t="s">
        <v>92</v>
      </c>
      <c r="G226" s="238">
        <v>9600</v>
      </c>
    </row>
    <row r="227" spans="1:7" s="195" customFormat="1" ht="105" customHeight="1" x14ac:dyDescent="0.25">
      <c r="A227" s="192"/>
      <c r="B227" s="193"/>
      <c r="C227" s="194"/>
      <c r="D227" s="263" t="s">
        <v>316</v>
      </c>
      <c r="E227" s="264" t="s">
        <v>317</v>
      </c>
      <c r="F227" s="227" t="s">
        <v>327</v>
      </c>
      <c r="G227" s="238">
        <v>12000</v>
      </c>
    </row>
    <row r="228" spans="1:7" s="195" customFormat="1" ht="114" customHeight="1" x14ac:dyDescent="0.25">
      <c r="A228" s="192"/>
      <c r="B228" s="193"/>
      <c r="C228" s="194"/>
      <c r="D228" s="263" t="s">
        <v>318</v>
      </c>
      <c r="E228" s="264" t="s">
        <v>319</v>
      </c>
      <c r="F228" s="227" t="s">
        <v>92</v>
      </c>
      <c r="G228" s="238">
        <v>15600</v>
      </c>
    </row>
    <row r="229" spans="1:7" s="195" customFormat="1" ht="72.75" customHeight="1" x14ac:dyDescent="0.25">
      <c r="A229" s="192"/>
      <c r="B229" s="193"/>
      <c r="C229" s="194"/>
      <c r="D229" s="263" t="s">
        <v>320</v>
      </c>
      <c r="E229" s="264" t="s">
        <v>321</v>
      </c>
      <c r="F229" s="227" t="s">
        <v>327</v>
      </c>
      <c r="G229" s="238">
        <v>12000</v>
      </c>
    </row>
    <row r="230" spans="1:7" s="195" customFormat="1" ht="150" customHeight="1" x14ac:dyDescent="0.25">
      <c r="A230" s="192"/>
      <c r="B230" s="193"/>
      <c r="C230" s="194"/>
      <c r="D230" s="263" t="s">
        <v>322</v>
      </c>
      <c r="E230" s="264" t="s">
        <v>323</v>
      </c>
      <c r="F230" s="227" t="s">
        <v>327</v>
      </c>
      <c r="G230" s="238">
        <v>14400</v>
      </c>
    </row>
    <row r="231" spans="1:7" s="195" customFormat="1" ht="102.75" customHeight="1" thickBot="1" x14ac:dyDescent="0.3">
      <c r="A231" s="196"/>
      <c r="B231" s="197"/>
      <c r="C231" s="198"/>
      <c r="D231" s="265" t="s">
        <v>324</v>
      </c>
      <c r="E231" s="266" t="s">
        <v>325</v>
      </c>
      <c r="F231" s="267" t="s">
        <v>54</v>
      </c>
      <c r="G231" s="268">
        <v>14400</v>
      </c>
    </row>
    <row r="686" spans="11:11" x14ac:dyDescent="0.3">
      <c r="K686" s="72">
        <v>8.1999999999999993</v>
      </c>
    </row>
    <row r="757" spans="3:8" x14ac:dyDescent="0.3">
      <c r="C757" s="519"/>
      <c r="D757" s="72" t="s">
        <v>1049</v>
      </c>
      <c r="H757" s="72">
        <f>SUM(H758:H759)</f>
        <v>432433.8</v>
      </c>
    </row>
    <row r="758" spans="3:8" x14ac:dyDescent="0.3">
      <c r="C758" s="520"/>
      <c r="D758" s="517" t="s">
        <v>1050</v>
      </c>
      <c r="E758" s="518"/>
      <c r="F758" s="518"/>
      <c r="G758" s="72" t="s">
        <v>1052</v>
      </c>
      <c r="H758" s="72">
        <v>108108.5</v>
      </c>
    </row>
    <row r="759" spans="3:8" x14ac:dyDescent="0.3">
      <c r="C759" s="520"/>
      <c r="D759" s="517" t="s">
        <v>1051</v>
      </c>
      <c r="E759" s="518"/>
      <c r="F759" s="518"/>
      <c r="H759" s="72">
        <v>324325.3</v>
      </c>
    </row>
    <row r="760" spans="3:8" x14ac:dyDescent="0.3">
      <c r="C760" s="519"/>
      <c r="D760" s="72" t="s">
        <v>1054</v>
      </c>
      <c r="H760" s="72">
        <f>SUM(H761:H762)</f>
        <v>300000</v>
      </c>
    </row>
    <row r="761" spans="3:8" ht="29.25" customHeight="1" x14ac:dyDescent="0.3">
      <c r="C761" s="520"/>
      <c r="D761" s="517" t="s">
        <v>1050</v>
      </c>
      <c r="E761" s="518"/>
      <c r="F761" s="518"/>
      <c r="G761" s="72" t="s">
        <v>1053</v>
      </c>
      <c r="H761" s="72">
        <v>100000</v>
      </c>
    </row>
    <row r="762" spans="3:8" x14ac:dyDescent="0.3">
      <c r="C762" s="520"/>
      <c r="D762" s="517" t="s">
        <v>1051</v>
      </c>
      <c r="E762" s="518"/>
      <c r="F762" s="518"/>
      <c r="H762" s="72">
        <v>200000</v>
      </c>
    </row>
    <row r="778" ht="60.75" customHeight="1" x14ac:dyDescent="0.3"/>
    <row r="780" ht="62.25" customHeight="1" x14ac:dyDescent="0.3"/>
    <row r="781" ht="40.5" customHeight="1" x14ac:dyDescent="0.3"/>
    <row r="786" spans="2:8" x14ac:dyDescent="0.3">
      <c r="H786" s="72">
        <f>+H787+H788</f>
        <v>1072141</v>
      </c>
    </row>
    <row r="787" spans="2:8" ht="29.25" customHeight="1" x14ac:dyDescent="0.3">
      <c r="D787" s="388"/>
      <c r="E787" s="389"/>
      <c r="F787" s="386" t="s">
        <v>1050</v>
      </c>
      <c r="G787" s="391" t="s">
        <v>1055</v>
      </c>
      <c r="H787" s="72">
        <v>178346.1</v>
      </c>
    </row>
    <row r="788" spans="2:8" ht="31.5" customHeight="1" x14ac:dyDescent="0.3">
      <c r="B788" s="388"/>
      <c r="C788" s="388"/>
      <c r="D788" s="395"/>
      <c r="E788" s="389"/>
      <c r="F788" s="395" t="s">
        <v>1051</v>
      </c>
      <c r="G788" s="396" t="s">
        <v>348</v>
      </c>
      <c r="H788" s="388">
        <v>893794.9</v>
      </c>
    </row>
  </sheetData>
  <mergeCells count="45">
    <mergeCell ref="D758:F758"/>
    <mergeCell ref="D759:F759"/>
    <mergeCell ref="C757:C759"/>
    <mergeCell ref="C760:C762"/>
    <mergeCell ref="D761:F761"/>
    <mergeCell ref="D762:F762"/>
    <mergeCell ref="C203:D203"/>
    <mergeCell ref="C206:D206"/>
    <mergeCell ref="E208:E220"/>
    <mergeCell ref="C221:D221"/>
    <mergeCell ref="C186:D186"/>
    <mergeCell ref="E188:E189"/>
    <mergeCell ref="F188:F189"/>
    <mergeCell ref="C190:D190"/>
    <mergeCell ref="C197:D197"/>
    <mergeCell ref="C200:D200"/>
    <mergeCell ref="E157:E167"/>
    <mergeCell ref="E168:E170"/>
    <mergeCell ref="E173:E174"/>
    <mergeCell ref="C182:D182"/>
    <mergeCell ref="E184:E185"/>
    <mergeCell ref="F184:F185"/>
    <mergeCell ref="F58:F61"/>
    <mergeCell ref="E65:E99"/>
    <mergeCell ref="F65:F177"/>
    <mergeCell ref="E100:E102"/>
    <mergeCell ref="E106:E107"/>
    <mergeCell ref="E109:E131"/>
    <mergeCell ref="E132:E136"/>
    <mergeCell ref="E137:E142"/>
    <mergeCell ref="E143:E144"/>
    <mergeCell ref="E145:E156"/>
    <mergeCell ref="F54:F56"/>
    <mergeCell ref="A3:G3"/>
    <mergeCell ref="C6:D7"/>
    <mergeCell ref="E6:E7"/>
    <mergeCell ref="F6:F7"/>
    <mergeCell ref="G6:G7"/>
    <mergeCell ref="C8:D8"/>
    <mergeCell ref="C9:D9"/>
    <mergeCell ref="C10:D10"/>
    <mergeCell ref="C11:D11"/>
    <mergeCell ref="F13:F49"/>
    <mergeCell ref="F51:F52"/>
    <mergeCell ref="A6:B6"/>
  </mergeCells>
  <pageMargins left="0.27559055118110237" right="0.19685039370078741" top="0.31496062992125984" bottom="0.43307086614173229" header="0.15748031496062992" footer="0.23622047244094491"/>
  <pageSetup paperSize="9" scale="64" firstPageNumber="1146" orientation="portrait" useFirstPageNumber="1" verticalDpi="4294967295"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88"/>
  <sheetViews>
    <sheetView topLeftCell="B1" zoomScaleNormal="100" workbookViewId="0">
      <selection activeCell="F11" sqref="F11"/>
    </sheetView>
  </sheetViews>
  <sheetFormatPr defaultColWidth="9.140625" defaultRowHeight="16.5" x14ac:dyDescent="0.3"/>
  <cols>
    <col min="1" max="1" width="6.5703125" style="71" customWidth="1"/>
    <col min="2" max="2" width="10.85546875" style="71" customWidth="1"/>
    <col min="3" max="4" width="12.5703125" style="71" customWidth="1"/>
    <col min="5" max="5" width="30.85546875" style="71" customWidth="1"/>
    <col min="6" max="6" width="36.7109375" style="71" customWidth="1"/>
    <col min="7" max="7" width="21.7109375" style="71" customWidth="1"/>
    <col min="8" max="8" width="22.42578125" style="71" customWidth="1"/>
    <col min="9" max="9" width="9.140625" style="71"/>
    <col min="10" max="10" width="12.42578125" style="71" bestFit="1" customWidth="1"/>
    <col min="11" max="16384" width="9.140625" style="71"/>
  </cols>
  <sheetData>
    <row r="1" spans="2:10" x14ac:dyDescent="0.3">
      <c r="B1" s="205"/>
      <c r="C1" s="205"/>
      <c r="D1" s="205"/>
      <c r="E1" s="205"/>
      <c r="H1" s="206" t="s">
        <v>340</v>
      </c>
    </row>
    <row r="2" spans="2:10" x14ac:dyDescent="0.3">
      <c r="B2" s="205"/>
      <c r="C2" s="205"/>
      <c r="D2" s="205"/>
      <c r="E2" s="205"/>
      <c r="H2" s="207" t="s">
        <v>341</v>
      </c>
    </row>
    <row r="3" spans="2:10" ht="33" customHeight="1" x14ac:dyDescent="0.3">
      <c r="B3" s="522" t="s">
        <v>1006</v>
      </c>
      <c r="C3" s="522"/>
      <c r="D3" s="522"/>
      <c r="E3" s="522"/>
      <c r="F3" s="522"/>
      <c r="G3" s="522"/>
      <c r="H3" s="522"/>
    </row>
    <row r="4" spans="2:10" ht="33" customHeight="1" x14ac:dyDescent="0.3">
      <c r="B4" s="208"/>
      <c r="C4" s="208"/>
      <c r="D4" s="208"/>
      <c r="E4" s="208"/>
      <c r="F4" s="208"/>
      <c r="G4" s="208"/>
      <c r="H4" s="208"/>
    </row>
    <row r="5" spans="2:10" ht="19.5" customHeight="1" x14ac:dyDescent="0.3">
      <c r="H5" s="209" t="s">
        <v>87</v>
      </c>
    </row>
    <row r="6" spans="2:10" s="72" customFormat="1" ht="37.5" customHeight="1" x14ac:dyDescent="0.3">
      <c r="B6" s="127" t="s">
        <v>25</v>
      </c>
      <c r="C6" s="269"/>
      <c r="D6" s="496" t="s">
        <v>332</v>
      </c>
      <c r="E6" s="496"/>
      <c r="F6" s="496" t="s">
        <v>336</v>
      </c>
      <c r="G6" s="496" t="s">
        <v>89</v>
      </c>
      <c r="H6" s="496" t="s">
        <v>86</v>
      </c>
    </row>
    <row r="7" spans="2:10" s="72" customFormat="1" ht="45" customHeight="1" x14ac:dyDescent="0.3">
      <c r="B7" s="243" t="s">
        <v>21</v>
      </c>
      <c r="C7" s="243" t="s">
        <v>24</v>
      </c>
      <c r="D7" s="496"/>
      <c r="E7" s="496"/>
      <c r="F7" s="496"/>
      <c r="G7" s="496"/>
      <c r="H7" s="496"/>
    </row>
    <row r="8" spans="2:10" s="72" customFormat="1" ht="26.25" customHeight="1" x14ac:dyDescent="0.3">
      <c r="B8" s="270"/>
      <c r="C8" s="228"/>
      <c r="D8" s="523" t="s">
        <v>2</v>
      </c>
      <c r="E8" s="523"/>
      <c r="F8" s="271"/>
      <c r="G8" s="271"/>
      <c r="H8" s="272">
        <v>16818407.769842401</v>
      </c>
      <c r="J8" s="212"/>
    </row>
    <row r="9" spans="2:10" ht="27.75" customHeight="1" x14ac:dyDescent="0.3">
      <c r="B9" s="273"/>
      <c r="C9" s="213"/>
      <c r="D9" s="524" t="s">
        <v>93</v>
      </c>
      <c r="E9" s="524"/>
      <c r="F9" s="274"/>
      <c r="G9" s="274"/>
      <c r="H9" s="275">
        <v>30000</v>
      </c>
    </row>
    <row r="10" spans="2:10" ht="36.75" customHeight="1" x14ac:dyDescent="0.3">
      <c r="B10" s="276">
        <v>1156</v>
      </c>
      <c r="C10" s="213"/>
      <c r="D10" s="521" t="s">
        <v>94</v>
      </c>
      <c r="E10" s="521"/>
      <c r="F10" s="76"/>
      <c r="G10" s="76"/>
      <c r="H10" s="277">
        <v>30000</v>
      </c>
    </row>
    <row r="11" spans="2:10" ht="124.5" customHeight="1" x14ac:dyDescent="0.3">
      <c r="B11" s="213"/>
      <c r="C11" s="202">
        <v>11002</v>
      </c>
      <c r="D11" s="521" t="s">
        <v>95</v>
      </c>
      <c r="E11" s="521"/>
      <c r="F11" s="74" t="s">
        <v>93</v>
      </c>
      <c r="G11" s="213"/>
      <c r="H11" s="278">
        <v>30000</v>
      </c>
    </row>
    <row r="12" spans="2:10" s="205" customFormat="1" ht="36" customHeight="1" x14ac:dyDescent="0.3">
      <c r="B12" s="273"/>
      <c r="C12" s="213"/>
      <c r="D12" s="525" t="s">
        <v>1</v>
      </c>
      <c r="E12" s="525"/>
      <c r="F12" s="75"/>
      <c r="G12" s="274"/>
      <c r="H12" s="275">
        <v>63392.28</v>
      </c>
    </row>
    <row r="13" spans="2:10" ht="27" customHeight="1" x14ac:dyDescent="0.3">
      <c r="B13" s="276">
        <v>1192</v>
      </c>
      <c r="C13" s="213"/>
      <c r="D13" s="521" t="s">
        <v>276</v>
      </c>
      <c r="E13" s="521"/>
      <c r="F13" s="201"/>
      <c r="G13" s="76"/>
      <c r="H13" s="151"/>
    </row>
    <row r="14" spans="2:10" ht="99" customHeight="1" x14ac:dyDescent="0.3">
      <c r="B14" s="213"/>
      <c r="C14" s="202">
        <v>11005</v>
      </c>
      <c r="D14" s="521" t="s">
        <v>277</v>
      </c>
      <c r="E14" s="521"/>
      <c r="F14" s="74" t="s">
        <v>1</v>
      </c>
      <c r="G14" s="213"/>
      <c r="H14" s="278">
        <v>63392.28</v>
      </c>
    </row>
    <row r="15" spans="2:10" ht="36.75" customHeight="1" x14ac:dyDescent="0.3">
      <c r="B15" s="273"/>
      <c r="C15" s="213"/>
      <c r="D15" s="525" t="s">
        <v>1</v>
      </c>
      <c r="E15" s="525"/>
      <c r="F15" s="75"/>
      <c r="G15" s="274"/>
      <c r="H15" s="275">
        <v>13734974.0098424</v>
      </c>
    </row>
    <row r="16" spans="2:10" ht="37.5" customHeight="1" x14ac:dyDescent="0.3">
      <c r="B16" s="276">
        <v>1162</v>
      </c>
      <c r="C16" s="213"/>
      <c r="D16" s="521" t="s">
        <v>278</v>
      </c>
      <c r="E16" s="521"/>
      <c r="F16" s="201"/>
      <c r="G16" s="76"/>
      <c r="H16" s="151"/>
    </row>
    <row r="17" spans="2:8" ht="93" customHeight="1" x14ac:dyDescent="0.3">
      <c r="B17" s="213"/>
      <c r="C17" s="202">
        <v>11002</v>
      </c>
      <c r="D17" s="521" t="s">
        <v>279</v>
      </c>
      <c r="E17" s="521"/>
      <c r="F17" s="73" t="s">
        <v>337</v>
      </c>
      <c r="G17" s="213"/>
      <c r="H17" s="279">
        <v>8576892.1298424006</v>
      </c>
    </row>
    <row r="18" spans="2:8" ht="67.5" customHeight="1" x14ac:dyDescent="0.3">
      <c r="B18" s="213"/>
      <c r="C18" s="202">
        <v>11010</v>
      </c>
      <c r="D18" s="521" t="s">
        <v>280</v>
      </c>
      <c r="E18" s="521"/>
      <c r="F18" s="73" t="s">
        <v>333</v>
      </c>
      <c r="G18" s="213"/>
      <c r="H18" s="279">
        <v>54000</v>
      </c>
    </row>
    <row r="19" spans="2:8" ht="57" customHeight="1" x14ac:dyDescent="0.3">
      <c r="B19" s="213"/>
      <c r="C19" s="202">
        <v>11009</v>
      </c>
      <c r="D19" s="521" t="s">
        <v>282</v>
      </c>
      <c r="E19" s="521"/>
      <c r="F19" s="73" t="s">
        <v>154</v>
      </c>
      <c r="G19" s="213"/>
      <c r="H19" s="279">
        <v>330493.19999999995</v>
      </c>
    </row>
    <row r="20" spans="2:8" ht="57" customHeight="1" x14ac:dyDescent="0.3">
      <c r="B20" s="213"/>
      <c r="C20" s="202">
        <v>11008</v>
      </c>
      <c r="D20" s="521" t="s">
        <v>285</v>
      </c>
      <c r="E20" s="521"/>
      <c r="F20" s="73" t="s">
        <v>334</v>
      </c>
      <c r="G20" s="213"/>
      <c r="H20" s="279">
        <v>846679.56</v>
      </c>
    </row>
    <row r="21" spans="2:8" ht="69" customHeight="1" x14ac:dyDescent="0.3">
      <c r="B21" s="213"/>
      <c r="C21" s="202">
        <v>11004</v>
      </c>
      <c r="D21" s="521" t="s">
        <v>286</v>
      </c>
      <c r="E21" s="521"/>
      <c r="F21" s="73" t="s">
        <v>154</v>
      </c>
      <c r="G21" s="213"/>
      <c r="H21" s="279">
        <v>1021473.3599999999</v>
      </c>
    </row>
    <row r="22" spans="2:8" ht="57" customHeight="1" x14ac:dyDescent="0.3">
      <c r="B22" s="213"/>
      <c r="C22" s="202">
        <v>12002</v>
      </c>
      <c r="D22" s="521" t="s">
        <v>289</v>
      </c>
      <c r="E22" s="521"/>
      <c r="F22" s="73" t="s">
        <v>334</v>
      </c>
      <c r="G22" s="213"/>
      <c r="H22" s="279">
        <v>182400</v>
      </c>
    </row>
    <row r="23" spans="2:8" ht="57" customHeight="1" x14ac:dyDescent="0.3">
      <c r="B23" s="213"/>
      <c r="C23" s="202">
        <v>32001</v>
      </c>
      <c r="D23" s="521" t="s">
        <v>290</v>
      </c>
      <c r="E23" s="521"/>
      <c r="F23" s="73" t="s">
        <v>154</v>
      </c>
      <c r="G23" s="213"/>
      <c r="H23" s="279">
        <v>60000</v>
      </c>
    </row>
    <row r="24" spans="2:8" ht="57" customHeight="1" x14ac:dyDescent="0.3">
      <c r="B24" s="213"/>
      <c r="C24" s="202">
        <v>12001</v>
      </c>
      <c r="D24" s="521" t="s">
        <v>331</v>
      </c>
      <c r="E24" s="521"/>
      <c r="F24" s="73" t="s">
        <v>154</v>
      </c>
      <c r="G24" s="213"/>
      <c r="H24" s="279">
        <v>842000</v>
      </c>
    </row>
    <row r="25" spans="2:8" ht="59.25" customHeight="1" x14ac:dyDescent="0.3">
      <c r="B25" s="213"/>
      <c r="C25" s="202">
        <v>11005</v>
      </c>
      <c r="D25" s="521" t="s">
        <v>294</v>
      </c>
      <c r="E25" s="521"/>
      <c r="F25" s="73" t="s">
        <v>154</v>
      </c>
      <c r="G25" s="213"/>
      <c r="H25" s="279">
        <v>1677035.76</v>
      </c>
    </row>
    <row r="26" spans="2:8" ht="67.5" customHeight="1" x14ac:dyDescent="0.3">
      <c r="B26" s="213"/>
      <c r="C26" s="202">
        <v>11006</v>
      </c>
      <c r="D26" s="521" t="s">
        <v>308</v>
      </c>
      <c r="E26" s="521"/>
      <c r="F26" s="73" t="s">
        <v>154</v>
      </c>
      <c r="G26" s="213"/>
      <c r="H26" s="279">
        <v>144000</v>
      </c>
    </row>
    <row r="27" spans="2:8" ht="39" customHeight="1" x14ac:dyDescent="0.3">
      <c r="B27" s="273"/>
      <c r="C27" s="213"/>
      <c r="D27" s="525" t="s">
        <v>1</v>
      </c>
      <c r="E27" s="525"/>
      <c r="F27" s="75"/>
      <c r="G27" s="275"/>
      <c r="H27" s="275">
        <v>69887.8</v>
      </c>
    </row>
    <row r="28" spans="2:8" ht="41.25" customHeight="1" x14ac:dyDescent="0.3">
      <c r="B28" s="276">
        <v>1111</v>
      </c>
      <c r="C28" s="213"/>
      <c r="D28" s="521" t="s">
        <v>291</v>
      </c>
      <c r="E28" s="521"/>
      <c r="F28" s="201"/>
      <c r="G28" s="76"/>
      <c r="H28" s="151"/>
    </row>
    <row r="29" spans="2:8" ht="74.25" customHeight="1" x14ac:dyDescent="0.3">
      <c r="B29" s="213"/>
      <c r="C29" s="202">
        <v>12003</v>
      </c>
      <c r="D29" s="521" t="s">
        <v>292</v>
      </c>
      <c r="E29" s="521"/>
      <c r="F29" s="73" t="s">
        <v>337</v>
      </c>
      <c r="G29" s="213"/>
      <c r="H29" s="280">
        <v>28521</v>
      </c>
    </row>
    <row r="30" spans="2:8" ht="79.5" customHeight="1" x14ac:dyDescent="0.3">
      <c r="B30" s="213"/>
      <c r="C30" s="202">
        <v>12006</v>
      </c>
      <c r="D30" s="521" t="s">
        <v>293</v>
      </c>
      <c r="E30" s="521"/>
      <c r="F30" s="73" t="s">
        <v>337</v>
      </c>
      <c r="G30" s="213"/>
      <c r="H30" s="280">
        <v>41366.800000000003</v>
      </c>
    </row>
    <row r="31" spans="2:8" ht="25.5" customHeight="1" x14ac:dyDescent="0.3">
      <c r="B31" s="273"/>
      <c r="C31" s="213"/>
      <c r="D31" s="525" t="s">
        <v>328</v>
      </c>
      <c r="E31" s="525"/>
      <c r="F31" s="75"/>
      <c r="G31" s="275"/>
      <c r="H31" s="275">
        <v>2920153.6799999997</v>
      </c>
    </row>
    <row r="32" spans="2:8" ht="46.5" customHeight="1" x14ac:dyDescent="0.3">
      <c r="B32" s="276">
        <v>1119</v>
      </c>
      <c r="C32" s="213"/>
      <c r="D32" s="521" t="s">
        <v>329</v>
      </c>
      <c r="E32" s="521"/>
      <c r="F32" s="201"/>
      <c r="G32" s="76"/>
      <c r="H32" s="151"/>
    </row>
    <row r="33" spans="2:8" ht="93" customHeight="1" x14ac:dyDescent="0.3">
      <c r="B33" s="213"/>
      <c r="C33" s="202">
        <v>11001</v>
      </c>
      <c r="D33" s="521" t="s">
        <v>330</v>
      </c>
      <c r="E33" s="521"/>
      <c r="F33" s="73" t="s">
        <v>335</v>
      </c>
      <c r="G33" s="213"/>
      <c r="H33" s="280">
        <v>2920153.6799999997</v>
      </c>
    </row>
    <row r="757" spans="3:8" x14ac:dyDescent="0.3">
      <c r="C757" s="527"/>
      <c r="D757" s="71" t="s">
        <v>1049</v>
      </c>
      <c r="H757" s="71">
        <f>SUM(H758:H759)</f>
        <v>432433.8</v>
      </c>
    </row>
    <row r="758" spans="3:8" x14ac:dyDescent="0.3">
      <c r="C758" s="520"/>
      <c r="D758" s="526" t="s">
        <v>1050</v>
      </c>
      <c r="E758" s="518"/>
      <c r="F758" s="518"/>
      <c r="G758" s="71" t="s">
        <v>1052</v>
      </c>
      <c r="H758" s="71">
        <v>108108.5</v>
      </c>
    </row>
    <row r="759" spans="3:8" x14ac:dyDescent="0.3">
      <c r="C759" s="520"/>
      <c r="D759" s="526" t="s">
        <v>1051</v>
      </c>
      <c r="E759" s="518"/>
      <c r="F759" s="518"/>
      <c r="H759" s="71">
        <v>324325.3</v>
      </c>
    </row>
    <row r="760" spans="3:8" x14ac:dyDescent="0.3">
      <c r="C760" s="527"/>
      <c r="D760" s="71" t="s">
        <v>1054</v>
      </c>
      <c r="H760" s="71">
        <f>SUM(H761:H762)</f>
        <v>300000</v>
      </c>
    </row>
    <row r="761" spans="3:8" ht="29.25" customHeight="1" x14ac:dyDescent="0.3">
      <c r="C761" s="520"/>
      <c r="D761" s="526" t="s">
        <v>1050</v>
      </c>
      <c r="E761" s="518"/>
      <c r="F761" s="518"/>
      <c r="G761" s="71" t="s">
        <v>1053</v>
      </c>
      <c r="H761" s="71">
        <v>100000</v>
      </c>
    </row>
    <row r="762" spans="3:8" x14ac:dyDescent="0.3">
      <c r="C762" s="520"/>
      <c r="D762" s="526" t="s">
        <v>1051</v>
      </c>
      <c r="E762" s="518"/>
      <c r="F762" s="518"/>
      <c r="H762" s="71">
        <v>200000</v>
      </c>
    </row>
    <row r="778" ht="60.75" customHeight="1" x14ac:dyDescent="0.3"/>
    <row r="780" ht="62.25" customHeight="1" x14ac:dyDescent="0.3"/>
    <row r="781" ht="40.5" customHeight="1" x14ac:dyDescent="0.3"/>
    <row r="786" spans="2:8" x14ac:dyDescent="0.3">
      <c r="H786" s="71">
        <f>+H787+H788</f>
        <v>1072141</v>
      </c>
    </row>
    <row r="787" spans="2:8" ht="29.25" customHeight="1" x14ac:dyDescent="0.3">
      <c r="D787" s="387"/>
      <c r="E787" s="389"/>
      <c r="F787" s="385" t="s">
        <v>1050</v>
      </c>
      <c r="G787" s="390" t="s">
        <v>1055</v>
      </c>
      <c r="H787" s="71">
        <v>178346.1</v>
      </c>
    </row>
    <row r="788" spans="2:8" ht="31.5" customHeight="1" x14ac:dyDescent="0.3">
      <c r="B788" s="387"/>
      <c r="C788" s="387"/>
      <c r="D788" s="393"/>
      <c r="E788" s="389"/>
      <c r="F788" s="393" t="s">
        <v>1051</v>
      </c>
      <c r="G788" s="394" t="s">
        <v>348</v>
      </c>
      <c r="H788" s="387">
        <v>893794.9</v>
      </c>
    </row>
  </sheetData>
  <mergeCells count="37">
    <mergeCell ref="D758:F758"/>
    <mergeCell ref="D759:F759"/>
    <mergeCell ref="C757:C759"/>
    <mergeCell ref="C760:C762"/>
    <mergeCell ref="D761:F761"/>
    <mergeCell ref="D762:F762"/>
    <mergeCell ref="D33:E33"/>
    <mergeCell ref="D27:E27"/>
    <mergeCell ref="D28:E28"/>
    <mergeCell ref="D29:E29"/>
    <mergeCell ref="D30:E30"/>
    <mergeCell ref="D31:E31"/>
    <mergeCell ref="D32:E32"/>
    <mergeCell ref="D26:E26"/>
    <mergeCell ref="D15:E15"/>
    <mergeCell ref="D16:E16"/>
    <mergeCell ref="D17:E17"/>
    <mergeCell ref="D18:E18"/>
    <mergeCell ref="D19:E19"/>
    <mergeCell ref="D20:E20"/>
    <mergeCell ref="D21:E21"/>
    <mergeCell ref="D22:E22"/>
    <mergeCell ref="D23:E23"/>
    <mergeCell ref="D24:E24"/>
    <mergeCell ref="D25:E25"/>
    <mergeCell ref="D14:E14"/>
    <mergeCell ref="B3:H3"/>
    <mergeCell ref="D6:E7"/>
    <mergeCell ref="F6:F7"/>
    <mergeCell ref="G6:G7"/>
    <mergeCell ref="H6:H7"/>
    <mergeCell ref="D8:E8"/>
    <mergeCell ref="D9:E9"/>
    <mergeCell ref="D10:E10"/>
    <mergeCell ref="D11:E11"/>
    <mergeCell ref="D12:E12"/>
    <mergeCell ref="D13:E13"/>
  </mergeCells>
  <pageMargins left="0.27559055118110237" right="0.19685039370078741" top="0.31496062992125984" bottom="0.43307086614173229" header="0.15748031496062992" footer="0.23622047244094491"/>
  <pageSetup paperSize="9" scale="64" firstPageNumber="1158" orientation="portrait" useFirstPageNumber="1" verticalDpi="4294967295"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4"/>
  <sheetViews>
    <sheetView topLeftCell="A2" zoomScaleNormal="100" workbookViewId="0">
      <selection activeCell="F11" sqref="F11"/>
    </sheetView>
  </sheetViews>
  <sheetFormatPr defaultRowHeight="13.5" x14ac:dyDescent="0.25"/>
  <cols>
    <col min="1" max="1" width="2" style="283" customWidth="1"/>
    <col min="2" max="2" width="10.85546875" style="283" customWidth="1"/>
    <col min="3" max="3" width="12.5703125" style="283" customWidth="1"/>
    <col min="4" max="4" width="65.7109375" style="283" customWidth="1"/>
    <col min="5" max="5" width="21.7109375" style="308" customWidth="1"/>
    <col min="6" max="9" width="9.140625" style="283"/>
    <col min="10" max="10" width="57" style="283" customWidth="1"/>
    <col min="11" max="256" width="9.140625" style="283"/>
    <col min="257" max="257" width="4.140625" style="283" customWidth="1"/>
    <col min="258" max="258" width="10.85546875" style="283" customWidth="1"/>
    <col min="259" max="259" width="13.140625" style="283" customWidth="1"/>
    <col min="260" max="260" width="57.5703125" style="283" customWidth="1"/>
    <col min="261" max="261" width="13" style="283" customWidth="1"/>
    <col min="262" max="265" width="9.140625" style="283"/>
    <col min="266" max="266" width="57" style="283" customWidth="1"/>
    <col min="267" max="512" width="9.140625" style="283"/>
    <col min="513" max="513" width="4.140625" style="283" customWidth="1"/>
    <col min="514" max="514" width="10.85546875" style="283" customWidth="1"/>
    <col min="515" max="515" width="13.140625" style="283" customWidth="1"/>
    <col min="516" max="516" width="57.5703125" style="283" customWidth="1"/>
    <col min="517" max="517" width="13" style="283" customWidth="1"/>
    <col min="518" max="521" width="9.140625" style="283"/>
    <col min="522" max="522" width="57" style="283" customWidth="1"/>
    <col min="523" max="768" width="9.140625" style="283"/>
    <col min="769" max="769" width="4.140625" style="283" customWidth="1"/>
    <col min="770" max="770" width="10.85546875" style="283" customWidth="1"/>
    <col min="771" max="771" width="13.140625" style="283" customWidth="1"/>
    <col min="772" max="772" width="57.5703125" style="283" customWidth="1"/>
    <col min="773" max="773" width="13" style="283" customWidth="1"/>
    <col min="774" max="777" width="9.140625" style="283"/>
    <col min="778" max="778" width="57" style="283" customWidth="1"/>
    <col min="779" max="1024" width="9.140625" style="283"/>
    <col min="1025" max="1025" width="4.140625" style="283" customWidth="1"/>
    <col min="1026" max="1026" width="10.85546875" style="283" customWidth="1"/>
    <col min="1027" max="1027" width="13.140625" style="283" customWidth="1"/>
    <col min="1028" max="1028" width="57.5703125" style="283" customWidth="1"/>
    <col min="1029" max="1029" width="13" style="283" customWidth="1"/>
    <col min="1030" max="1033" width="9.140625" style="283"/>
    <col min="1034" max="1034" width="57" style="283" customWidth="1"/>
    <col min="1035" max="1280" width="9.140625" style="283"/>
    <col min="1281" max="1281" width="4.140625" style="283" customWidth="1"/>
    <col min="1282" max="1282" width="10.85546875" style="283" customWidth="1"/>
    <col min="1283" max="1283" width="13.140625" style="283" customWidth="1"/>
    <col min="1284" max="1284" width="57.5703125" style="283" customWidth="1"/>
    <col min="1285" max="1285" width="13" style="283" customWidth="1"/>
    <col min="1286" max="1289" width="9.140625" style="283"/>
    <col min="1290" max="1290" width="57" style="283" customWidth="1"/>
    <col min="1291" max="1536" width="9.140625" style="283"/>
    <col min="1537" max="1537" width="4.140625" style="283" customWidth="1"/>
    <col min="1538" max="1538" width="10.85546875" style="283" customWidth="1"/>
    <col min="1539" max="1539" width="13.140625" style="283" customWidth="1"/>
    <col min="1540" max="1540" width="57.5703125" style="283" customWidth="1"/>
    <col min="1541" max="1541" width="13" style="283" customWidth="1"/>
    <col min="1542" max="1545" width="9.140625" style="283"/>
    <col min="1546" max="1546" width="57" style="283" customWidth="1"/>
    <col min="1547" max="1792" width="9.140625" style="283"/>
    <col min="1793" max="1793" width="4.140625" style="283" customWidth="1"/>
    <col min="1794" max="1794" width="10.85546875" style="283" customWidth="1"/>
    <col min="1795" max="1795" width="13.140625" style="283" customWidth="1"/>
    <col min="1796" max="1796" width="57.5703125" style="283" customWidth="1"/>
    <col min="1797" max="1797" width="13" style="283" customWidth="1"/>
    <col min="1798" max="1801" width="9.140625" style="283"/>
    <col min="1802" max="1802" width="57" style="283" customWidth="1"/>
    <col min="1803" max="2048" width="9.140625" style="283"/>
    <col min="2049" max="2049" width="4.140625" style="283" customWidth="1"/>
    <col min="2050" max="2050" width="10.85546875" style="283" customWidth="1"/>
    <col min="2051" max="2051" width="13.140625" style="283" customWidth="1"/>
    <col min="2052" max="2052" width="57.5703125" style="283" customWidth="1"/>
    <col min="2053" max="2053" width="13" style="283" customWidth="1"/>
    <col min="2054" max="2057" width="9.140625" style="283"/>
    <col min="2058" max="2058" width="57" style="283" customWidth="1"/>
    <col min="2059" max="2304" width="9.140625" style="283"/>
    <col min="2305" max="2305" width="4.140625" style="283" customWidth="1"/>
    <col min="2306" max="2306" width="10.85546875" style="283" customWidth="1"/>
    <col min="2307" max="2307" width="13.140625" style="283" customWidth="1"/>
    <col min="2308" max="2308" width="57.5703125" style="283" customWidth="1"/>
    <col min="2309" max="2309" width="13" style="283" customWidth="1"/>
    <col min="2310" max="2313" width="9.140625" style="283"/>
    <col min="2314" max="2314" width="57" style="283" customWidth="1"/>
    <col min="2315" max="2560" width="9.140625" style="283"/>
    <col min="2561" max="2561" width="4.140625" style="283" customWidth="1"/>
    <col min="2562" max="2562" width="10.85546875" style="283" customWidth="1"/>
    <col min="2563" max="2563" width="13.140625" style="283" customWidth="1"/>
    <col min="2564" max="2564" width="57.5703125" style="283" customWidth="1"/>
    <col min="2565" max="2565" width="13" style="283" customWidth="1"/>
    <col min="2566" max="2569" width="9.140625" style="283"/>
    <col min="2570" max="2570" width="57" style="283" customWidth="1"/>
    <col min="2571" max="2816" width="9.140625" style="283"/>
    <col min="2817" max="2817" width="4.140625" style="283" customWidth="1"/>
    <col min="2818" max="2818" width="10.85546875" style="283" customWidth="1"/>
    <col min="2819" max="2819" width="13.140625" style="283" customWidth="1"/>
    <col min="2820" max="2820" width="57.5703125" style="283" customWidth="1"/>
    <col min="2821" max="2821" width="13" style="283" customWidth="1"/>
    <col min="2822" max="2825" width="9.140625" style="283"/>
    <col min="2826" max="2826" width="57" style="283" customWidth="1"/>
    <col min="2827" max="3072" width="9.140625" style="283"/>
    <col min="3073" max="3073" width="4.140625" style="283" customWidth="1"/>
    <col min="3074" max="3074" width="10.85546875" style="283" customWidth="1"/>
    <col min="3075" max="3075" width="13.140625" style="283" customWidth="1"/>
    <col min="3076" max="3076" width="57.5703125" style="283" customWidth="1"/>
    <col min="3077" max="3077" width="13" style="283" customWidth="1"/>
    <col min="3078" max="3081" width="9.140625" style="283"/>
    <col min="3082" max="3082" width="57" style="283" customWidth="1"/>
    <col min="3083" max="3328" width="9.140625" style="283"/>
    <col min="3329" max="3329" width="4.140625" style="283" customWidth="1"/>
    <col min="3330" max="3330" width="10.85546875" style="283" customWidth="1"/>
    <col min="3331" max="3331" width="13.140625" style="283" customWidth="1"/>
    <col min="3332" max="3332" width="57.5703125" style="283" customWidth="1"/>
    <col min="3333" max="3333" width="13" style="283" customWidth="1"/>
    <col min="3334" max="3337" width="9.140625" style="283"/>
    <col min="3338" max="3338" width="57" style="283" customWidth="1"/>
    <col min="3339" max="3584" width="9.140625" style="283"/>
    <col min="3585" max="3585" width="4.140625" style="283" customWidth="1"/>
    <col min="3586" max="3586" width="10.85546875" style="283" customWidth="1"/>
    <col min="3587" max="3587" width="13.140625" style="283" customWidth="1"/>
    <col min="3588" max="3588" width="57.5703125" style="283" customWidth="1"/>
    <col min="3589" max="3589" width="13" style="283" customWidth="1"/>
    <col min="3590" max="3593" width="9.140625" style="283"/>
    <col min="3594" max="3594" width="57" style="283" customWidth="1"/>
    <col min="3595" max="3840" width="9.140625" style="283"/>
    <col min="3841" max="3841" width="4.140625" style="283" customWidth="1"/>
    <col min="3842" max="3842" width="10.85546875" style="283" customWidth="1"/>
    <col min="3843" max="3843" width="13.140625" style="283" customWidth="1"/>
    <col min="3844" max="3844" width="57.5703125" style="283" customWidth="1"/>
    <col min="3845" max="3845" width="13" style="283" customWidth="1"/>
    <col min="3846" max="3849" width="9.140625" style="283"/>
    <col min="3850" max="3850" width="57" style="283" customWidth="1"/>
    <col min="3851" max="4096" width="9.140625" style="283"/>
    <col min="4097" max="4097" width="4.140625" style="283" customWidth="1"/>
    <col min="4098" max="4098" width="10.85546875" style="283" customWidth="1"/>
    <col min="4099" max="4099" width="13.140625" style="283" customWidth="1"/>
    <col min="4100" max="4100" width="57.5703125" style="283" customWidth="1"/>
    <col min="4101" max="4101" width="13" style="283" customWidth="1"/>
    <col min="4102" max="4105" width="9.140625" style="283"/>
    <col min="4106" max="4106" width="57" style="283" customWidth="1"/>
    <col min="4107" max="4352" width="9.140625" style="283"/>
    <col min="4353" max="4353" width="4.140625" style="283" customWidth="1"/>
    <col min="4354" max="4354" width="10.85546875" style="283" customWidth="1"/>
    <col min="4355" max="4355" width="13.140625" style="283" customWidth="1"/>
    <col min="4356" max="4356" width="57.5703125" style="283" customWidth="1"/>
    <col min="4357" max="4357" width="13" style="283" customWidth="1"/>
    <col min="4358" max="4361" width="9.140625" style="283"/>
    <col min="4362" max="4362" width="57" style="283" customWidth="1"/>
    <col min="4363" max="4608" width="9.140625" style="283"/>
    <col min="4609" max="4609" width="4.140625" style="283" customWidth="1"/>
    <col min="4610" max="4610" width="10.85546875" style="283" customWidth="1"/>
    <col min="4611" max="4611" width="13.140625" style="283" customWidth="1"/>
    <col min="4612" max="4612" width="57.5703125" style="283" customWidth="1"/>
    <col min="4613" max="4613" width="13" style="283" customWidth="1"/>
    <col min="4614" max="4617" width="9.140625" style="283"/>
    <col min="4618" max="4618" width="57" style="283" customWidth="1"/>
    <col min="4619" max="4864" width="9.140625" style="283"/>
    <col min="4865" max="4865" width="4.140625" style="283" customWidth="1"/>
    <col min="4866" max="4866" width="10.85546875" style="283" customWidth="1"/>
    <col min="4867" max="4867" width="13.140625" style="283" customWidth="1"/>
    <col min="4868" max="4868" width="57.5703125" style="283" customWidth="1"/>
    <col min="4869" max="4869" width="13" style="283" customWidth="1"/>
    <col min="4870" max="4873" width="9.140625" style="283"/>
    <col min="4874" max="4874" width="57" style="283" customWidth="1"/>
    <col min="4875" max="5120" width="9.140625" style="283"/>
    <col min="5121" max="5121" width="4.140625" style="283" customWidth="1"/>
    <col min="5122" max="5122" width="10.85546875" style="283" customWidth="1"/>
    <col min="5123" max="5123" width="13.140625" style="283" customWidth="1"/>
    <col min="5124" max="5124" width="57.5703125" style="283" customWidth="1"/>
    <col min="5125" max="5125" width="13" style="283" customWidth="1"/>
    <col min="5126" max="5129" width="9.140625" style="283"/>
    <col min="5130" max="5130" width="57" style="283" customWidth="1"/>
    <col min="5131" max="5376" width="9.140625" style="283"/>
    <col min="5377" max="5377" width="4.140625" style="283" customWidth="1"/>
    <col min="5378" max="5378" width="10.85546875" style="283" customWidth="1"/>
    <col min="5379" max="5379" width="13.140625" style="283" customWidth="1"/>
    <col min="5380" max="5380" width="57.5703125" style="283" customWidth="1"/>
    <col min="5381" max="5381" width="13" style="283" customWidth="1"/>
    <col min="5382" max="5385" width="9.140625" style="283"/>
    <col min="5386" max="5386" width="57" style="283" customWidth="1"/>
    <col min="5387" max="5632" width="9.140625" style="283"/>
    <col min="5633" max="5633" width="4.140625" style="283" customWidth="1"/>
    <col min="5634" max="5634" width="10.85546875" style="283" customWidth="1"/>
    <col min="5635" max="5635" width="13.140625" style="283" customWidth="1"/>
    <col min="5636" max="5636" width="57.5703125" style="283" customWidth="1"/>
    <col min="5637" max="5637" width="13" style="283" customWidth="1"/>
    <col min="5638" max="5641" width="9.140625" style="283"/>
    <col min="5642" max="5642" width="57" style="283" customWidth="1"/>
    <col min="5643" max="5888" width="9.140625" style="283"/>
    <col min="5889" max="5889" width="4.140625" style="283" customWidth="1"/>
    <col min="5890" max="5890" width="10.85546875" style="283" customWidth="1"/>
    <col min="5891" max="5891" width="13.140625" style="283" customWidth="1"/>
    <col min="5892" max="5892" width="57.5703125" style="283" customWidth="1"/>
    <col min="5893" max="5893" width="13" style="283" customWidth="1"/>
    <col min="5894" max="5897" width="9.140625" style="283"/>
    <col min="5898" max="5898" width="57" style="283" customWidth="1"/>
    <col min="5899" max="6144" width="9.140625" style="283"/>
    <col min="6145" max="6145" width="4.140625" style="283" customWidth="1"/>
    <col min="6146" max="6146" width="10.85546875" style="283" customWidth="1"/>
    <col min="6147" max="6147" width="13.140625" style="283" customWidth="1"/>
    <col min="6148" max="6148" width="57.5703125" style="283" customWidth="1"/>
    <col min="6149" max="6149" width="13" style="283" customWidth="1"/>
    <col min="6150" max="6153" width="9.140625" style="283"/>
    <col min="6154" max="6154" width="57" style="283" customWidth="1"/>
    <col min="6155" max="6400" width="9.140625" style="283"/>
    <col min="6401" max="6401" width="4.140625" style="283" customWidth="1"/>
    <col min="6402" max="6402" width="10.85546875" style="283" customWidth="1"/>
    <col min="6403" max="6403" width="13.140625" style="283" customWidth="1"/>
    <col min="6404" max="6404" width="57.5703125" style="283" customWidth="1"/>
    <col min="6405" max="6405" width="13" style="283" customWidth="1"/>
    <col min="6406" max="6409" width="9.140625" style="283"/>
    <col min="6410" max="6410" width="57" style="283" customWidth="1"/>
    <col min="6411" max="6656" width="9.140625" style="283"/>
    <col min="6657" max="6657" width="4.140625" style="283" customWidth="1"/>
    <col min="6658" max="6658" width="10.85546875" style="283" customWidth="1"/>
    <col min="6659" max="6659" width="13.140625" style="283" customWidth="1"/>
    <col min="6660" max="6660" width="57.5703125" style="283" customWidth="1"/>
    <col min="6661" max="6661" width="13" style="283" customWidth="1"/>
    <col min="6662" max="6665" width="9.140625" style="283"/>
    <col min="6666" max="6666" width="57" style="283" customWidth="1"/>
    <col min="6667" max="6912" width="9.140625" style="283"/>
    <col min="6913" max="6913" width="4.140625" style="283" customWidth="1"/>
    <col min="6914" max="6914" width="10.85546875" style="283" customWidth="1"/>
    <col min="6915" max="6915" width="13.140625" style="283" customWidth="1"/>
    <col min="6916" max="6916" width="57.5703125" style="283" customWidth="1"/>
    <col min="6917" max="6917" width="13" style="283" customWidth="1"/>
    <col min="6918" max="6921" width="9.140625" style="283"/>
    <col min="6922" max="6922" width="57" style="283" customWidth="1"/>
    <col min="6923" max="7168" width="9.140625" style="283"/>
    <col min="7169" max="7169" width="4.140625" style="283" customWidth="1"/>
    <col min="7170" max="7170" width="10.85546875" style="283" customWidth="1"/>
    <col min="7171" max="7171" width="13.140625" style="283" customWidth="1"/>
    <col min="7172" max="7172" width="57.5703125" style="283" customWidth="1"/>
    <col min="7173" max="7173" width="13" style="283" customWidth="1"/>
    <col min="7174" max="7177" width="9.140625" style="283"/>
    <col min="7178" max="7178" width="57" style="283" customWidth="1"/>
    <col min="7179" max="7424" width="9.140625" style="283"/>
    <col min="7425" max="7425" width="4.140625" style="283" customWidth="1"/>
    <col min="7426" max="7426" width="10.85546875" style="283" customWidth="1"/>
    <col min="7427" max="7427" width="13.140625" style="283" customWidth="1"/>
    <col min="7428" max="7428" width="57.5703125" style="283" customWidth="1"/>
    <col min="7429" max="7429" width="13" style="283" customWidth="1"/>
    <col min="7430" max="7433" width="9.140625" style="283"/>
    <col min="7434" max="7434" width="57" style="283" customWidth="1"/>
    <col min="7435" max="7680" width="9.140625" style="283"/>
    <col min="7681" max="7681" width="4.140625" style="283" customWidth="1"/>
    <col min="7682" max="7682" width="10.85546875" style="283" customWidth="1"/>
    <col min="7683" max="7683" width="13.140625" style="283" customWidth="1"/>
    <col min="7684" max="7684" width="57.5703125" style="283" customWidth="1"/>
    <col min="7685" max="7685" width="13" style="283" customWidth="1"/>
    <col min="7686" max="7689" width="9.140625" style="283"/>
    <col min="7690" max="7690" width="57" style="283" customWidth="1"/>
    <col min="7691" max="7936" width="9.140625" style="283"/>
    <col min="7937" max="7937" width="4.140625" style="283" customWidth="1"/>
    <col min="7938" max="7938" width="10.85546875" style="283" customWidth="1"/>
    <col min="7939" max="7939" width="13.140625" style="283" customWidth="1"/>
    <col min="7940" max="7940" width="57.5703125" style="283" customWidth="1"/>
    <col min="7941" max="7941" width="13" style="283" customWidth="1"/>
    <col min="7942" max="7945" width="9.140625" style="283"/>
    <col min="7946" max="7946" width="57" style="283" customWidth="1"/>
    <col min="7947" max="8192" width="9.140625" style="283"/>
    <col min="8193" max="8193" width="4.140625" style="283" customWidth="1"/>
    <col min="8194" max="8194" width="10.85546875" style="283" customWidth="1"/>
    <col min="8195" max="8195" width="13.140625" style="283" customWidth="1"/>
    <col min="8196" max="8196" width="57.5703125" style="283" customWidth="1"/>
    <col min="8197" max="8197" width="13" style="283" customWidth="1"/>
    <col min="8198" max="8201" width="9.140625" style="283"/>
    <col min="8202" max="8202" width="57" style="283" customWidth="1"/>
    <col min="8203" max="8448" width="9.140625" style="283"/>
    <col min="8449" max="8449" width="4.140625" style="283" customWidth="1"/>
    <col min="8450" max="8450" width="10.85546875" style="283" customWidth="1"/>
    <col min="8451" max="8451" width="13.140625" style="283" customWidth="1"/>
    <col min="8452" max="8452" width="57.5703125" style="283" customWidth="1"/>
    <col min="8453" max="8453" width="13" style="283" customWidth="1"/>
    <col min="8454" max="8457" width="9.140625" style="283"/>
    <col min="8458" max="8458" width="57" style="283" customWidth="1"/>
    <col min="8459" max="8704" width="9.140625" style="283"/>
    <col min="8705" max="8705" width="4.140625" style="283" customWidth="1"/>
    <col min="8706" max="8706" width="10.85546875" style="283" customWidth="1"/>
    <col min="8707" max="8707" width="13.140625" style="283" customWidth="1"/>
    <col min="8708" max="8708" width="57.5703125" style="283" customWidth="1"/>
    <col min="8709" max="8709" width="13" style="283" customWidth="1"/>
    <col min="8710" max="8713" width="9.140625" style="283"/>
    <col min="8714" max="8714" width="57" style="283" customWidth="1"/>
    <col min="8715" max="8960" width="9.140625" style="283"/>
    <col min="8961" max="8961" width="4.140625" style="283" customWidth="1"/>
    <col min="8962" max="8962" width="10.85546875" style="283" customWidth="1"/>
    <col min="8963" max="8963" width="13.140625" style="283" customWidth="1"/>
    <col min="8964" max="8964" width="57.5703125" style="283" customWidth="1"/>
    <col min="8965" max="8965" width="13" style="283" customWidth="1"/>
    <col min="8966" max="8969" width="9.140625" style="283"/>
    <col min="8970" max="8970" width="57" style="283" customWidth="1"/>
    <col min="8971" max="9216" width="9.140625" style="283"/>
    <col min="9217" max="9217" width="4.140625" style="283" customWidth="1"/>
    <col min="9218" max="9218" width="10.85546875" style="283" customWidth="1"/>
    <col min="9219" max="9219" width="13.140625" style="283" customWidth="1"/>
    <col min="9220" max="9220" width="57.5703125" style="283" customWidth="1"/>
    <col min="9221" max="9221" width="13" style="283" customWidth="1"/>
    <col min="9222" max="9225" width="9.140625" style="283"/>
    <col min="9226" max="9226" width="57" style="283" customWidth="1"/>
    <col min="9227" max="9472" width="9.140625" style="283"/>
    <col min="9473" max="9473" width="4.140625" style="283" customWidth="1"/>
    <col min="9474" max="9474" width="10.85546875" style="283" customWidth="1"/>
    <col min="9475" max="9475" width="13.140625" style="283" customWidth="1"/>
    <col min="9476" max="9476" width="57.5703125" style="283" customWidth="1"/>
    <col min="9477" max="9477" width="13" style="283" customWidth="1"/>
    <col min="9478" max="9481" width="9.140625" style="283"/>
    <col min="9482" max="9482" width="57" style="283" customWidth="1"/>
    <col min="9483" max="9728" width="9.140625" style="283"/>
    <col min="9729" max="9729" width="4.140625" style="283" customWidth="1"/>
    <col min="9730" max="9730" width="10.85546875" style="283" customWidth="1"/>
    <col min="9731" max="9731" width="13.140625" style="283" customWidth="1"/>
    <col min="9732" max="9732" width="57.5703125" style="283" customWidth="1"/>
    <col min="9733" max="9733" width="13" style="283" customWidth="1"/>
    <col min="9734" max="9737" width="9.140625" style="283"/>
    <col min="9738" max="9738" width="57" style="283" customWidth="1"/>
    <col min="9739" max="9984" width="9.140625" style="283"/>
    <col min="9985" max="9985" width="4.140625" style="283" customWidth="1"/>
    <col min="9986" max="9986" width="10.85546875" style="283" customWidth="1"/>
    <col min="9987" max="9987" width="13.140625" style="283" customWidth="1"/>
    <col min="9988" max="9988" width="57.5703125" style="283" customWidth="1"/>
    <col min="9989" max="9989" width="13" style="283" customWidth="1"/>
    <col min="9990" max="9993" width="9.140625" style="283"/>
    <col min="9994" max="9994" width="57" style="283" customWidth="1"/>
    <col min="9995" max="10240" width="9.140625" style="283"/>
    <col min="10241" max="10241" width="4.140625" style="283" customWidth="1"/>
    <col min="10242" max="10242" width="10.85546875" style="283" customWidth="1"/>
    <col min="10243" max="10243" width="13.140625" style="283" customWidth="1"/>
    <col min="10244" max="10244" width="57.5703125" style="283" customWidth="1"/>
    <col min="10245" max="10245" width="13" style="283" customWidth="1"/>
    <col min="10246" max="10249" width="9.140625" style="283"/>
    <col min="10250" max="10250" width="57" style="283" customWidth="1"/>
    <col min="10251" max="10496" width="9.140625" style="283"/>
    <col min="10497" max="10497" width="4.140625" style="283" customWidth="1"/>
    <col min="10498" max="10498" width="10.85546875" style="283" customWidth="1"/>
    <col min="10499" max="10499" width="13.140625" style="283" customWidth="1"/>
    <col min="10500" max="10500" width="57.5703125" style="283" customWidth="1"/>
    <col min="10501" max="10501" width="13" style="283" customWidth="1"/>
    <col min="10502" max="10505" width="9.140625" style="283"/>
    <col min="10506" max="10506" width="57" style="283" customWidth="1"/>
    <col min="10507" max="10752" width="9.140625" style="283"/>
    <col min="10753" max="10753" width="4.140625" style="283" customWidth="1"/>
    <col min="10754" max="10754" width="10.85546875" style="283" customWidth="1"/>
    <col min="10755" max="10755" width="13.140625" style="283" customWidth="1"/>
    <col min="10756" max="10756" width="57.5703125" style="283" customWidth="1"/>
    <col min="10757" max="10757" width="13" style="283" customWidth="1"/>
    <col min="10758" max="10761" width="9.140625" style="283"/>
    <col min="10762" max="10762" width="57" style="283" customWidth="1"/>
    <col min="10763" max="11008" width="9.140625" style="283"/>
    <col min="11009" max="11009" width="4.140625" style="283" customWidth="1"/>
    <col min="11010" max="11010" width="10.85546875" style="283" customWidth="1"/>
    <col min="11011" max="11011" width="13.140625" style="283" customWidth="1"/>
    <col min="11012" max="11012" width="57.5703125" style="283" customWidth="1"/>
    <col min="11013" max="11013" width="13" style="283" customWidth="1"/>
    <col min="11014" max="11017" width="9.140625" style="283"/>
    <col min="11018" max="11018" width="57" style="283" customWidth="1"/>
    <col min="11019" max="11264" width="9.140625" style="283"/>
    <col min="11265" max="11265" width="4.140625" style="283" customWidth="1"/>
    <col min="11266" max="11266" width="10.85546875" style="283" customWidth="1"/>
    <col min="11267" max="11267" width="13.140625" style="283" customWidth="1"/>
    <col min="11268" max="11268" width="57.5703125" style="283" customWidth="1"/>
    <col min="11269" max="11269" width="13" style="283" customWidth="1"/>
    <col min="11270" max="11273" width="9.140625" style="283"/>
    <col min="11274" max="11274" width="57" style="283" customWidth="1"/>
    <col min="11275" max="11520" width="9.140625" style="283"/>
    <col min="11521" max="11521" width="4.140625" style="283" customWidth="1"/>
    <col min="11522" max="11522" width="10.85546875" style="283" customWidth="1"/>
    <col min="11523" max="11523" width="13.140625" style="283" customWidth="1"/>
    <col min="11524" max="11524" width="57.5703125" style="283" customWidth="1"/>
    <col min="11525" max="11525" width="13" style="283" customWidth="1"/>
    <col min="11526" max="11529" width="9.140625" style="283"/>
    <col min="11530" max="11530" width="57" style="283" customWidth="1"/>
    <col min="11531" max="11776" width="9.140625" style="283"/>
    <col min="11777" max="11777" width="4.140625" style="283" customWidth="1"/>
    <col min="11778" max="11778" width="10.85546875" style="283" customWidth="1"/>
    <col min="11779" max="11779" width="13.140625" style="283" customWidth="1"/>
    <col min="11780" max="11780" width="57.5703125" style="283" customWidth="1"/>
    <col min="11781" max="11781" width="13" style="283" customWidth="1"/>
    <col min="11782" max="11785" width="9.140625" style="283"/>
    <col min="11786" max="11786" width="57" style="283" customWidth="1"/>
    <col min="11787" max="12032" width="9.140625" style="283"/>
    <col min="12033" max="12033" width="4.140625" style="283" customWidth="1"/>
    <col min="12034" max="12034" width="10.85546875" style="283" customWidth="1"/>
    <col min="12035" max="12035" width="13.140625" style="283" customWidth="1"/>
    <col min="12036" max="12036" width="57.5703125" style="283" customWidth="1"/>
    <col min="12037" max="12037" width="13" style="283" customWidth="1"/>
    <col min="12038" max="12041" width="9.140625" style="283"/>
    <col min="12042" max="12042" width="57" style="283" customWidth="1"/>
    <col min="12043" max="12288" width="9.140625" style="283"/>
    <col min="12289" max="12289" width="4.140625" style="283" customWidth="1"/>
    <col min="12290" max="12290" width="10.85546875" style="283" customWidth="1"/>
    <col min="12291" max="12291" width="13.140625" style="283" customWidth="1"/>
    <col min="12292" max="12292" width="57.5703125" style="283" customWidth="1"/>
    <col min="12293" max="12293" width="13" style="283" customWidth="1"/>
    <col min="12294" max="12297" width="9.140625" style="283"/>
    <col min="12298" max="12298" width="57" style="283" customWidth="1"/>
    <col min="12299" max="12544" width="9.140625" style="283"/>
    <col min="12545" max="12545" width="4.140625" style="283" customWidth="1"/>
    <col min="12546" max="12546" width="10.85546875" style="283" customWidth="1"/>
    <col min="12547" max="12547" width="13.140625" style="283" customWidth="1"/>
    <col min="12548" max="12548" width="57.5703125" style="283" customWidth="1"/>
    <col min="12549" max="12549" width="13" style="283" customWidth="1"/>
    <col min="12550" max="12553" width="9.140625" style="283"/>
    <col min="12554" max="12554" width="57" style="283" customWidth="1"/>
    <col min="12555" max="12800" width="9.140625" style="283"/>
    <col min="12801" max="12801" width="4.140625" style="283" customWidth="1"/>
    <col min="12802" max="12802" width="10.85546875" style="283" customWidth="1"/>
    <col min="12803" max="12803" width="13.140625" style="283" customWidth="1"/>
    <col min="12804" max="12804" width="57.5703125" style="283" customWidth="1"/>
    <col min="12805" max="12805" width="13" style="283" customWidth="1"/>
    <col min="12806" max="12809" width="9.140625" style="283"/>
    <col min="12810" max="12810" width="57" style="283" customWidth="1"/>
    <col min="12811" max="13056" width="9.140625" style="283"/>
    <col min="13057" max="13057" width="4.140625" style="283" customWidth="1"/>
    <col min="13058" max="13058" width="10.85546875" style="283" customWidth="1"/>
    <col min="13059" max="13059" width="13.140625" style="283" customWidth="1"/>
    <col min="13060" max="13060" width="57.5703125" style="283" customWidth="1"/>
    <col min="13061" max="13061" width="13" style="283" customWidth="1"/>
    <col min="13062" max="13065" width="9.140625" style="283"/>
    <col min="13066" max="13066" width="57" style="283" customWidth="1"/>
    <col min="13067" max="13312" width="9.140625" style="283"/>
    <col min="13313" max="13313" width="4.140625" style="283" customWidth="1"/>
    <col min="13314" max="13314" width="10.85546875" style="283" customWidth="1"/>
    <col min="13315" max="13315" width="13.140625" style="283" customWidth="1"/>
    <col min="13316" max="13316" width="57.5703125" style="283" customWidth="1"/>
    <col min="13317" max="13317" width="13" style="283" customWidth="1"/>
    <col min="13318" max="13321" width="9.140625" style="283"/>
    <col min="13322" max="13322" width="57" style="283" customWidth="1"/>
    <col min="13323" max="13568" width="9.140625" style="283"/>
    <col min="13569" max="13569" width="4.140625" style="283" customWidth="1"/>
    <col min="13570" max="13570" width="10.85546875" style="283" customWidth="1"/>
    <col min="13571" max="13571" width="13.140625" style="283" customWidth="1"/>
    <col min="13572" max="13572" width="57.5703125" style="283" customWidth="1"/>
    <col min="13573" max="13573" width="13" style="283" customWidth="1"/>
    <col min="13574" max="13577" width="9.140625" style="283"/>
    <col min="13578" max="13578" width="57" style="283" customWidth="1"/>
    <col min="13579" max="13824" width="9.140625" style="283"/>
    <col min="13825" max="13825" width="4.140625" style="283" customWidth="1"/>
    <col min="13826" max="13826" width="10.85546875" style="283" customWidth="1"/>
    <col min="13827" max="13827" width="13.140625" style="283" customWidth="1"/>
    <col min="13828" max="13828" width="57.5703125" style="283" customWidth="1"/>
    <col min="13829" max="13829" width="13" style="283" customWidth="1"/>
    <col min="13830" max="13833" width="9.140625" style="283"/>
    <col min="13834" max="13834" width="57" style="283" customWidth="1"/>
    <col min="13835" max="14080" width="9.140625" style="283"/>
    <col min="14081" max="14081" width="4.140625" style="283" customWidth="1"/>
    <col min="14082" max="14082" width="10.85546875" style="283" customWidth="1"/>
    <col min="14083" max="14083" width="13.140625" style="283" customWidth="1"/>
    <col min="14084" max="14084" width="57.5703125" style="283" customWidth="1"/>
    <col min="14085" max="14085" width="13" style="283" customWidth="1"/>
    <col min="14086" max="14089" width="9.140625" style="283"/>
    <col min="14090" max="14090" width="57" style="283" customWidth="1"/>
    <col min="14091" max="14336" width="9.140625" style="283"/>
    <col min="14337" max="14337" width="4.140625" style="283" customWidth="1"/>
    <col min="14338" max="14338" width="10.85546875" style="283" customWidth="1"/>
    <col min="14339" max="14339" width="13.140625" style="283" customWidth="1"/>
    <col min="14340" max="14340" width="57.5703125" style="283" customWidth="1"/>
    <col min="14341" max="14341" width="13" style="283" customWidth="1"/>
    <col min="14342" max="14345" width="9.140625" style="283"/>
    <col min="14346" max="14346" width="57" style="283" customWidth="1"/>
    <col min="14347" max="14592" width="9.140625" style="283"/>
    <col min="14593" max="14593" width="4.140625" style="283" customWidth="1"/>
    <col min="14594" max="14594" width="10.85546875" style="283" customWidth="1"/>
    <col min="14595" max="14595" width="13.140625" style="283" customWidth="1"/>
    <col min="14596" max="14596" width="57.5703125" style="283" customWidth="1"/>
    <col min="14597" max="14597" width="13" style="283" customWidth="1"/>
    <col min="14598" max="14601" width="9.140625" style="283"/>
    <col min="14602" max="14602" width="57" style="283" customWidth="1"/>
    <col min="14603" max="14848" width="9.140625" style="283"/>
    <col min="14849" max="14849" width="4.140625" style="283" customWidth="1"/>
    <col min="14850" max="14850" width="10.85546875" style="283" customWidth="1"/>
    <col min="14851" max="14851" width="13.140625" style="283" customWidth="1"/>
    <col min="14852" max="14852" width="57.5703125" style="283" customWidth="1"/>
    <col min="14853" max="14853" width="13" style="283" customWidth="1"/>
    <col min="14854" max="14857" width="9.140625" style="283"/>
    <col min="14858" max="14858" width="57" style="283" customWidth="1"/>
    <col min="14859" max="15104" width="9.140625" style="283"/>
    <col min="15105" max="15105" width="4.140625" style="283" customWidth="1"/>
    <col min="15106" max="15106" width="10.85546875" style="283" customWidth="1"/>
    <col min="15107" max="15107" width="13.140625" style="283" customWidth="1"/>
    <col min="15108" max="15108" width="57.5703125" style="283" customWidth="1"/>
    <col min="15109" max="15109" width="13" style="283" customWidth="1"/>
    <col min="15110" max="15113" width="9.140625" style="283"/>
    <col min="15114" max="15114" width="57" style="283" customWidth="1"/>
    <col min="15115" max="15360" width="9.140625" style="283"/>
    <col min="15361" max="15361" width="4.140625" style="283" customWidth="1"/>
    <col min="15362" max="15362" width="10.85546875" style="283" customWidth="1"/>
    <col min="15363" max="15363" width="13.140625" style="283" customWidth="1"/>
    <col min="15364" max="15364" width="57.5703125" style="283" customWidth="1"/>
    <col min="15365" max="15365" width="13" style="283" customWidth="1"/>
    <col min="15366" max="15369" width="9.140625" style="283"/>
    <col min="15370" max="15370" width="57" style="283" customWidth="1"/>
    <col min="15371" max="15616" width="9.140625" style="283"/>
    <col min="15617" max="15617" width="4.140625" style="283" customWidth="1"/>
    <col min="15618" max="15618" width="10.85546875" style="283" customWidth="1"/>
    <col min="15619" max="15619" width="13.140625" style="283" customWidth="1"/>
    <col min="15620" max="15620" width="57.5703125" style="283" customWidth="1"/>
    <col min="15621" max="15621" width="13" style="283" customWidth="1"/>
    <col min="15622" max="15625" width="9.140625" style="283"/>
    <col min="15626" max="15626" width="57" style="283" customWidth="1"/>
    <col min="15627" max="15872" width="9.140625" style="283"/>
    <col min="15873" max="15873" width="4.140625" style="283" customWidth="1"/>
    <col min="15874" max="15874" width="10.85546875" style="283" customWidth="1"/>
    <col min="15875" max="15875" width="13.140625" style="283" customWidth="1"/>
    <col min="15876" max="15876" width="57.5703125" style="283" customWidth="1"/>
    <col min="15877" max="15877" width="13" style="283" customWidth="1"/>
    <col min="15878" max="15881" width="9.140625" style="283"/>
    <col min="15882" max="15882" width="57" style="283" customWidth="1"/>
    <col min="15883" max="16128" width="9.140625" style="283"/>
    <col min="16129" max="16129" width="4.140625" style="283" customWidth="1"/>
    <col min="16130" max="16130" width="10.85546875" style="283" customWidth="1"/>
    <col min="16131" max="16131" width="13.140625" style="283" customWidth="1"/>
    <col min="16132" max="16132" width="57.5703125" style="283" customWidth="1"/>
    <col min="16133" max="16133" width="13" style="283" customWidth="1"/>
    <col min="16134" max="16137" width="9.140625" style="283"/>
    <col min="16138" max="16138" width="57" style="283" customWidth="1"/>
    <col min="16139" max="16384" width="9.140625" style="283"/>
  </cols>
  <sheetData>
    <row r="1" spans="2:10" ht="17.25" customHeight="1" x14ac:dyDescent="0.25">
      <c r="B1" s="282"/>
      <c r="C1" s="282"/>
      <c r="D1" s="282"/>
      <c r="E1" s="309" t="s">
        <v>340</v>
      </c>
    </row>
    <row r="2" spans="2:10" ht="16.5" customHeight="1" x14ac:dyDescent="0.25">
      <c r="B2" s="282"/>
      <c r="C2" s="282"/>
      <c r="D2" s="282"/>
      <c r="E2" s="309" t="s">
        <v>1034</v>
      </c>
    </row>
    <row r="3" spans="2:10" ht="9.75" customHeight="1" x14ac:dyDescent="0.25">
      <c r="B3" s="282"/>
      <c r="C3" s="282"/>
      <c r="D3" s="282"/>
      <c r="E3" s="284"/>
    </row>
    <row r="4" spans="2:10" ht="36" customHeight="1" x14ac:dyDescent="0.25">
      <c r="B4" s="533" t="s">
        <v>1012</v>
      </c>
      <c r="C4" s="533"/>
      <c r="D4" s="533"/>
      <c r="E4" s="533"/>
    </row>
    <row r="5" spans="2:10" ht="30" customHeight="1" thickBot="1" x14ac:dyDescent="0.3">
      <c r="B5" s="285"/>
      <c r="C5" s="285"/>
      <c r="D5" s="285"/>
      <c r="E5" s="285" t="s">
        <v>87</v>
      </c>
    </row>
    <row r="6" spans="2:10" ht="24" customHeight="1" x14ac:dyDescent="0.25">
      <c r="B6" s="534" t="s">
        <v>25</v>
      </c>
      <c r="C6" s="535"/>
      <c r="D6" s="536" t="s">
        <v>1013</v>
      </c>
      <c r="E6" s="537" t="s">
        <v>86</v>
      </c>
    </row>
    <row r="7" spans="2:10" ht="21.75" customHeight="1" x14ac:dyDescent="0.25">
      <c r="B7" s="177" t="s">
        <v>21</v>
      </c>
      <c r="C7" s="281" t="s">
        <v>24</v>
      </c>
      <c r="D7" s="532"/>
      <c r="E7" s="538"/>
    </row>
    <row r="8" spans="2:10" ht="18.75" customHeight="1" x14ac:dyDescent="0.25">
      <c r="B8" s="286"/>
      <c r="C8" s="176"/>
      <c r="D8" s="287" t="s">
        <v>2</v>
      </c>
      <c r="E8" s="288">
        <f>E9+E17+E20</f>
        <v>35224.557999999997</v>
      </c>
    </row>
    <row r="9" spans="2:10" ht="35.25" customHeight="1" x14ac:dyDescent="0.25">
      <c r="B9" s="286"/>
      <c r="C9" s="176"/>
      <c r="D9" s="179" t="s">
        <v>1014</v>
      </c>
      <c r="E9" s="288">
        <f>E10+E15</f>
        <v>23624.557999999997</v>
      </c>
    </row>
    <row r="10" spans="2:10" ht="19.5" customHeight="1" x14ac:dyDescent="0.25">
      <c r="B10" s="528" t="s">
        <v>1015</v>
      </c>
      <c r="C10" s="532" t="s">
        <v>814</v>
      </c>
      <c r="D10" s="532"/>
      <c r="E10" s="288">
        <f>E11+E12+E13+E14</f>
        <v>22858.557999999997</v>
      </c>
    </row>
    <row r="11" spans="2:10" ht="49.5" customHeight="1" x14ac:dyDescent="0.25">
      <c r="B11" s="529"/>
      <c r="C11" s="289" t="s">
        <v>8</v>
      </c>
      <c r="D11" s="290" t="s">
        <v>1016</v>
      </c>
      <c r="E11" s="291">
        <v>1440</v>
      </c>
    </row>
    <row r="12" spans="2:10" ht="39" customHeight="1" x14ac:dyDescent="0.25">
      <c r="B12" s="529"/>
      <c r="C12" s="289" t="s">
        <v>1017</v>
      </c>
      <c r="D12" s="292" t="s">
        <v>1018</v>
      </c>
      <c r="E12" s="291">
        <v>19068.557999999997</v>
      </c>
    </row>
    <row r="13" spans="2:10" ht="49.5" customHeight="1" x14ac:dyDescent="0.25">
      <c r="B13" s="529"/>
      <c r="C13" s="289" t="s">
        <v>1019</v>
      </c>
      <c r="D13" s="293" t="s">
        <v>1020</v>
      </c>
      <c r="E13" s="291">
        <v>600</v>
      </c>
    </row>
    <row r="14" spans="2:10" ht="36.75" customHeight="1" x14ac:dyDescent="0.25">
      <c r="B14" s="529"/>
      <c r="C14" s="289" t="s">
        <v>1021</v>
      </c>
      <c r="D14" s="292" t="s">
        <v>1022</v>
      </c>
      <c r="E14" s="291">
        <v>1750</v>
      </c>
    </row>
    <row r="15" spans="2:10" ht="36" customHeight="1" x14ac:dyDescent="0.25">
      <c r="B15" s="528" t="s">
        <v>1023</v>
      </c>
      <c r="C15" s="530" t="s">
        <v>1010</v>
      </c>
      <c r="D15" s="530"/>
      <c r="E15" s="288">
        <f>E16</f>
        <v>766</v>
      </c>
    </row>
    <row r="16" spans="2:10" ht="33.75" customHeight="1" x14ac:dyDescent="0.25">
      <c r="B16" s="529"/>
      <c r="C16" s="294" t="s">
        <v>8</v>
      </c>
      <c r="D16" s="292" t="s">
        <v>1024</v>
      </c>
      <c r="E16" s="291">
        <v>766</v>
      </c>
      <c r="J16" s="295"/>
    </row>
    <row r="17" spans="2:5" ht="23.25" customHeight="1" x14ac:dyDescent="0.25">
      <c r="B17" s="296"/>
      <c r="C17" s="297"/>
      <c r="D17" s="176" t="s">
        <v>1025</v>
      </c>
      <c r="E17" s="288">
        <f>E18</f>
        <v>2000</v>
      </c>
    </row>
    <row r="18" spans="2:5" ht="36" customHeight="1" x14ac:dyDescent="0.25">
      <c r="B18" s="528" t="s">
        <v>1026</v>
      </c>
      <c r="C18" s="530" t="s">
        <v>1027</v>
      </c>
      <c r="D18" s="530"/>
      <c r="E18" s="288">
        <f>E19</f>
        <v>2000</v>
      </c>
    </row>
    <row r="19" spans="2:5" ht="27.75" customHeight="1" x14ac:dyDescent="0.25">
      <c r="B19" s="529"/>
      <c r="C19" s="289" t="s">
        <v>12</v>
      </c>
      <c r="D19" s="290" t="s">
        <v>1028</v>
      </c>
      <c r="E19" s="291">
        <v>2000</v>
      </c>
    </row>
    <row r="20" spans="2:5" ht="34.5" customHeight="1" x14ac:dyDescent="0.25">
      <c r="B20" s="298"/>
      <c r="C20" s="299"/>
      <c r="D20" s="300" t="s">
        <v>1029</v>
      </c>
      <c r="E20" s="288">
        <f>E21</f>
        <v>9600</v>
      </c>
    </row>
    <row r="21" spans="2:5" ht="18.75" customHeight="1" x14ac:dyDescent="0.25">
      <c r="B21" s="529">
        <v>1115</v>
      </c>
      <c r="C21" s="532" t="s">
        <v>686</v>
      </c>
      <c r="D21" s="532"/>
      <c r="E21" s="288">
        <f>E22</f>
        <v>9600</v>
      </c>
    </row>
    <row r="22" spans="2:5" ht="33" customHeight="1" thickBot="1" x14ac:dyDescent="0.3">
      <c r="B22" s="531"/>
      <c r="C22" s="301" t="s">
        <v>6</v>
      </c>
      <c r="D22" s="302" t="s">
        <v>1030</v>
      </c>
      <c r="E22" s="303">
        <v>9600</v>
      </c>
    </row>
    <row r="23" spans="2:5" ht="20.25" hidden="1" customHeight="1" x14ac:dyDescent="0.25">
      <c r="B23" s="304"/>
      <c r="C23" s="304"/>
      <c r="D23" s="305" t="s">
        <v>888</v>
      </c>
      <c r="E23" s="306">
        <f>E24</f>
        <v>0</v>
      </c>
    </row>
    <row r="24" spans="2:5" ht="24.75" hidden="1" customHeight="1" x14ac:dyDescent="0.25">
      <c r="B24" s="2" t="s">
        <v>1031</v>
      </c>
      <c r="C24" s="2" t="s">
        <v>1032</v>
      </c>
      <c r="D24" s="307" t="s">
        <v>1033</v>
      </c>
      <c r="E24" s="2"/>
    </row>
  </sheetData>
  <mergeCells count="12">
    <mergeCell ref="B4:E4"/>
    <mergeCell ref="B6:C6"/>
    <mergeCell ref="D6:D7"/>
    <mergeCell ref="E6:E7"/>
    <mergeCell ref="B10:B14"/>
    <mergeCell ref="C10:D10"/>
    <mergeCell ref="B15:B16"/>
    <mergeCell ref="C15:D15"/>
    <mergeCell ref="B18:B19"/>
    <mergeCell ref="C18:D18"/>
    <mergeCell ref="B21:B22"/>
    <mergeCell ref="C21:D21"/>
  </mergeCells>
  <pageMargins left="0.27559055118110237" right="0.19685039370078741" top="0.31496062992125984" bottom="0.43307086614173229" header="0.15748031496062992" footer="0.23622047244094491"/>
  <pageSetup paperSize="9" scale="68" firstPageNumber="1160" orientation="portrait" useFirstPageNumber="1" verticalDpi="4294967294"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zoomScale="70" zoomScaleNormal="70" workbookViewId="0">
      <selection activeCell="B3" sqref="B3:G3"/>
    </sheetView>
  </sheetViews>
  <sheetFormatPr defaultRowHeight="15" x14ac:dyDescent="0.25"/>
  <cols>
    <col min="1" max="1" width="3.42578125" customWidth="1"/>
    <col min="2" max="3" width="9" customWidth="1"/>
    <col min="4" max="4" width="50.5703125" customWidth="1"/>
    <col min="5" max="5" width="28.28515625" style="2" customWidth="1"/>
    <col min="6" max="6" width="53.85546875" customWidth="1"/>
    <col min="7" max="7" width="21.140625" customWidth="1"/>
    <col min="8" max="8" width="19.28515625" customWidth="1"/>
  </cols>
  <sheetData>
    <row r="1" spans="1:8" s="2" customFormat="1" x14ac:dyDescent="0.25">
      <c r="B1" s="4"/>
      <c r="C1" s="4"/>
      <c r="D1" s="4"/>
      <c r="E1" s="4"/>
      <c r="F1" s="4"/>
      <c r="G1" s="50" t="s">
        <v>85</v>
      </c>
    </row>
    <row r="2" spans="1:8" s="2" customFormat="1" x14ac:dyDescent="0.25">
      <c r="B2" s="4"/>
      <c r="C2" s="4"/>
      <c r="D2" s="4"/>
      <c r="E2" s="4"/>
      <c r="F2" s="4"/>
      <c r="G2" s="50"/>
    </row>
    <row r="3" spans="1:8" s="2" customFormat="1" ht="27.75" customHeight="1" x14ac:dyDescent="0.25">
      <c r="B3" s="539" t="s">
        <v>78</v>
      </c>
      <c r="C3" s="539"/>
      <c r="D3" s="539"/>
      <c r="E3" s="539"/>
      <c r="F3" s="539"/>
      <c r="G3" s="539"/>
    </row>
    <row r="4" spans="1:8" s="2" customFormat="1" x14ac:dyDescent="0.25">
      <c r="B4" s="4"/>
      <c r="C4" s="4"/>
      <c r="D4" s="4"/>
      <c r="E4" s="4"/>
      <c r="F4" s="4"/>
      <c r="G4" s="4"/>
    </row>
    <row r="5" spans="1:8" s="2" customFormat="1" x14ac:dyDescent="0.25">
      <c r="B5" s="413" t="s">
        <v>25</v>
      </c>
      <c r="C5" s="413"/>
      <c r="D5" s="540" t="s">
        <v>81</v>
      </c>
      <c r="E5" s="415" t="s">
        <v>79</v>
      </c>
      <c r="F5" s="540" t="s">
        <v>58</v>
      </c>
      <c r="G5" s="415" t="s">
        <v>80</v>
      </c>
    </row>
    <row r="6" spans="1:8" s="2" customFormat="1" ht="25.5" customHeight="1" x14ac:dyDescent="0.25">
      <c r="B6" s="45" t="s">
        <v>21</v>
      </c>
      <c r="C6" s="45" t="s">
        <v>24</v>
      </c>
      <c r="D6" s="541"/>
      <c r="E6" s="542"/>
      <c r="F6" s="541"/>
      <c r="G6" s="542"/>
      <c r="H6" s="46"/>
    </row>
    <row r="7" spans="1:8" s="2" customFormat="1" x14ac:dyDescent="0.25">
      <c r="B7" s="5">
        <v>1046</v>
      </c>
      <c r="C7" s="60"/>
      <c r="D7" s="58" t="s">
        <v>82</v>
      </c>
      <c r="E7" s="60"/>
      <c r="F7" s="6"/>
      <c r="G7" s="66" t="s">
        <v>77</v>
      </c>
    </row>
    <row r="8" spans="1:8" s="2" customFormat="1" ht="16.5" customHeight="1" x14ac:dyDescent="0.25">
      <c r="B8" s="51"/>
      <c r="C8" s="61">
        <v>11001</v>
      </c>
      <c r="D8" s="53" t="s">
        <v>59</v>
      </c>
      <c r="E8" s="67" t="s">
        <v>54</v>
      </c>
      <c r="F8" s="52"/>
      <c r="G8" s="43" t="s">
        <v>77</v>
      </c>
    </row>
    <row r="9" spans="1:8" s="2" customFormat="1" ht="54" x14ac:dyDescent="0.25">
      <c r="B9" s="51"/>
      <c r="C9" s="61"/>
      <c r="D9" s="56" t="s">
        <v>60</v>
      </c>
      <c r="E9" s="68"/>
      <c r="F9" s="53" t="s">
        <v>61</v>
      </c>
      <c r="G9" s="43" t="s">
        <v>77</v>
      </c>
    </row>
    <row r="10" spans="1:8" s="2" customFormat="1" ht="27" x14ac:dyDescent="0.25">
      <c r="B10" s="51"/>
      <c r="C10" s="61"/>
      <c r="D10" s="56" t="s">
        <v>62</v>
      </c>
      <c r="E10" s="68"/>
      <c r="F10" s="53" t="s">
        <v>63</v>
      </c>
      <c r="G10" s="43" t="s">
        <v>77</v>
      </c>
    </row>
    <row r="11" spans="1:8" s="2" customFormat="1" ht="32.25" customHeight="1" x14ac:dyDescent="0.25">
      <c r="B11" s="54"/>
      <c r="C11" s="62"/>
      <c r="D11" s="59" t="s">
        <v>64</v>
      </c>
      <c r="E11" s="69"/>
      <c r="F11" s="55" t="s">
        <v>65</v>
      </c>
      <c r="G11" s="44" t="s">
        <v>77</v>
      </c>
    </row>
    <row r="12" spans="1:8" s="2" customFormat="1" x14ac:dyDescent="0.25">
      <c r="B12" s="5">
        <v>1146</v>
      </c>
      <c r="C12" s="60"/>
      <c r="D12" s="58" t="s">
        <v>83</v>
      </c>
      <c r="E12" s="60"/>
      <c r="F12" s="6"/>
      <c r="G12" s="66" t="s">
        <v>77</v>
      </c>
    </row>
    <row r="13" spans="1:8" s="2" customFormat="1" ht="27" x14ac:dyDescent="0.25">
      <c r="B13" s="7"/>
      <c r="C13" s="51" t="s">
        <v>55</v>
      </c>
      <c r="D13" s="63" t="s">
        <v>66</v>
      </c>
      <c r="E13" s="70" t="s">
        <v>84</v>
      </c>
      <c r="F13" s="64"/>
      <c r="G13" s="42" t="s">
        <v>77</v>
      </c>
    </row>
    <row r="14" spans="1:8" s="2" customFormat="1" ht="27" x14ac:dyDescent="0.25">
      <c r="B14" s="7"/>
      <c r="C14" s="51"/>
      <c r="D14" s="65"/>
      <c r="E14" s="68"/>
      <c r="F14" s="53" t="s">
        <v>67</v>
      </c>
      <c r="G14" s="43" t="s">
        <v>77</v>
      </c>
    </row>
    <row r="15" spans="1:8" ht="27" x14ac:dyDescent="0.25">
      <c r="B15" s="7"/>
      <c r="C15" s="51"/>
      <c r="D15" s="65"/>
      <c r="E15" s="68"/>
      <c r="F15" s="53" t="s">
        <v>68</v>
      </c>
      <c r="G15" s="43" t="s">
        <v>77</v>
      </c>
    </row>
    <row r="16" spans="1:8" ht="27" x14ac:dyDescent="0.25">
      <c r="A16" s="47"/>
      <c r="B16" s="7"/>
      <c r="C16" s="51"/>
      <c r="D16" s="65"/>
      <c r="E16" s="68"/>
      <c r="F16" s="53" t="s">
        <v>69</v>
      </c>
      <c r="G16" s="43" t="s">
        <v>77</v>
      </c>
      <c r="H16" s="49"/>
    </row>
    <row r="17" spans="1:8" s="2" customFormat="1" ht="27" x14ac:dyDescent="0.25">
      <c r="A17" s="48"/>
      <c r="B17" s="7"/>
      <c r="C17" s="51"/>
      <c r="D17" s="65"/>
      <c r="E17" s="68"/>
      <c r="F17" s="57" t="s">
        <v>70</v>
      </c>
      <c r="G17" s="43" t="s">
        <v>77</v>
      </c>
      <c r="H17" s="49"/>
    </row>
    <row r="18" spans="1:8" s="2" customFormat="1" ht="27" x14ac:dyDescent="0.25">
      <c r="A18" s="48"/>
      <c r="B18" s="7"/>
      <c r="C18" s="51"/>
      <c r="D18" s="65"/>
      <c r="E18" s="68"/>
      <c r="F18" s="57" t="s">
        <v>71</v>
      </c>
      <c r="G18" s="43" t="s">
        <v>77</v>
      </c>
      <c r="H18" s="49"/>
    </row>
    <row r="19" spans="1:8" s="2" customFormat="1" ht="27" x14ac:dyDescent="0.25">
      <c r="A19" s="48"/>
      <c r="B19" s="7"/>
      <c r="C19" s="51"/>
      <c r="D19" s="65"/>
      <c r="E19" s="68"/>
      <c r="F19" s="57" t="s">
        <v>72</v>
      </c>
      <c r="G19" s="43" t="s">
        <v>77</v>
      </c>
      <c r="H19" s="49"/>
    </row>
    <row r="20" spans="1:8" s="2" customFormat="1" ht="29.25" customHeight="1" x14ac:dyDescent="0.25">
      <c r="A20" s="48"/>
      <c r="B20" s="7"/>
      <c r="C20" s="51"/>
      <c r="D20" s="65"/>
      <c r="E20" s="68"/>
      <c r="F20" s="57" t="s">
        <v>73</v>
      </c>
      <c r="G20" s="43" t="s">
        <v>77</v>
      </c>
      <c r="H20" s="49"/>
    </row>
    <row r="21" spans="1:8" s="2" customFormat="1" ht="27" x14ac:dyDescent="0.25">
      <c r="A21" s="48"/>
      <c r="B21" s="7"/>
      <c r="C21" s="51"/>
      <c r="D21" s="65"/>
      <c r="E21" s="68"/>
      <c r="F21" s="57" t="s">
        <v>74</v>
      </c>
      <c r="G21" s="43" t="s">
        <v>77</v>
      </c>
      <c r="H21" s="49"/>
    </row>
    <row r="22" spans="1:8" s="2" customFormat="1" ht="27" x14ac:dyDescent="0.25">
      <c r="A22" s="48"/>
      <c r="B22" s="7"/>
      <c r="C22" s="51"/>
      <c r="D22" s="65"/>
      <c r="E22" s="68"/>
      <c r="F22" s="57" t="s">
        <v>75</v>
      </c>
      <c r="G22" s="43" t="s">
        <v>77</v>
      </c>
      <c r="H22" s="49"/>
    </row>
    <row r="23" spans="1:8" s="2" customFormat="1" x14ac:dyDescent="0.25">
      <c r="A23" s="48"/>
      <c r="B23" s="54"/>
      <c r="C23" s="62"/>
      <c r="D23" s="59"/>
      <c r="E23" s="69"/>
      <c r="F23" s="55" t="s">
        <v>76</v>
      </c>
      <c r="G23" s="44" t="s">
        <v>77</v>
      </c>
      <c r="H23" s="49"/>
    </row>
  </sheetData>
  <mergeCells count="6">
    <mergeCell ref="B3:G3"/>
    <mergeCell ref="B5:C5"/>
    <mergeCell ref="D5:D6"/>
    <mergeCell ref="F5:F6"/>
    <mergeCell ref="G5:G6"/>
    <mergeCell ref="E5:E6"/>
  </mergeCells>
  <pageMargins left="0.7" right="0.7" top="0.75" bottom="0.75" header="0.3" footer="0.3"/>
  <pageSetup paperSize="9" orientation="portrait"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Հավելված NEW1 Տնտեսագիտական (1)</vt:lpstr>
      <vt:lpstr>Հավելված5աղ8</vt:lpstr>
      <vt:lpstr>Հավելված 5 աղ 8.1</vt:lpstr>
      <vt:lpstr>Հավելված 5 աղ 8.2</vt:lpstr>
      <vt:lpstr>Հավելված 5 աղ 8.3</vt:lpstr>
      <vt:lpstr>Հավելված NEW-6</vt:lpstr>
      <vt:lpstr>'Հավելված 5 աղ 8.1'!Print_Area</vt:lpstr>
      <vt:lpstr>'Հավելված 5 աղ 8.2'!Print_Area</vt:lpstr>
      <vt:lpstr>'Հավելված NEW1 Տնտեսագիտական (1)'!Print_Area</vt:lpstr>
      <vt:lpstr>Հավելված5աղ8!Print_Area</vt:lpstr>
      <vt:lpstr>'Հավելված 5 աղ 8.1'!Print_Titles</vt:lpstr>
      <vt:lpstr>'Հավելված 5 աղ 8.2'!Print_Titles</vt:lpstr>
      <vt:lpstr>Հավելված5աղ8!Print_Titles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2018-12-27T11:10:20Z</dcterms:modified>
</cp:coreProperties>
</file>