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05" windowWidth="14805" windowHeight="7110" tabRatio="942" activeTab="6"/>
  </bookViews>
  <sheets>
    <sheet name="Aragatsotn" sheetId="3" r:id="rId1"/>
    <sheet name="Aragac crag" sheetId="16" r:id="rId2"/>
    <sheet name="Ararat" sheetId="6" r:id="rId3"/>
    <sheet name="Ararat crag" sheetId="17" r:id="rId4"/>
    <sheet name="Armavir" sheetId="7" r:id="rId5"/>
    <sheet name="Armavir crag" sheetId="18" r:id="rId6"/>
    <sheet name="Gegharqunik" sheetId="8" r:id="rId7"/>
    <sheet name="Gexarq crag" sheetId="19" r:id="rId8"/>
    <sheet name="Lori" sheetId="9" r:id="rId9"/>
    <sheet name="Lori crag" sheetId="20" r:id="rId10"/>
    <sheet name="Kotayq" sheetId="10" r:id="rId11"/>
    <sheet name="Kotayq crag" sheetId="21" r:id="rId12"/>
    <sheet name="Shirak" sheetId="11" r:id="rId13"/>
    <sheet name="Shirak crag" sheetId="22" r:id="rId14"/>
    <sheet name="Syunik" sheetId="12" r:id="rId15"/>
    <sheet name="Syunik crag" sheetId="23" r:id="rId16"/>
    <sheet name="Vayoc Dzor" sheetId="13" r:id="rId17"/>
    <sheet name="Vayoc dzor crag" sheetId="24" r:id="rId18"/>
    <sheet name="Tavush" sheetId="14" r:id="rId19"/>
    <sheet name="ԸՆԴԱՄԵՆԸ" sheetId="26" state="hidden" r:id="rId20"/>
    <sheet name="Tavush crag" sheetId="25" r:id="rId21"/>
    <sheet name="Gnum" sheetId="15" r:id="rId22"/>
    <sheet name="Sheet1" sheetId="27" r:id="rId23"/>
    <sheet name="Sheet2" sheetId="28" r:id="rId24"/>
  </sheets>
  <calcPr calcId="145621"/>
</workbook>
</file>

<file path=xl/calcChain.xml><?xml version="1.0" encoding="utf-8"?>
<calcChain xmlns="http://schemas.openxmlformats.org/spreadsheetml/2006/main">
  <c r="H63" i="16" l="1"/>
  <c r="I63" i="16"/>
  <c r="I91" i="16" l="1"/>
  <c r="I19" i="16"/>
  <c r="I79" i="16" l="1"/>
  <c r="E45" i="3" l="1"/>
  <c r="E10" i="3" l="1"/>
  <c r="H99" i="19"/>
  <c r="I99" i="19"/>
  <c r="G99" i="19"/>
  <c r="I86" i="19"/>
  <c r="G86" i="19"/>
  <c r="I18" i="19"/>
  <c r="G18" i="19"/>
  <c r="H31" i="19"/>
  <c r="I31" i="19"/>
  <c r="G31" i="19"/>
  <c r="I49" i="19"/>
  <c r="I63" i="19"/>
  <c r="G63" i="19"/>
  <c r="I112" i="19"/>
  <c r="G112" i="19"/>
  <c r="I138" i="19"/>
  <c r="G138" i="19"/>
  <c r="I151" i="19"/>
  <c r="C10" i="8"/>
  <c r="E10" i="8"/>
  <c r="D31" i="8"/>
  <c r="E51" i="8"/>
  <c r="I176" i="19" s="1"/>
  <c r="D51" i="8"/>
  <c r="H176" i="19" s="1"/>
  <c r="C51" i="8"/>
  <c r="G176" i="19" s="1"/>
  <c r="D22" i="8"/>
  <c r="D26" i="8"/>
  <c r="I13" i="23" l="1"/>
  <c r="G13" i="23"/>
  <c r="E12" i="13" l="1"/>
  <c r="C12" i="13"/>
  <c r="D24" i="11"/>
  <c r="H13" i="25"/>
  <c r="I13" i="25"/>
  <c r="G13" i="25"/>
  <c r="E53" i="14"/>
  <c r="C53" i="14"/>
  <c r="H18" i="18"/>
  <c r="I18" i="18"/>
  <c r="G18" i="18"/>
  <c r="D34" i="8"/>
  <c r="E14" i="15"/>
  <c r="H28" i="24"/>
  <c r="I28" i="24"/>
  <c r="G28" i="24"/>
  <c r="H53" i="24"/>
  <c r="I53" i="24"/>
  <c r="G53" i="24"/>
  <c r="I164" i="22"/>
  <c r="C165" i="22" s="1"/>
  <c r="G164" i="22"/>
  <c r="E10" i="11"/>
  <c r="C10" i="11"/>
  <c r="D17" i="11"/>
  <c r="H164" i="22" s="1"/>
  <c r="H61" i="22"/>
  <c r="I61" i="22"/>
  <c r="G61" i="22"/>
  <c r="D54" i="11"/>
  <c r="E54" i="11"/>
  <c r="C54" i="11"/>
  <c r="H52" i="16" l="1"/>
  <c r="I52" i="16"/>
  <c r="G52" i="16"/>
  <c r="G122" i="18" l="1"/>
  <c r="H95" i="18"/>
  <c r="I95" i="18"/>
  <c r="G95" i="18"/>
  <c r="I83" i="18"/>
  <c r="G83" i="18"/>
  <c r="I70" i="18"/>
  <c r="G70" i="18"/>
  <c r="H58" i="18"/>
  <c r="I58" i="18"/>
  <c r="G58" i="18"/>
  <c r="I36" i="18"/>
  <c r="G36" i="18"/>
  <c r="C9" i="7"/>
  <c r="D28" i="12"/>
  <c r="H105" i="23" s="1"/>
  <c r="E28" i="12"/>
  <c r="I105" i="23" s="1"/>
  <c r="C28" i="12"/>
  <c r="G105" i="23" s="1"/>
  <c r="I14" i="24" l="1"/>
  <c r="G14" i="24"/>
  <c r="H118" i="16"/>
  <c r="I118" i="16"/>
  <c r="C119" i="16" s="1"/>
  <c r="G118" i="16"/>
  <c r="H105" i="16"/>
  <c r="I105" i="16"/>
  <c r="G105" i="16"/>
  <c r="H91" i="16"/>
  <c r="G91" i="16"/>
  <c r="G79" i="16"/>
  <c r="G63" i="16"/>
  <c r="I35" i="16"/>
  <c r="G35" i="16"/>
  <c r="G19" i="16"/>
  <c r="D45" i="3"/>
  <c r="C45" i="3"/>
  <c r="D16" i="3"/>
  <c r="H79" i="16" s="1"/>
  <c r="D28" i="3"/>
  <c r="D27" i="3"/>
  <c r="D26" i="3"/>
  <c r="D25" i="3"/>
  <c r="D24" i="3"/>
  <c r="D23" i="3"/>
  <c r="D22" i="3"/>
  <c r="D21" i="3"/>
  <c r="D20" i="3"/>
  <c r="D19" i="3"/>
  <c r="E17" i="3"/>
  <c r="C17" i="3"/>
  <c r="D15" i="3"/>
  <c r="D14" i="3"/>
  <c r="D13" i="3"/>
  <c r="D12" i="3"/>
  <c r="C10" i="3"/>
  <c r="I108" i="25"/>
  <c r="G108" i="25"/>
  <c r="I95" i="25"/>
  <c r="G95" i="25"/>
  <c r="D10" i="3" l="1"/>
  <c r="H19" i="16"/>
  <c r="C8" i="3"/>
  <c r="H35" i="16"/>
  <c r="E11" i="15"/>
  <c r="E8" i="3"/>
  <c r="D17" i="3"/>
  <c r="D8" i="3" l="1"/>
  <c r="I82" i="25"/>
  <c r="G82" i="25"/>
  <c r="H69" i="25"/>
  <c r="I69" i="25"/>
  <c r="G69" i="25"/>
  <c r="H45" i="25"/>
  <c r="I45" i="25"/>
  <c r="G45" i="25"/>
  <c r="I31" i="25"/>
  <c r="G31" i="25"/>
  <c r="H175" i="25"/>
  <c r="I175" i="25"/>
  <c r="G175" i="25"/>
  <c r="E48" i="14"/>
  <c r="D64" i="14"/>
  <c r="E64" i="14"/>
  <c r="C64" i="14"/>
  <c r="C15" i="14"/>
  <c r="C10" i="14"/>
  <c r="E10" i="14"/>
  <c r="E15" i="14"/>
  <c r="H180" i="20"/>
  <c r="I180" i="20"/>
  <c r="G180" i="20"/>
  <c r="C10" i="9"/>
  <c r="C48" i="14"/>
  <c r="D13" i="14"/>
  <c r="H120" i="21"/>
  <c r="I120" i="21"/>
  <c r="G120" i="21"/>
  <c r="E18" i="10"/>
  <c r="C18" i="10"/>
  <c r="E8" i="14" l="1"/>
  <c r="C8" i="14"/>
  <c r="D41" i="8"/>
  <c r="H18" i="19" s="1"/>
  <c r="D22" i="11"/>
  <c r="D48" i="14"/>
  <c r="D45" i="8" l="1"/>
  <c r="D43" i="8"/>
  <c r="D46" i="8"/>
  <c r="D19" i="8"/>
  <c r="E9" i="13"/>
  <c r="D26" i="13"/>
  <c r="H130" i="24" s="1"/>
  <c r="E26" i="13"/>
  <c r="I130" i="24" s="1"/>
  <c r="C26" i="13"/>
  <c r="G130" i="24" s="1"/>
  <c r="H63" i="19" l="1"/>
  <c r="E72" i="9"/>
  <c r="C72" i="9"/>
  <c r="D32" i="7"/>
  <c r="C9" i="13"/>
  <c r="H162" i="25"/>
  <c r="I162" i="25"/>
  <c r="G162" i="25"/>
  <c r="G151" i="19"/>
  <c r="H149" i="25"/>
  <c r="I149" i="25"/>
  <c r="G149" i="25"/>
  <c r="I136" i="25"/>
  <c r="G136" i="25"/>
  <c r="H121" i="25"/>
  <c r="I121" i="25"/>
  <c r="G121" i="25"/>
  <c r="H118" i="24"/>
  <c r="I118" i="24"/>
  <c r="C119" i="24" s="1"/>
  <c r="G118" i="24"/>
  <c r="I92" i="24"/>
  <c r="G92" i="24"/>
  <c r="I79" i="24"/>
  <c r="G79" i="24"/>
  <c r="I66" i="24"/>
  <c r="G66" i="24"/>
  <c r="H80" i="23"/>
  <c r="I80" i="23"/>
  <c r="C81" i="23" s="1"/>
  <c r="G80" i="23"/>
  <c r="I63" i="23"/>
  <c r="G63" i="23"/>
  <c r="I37" i="23"/>
  <c r="G37" i="23"/>
  <c r="I16" i="22"/>
  <c r="G16" i="22"/>
  <c r="I17" i="21"/>
  <c r="G17" i="21"/>
  <c r="H137" i="22"/>
  <c r="I137" i="22"/>
  <c r="G137" i="22"/>
  <c r="I124" i="22"/>
  <c r="G124" i="22"/>
  <c r="H111" i="22"/>
  <c r="I111" i="22"/>
  <c r="G111" i="22"/>
  <c r="I97" i="22"/>
  <c r="G97" i="22"/>
  <c r="H75" i="22"/>
  <c r="I75" i="22"/>
  <c r="G75" i="22"/>
  <c r="I47" i="22"/>
  <c r="G47" i="22"/>
  <c r="H29" i="22"/>
  <c r="I29" i="22"/>
  <c r="G29" i="22"/>
  <c r="H108" i="21"/>
  <c r="I108" i="21"/>
  <c r="C109" i="21" s="1"/>
  <c r="G108" i="21"/>
  <c r="I80" i="21"/>
  <c r="I67" i="21"/>
  <c r="G67" i="21"/>
  <c r="H54" i="21"/>
  <c r="I54" i="21"/>
  <c r="G54" i="21"/>
  <c r="I37" i="21"/>
  <c r="G37" i="21"/>
  <c r="H167" i="20"/>
  <c r="I167" i="20"/>
  <c r="G167" i="20"/>
  <c r="H153" i="20"/>
  <c r="I153" i="20"/>
  <c r="G153" i="20"/>
  <c r="G142" i="20"/>
  <c r="I129" i="20"/>
  <c r="G129" i="20"/>
  <c r="I116" i="20"/>
  <c r="G116" i="20"/>
  <c r="I103" i="20"/>
  <c r="G103" i="20"/>
  <c r="H90" i="20"/>
  <c r="I90" i="20"/>
  <c r="G90" i="20"/>
  <c r="I70" i="20"/>
  <c r="G70" i="20"/>
  <c r="I57" i="20"/>
  <c r="G57" i="20"/>
  <c r="I44" i="20"/>
  <c r="G44" i="20"/>
  <c r="H29" i="20"/>
  <c r="I29" i="20"/>
  <c r="I17" i="20"/>
  <c r="G17" i="20"/>
  <c r="G29" i="20"/>
  <c r="G164" i="19" l="1"/>
  <c r="H164" i="19"/>
  <c r="I164" i="19"/>
  <c r="C165" i="19" s="1"/>
  <c r="I125" i="17"/>
  <c r="G125" i="17"/>
  <c r="H126" i="19"/>
  <c r="I126" i="19"/>
  <c r="G126" i="19"/>
  <c r="I122" i="18"/>
  <c r="C123" i="18" s="1"/>
  <c r="H109" i="18"/>
  <c r="I109" i="18"/>
  <c r="C110" i="18" s="1"/>
  <c r="G109" i="18"/>
  <c r="I112" i="17"/>
  <c r="G112" i="17"/>
  <c r="I99" i="17"/>
  <c r="G99" i="17"/>
  <c r="H86" i="17"/>
  <c r="I86" i="17"/>
  <c r="G86" i="17"/>
  <c r="H64" i="17"/>
  <c r="I64" i="17"/>
  <c r="G64" i="17"/>
  <c r="I36" i="17"/>
  <c r="G18" i="17"/>
  <c r="H50" i="17"/>
  <c r="I50" i="17"/>
  <c r="G50" i="17"/>
  <c r="H18" i="17"/>
  <c r="I18" i="17"/>
  <c r="C36" i="16"/>
  <c r="C80" i="16"/>
  <c r="C71" i="6" l="1"/>
  <c r="C37" i="6"/>
  <c r="E37" i="6"/>
  <c r="E10" i="6"/>
  <c r="C32" i="8"/>
  <c r="C13" i="6"/>
  <c r="C27" i="8" l="1"/>
  <c r="C8" i="8" s="1"/>
  <c r="G49" i="19"/>
  <c r="C10" i="6"/>
  <c r="G36" i="17"/>
  <c r="D21" i="11"/>
  <c r="D29" i="9"/>
  <c r="H70" i="20" s="1"/>
  <c r="D21" i="9"/>
  <c r="D22" i="9"/>
  <c r="D23" i="9"/>
  <c r="D24" i="9"/>
  <c r="D20" i="8"/>
  <c r="D21" i="8"/>
  <c r="D24" i="8"/>
  <c r="G80" i="21" l="1"/>
  <c r="C11" i="10"/>
  <c r="D35" i="8"/>
  <c r="D11" i="14"/>
  <c r="D46" i="11"/>
  <c r="D45" i="11"/>
  <c r="D44" i="11"/>
  <c r="D42" i="11"/>
  <c r="D75" i="9"/>
  <c r="D72" i="9" s="1"/>
  <c r="D26" i="9"/>
  <c r="D25" i="9"/>
  <c r="D47" i="9"/>
  <c r="D40" i="14"/>
  <c r="D39" i="14"/>
  <c r="D20" i="13"/>
  <c r="D27" i="12"/>
  <c r="D26" i="12"/>
  <c r="D25" i="12"/>
  <c r="D24" i="12"/>
  <c r="D23" i="12"/>
  <c r="D41" i="11"/>
  <c r="D34" i="11"/>
  <c r="D33" i="11"/>
  <c r="D38" i="10"/>
  <c r="D37" i="10"/>
  <c r="D36" i="10"/>
  <c r="D70" i="9"/>
  <c r="D69" i="9"/>
  <c r="D68" i="9"/>
  <c r="D67" i="9"/>
  <c r="D66" i="9"/>
  <c r="D65" i="9"/>
  <c r="D64" i="9"/>
  <c r="D63" i="9"/>
  <c r="D62" i="9"/>
  <c r="D61" i="9"/>
  <c r="D60" i="9"/>
  <c r="D59" i="9"/>
  <c r="D19" i="9"/>
  <c r="D17" i="9"/>
  <c r="D38" i="8"/>
  <c r="D37" i="8"/>
  <c r="D36" i="8"/>
  <c r="D33" i="8"/>
  <c r="D18" i="8"/>
  <c r="D51" i="7"/>
  <c r="H122" i="18" s="1"/>
  <c r="D52" i="6"/>
  <c r="D58" i="6"/>
  <c r="D59" i="6"/>
  <c r="D60" i="6"/>
  <c r="D42" i="14"/>
  <c r="D55" i="14"/>
  <c r="D53" i="14" s="1"/>
  <c r="D12" i="14"/>
  <c r="H82" i="25" s="1"/>
  <c r="D11" i="13"/>
  <c r="D9" i="13" s="1"/>
  <c r="D15" i="9"/>
  <c r="D14" i="9"/>
  <c r="D17" i="8"/>
  <c r="D16" i="8"/>
  <c r="D15" i="8"/>
  <c r="D14" i="8"/>
  <c r="D17" i="7"/>
  <c r="D16" i="7"/>
  <c r="D22" i="6"/>
  <c r="D21" i="6"/>
  <c r="D20" i="6"/>
  <c r="D22" i="13"/>
  <c r="H79" i="24" s="1"/>
  <c r="D12" i="12"/>
  <c r="H63" i="23" s="1"/>
  <c r="D47" i="11"/>
  <c r="H97" i="22" s="1"/>
  <c r="D15" i="10"/>
  <c r="D14" i="10"/>
  <c r="D17" i="10"/>
  <c r="D16" i="10"/>
  <c r="D58" i="9"/>
  <c r="D57" i="9"/>
  <c r="D40" i="8"/>
  <c r="D39" i="8"/>
  <c r="D25" i="8"/>
  <c r="H112" i="19" s="1"/>
  <c r="D23" i="8"/>
  <c r="D49" i="7"/>
  <c r="D20" i="7"/>
  <c r="D31" i="6"/>
  <c r="D30" i="6"/>
  <c r="D29" i="6"/>
  <c r="D18" i="14"/>
  <c r="D19" i="14"/>
  <c r="D20" i="14"/>
  <c r="D21" i="14"/>
  <c r="D22" i="14"/>
  <c r="D23" i="14"/>
  <c r="D24" i="14"/>
  <c r="D26" i="14"/>
  <c r="D27" i="14"/>
  <c r="D28" i="14"/>
  <c r="D29" i="14"/>
  <c r="D30" i="14"/>
  <c r="D31" i="14"/>
  <c r="D17" i="14"/>
  <c r="D14" i="13"/>
  <c r="D16" i="12"/>
  <c r="D18" i="12"/>
  <c r="D19" i="12"/>
  <c r="D26" i="11"/>
  <c r="D27" i="11"/>
  <c r="D28" i="11"/>
  <c r="D13" i="11"/>
  <c r="D14" i="11"/>
  <c r="D12" i="11"/>
  <c r="D22" i="10"/>
  <c r="D23" i="10"/>
  <c r="D26" i="10"/>
  <c r="D28" i="10"/>
  <c r="D29" i="10"/>
  <c r="D31" i="10"/>
  <c r="D32" i="10"/>
  <c r="D33" i="10"/>
  <c r="D20" i="10"/>
  <c r="D33" i="9"/>
  <c r="D34" i="9"/>
  <c r="D35" i="9"/>
  <c r="D36" i="9"/>
  <c r="D37" i="9"/>
  <c r="D38" i="9"/>
  <c r="D32" i="9"/>
  <c r="D13" i="9"/>
  <c r="D12" i="9"/>
  <c r="D29" i="8"/>
  <c r="D32" i="8"/>
  <c r="D12" i="8"/>
  <c r="D29" i="7"/>
  <c r="D30" i="7"/>
  <c r="D31" i="7"/>
  <c r="D33" i="7"/>
  <c r="D34" i="7"/>
  <c r="D35" i="7"/>
  <c r="D36" i="7"/>
  <c r="D14" i="7"/>
  <c r="D37" i="7"/>
  <c r="D38" i="7"/>
  <c r="D40" i="7"/>
  <c r="D42" i="7"/>
  <c r="D43" i="7"/>
  <c r="D28" i="7"/>
  <c r="D12" i="7"/>
  <c r="D13" i="7"/>
  <c r="D15" i="7"/>
  <c r="D40" i="6"/>
  <c r="D41" i="6"/>
  <c r="D42" i="6"/>
  <c r="D43" i="6"/>
  <c r="D44" i="6"/>
  <c r="D39" i="6"/>
  <c r="D13" i="6"/>
  <c r="D14" i="6"/>
  <c r="D15" i="6"/>
  <c r="D16" i="6"/>
  <c r="D17" i="6"/>
  <c r="D18" i="6"/>
  <c r="E52" i="15"/>
  <c r="E48" i="15"/>
  <c r="E44" i="15"/>
  <c r="E40" i="15"/>
  <c r="H149" i="22"/>
  <c r="I149" i="22"/>
  <c r="G149" i="22"/>
  <c r="E36" i="15"/>
  <c r="E32" i="15"/>
  <c r="E28" i="15"/>
  <c r="E24" i="15"/>
  <c r="E20" i="15"/>
  <c r="E19" i="15"/>
  <c r="E18" i="15"/>
  <c r="H95" i="25" l="1"/>
  <c r="H86" i="19"/>
  <c r="H13" i="23"/>
  <c r="H36" i="17"/>
  <c r="H138" i="19"/>
  <c r="H151" i="19"/>
  <c r="H49" i="19"/>
  <c r="D10" i="8"/>
  <c r="H14" i="24"/>
  <c r="D12" i="13"/>
  <c r="D18" i="10"/>
  <c r="H31" i="25"/>
  <c r="H108" i="25"/>
  <c r="H92" i="24"/>
  <c r="D10" i="11"/>
  <c r="H16" i="22"/>
  <c r="H83" i="18"/>
  <c r="H36" i="18"/>
  <c r="H70" i="18"/>
  <c r="H136" i="25"/>
  <c r="D10" i="14"/>
  <c r="D15" i="14"/>
  <c r="H66" i="24"/>
  <c r="H17" i="20"/>
  <c r="H37" i="21"/>
  <c r="H99" i="17"/>
  <c r="H112" i="17"/>
  <c r="H125" i="17"/>
  <c r="H47" i="22"/>
  <c r="H124" i="22"/>
  <c r="H17" i="21"/>
  <c r="H67" i="21"/>
  <c r="H80" i="21"/>
  <c r="H37" i="23"/>
  <c r="H44" i="20"/>
  <c r="H57" i="20"/>
  <c r="H129" i="20"/>
  <c r="H116" i="20"/>
  <c r="H103" i="20"/>
  <c r="C18" i="11"/>
  <c r="C8" i="11" s="1"/>
  <c r="D13" i="12"/>
  <c r="E13" i="12"/>
  <c r="C13" i="12"/>
  <c r="C8" i="12"/>
  <c r="D18" i="11"/>
  <c r="E18" i="11"/>
  <c r="D11" i="10"/>
  <c r="E11" i="10"/>
  <c r="D30" i="9"/>
  <c r="E30" i="9"/>
  <c r="D10" i="9"/>
  <c r="E10" i="9"/>
  <c r="E31" i="15" s="1"/>
  <c r="C30" i="9"/>
  <c r="C8" i="9" s="1"/>
  <c r="D27" i="8"/>
  <c r="E27" i="8"/>
  <c r="E8" i="8" s="1"/>
  <c r="E27" i="15"/>
  <c r="D9" i="7"/>
  <c r="E9" i="7"/>
  <c r="E23" i="15" s="1"/>
  <c r="D37" i="6"/>
  <c r="E16" i="15"/>
  <c r="D10" i="6"/>
  <c r="E17" i="15"/>
  <c r="E47" i="15"/>
  <c r="D23" i="13"/>
  <c r="H104" i="24" s="1"/>
  <c r="E23" i="13"/>
  <c r="I104" i="24" s="1"/>
  <c r="C23" i="13"/>
  <c r="D8" i="12"/>
  <c r="E8" i="12"/>
  <c r="D31" i="12"/>
  <c r="H92" i="23" s="1"/>
  <c r="E31" i="12"/>
  <c r="I92" i="23" s="1"/>
  <c r="C31" i="12"/>
  <c r="G92" i="23" s="1"/>
  <c r="D8" i="14" l="1"/>
  <c r="D8" i="9"/>
  <c r="D8" i="8"/>
  <c r="G104" i="24"/>
  <c r="C7" i="13"/>
  <c r="D6" i="12"/>
  <c r="C6" i="12"/>
  <c r="E6" i="12"/>
  <c r="E35" i="15"/>
  <c r="D8" i="11"/>
  <c r="E38" i="15"/>
  <c r="E8" i="11"/>
  <c r="E43" i="15"/>
  <c r="E42" i="15"/>
  <c r="E8" i="9"/>
  <c r="E50" i="15"/>
  <c r="E51" i="15"/>
  <c r="E46" i="15"/>
  <c r="E45" i="15" s="1"/>
  <c r="E7" i="13"/>
  <c r="D7" i="13"/>
  <c r="E30" i="15"/>
  <c r="E26" i="15"/>
  <c r="E25" i="15" s="1"/>
  <c r="E41" i="15" l="1"/>
  <c r="E49" i="15"/>
  <c r="E34" i="15"/>
  <c r="E33" i="15" s="1"/>
  <c r="D40" i="10"/>
  <c r="E40" i="10"/>
  <c r="C40" i="10"/>
  <c r="D26" i="7"/>
  <c r="E26" i="7"/>
  <c r="D52" i="7"/>
  <c r="E52" i="7"/>
  <c r="H92" i="21" l="1"/>
  <c r="D9" i="10"/>
  <c r="G92" i="21"/>
  <c r="C9" i="10"/>
  <c r="I92" i="21"/>
  <c r="E9" i="10"/>
  <c r="E22" i="15"/>
  <c r="E21" i="15" s="1"/>
  <c r="E7" i="7"/>
  <c r="E29" i="15"/>
  <c r="E39" i="15"/>
  <c r="E37" i="15" s="1"/>
  <c r="C52" i="7"/>
  <c r="C26" i="7"/>
  <c r="D71" i="6"/>
  <c r="E71" i="6"/>
  <c r="D75" i="6"/>
  <c r="E75" i="6"/>
  <c r="E15" i="15" s="1"/>
  <c r="C75" i="6"/>
  <c r="E8" i="6" l="1"/>
  <c r="D8" i="6"/>
  <c r="C7" i="7"/>
  <c r="C8" i="6"/>
  <c r="E10" i="26" l="1"/>
  <c r="G10" i="26" l="1"/>
  <c r="E11" i="26" s="1"/>
  <c r="E12" i="26" s="1"/>
  <c r="D7" i="7"/>
  <c r="F10" i="26" s="1"/>
  <c r="C122" i="25"/>
  <c r="C96" i="25"/>
  <c r="C83" i="25"/>
  <c r="C70" i="25"/>
  <c r="C109" i="25"/>
  <c r="C93" i="24"/>
  <c r="C80" i="24"/>
  <c r="C67" i="24"/>
  <c r="C54" i="24"/>
  <c r="C64" i="23"/>
  <c r="I50" i="23"/>
  <c r="H50" i="23"/>
  <c r="G50" i="23"/>
  <c r="F11" i="26" l="1"/>
  <c r="F12" i="26" s="1"/>
  <c r="C51" i="23"/>
  <c r="C38" i="23"/>
  <c r="C138" i="22"/>
  <c r="C112" i="22"/>
  <c r="C98" i="22"/>
  <c r="C125" i="22"/>
  <c r="G12" i="26" l="1"/>
  <c r="C81" i="21"/>
  <c r="C68" i="21"/>
  <c r="C55" i="21"/>
  <c r="C38" i="21" l="1"/>
  <c r="I142" i="20"/>
  <c r="H142" i="20"/>
  <c r="C130" i="20"/>
  <c r="C117" i="20"/>
  <c r="C104" i="20"/>
  <c r="C91" i="20"/>
  <c r="C152" i="19"/>
  <c r="C139" i="19"/>
  <c r="C127" i="19"/>
  <c r="C113" i="19"/>
  <c r="C100" i="19"/>
  <c r="C87" i="19"/>
  <c r="C84" i="18"/>
  <c r="C71" i="18"/>
  <c r="C59" i="18"/>
  <c r="C100" i="17"/>
  <c r="I138" i="17"/>
  <c r="C139" i="17" s="1"/>
  <c r="H138" i="17"/>
  <c r="G138" i="17"/>
  <c r="C126" i="17"/>
  <c r="C113" i="17"/>
  <c r="C87" i="17"/>
  <c r="C53" i="16"/>
  <c r="C143" i="20" l="1"/>
  <c r="C106" i="16"/>
  <c r="E10" i="15" l="1"/>
</calcChain>
</file>

<file path=xl/sharedStrings.xml><?xml version="1.0" encoding="utf-8"?>
<sst xmlns="http://schemas.openxmlformats.org/spreadsheetml/2006/main" count="3127" uniqueCount="836">
  <si>
    <t>ԸՆԴԱՄԵՆԸ</t>
  </si>
  <si>
    <t>Հ/Հ</t>
  </si>
  <si>
    <t>ՀՀ կառավարության 2012 թվականի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</si>
  <si>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</si>
  <si>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</si>
  <si>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</si>
  <si>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</si>
  <si>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</si>
  <si>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 xml:space="preserve"> Հավելված N 2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</si>
  <si>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</si>
  <si>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</si>
  <si>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</si>
  <si>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</si>
  <si>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</si>
  <si>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</si>
  <si>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</si>
  <si>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ԱՐԱՐԱՏԻ ՄԱՐԶՊԵՏԱՐԱՆԻՆ ՀԱՏԿԱՑՎԱԾ ԳՈՒՄԱՐՆԵՐԻ ԲԱՇԽՈՒՄԸ</t>
  </si>
  <si>
    <t xml:space="preserve"> Հավելված N 3</t>
  </si>
  <si>
    <t>ՀԱՅԱՍՏԱՆԻ ՀԱՆՐԱՊԵՏՈՒԹՅԱՆ ԱՐՄԱՎԻՐԻ ՄԱՐԶՊԵՏԱՐԱՆԻՆ ՀԱՏԿԱՑՎԱԾ ԳՈՒՄԱՐՆԵՐԻ ԲԱՇԽՈՒՄԸ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</si>
  <si>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</si>
  <si>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</si>
  <si>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ՀԱՅԱՍՏԱՆԻ ՀԱՆՐԱՊԵՏՈՒԹՅԱՆ ԼՈՌՈՒ ՄԱՐԶՊԵՏԱՐԱՆԻՆ ՀԱՏԿԱՑՎԱԾ ԳՈՒՄԱՐՆԵՐԻ ԲԱՇԽՈՒՄԸ</t>
  </si>
  <si>
    <t xml:space="preserve"> Հավելված N 5</t>
  </si>
  <si>
    <t>ՀԱՅԱՍՏԱՆԻ ՀԱՆՐԱՊԵՏՈՒԹՅԱՆ ԿՈՏԱՅՔԻ ՄԱՐԶՊԵՏԱՐԱՆԻՆ ՀԱՏԿԱՑՎԱԾ ԳՈՒՄԱՐՆԵՐԻ ԲԱՇԽՈՒՄԸ</t>
  </si>
  <si>
    <t xml:space="preserve"> Հավելված N 6</t>
  </si>
  <si>
    <t>ՀԱՅԱՍՏԱՆԻ ՀԱՆՐԱՊԵՏՈՒԹՅԱՆ ՇԻՐԱԿԻ ՄԱՐԶՊԵՏԱՐԱՆԻՆ ՀԱՏԿԱՑՎԱԾ ԳՈՒՄԱՐՆԵՐԻ ԲԱՇԽՈՒՄԸ</t>
  </si>
  <si>
    <t xml:space="preserve"> Հավելված N 7</t>
  </si>
  <si>
    <t xml:space="preserve"> Հավելված N 8</t>
  </si>
  <si>
    <t>ՀԱՅԱՍՏԱՆԻ ՀԱՆՐԱՊԵՏՈՒԹՅԱՆ ՍՅՈՒՆԻՔԻ ՄԱՐԶՊԵՏԱՐԱՆԻՆ ՀԱՏԿԱՑՎԱԾ ԳՈՒՄԱՐՆԵՐԻ ԲԱՇԽՈՒՄԸ</t>
  </si>
  <si>
    <t>ՀԱՅԱՍՏԱՆԻ ՀԱՆՐԱՊԵՏՈՒԹՅԱՆ ՎԱՅՈՑ ՁՈՐԻ ՄԱՐԶՊԵՏԱՐԱՆԻՆ ՀԱՏԿԱՑՎԱԾ ԳՈՒՄԱՐՆԵՐԻ ԲԱՇԽՈՒՄԸ</t>
  </si>
  <si>
    <t xml:space="preserve"> Հավելված N 9</t>
  </si>
  <si>
    <t>ՀԱՅԱՍՏԱՆԻ ՀԱՆՐԱՊԵՏՈՒԹՅԱՆ ՏԱՎՈՒՇԻ ՄԱՐԶՊԵՏԱՐԱՆԻՆ ՀԱՏԿԱՑՎԱԾ ԳՈՒՄԱՐՆԵՐԻ ԲԱՇԽՈՒՄԸ</t>
  </si>
  <si>
    <t xml:space="preserve"> Հավելված N 10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</si>
  <si>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</si>
  <si>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</si>
  <si>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</si>
  <si>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</si>
  <si>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</si>
  <si>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</si>
  <si>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</si>
  <si>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</si>
  <si>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</si>
  <si>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</si>
  <si>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</si>
  <si>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</si>
  <si>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</si>
  <si>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</si>
  <si>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</si>
  <si>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</si>
  <si>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</si>
  <si>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</si>
  <si>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</si>
  <si>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</si>
  <si>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</si>
  <si>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</si>
  <si>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</si>
  <si>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</si>
  <si>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</si>
  <si>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</si>
  <si>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</si>
  <si>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</si>
  <si>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</si>
  <si>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</si>
  <si>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</si>
  <si>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</si>
  <si>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</si>
  <si>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</si>
  <si>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</si>
  <si>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</si>
  <si>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</si>
  <si>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</si>
  <si>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</si>
  <si>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</si>
  <si>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</si>
  <si>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</si>
  <si>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</si>
  <si>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</si>
  <si>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</si>
  <si>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</si>
  <si>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</si>
  <si>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</si>
  <si>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</si>
  <si>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</si>
  <si>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</si>
  <si>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</si>
  <si>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</si>
  <si>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</si>
  <si>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</si>
  <si>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</si>
  <si>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</si>
  <si>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</si>
  <si>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</si>
  <si>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</si>
  <si>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</si>
  <si>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</si>
  <si>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</si>
  <si>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</si>
  <si>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</si>
  <si>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</si>
  <si>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</si>
  <si>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</si>
  <si>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</si>
  <si>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</si>
  <si>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</si>
  <si>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</si>
  <si>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</si>
  <si>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</si>
  <si>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</si>
  <si>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</si>
  <si>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</si>
  <si>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</si>
  <si>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</si>
  <si>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</si>
  <si>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</si>
  <si>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</si>
  <si>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</si>
  <si>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</si>
  <si>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</si>
  <si>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</si>
  <si>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</si>
  <si>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</si>
  <si>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</si>
  <si>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</si>
  <si>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</si>
  <si>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</si>
  <si>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</si>
  <si>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</si>
  <si>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</si>
  <si>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</si>
  <si>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</si>
  <si>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</si>
  <si>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</si>
  <si>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</si>
  <si>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</si>
  <si>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</si>
  <si>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</si>
  <si>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</si>
  <si>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</si>
  <si>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</si>
  <si>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</si>
  <si>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</si>
  <si>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</si>
  <si>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</si>
  <si>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</si>
  <si>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</si>
  <si>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</si>
  <si>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</si>
  <si>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</si>
  <si>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</si>
  <si>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</si>
  <si>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</si>
  <si>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</si>
  <si>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</si>
  <si>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</si>
  <si>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</si>
  <si>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</si>
  <si>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</si>
  <si>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</si>
  <si>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</si>
  <si>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</si>
  <si>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</si>
  <si>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</si>
  <si>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</si>
  <si>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</si>
  <si>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</si>
  <si>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</si>
  <si>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</si>
  <si>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</si>
  <si>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</si>
  <si>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</si>
  <si>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</si>
  <si>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</si>
  <si>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Ը001 Տարածքային ծառայություններ . ՀՀ  Գեղարքունիքի մարզպետարան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</si>
  <si>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</si>
  <si>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</si>
  <si>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</si>
  <si>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Ը010</t>
  </si>
  <si>
    <t>Աջակցություն ՀՀ Գեղարքունիքի մարզի համայնքներին կրթական օբյեկտների շենքային պայմանների բարելավման համար</t>
  </si>
  <si>
    <t xml:space="preserve"> Գետի հունի մաքրում և ափերի ամրացում</t>
  </si>
  <si>
    <t xml:space="preserve">Մարտունու գետի ափերի ամրացում Գեղհովիտ գյուղի տարածքում և Վարդենիկի գետի ափերի ամրացում </t>
  </si>
  <si>
    <t>Ոռոգման համակարգեր</t>
  </si>
  <si>
    <t>Հայրավանք համայնքի ոռոգման համակարգի կառուցում</t>
  </si>
  <si>
    <t>Ը001 Տարածքային ծառայություններ. ՀՀ  Գեղարքունիքի մարզպետարան</t>
  </si>
  <si>
    <t>Ը001   Տարածքային ծառայություններ. ՀՀ  Գեղարքունիքի մարզպետարան</t>
  </si>
  <si>
    <t>Ը001    Տարածքային ծառայություններ. ՀՀ  Գեղարքունիքի մարզպետարան</t>
  </si>
  <si>
    <t>Կ006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</si>
  <si>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</si>
  <si>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</si>
  <si>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</si>
  <si>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</si>
  <si>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</si>
  <si>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</si>
  <si>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</si>
  <si>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</si>
  <si>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</si>
  <si>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</si>
  <si>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</si>
  <si>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</si>
  <si>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</si>
  <si>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</si>
  <si>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</si>
  <si>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</si>
  <si>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</si>
  <si>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</si>
  <si>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</si>
  <si>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</si>
  <si>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</si>
  <si>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</si>
  <si>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</si>
  <si>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</si>
  <si>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</si>
  <si>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</si>
  <si>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</si>
  <si>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</si>
  <si>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</si>
  <si>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</si>
  <si>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</si>
  <si>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</si>
  <si>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</si>
  <si>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</si>
  <si>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</si>
  <si>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</si>
  <si>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</si>
  <si>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</si>
  <si>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</si>
  <si>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</si>
  <si>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</si>
  <si>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</si>
  <si>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</si>
  <si>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</si>
  <si>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</si>
  <si>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</si>
  <si>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</si>
  <si>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</si>
  <si>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</si>
  <si>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</si>
  <si>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</si>
  <si>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</si>
  <si>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</si>
  <si>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</si>
  <si>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</si>
  <si>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</si>
  <si>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</si>
  <si>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</si>
  <si>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</si>
  <si>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</si>
  <si>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</si>
  <si>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</si>
  <si>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</si>
  <si>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</si>
  <si>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</si>
  <si>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</si>
  <si>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</si>
  <si>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</si>
  <si>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</si>
  <si>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</si>
  <si>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</si>
  <si>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</si>
  <si>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</si>
  <si>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</si>
  <si>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 xml:space="preserve">Սիփանի դպրոցի վերանորոգում </t>
  </si>
  <si>
    <t>Շենքերի և շինությունների կապիտալ վերավերանորոգում</t>
  </si>
  <si>
    <t>Հոռոմ համայնքի դպրոցի վերանորոգում</t>
  </si>
  <si>
    <t>Այլ կապիտալ դրամաշհնորներ</t>
  </si>
  <si>
    <t>Վարդաբլուր համայնքի դպրոցի կոյուղու հորի, արտաքին էլեկտրամատակարարման գծի և սպորտհրապարակի կառուցում</t>
  </si>
  <si>
    <t>Օհանավան համայնքի դպրոցի վերանորոգում</t>
  </si>
  <si>
    <t>Օշական համայնքի հիմնական դպրոցի կոյուղու հորի և սպորտ հրապարակի կառուցում</t>
  </si>
  <si>
    <t>Ավշեն համայնքի ակումբի վերանորոգում</t>
  </si>
  <si>
    <t>Աշտարակ համայնքի Բագավան թաղ. թիվ 18  շենքի տանիքի վերանորոգում</t>
  </si>
  <si>
    <t>Ծաղկահովիտ համայնքի թիվ 9 շենքի տանիքի վերանորոգում</t>
  </si>
  <si>
    <t>Ապարան համայնքի Բաղրամյան  փ. թիվ 6 շենքի տանիքի վերանորոգում</t>
  </si>
  <si>
    <t>Ապարան համայնքի Բաղրամյան  փ. թիվ 12 շենքի տանիքի վերանորոգում</t>
  </si>
  <si>
    <t>Ապարան համայնքի Բաղրամյան  փ. թիվ 25 շենքի տանիքի վերանորոգում</t>
  </si>
  <si>
    <t>Թալին համայնքի Տերյան  փ. թիվ 26 շենքի տանիքի վերանորոգում</t>
  </si>
  <si>
    <t>Թալին համայնքի Շահումյան  փ. թիվ 9 շենքի տանիքի վերանորոգում</t>
  </si>
  <si>
    <t>Թալին համայնքի Թումանյան  փ. թիվ 15 շենքի տանիքի վերանորոգում</t>
  </si>
  <si>
    <t>Լուսագյուղ համայնքի բնակելի թաղամասի գազաֆիկացում</t>
  </si>
  <si>
    <t>Անտառուտ համայնքի բնակելի թաղամասի գազաֆիկացում</t>
  </si>
  <si>
    <t>Գետափնյա համայնքի գազաֆիկացում</t>
  </si>
  <si>
    <t xml:space="preserve">Արևաբույր համայնքի խմելու ջրագծի կառուցում </t>
  </si>
  <si>
    <t>Նոր Խարբերդ համայնքի ճանապարհների վերանորոգում</t>
  </si>
  <si>
    <t>Լանջազատ  համայնքի  ճանապարհների  վերանորոգում</t>
  </si>
  <si>
    <t>Արարատ  գյուղի  գազաֆիկացում</t>
  </si>
  <si>
    <t>Դաշտավան  համայնքի  գազաֆիկացում</t>
  </si>
  <si>
    <t>Գեղանիստ  համայնքի  գազաֆիկացում</t>
  </si>
  <si>
    <t>Մասիս  համայնքի գազաֆիկացում</t>
  </si>
  <si>
    <t>Մրգանուշ  համայնքի  խմելու  ջրագծի   կառուցում</t>
  </si>
  <si>
    <t>Արտաշատ  համայնքի  կոյուղու  կառուցում</t>
  </si>
  <si>
    <t xml:space="preserve">Հովտաշատ համայնքի դպրոցի ջեռուցման համակարգի կառուցում </t>
  </si>
  <si>
    <t>Արարատ  համայնքի մշակույթի տան վերանորոգում</t>
  </si>
  <si>
    <t>Զորակ  համայնքի խորքային  հորի  հորատում</t>
  </si>
  <si>
    <t>Այնթապ  համայնքի  մանկապարտեզի  կառուցում</t>
  </si>
  <si>
    <t xml:space="preserve">Ավշար համայնքի մանկապարտեզի  վերանորոգում </t>
  </si>
  <si>
    <t xml:space="preserve">Նիզամի  համայնքի  մանկապարտեզի վերանորոգում </t>
  </si>
  <si>
    <t>Արարատ համայնքի Վ. Սարգսյանի  անվան տուն-թանգարանի ջեռուցման համակարգի կառուցում</t>
  </si>
  <si>
    <t>Ոսկետափ  համայնքի ամբուլատորիայի  ջեռուցման համակարգի կառուցում</t>
  </si>
  <si>
    <t>Այգավան համայնքի ամբուլատորիայի ջեռուցման համակարգի կառուցում</t>
  </si>
  <si>
    <t>Բուրաստան  համայնքի  մշակույթի  տան  տանիքի  վերանորոգում</t>
  </si>
  <si>
    <t>Ջրահովիտ համայնքի գազաֆիկացում</t>
  </si>
  <si>
    <t>Արևշատ համայնքի դպրոցի վերանորոգում</t>
  </si>
  <si>
    <t>Արալեզ համայնքի գազաֆիկացում</t>
  </si>
  <si>
    <t xml:space="preserve">Նորաշեն  համայնքի դպրոցի վերանորոգում </t>
  </si>
  <si>
    <t xml:space="preserve">Մրգավան  համայնքի  դպրոցի ջեռուցման համակարգի և գազատարի կառուցում </t>
  </si>
  <si>
    <t xml:space="preserve">Արևշատ համայնքի մանկապարտեզի  ջեռուցման համակարգի և գազատարի կառուցում </t>
  </si>
  <si>
    <t xml:space="preserve">Դվին համայնքի դպրոցի ջեռուցման համակարգի և գազատարի կառուցում </t>
  </si>
  <si>
    <t xml:space="preserve">Նարեկ համայնքի մանկապարտեզի  վերանորոգում </t>
  </si>
  <si>
    <t>Դեղձուտ համայնքի դպրոցի  վերանորոգում</t>
  </si>
  <si>
    <t xml:space="preserve">Բյուրավան համայնքի մանկապարտեզի  վերանորոգում </t>
  </si>
  <si>
    <t xml:space="preserve">Քաղցրաշեն համայնքի դպրոցի  ջեռուցման համակարգի և գազատարի կառուցում </t>
  </si>
  <si>
    <t xml:space="preserve">Արտաշատ համայնքի N 2 մանկապարտեզի վերանորոգում </t>
  </si>
  <si>
    <t>Այնթապ համայնքի N 2 դպրոցի  ջեռուցման համակարգի և գազատարի կառուցում</t>
  </si>
  <si>
    <t xml:space="preserve">Այնթապ համայնքի N 1 դպրոցի  վերանորոգում </t>
  </si>
  <si>
    <t>Վեդի համայնքի N3 դպրոցի գազատարի կառուցում</t>
  </si>
  <si>
    <t xml:space="preserve">Վեդի համայնքի գեղարվեստի  դպրոցի  ջեռուցման համակարգի և գազատարի կառուցում </t>
  </si>
  <si>
    <t xml:space="preserve">Արտաշատ համայնքի արտադպրոցական աշխատանքերի կենտրոնի վերանորոգում </t>
  </si>
  <si>
    <t>Մասիս համայնքի N 2 դպրոցի տանիքի վերանորոգում</t>
  </si>
  <si>
    <t>Մասիս համայնքի N1 դպրոցի համար գույքի ձեռքբերում</t>
  </si>
  <si>
    <t>«Մասիսի բժշկական կենտրոն» ՓԲԸ-ի համար գույքի  ձեռքբերում</t>
  </si>
  <si>
    <t>Սիսավան  համայնքի  գազաֆիկացում</t>
  </si>
  <si>
    <t xml:space="preserve">Նորաբաց համայնքի ճանապարհների ասֆալտապատում </t>
  </si>
  <si>
    <t>Մասիս համայնքի բազմաբնակարան շենքերի բակերի  ասֆալտապատում</t>
  </si>
  <si>
    <t>Մասիս համայնքի ճանապարհների ասֆալտապատում</t>
  </si>
  <si>
    <t xml:space="preserve">Արարատ քաղաքի ճանապարհների ասֆալտապատում </t>
  </si>
  <si>
    <t xml:space="preserve">Արարատ գյուղի ճանապարհների ասֆալտապատում </t>
  </si>
  <si>
    <t xml:space="preserve">Արբաթ  համայնքի ճանապարհների  ասֆալտապատում </t>
  </si>
  <si>
    <t xml:space="preserve">Դալար համայնքի  ճանապարհների  ասֆալտապատում </t>
  </si>
  <si>
    <t xml:space="preserve">Տափերական  համայնքի ճանապարհների  ասֆալտապատում </t>
  </si>
  <si>
    <t xml:space="preserve">Գոռավան համայնքի  ճանապարհների  ասֆալտապատում </t>
  </si>
  <si>
    <t xml:space="preserve">Արտաշատ համայնքի ճանապարհների  ասֆալտապատում </t>
  </si>
  <si>
    <t>Ջաղացաձոր համայնքի խմելու ջրագծի վերանորոգում</t>
  </si>
  <si>
    <t>Սևան  համայնքի Գագարինավան թաղամասի գազիֆիկացում</t>
  </si>
  <si>
    <t xml:space="preserve">Վարդենիկ գետի ափերի ամրացում </t>
  </si>
  <si>
    <t>Ձորավանք-Անտառամեջ ճանապարհի վերանորոգում</t>
  </si>
  <si>
    <t>Վարսեր համայնքի մշակույթի տան վերանորոգում</t>
  </si>
  <si>
    <t>Ծաղկունք համայնքի խմելու ջրագծի կառուցում</t>
  </si>
  <si>
    <t>Ակունք համայնքի մշակույթի տան վերանորոգում</t>
  </si>
  <si>
    <t>Ծակքար համայնքի մշակույթի տան վերանորոգում</t>
  </si>
  <si>
    <t>Խաչաղբյուր համայնքի համայնքային կենտրոնի վերանորոգում</t>
  </si>
  <si>
    <t>Լճափ համայնքի մշակույթի տան վերանորոգում</t>
  </si>
  <si>
    <t>Արծվանիստ համայնքի խմելու ջրագծի կառուցում</t>
  </si>
  <si>
    <t>Կարճաղբյուր համայնքի փողոցային լուսավորության անցկացում</t>
  </si>
  <si>
    <t>Ձորագյուղ համայնքի մանկապարտեզի վերանորոգում</t>
  </si>
  <si>
    <t>Դդմաշեն համայնքի մանկապարտեզի վերանորոգում</t>
  </si>
  <si>
    <t>Սևան համայնքի թիվ 2 հիմնական դպրոցի վերանորոգում</t>
  </si>
  <si>
    <t>Գեղամաբակ համայնքի խմելու ջրագծի կառուցում</t>
  </si>
  <si>
    <t>Փոքր Մասրիկ համայնքի խմելու ջրագծի վերանորոգում</t>
  </si>
  <si>
    <t>Աղբերք համայնքի գազիֆիկացում</t>
  </si>
  <si>
    <t>Սևան համայնքի ճանապարհների ասֆալտապատում</t>
  </si>
  <si>
    <t>Ծովագյուղ համայնքի գազիֆիկացում</t>
  </si>
  <si>
    <t>Վարդենիս համայնքի մշակույթի տան վերանորոգում</t>
  </si>
  <si>
    <t>Զովաբեր համայնքի դպրոցի վերանորոգում</t>
  </si>
  <si>
    <t>Մ-11 Վաղաշեն ճանապարհի ասֆալտապատում</t>
  </si>
  <si>
    <t>Սևան համայնքի Նալբանդյան 36 բնակելի շենքի մուտքի կառուցում</t>
  </si>
  <si>
    <t>Մ-10 Ծովազարդ ճանապարհի ասֆալտապատում</t>
  </si>
  <si>
    <t xml:space="preserve">Գյումրի համայնքի բազմաբնակարան բնակելի շենքերի տանիքների վերանորոգում </t>
  </si>
  <si>
    <t xml:space="preserve">Գյումրի համայնքի Իսահակյան ճանապարհի վերանորոգում /Մհեր Մկրտչյան ճանապարհից մինչև Շչեդրին փողոց/   </t>
  </si>
  <si>
    <t xml:space="preserve">Գյումրի համայնքի Շիրակացի ճանապարհի վերանորոգում </t>
  </si>
  <si>
    <t xml:space="preserve">Գյումրի համայնքի Վ. Սարգսյան ճանապարհի վերանորոգում  </t>
  </si>
  <si>
    <t>Գյումրի համայնքի թիվ 32 դպրոց տանող ճանապարհի վերանորոգում</t>
  </si>
  <si>
    <t>Գյումրի համայնքի Մազմանյան ճանապարհի վերանորոգում /Խր. Հայրիկ փող. մինչև Տիգրան Մեծի փող./</t>
  </si>
  <si>
    <t>Գյումրի համայնքի թիվ 32 դպրոցի տանիքի վերանորոգում</t>
  </si>
  <si>
    <t>Գյումրի համայնքի թիվ 15 դպրոցի ճաշարանային մասնաշենքի տանիքի վերանորոգում</t>
  </si>
  <si>
    <t>Պեմզաշեն համայնքի բազմաբնակարան բնակելի շենքերի տանիքների վերանորոգում</t>
  </si>
  <si>
    <t>Արթիկ համայնքի Անկախության և Երկաթուղային ճանապարհների վերանորոգում</t>
  </si>
  <si>
    <t>«Հ 21 – Վարդաքար» ճանապարհի վերանորոգում</t>
  </si>
  <si>
    <t>Արթիկ համայնքի երաժշտական դպրոցի վերանորոգում</t>
  </si>
  <si>
    <t>Հայրենյաց համայնքի դպրոցի վերանորոգում</t>
  </si>
  <si>
    <t xml:space="preserve">Մեղրաշեն համայնքի համայնքային կենտրոնի նիստերի դահլիճի վերանորոգում </t>
  </si>
  <si>
    <t>Անուշավան համայնքի մշակույթի տան տանիքի վերանորոգում</t>
  </si>
  <si>
    <t>Տուֆաշեն համայնքի համայնքային կենտրոնի վերանորոգորմ</t>
  </si>
  <si>
    <t>Նահապետավան համայնքի համայնքային կենտրոնի վերանորոգորմ</t>
  </si>
  <si>
    <t xml:space="preserve">Մարալիկ համայնքի հիվանդանոցի վերանորոգում </t>
  </si>
  <si>
    <t xml:space="preserve">Մարալիկ համայնքի Գագարին, Հր. Շահինյան, Հաղթանակի և Մադաթյան ճանապարհների վերանորոգում </t>
  </si>
  <si>
    <r>
      <t xml:space="preserve">Սառնաղբյուր համայնքի գյուղամիջյան ճանապարհի </t>
    </r>
    <r>
      <rPr>
        <sz val="12"/>
        <color indexed="8"/>
        <rFont val="GHEA Mariam"/>
        <family val="3"/>
      </rPr>
      <t>վերանորոգում</t>
    </r>
  </si>
  <si>
    <t>Ջրափի համայնքի խմելու ջրագծի ներքին ցանցի վերանորոգում</t>
  </si>
  <si>
    <t xml:space="preserve">Ախուրյանի բազմաբնակարան բնակելի շենքերի տանիքների վերանորոգում </t>
  </si>
  <si>
    <t>Մեծ Մանթաշ համայնքի համայնքային կենտրոնի վերանորոգորմ</t>
  </si>
  <si>
    <t>Փոքր Մանթաշ համայնքի մանկապարտեզի մասնակի վերանորոգում</t>
  </si>
  <si>
    <t>Հովիտ համայնքի դպրոցի վերանորոգում</t>
  </si>
  <si>
    <t>Կապսի մշակույթի տան վերանորոգում</t>
  </si>
  <si>
    <t>Ազատան համայնքում մանկապարտեզի կառուցում</t>
  </si>
  <si>
    <t>Ամասիա համայնքի արվեստի կենտրոնի վերանորագում</t>
  </si>
  <si>
    <t>Աշոցք համայնքի համայնքային կենտրոնի մասնակի վերանորոգորմ</t>
  </si>
  <si>
    <t>Հարթաշեն համայնքի դպրոցի հատակների վերանորոգում</t>
  </si>
  <si>
    <t>Ղազանչիի մշակույթի տան վերանորոգում</t>
  </si>
  <si>
    <t>Կապան համայնքի Մ. Պապյան ճանապարհի ասֆալտապատում</t>
  </si>
  <si>
    <t>Գորիս համայնքի Ա. Սաթյան ճանապարհի ասֆալտապատում</t>
  </si>
  <si>
    <t>Սիսիան համայնքի Գայի և Թումանյան ճանապարհների ասֆալտապատում</t>
  </si>
  <si>
    <t>Մեղրի համայնքի կառուցողների ճանապարհի ասֆալտապատում</t>
  </si>
  <si>
    <t>Ագարակ համայնքի ներհամայնքային ճանապարհների ասֆալտապատում</t>
  </si>
  <si>
    <t>Կապան համայնքի բազմաբնակարան շենքերի տանիքիների վերանորոգում</t>
  </si>
  <si>
    <t>Գորիս համայնքի թիվ 5 դպրոցի ջեռուցման համակարգի կառուցում</t>
  </si>
  <si>
    <t>Վերիշեն համայնքի խմելու ջրամատակարարման բարելավում</t>
  </si>
  <si>
    <t xml:space="preserve">Բազում համայնքում համայնքային կենտրոնի կառուցում </t>
  </si>
  <si>
    <t xml:space="preserve">Սարամեջ համայնքում համայնքային կենտրոնի կառուցում </t>
  </si>
  <si>
    <t xml:space="preserve">Ջրաշեն համայնքում համայնքային կենտրոնի կառուցում </t>
  </si>
  <si>
    <t>Մեծ Պարնի  համայնքում համայնքային կենտրոնի կառուցում</t>
  </si>
  <si>
    <t>Սարահարթ համայնքում համայնքային կենտրոնի կառուցում</t>
  </si>
  <si>
    <t>Լեռնահովիտ համայնքում համայնքային կենտրոնի կառուցում</t>
  </si>
  <si>
    <t>Ալավերդի համայնքի ճանապարհների լուսավորության համակարգի կառուցում</t>
  </si>
  <si>
    <t>Թումանյանի  ճանապարհների լուսավորության համակարգի կառուցում</t>
  </si>
  <si>
    <t>Ստեփանավան համայնքի ճանապարհների լուսավորության համակարգի կառուցում</t>
  </si>
  <si>
    <t>Սպիտակ համայնքի ճանապարհների լուսավորության համակարգի կառուցում</t>
  </si>
  <si>
    <t>Շնողի  համայնքի մանկապարտեզի ջեռուցման համակարգի կառուցում</t>
  </si>
  <si>
    <t>Սարչապետ  համայնքի դպրոցի ջեռուցման համակարգի կառուցում</t>
  </si>
  <si>
    <t>Վանաձոր համայնքի թիվ 12 դպրոցի ջեռուցման համակարգի կառուցում</t>
  </si>
  <si>
    <t>Արեւաշող համայնքի սպորտ հրապարակի և ֆուտբոլի դաշտի կառուցում</t>
  </si>
  <si>
    <t>Մարց համայնքի գազաֆիկացման ներքին ցանցի կառուցում</t>
  </si>
  <si>
    <t>Մղարթ համայնքի գազաֆիկացման ներքին ցանցի կառուցում</t>
  </si>
  <si>
    <t>Կողես համայնքի գազաֆիկացման ներքին ցանցի կառուցում</t>
  </si>
  <si>
    <t>Ախթալա համայնք թիվ 2 դպրոցի տանիքի վերանորոգում</t>
  </si>
  <si>
    <t>Կաթնաղբյուր համայնքի դպրոցի մարզադահլիճի վերանորոգում</t>
  </si>
  <si>
    <t>Ագարակ համայնքի մանկապարտեզի կառուցում</t>
  </si>
  <si>
    <t>Վանաձոր համայնքի  բազմաբնակարան շենքերի տանիքների վերանորոգում</t>
  </si>
  <si>
    <t>Ալավերդու  բազմաբնակարան շենքերի տանիքների վերանորոգում</t>
  </si>
  <si>
    <t>Ստեփանավան համայնքի  բազմաբնակարան շենքերի տանիքների վերանորոգում</t>
  </si>
  <si>
    <t>Տաշիր համայնքի բազմաբնակարան շենքերի տանիքների վերանորոգում</t>
  </si>
  <si>
    <t>Ախթալա համայնքի բազմաբնակարան շենքերի տանիքների վերանորոգում</t>
  </si>
  <si>
    <t>Շամլուղ համայնքի բազմաբնակարան շենքերի տանիքների վերանորոգում</t>
  </si>
  <si>
    <t>Ձորագետ համայնքի բազմաբնակարան շենքերի տանիքների վերանորոգում</t>
  </si>
  <si>
    <t>Քարկոփ համայնքի բազմաբնակարան շենքերի տանիքների վերանորոգում</t>
  </si>
  <si>
    <t>Վանաձոր համայնքի մաթեմատիկայի և բնագիտական առարկաների դպրոցի վերանորոգում</t>
  </si>
  <si>
    <t>Վանաձոր համայնքի «Գագիկ Ղազարյան» անվան մարզադպրոցի տանիքի վերանորոգում</t>
  </si>
  <si>
    <t>Օձուն համայնքի թիվ 1 դպրոցի մարզադահլիճի վերանորոգում</t>
  </si>
  <si>
    <t>Թեղուտ համայնքի դպրոցի մարզադահլիճի և հանդիսությունների դահլիճի վերանորոգում</t>
  </si>
  <si>
    <t>Սարատովկա համայնքի դպրոցի վերանորոգում</t>
  </si>
  <si>
    <t>Վանաձոր համայնքի թիվ 1 ամբուլատորիայի տանիքի վերանորոգում</t>
  </si>
  <si>
    <t>«Մեծավանի առողջության կենտրոն» ՊՓԲԸ-ի տանիքի վերանորոգում</t>
  </si>
  <si>
    <t>«Հոգենյարդաբանական դիսպանսեր» ՊՓԲԸ-ի  հենապատի վերանորոգում</t>
  </si>
  <si>
    <t>Կաճաճկուտ համայնքի ակումբի վերանորոգում</t>
  </si>
  <si>
    <t>Նորաշեն համայնքի մշակույթի տան  տանիքի վերանորոգում</t>
  </si>
  <si>
    <t xml:space="preserve">Ճոճկան համայնքի մշակույթի տան տանիքի վերանորոգում </t>
  </si>
  <si>
    <t>Մարգահովիտ համայնքի մշակույթի տան տանիքի  վերանորոգում</t>
  </si>
  <si>
    <t>Լերմոնտովո համայնքի համայնքային կենտրոնի  վերանորոգում</t>
  </si>
  <si>
    <t xml:space="preserve">Կաթնառատ համայնքի մշակույթի տան վերանորոգում </t>
  </si>
  <si>
    <t>Շամլուղ համայնքի խմելու ջրագծի վերանորոգում</t>
  </si>
  <si>
    <t>Արծնի համայնքի խմելու ջրագծի վերանորոգում</t>
  </si>
  <si>
    <t>Վանաձոր համայնքի բազմաբնակարան շենքերի բակերի բարեկարգում</t>
  </si>
  <si>
    <t>Վանաձոր համայնքի  ճանապարհների վերանորոգում</t>
  </si>
  <si>
    <t>Ալավերդի համայնքի ճանապարհների վերանորոգում</t>
  </si>
  <si>
    <t>Ախթալա համայնքի ճանապարհների վերանորոգում</t>
  </si>
  <si>
    <t>Հաղպատ համայնքի ճանապարհների վերանորոգում</t>
  </si>
  <si>
    <t>Սպիտակ համայնքի ճանապարհների վերանորոգում</t>
  </si>
  <si>
    <t>Տաշիր համայնքի ճանապարհների նորոգում և ասֆալտապատում</t>
  </si>
  <si>
    <t>Ստեփանավան համայնքի ճանապարհների նորոգում և ասֆալտապատում</t>
  </si>
  <si>
    <t>Եղեգնուտ համայնքի ճանապարհի վերանորոգում</t>
  </si>
  <si>
    <t xml:space="preserve">Շամլուղ-Բենդիկ ճանապարահատվածի վերանորոգում </t>
  </si>
  <si>
    <t>Գեղասար համայնքի ամբուլատորիայի վերանորոգում</t>
  </si>
  <si>
    <t>Դեղձավանի համայնքային կենտրոնի կառուցում</t>
  </si>
  <si>
    <t>2</t>
  </si>
  <si>
    <t>Նոյեմբերյանի Դպրոցականների փողոցի վերանորոգում</t>
  </si>
  <si>
    <t>Բերդավանի դպրոցի վերանորոգում</t>
  </si>
  <si>
    <t>Արճիս համայնքի հանդիսությունների սրահի վերանորոգում</t>
  </si>
  <si>
    <t>Նոյեմբերյան համայնքի բազմաբնակարան շենքերի տանիքների վերանորոգում</t>
  </si>
  <si>
    <t>Կողբ համայնքի ՕԿՋ-ի վերանորոգում</t>
  </si>
  <si>
    <t>Այրում համայնքի մարզադահլիճի վերանորոգում</t>
  </si>
  <si>
    <t>Նոյեմբերյան համայնքի երաժշտական դպրոցի տանիքի վերանորոգում</t>
  </si>
  <si>
    <t>Նոյեմբերյան համայնքի թիվ 2 դպրոցի տարածքի ասֆալտապատում</t>
  </si>
  <si>
    <t>Բերդ համայնքի վարժարանի վերանորոգում</t>
  </si>
  <si>
    <t>Այգեձոր համայնքի գազաֆիկացմանի ներքին ցանցի կառուցում</t>
  </si>
  <si>
    <t>Նորաշեն համայնքի դպրոցի վերանորոգում</t>
  </si>
  <si>
    <t>Արծվաբերդ համայնքի մշակույթի տան վերանորոգում</t>
  </si>
  <si>
    <t>Այգեպար համայնքի բազմաբնակարան շենքերի տանիքների վերանորոգում</t>
  </si>
  <si>
    <t>Բերդ համայնքի  թիվ 4 դպրոցի վերանորոգում</t>
  </si>
  <si>
    <t>Բերդ համայնքի թիվ 2 մանկապարտեզի վերանորոգում</t>
  </si>
  <si>
    <t xml:space="preserve"> Իջևան համայնքի Ազատամարտիկների հրապարակի վերանորոգում </t>
  </si>
  <si>
    <t>Այգեհովիտ համայնքի ճանապարհի վերանորոգում</t>
  </si>
  <si>
    <t>Գանձաքար համայնքի ճանապարհի վերանորոգում</t>
  </si>
  <si>
    <t>Գետահովիտ համայնքի դպրոցի վերանորոգում</t>
  </si>
  <si>
    <t>Սևքար համայնքի դպրոցի վերանորոգում</t>
  </si>
  <si>
    <t>Իջևան համայնքի բազմաբնակարան շենքերի տանիքների վերանորոգում</t>
  </si>
  <si>
    <t>Ազատամուտ համայնքի բազմաբնակարան շենքերի տանիքների վերանորոգում</t>
  </si>
  <si>
    <t>Իջևան համայնքի վարժարանի վերանորոգում</t>
  </si>
  <si>
    <t>Բերքաբեր համայնքի թանգարանի վերանորոգում</t>
  </si>
  <si>
    <t>Իջևան համայնքի արվեստի դպրոցի վերանորոգում</t>
  </si>
  <si>
    <t>Այգեհովիտ համայնքի տարրական դպրոցի վերանորոգում</t>
  </si>
  <si>
    <t>Ենոքավան համայնքի դպրոցի վերանորոգում</t>
  </si>
  <si>
    <t>Գոշ համայնքի ջրագծի վերանորոգում</t>
  </si>
  <si>
    <t>Թեղուտ համայնքի ջրագծի ներքին ցանցի վերակառուցում</t>
  </si>
  <si>
    <t>Դիլիջան համայնքի քոլեջի տանիքի վերանորոգում</t>
  </si>
  <si>
    <t>Այրումի դպրոցի վերանորոգում</t>
  </si>
  <si>
    <t>Բարձրունի  համայնք դպրոցի շենքի ուժեղացում</t>
  </si>
  <si>
    <t xml:space="preserve">Եղեգնաձորի համայնք Մոմիկի 8 բնակելի շենքի տանիքի վերանորոգում </t>
  </si>
  <si>
    <t xml:space="preserve">Վայք  համայնքի Ջերմուկի խճուղի 15 բնակելի շենքի տանիքի վերանորոգում </t>
  </si>
  <si>
    <t xml:space="preserve">Եղեգնաձոր  համայնքի Մոմիկի 4 բնակելի շենքի տանիքի վերանորոգում </t>
  </si>
  <si>
    <t xml:space="preserve">Եղեգնաձոր  համայնքի Սևակի 2 բնակելի շենքի տանիքի վերանորոգում </t>
  </si>
  <si>
    <t>Խաչիկ համայնքում 3 վթարային անհատական տների դիմաց փոխհատուցման տրամադրում</t>
  </si>
  <si>
    <t>Հորբատեղ  համայնքի մշակույթի տան վերանորոգում</t>
  </si>
  <si>
    <t>Սալլի  համայնքի խմելու ջրագծի վերանորոգում</t>
  </si>
  <si>
    <t xml:space="preserve">Վերնաշեն  համայնքի գազիֆիկացում </t>
  </si>
  <si>
    <t xml:space="preserve">Մեծամոր համայնքի թվով 13 բազմաբնակարան շենքերի վերելակների վերանորոգում </t>
  </si>
  <si>
    <t xml:space="preserve">Մյասնիկյան համայնքի մանկապարտեզի շենքի վերանորոգում </t>
  </si>
  <si>
    <t>Մյասնիկյան համայնքի բազմաբնակարան 3 շենքերի տանիքների վերանորոգում</t>
  </si>
  <si>
    <t>Արմավիր  արվեստի պետական քոլեջի լոկալ ջեռուցման համակարգի կառուցում</t>
  </si>
  <si>
    <t>Արմավիր համայնքի 107 թաղամասի գազաֆիկացում</t>
  </si>
  <si>
    <t>Արևիկ համայնքի գազաֆիկացում</t>
  </si>
  <si>
    <t>Ֆերիկ համայնքի գազաֆիկացում</t>
  </si>
  <si>
    <t>Երասխահուն համայնքի ներքին ջրամատակարարման ցանցի կառուցում</t>
  </si>
  <si>
    <t>Մրգաստան համայնքի միջնակարգ դպրոցի վերանորոգում</t>
  </si>
  <si>
    <t>Դաշտ համայնքի միջնակարգ դպրոցի վերանորոգում</t>
  </si>
  <si>
    <t>Առատաշեն համայնքի միջնակարգ դպրոցի  վերանորոգում</t>
  </si>
  <si>
    <t>Պռոշյան համայնքի նոր թաղամասի խմելու ջրագծի կառուցում</t>
  </si>
  <si>
    <t>Հրազդան համայնքի թիվ 8 դպրոցի շենքի  վերանորոգում</t>
  </si>
  <si>
    <t>Հրազդան համայնքի թիվ 9 դպրոցի  շենքի վերանորոգում</t>
  </si>
  <si>
    <t>Մարմարիկ համայնքի դպրոցի շենքի վերանորոգում</t>
  </si>
  <si>
    <t>Հրազդան համայնքի թիվ 11 դպրոցի շենքի տանիքի վերանորոգում</t>
  </si>
  <si>
    <t>Բջնի համայնքի դպրոցի շենքի վերանորոգում</t>
  </si>
  <si>
    <t>Զովունի համայնքի դպրոցի շենքի վերանորոգում</t>
  </si>
  <si>
    <t>Բուժական համայնքի դպրոցի շենքի  վերանորոգում</t>
  </si>
  <si>
    <t>Նոր Գեղի համայնքի դպրոցի շենքի  վերանորոգում</t>
  </si>
  <si>
    <t>Արգել համայնքի դպրոցի շենքի վերանորոգում</t>
  </si>
  <si>
    <t>Զորավան համայնքի  դպրոցի շենքի վերանորոգում</t>
  </si>
  <si>
    <t>Արագյուղ համայնքի դպրոցի շենքի վերանորոգում</t>
  </si>
  <si>
    <t>Քարաշամբ համայնքի դպրոցի շենքի վերանորոգում</t>
  </si>
  <si>
    <t>Ակունք համայնքի  դպրոցի շենքի վերանորոգում</t>
  </si>
  <si>
    <t>Ալափարս համայնքի ոռոգման ջրագծի կառուցում</t>
  </si>
  <si>
    <t>Պռոշյան համայնքի ոռոգման ջրագծի կառուցում</t>
  </si>
  <si>
    <t>Սարալանջ և Արագյուղ համայնքները սնող ջրատարի վերակառուցում</t>
  </si>
  <si>
    <t>Գառնի համայնքի խմելու ջրագծի կառուցում</t>
  </si>
  <si>
    <t>Հրազդան համայնքի ներհամայնքային փողոցների ասֆալտապատում</t>
  </si>
  <si>
    <t>Նոր Գեղի-Քարաշամբ ճանապարհի վերանորոգում</t>
  </si>
  <si>
    <t>Արագյուղ-Քարաշամբ ճանապարհի վերանորոգում</t>
  </si>
  <si>
    <t xml:space="preserve">Չարենցավան համայնքի բազմաբնակարան բնակելի  շենքերի տանիքների վերանորոգում </t>
  </si>
  <si>
    <t xml:space="preserve">Եղվարդ համայնքի բազմաբնակարան բնակելի  շենքերի տանիքների վերանորոգում </t>
  </si>
  <si>
    <t>Շաղափ համայնքի  խմելու  ջրագծի  կառուցում</t>
  </si>
  <si>
    <t xml:space="preserve">Ալաշկերտ համայնքի միջնակարգ դպրոցի լոկալ ջեռուցման համակարգի կառուցում </t>
  </si>
  <si>
    <t xml:space="preserve">Վաղարշապատ համայնքի թիվ 7 հիմնական դպրոցի կաթսայատան և լոկալ ջեռուցման համակարգի կառուցում </t>
  </si>
  <si>
    <t>Արմավիր  108 թաղամասի գազաֆիկացում</t>
  </si>
  <si>
    <t>Փարաքար համայնքի կեղտաջրերի հեռացման կոլեկտորի և մաքրման կենսաբանական լճակի շինարարություն</t>
  </si>
  <si>
    <t>Մեծամոր համայնքի թիվ 10, 38 և միկրոշրջանի թիվ 1 շենքերի տանիքների վերանորոգում</t>
  </si>
  <si>
    <t>Փարաքար համայնքի Մեքենագործների 3, Վարդան Մամիկոնյան 1 և Վարդան Մամիկոնյան 6 շենքերի տանիքների վերանորոգում</t>
  </si>
  <si>
    <t>Վաղարշապատ համայնքի Ներսիսյան վարժարանի մասնակի վերանորոգում</t>
  </si>
  <si>
    <t>Վաղարշապատ համայնքի թիվ 1 հիմնական դպրոցի մասնակի վերանորոգում</t>
  </si>
  <si>
    <t>Բաղրամյան համայնքի /Էջմիանի տարածաշրջան/ միջնակարգ դպրոցի մասնակի վերանորոգում</t>
  </si>
  <si>
    <t>Նոր Արմավիր համայնքի միջնակարգ դպրոցի  մասնակի վերանորոգում</t>
  </si>
  <si>
    <t>Արաքս համայնքի (Արմավիրի տարածաշրջանի) միջնակարգ դպրոցի մասնակի վերանորոգում</t>
  </si>
  <si>
    <t>Տանձուտ համայնքի միջնակարգ դպրոցի մասնաի  վերանորոգում</t>
  </si>
  <si>
    <t>Տարոնիկ համայնքի միջնակարգ դպրոցի մասնակի վերանորոգում</t>
  </si>
  <si>
    <t>Գանձակ համայնքի թիվ 2 դպրոցի լոկալ ջեռուցման համակարգի կառուցում</t>
  </si>
  <si>
    <t>Կուրթանի ճանապարհների նորոգում և ասֆալտապատում</t>
  </si>
  <si>
    <t>Օձուն համայնքի ճանապարհների նորոգում ևասֆալտապատում</t>
  </si>
  <si>
    <t>Այլ կապիտալ դրամաշհնորհներ</t>
  </si>
  <si>
    <t>Կապիտալ սուբվենցիա համայնքներին</t>
  </si>
  <si>
    <t>Այլ կապիտալ դրամաշնորհներ</t>
  </si>
  <si>
    <t>Մեղրաշատ համայնքի դպրոցի գազաֆիկացում և  լոկալ ջեռուցման համակարգի կառուցում</t>
  </si>
  <si>
    <t>Ողջի համայնքի դպրոցի գազաֆիկացում և  լոկալ ջեռուցման համակարգի կառուցում</t>
  </si>
  <si>
    <t>Բենամին համայնքի դպրոցի կաթսայատան և լոկալ ջեռուցման համակարգի կառուցում</t>
  </si>
  <si>
    <t>Լանջիկ համայնքի մանկապարտեզի ջեռուցման համակարգի կառուցում</t>
  </si>
  <si>
    <t>Աջակցություն մասնակի հրետակոծված տների բնակիչներին</t>
  </si>
  <si>
    <t>Կապան համայնքի թիվ 6 դպրոցի վերանորոգում</t>
  </si>
  <si>
    <t>Գորիս համայնքի թիվ 2 դպրոցի սպորտ-դահլիճի տանիքի վերանորոգում</t>
  </si>
  <si>
    <t>Կապան համայնքի արվեստի քոլեջի համերգային դահլիճի վերանորոգում</t>
  </si>
  <si>
    <t>Ծղուկ համանքի դպրոցի վերանորոգում</t>
  </si>
  <si>
    <t>Ագարակ համայնքի արվեստի դպրոցի վերանորոգում</t>
  </si>
  <si>
    <t>Դիլիջան համայնքի բազմաբնակարան շենքերի տանիքների վերանորոգում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</si>
  <si>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</si>
  <si>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</si>
  <si>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</si>
  <si>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</si>
  <si>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</si>
  <si>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</si>
  <si>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</si>
  <si>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</si>
  <si>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</si>
  <si>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</si>
  <si>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</si>
  <si>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</si>
  <si>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</si>
  <si>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</si>
  <si>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</si>
  <si>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</si>
  <si>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</si>
  <si>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</si>
  <si>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</si>
  <si>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</si>
  <si>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</si>
  <si>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</si>
  <si>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</si>
  <si>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</si>
  <si>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</si>
  <si>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</si>
  <si>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</si>
  <si>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</si>
  <si>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</si>
  <si>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</si>
  <si>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</si>
  <si>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2,29</t>
  </si>
  <si>
    <t>2,30</t>
  </si>
  <si>
    <t>2,31</t>
  </si>
  <si>
    <t>2,32</t>
  </si>
  <si>
    <t>2,33</t>
  </si>
  <si>
    <t>3,1</t>
  </si>
  <si>
    <t>4,1</t>
  </si>
  <si>
    <t>Ակունք համայնքի դպրոցի մասնակի վերանորոգում</t>
  </si>
  <si>
    <t>Կայք համայնքի դպրոցի մասնակի վերանորոգում և տարածքի  բարեկարգում</t>
  </si>
  <si>
    <t>Կաթնաղբյուր համայնքի դպրոցի մասնակի վերանորոգում</t>
  </si>
  <si>
    <t>Դաշտադեմ համայնքի դպրոցի մասնակի վերանորոգում</t>
  </si>
  <si>
    <t>Թլիք համայնքի դպրոցի մասնակի վերանորոգում</t>
  </si>
  <si>
    <t>Մուղնի համայնքի դպրոցի մասնակի վերանորոգում</t>
  </si>
  <si>
    <t>Բազմաղբյուր համայնքի մշակույթի տան մասնակի վերանորոգում</t>
  </si>
  <si>
    <t>Ոսկեհատ համայնքի մշակույթի տան մասնակի վերանորոգում</t>
  </si>
  <si>
    <t>Եղիպատրուշ համայնքի դպրոցի մասնակի վերանորոգում</t>
  </si>
  <si>
    <t>Հնաբերդ համայնքի մշակույթի տան շենքի ձեռքբերում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</si>
  <si>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</si>
  <si>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</si>
  <si>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</si>
  <si>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</si>
  <si>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</si>
  <si>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</si>
  <si>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</si>
  <si>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</si>
  <si>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</si>
  <si>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</si>
  <si>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</si>
  <si>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</si>
  <si>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1,16</t>
  </si>
  <si>
    <t>1,17</t>
  </si>
  <si>
    <t>1,18</t>
  </si>
  <si>
    <t>1,19</t>
  </si>
  <si>
    <t>1,20</t>
  </si>
  <si>
    <t>1,21</t>
  </si>
  <si>
    <t>1,22</t>
  </si>
  <si>
    <t>1,23</t>
  </si>
  <si>
    <t>1,24</t>
  </si>
  <si>
    <t>1,25</t>
  </si>
  <si>
    <t>2,34</t>
  </si>
  <si>
    <t>2,35</t>
  </si>
  <si>
    <t>2,36</t>
  </si>
  <si>
    <t>2,37</t>
  </si>
  <si>
    <t>2,38</t>
  </si>
  <si>
    <t>2,39</t>
  </si>
  <si>
    <t>2,40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</si>
  <si>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</si>
  <si>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</si>
  <si>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</si>
  <si>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</si>
  <si>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</si>
  <si>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</si>
  <si>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</si>
  <si>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</si>
  <si>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</si>
  <si>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</si>
  <si>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</si>
  <si>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</si>
  <si>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</si>
  <si>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</si>
  <si>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</si>
  <si>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</si>
  <si>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ՀՀ Գեղարքունիքի մարզի Սևան քաղաքի բնակելի շենքի վերակառուցում</t>
  </si>
  <si>
    <t>Ը001 Տարածքային ծառայություններ . ՀՀ Գեղարքունիքի մարզպետարան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</si>
  <si>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</si>
  <si>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</si>
  <si>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</si>
  <si>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</si>
  <si>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</si>
  <si>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</si>
  <si>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</si>
  <si>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</si>
  <si>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</si>
  <si>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</si>
  <si>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</si>
  <si>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</si>
  <si>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</si>
  <si>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</si>
  <si>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</si>
  <si>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</si>
  <si>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</si>
  <si>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</si>
  <si>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</si>
  <si>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</si>
  <si>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</si>
  <si>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</si>
  <si>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</si>
  <si>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</si>
  <si>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</si>
  <si>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</si>
  <si>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</si>
  <si>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Մրգավետ  համայնքի մանկապարտեզի  վերանորոգում</t>
  </si>
  <si>
    <t>ՀՀ Արարատի մարզի թվով 4 մշակութային օբյեկտ</t>
  </si>
  <si>
    <t>Ճամբարակ համայնքի ճանապարհների նորոգում</t>
  </si>
  <si>
    <t>Գավառ համայնքի թատրոնի կառուցում</t>
  </si>
  <si>
    <t>4,2</t>
  </si>
  <si>
    <t>4,3</t>
  </si>
  <si>
    <t>4,4</t>
  </si>
  <si>
    <t>4,5</t>
  </si>
  <si>
    <t>5,1</t>
  </si>
  <si>
    <t>Մասիս համայնքի Նոր  թաղամասի N 33 շենքի տանիքի վերանորոգում</t>
  </si>
  <si>
    <t>Մասիս համայնքի Նոր  թաղամասի N 35 շենքի տանիքի վերանորոգում</t>
  </si>
  <si>
    <t>Ոսկետափ համայնքի  բազմաբնակարան շենքի տանիքի վերանորոգում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</si>
  <si>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</si>
  <si>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</si>
  <si>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</si>
  <si>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</si>
  <si>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</si>
  <si>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</si>
  <si>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</si>
  <si>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</si>
  <si>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</si>
  <si>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</si>
  <si>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</si>
  <si>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</si>
  <si>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</si>
  <si>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</si>
  <si>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Տորֆավան համայնքի գազիֆիկացում</t>
  </si>
  <si>
    <t>Ընթացիկ սուբվենցիա համայնքներին</t>
  </si>
  <si>
    <t>3,2</t>
  </si>
  <si>
    <t>3,3</t>
  </si>
  <si>
    <t>Գոշ համայնքի սողանքային գոտում գտնվող 7 ընտանիքներին փոխհատուցման տրամադրում</t>
  </si>
  <si>
    <t>Աչաջուր համայնքի սողանքային գոտում գտնվող 1 ընտանիքներին փոխհատուցման տրամադրում</t>
  </si>
  <si>
    <t>Գետահովիտ համայնք ի սողանքային գոտում գտնվող 1 ընտանիքներին փոխհատուցման տրամադրում</t>
  </si>
  <si>
    <t>Արմավիր քաղաքի թիվ 8 hիմնական դպրոցի վերանորոգում</t>
  </si>
  <si>
    <t xml:space="preserve">Գյումրի համայնքի թիվ 4 դպրոցի սանհանգույցների վերանորոգում </t>
  </si>
  <si>
    <t xml:space="preserve">Գյումրի համայնքի թիվ 38 դպրոցի սանհանգույցների վերանորոգում 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</si>
  <si>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</si>
  <si>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</si>
  <si>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</si>
  <si>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</si>
  <si>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>Չորաթան համայնքի ջրագծի կառուցում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</si>
  <si>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</si>
  <si>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</si>
  <si>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 xml:space="preserve">Չարենցավան համայնքի 4-րդ աստիճանի վթարային տեխնիկումի նախկին հանրակացարանի բնակիչների բնակարանային խնդիրների լուծման նպատակով պետական աջակցության տրամադրում </t>
  </si>
  <si>
    <t>4,6</t>
  </si>
  <si>
    <t>«Համայնքների գյուղատնտեսական ռեսուրսների կառավարման և մրցունակության» ծրագրի իրականացման համայնքի համաֆինանսավորման  նպատակով  Լորուտ համայնքին աջակցության ցուցաբերում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</si>
  <si>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Աթան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</si>
  <si>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Դսեղ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</si>
  <si>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Մարց համայնքին աջակցության ցուցաբերում </t>
  </si>
  <si>
    <t>Շահումյան համայնքում մշակույթի տան շենքի ձեռք բերման նպատակով համայնքին աջակցության ցուցաբերում</t>
  </si>
  <si>
    <t>Ախթալաի համայնքային կենտրոնի շենքի կառուցում նպատակով համայնքին աջակցության ցուցաբերում</t>
  </si>
  <si>
    <t xml:space="preserve">«Համայնքների գյուղատնտեսական ռեսուրսների կառավարման և մրցունակության» ծրագրի իրականացման նպատակով համայնքներին սուբսիդավորում Քարինջ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</si>
  <si>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նպատակով համայնքներին սուբսիդավորում Դեբետ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</si>
  <si>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Շամուտ համայնքին աջակցության ցուցաբերում </t>
  </si>
  <si>
    <t xml:space="preserve">«Համայնքների գյուղատնտեսական ռեսուրսների կառավարման և մրցունակության» ծրագրի իրականացման համայնքի համաֆինանսավորման  նպատակով Ահնիձոր համայնքին աջակցության ցուցաբերում </t>
  </si>
  <si>
    <t>Բերքաբերի համայնքի աշխատակազմում նախորդ տարիներին ձևավորված աշխատավարձի և սոցիալական վճարների գծով պարտքերի մարման նպատակով համայնքին աջակցության ցուցաբերում</t>
  </si>
  <si>
    <t>Սևքար համայնքի ՕԿՋ-ի վերանորոգման նպատակով համայնքին աջակցության ցուցաբերում</t>
  </si>
  <si>
    <t xml:space="preserve">«Գյուղական տարածքների տնտեսական զարգացման ծրագրերի իրականացման գրասենյակ» ՊՀ-ի կողմից Հովք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</si>
  <si>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Բարեկամավան համայնքի գազաֆիկացման աշխատանքների իրականացման համայնքի համաֆինանսավորման  նպատակով  համայնքին աջակցության ցուցաբերում </t>
  </si>
  <si>
    <t>Այգեձոր համայնքի համար գյուղատնտեսական տեխնիկայի ձեռք բերման նպատակով համայնքին աջակցության ցուցաբերում</t>
  </si>
  <si>
    <t xml:space="preserve">«Հազարամյակի մարտահրավեր հիմնադրամ- Հայաստան» ՊՈԱԿ-ի կողմից Կողբ համայնքի 3-րդ կարգի ոռոգման ջրանցքի վերանորոգման համայնքի համաֆինանսավորման  նպատակով  համայնքին աջակցության ցուցաբերում </t>
  </si>
  <si>
    <t xml:space="preserve">Հայաստանի սոցիալական ներդրումներ հիմնադրամի կողմից Իջևան համայնքի ԱԱՊԿ-ի վերանորոգման  համայնքի համաֆինանսավորման  նպատակով  համայնքին աջակցության ցուցաբերում </t>
  </si>
  <si>
    <t>ՀՀ Տավուշի  մարզի թվով 3 մշակութային օբյեկտ</t>
  </si>
  <si>
    <t>Մասիս համայնքի  N33, N38, N9 շենքերին մոտեցող  ճանապարհի վերանորոգում</t>
  </si>
  <si>
    <t>Աշտարակ համայնքի Պռոշյան փ. թիվ 26 շենքի տանիքի վերանորոգում</t>
  </si>
  <si>
    <t>Արտենի համայնքի Սայաթ-Նովա փ. թիվ 21 շենքի, Բաղրամյան փ. թիվ 8,12,16 շենքերի և Իսահակյան փ. թիվ 3,8,9 շենքերի տանիքների վերանորոգում</t>
  </si>
  <si>
    <t>Գետափ համայնքի պոմպակայանի վերանորոգում</t>
  </si>
  <si>
    <t xml:space="preserve">«Գյուղական տարածքների տնտեսական զարգացման ծրագրերի իրականացման գրասենյակ» ՊՀ-ի կողմից Քուչակ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</si>
  <si>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Հարթավան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</si>
  <si>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Վարդենուտ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</si>
  <si>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Ափնա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</si>
  <si>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Ծաղկաշեն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</si>
  <si>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Արագած համայնքի գազաֆիկացման աշխատանքների իրականացման համայնքի համաֆինանսավորման  նպատակով  համայնքին աջակցության ցուցաբերում </t>
  </si>
  <si>
    <t xml:space="preserve">«Գյուղական տարածքների տնտեսական զարգացման ծրագրերի իրականացման գրասենյակ» ՊՀ-ի կողմից Արայի համայնքի գազաֆիկացման աշխատանքների իրականացման համայնքի համաֆինանսավորման  նպատակով  համայնքին աջակցության ցուցաբերում </t>
  </si>
  <si>
    <t>Ցամաքասար համայնքում ՕԿՋ-ի կառուցում</t>
  </si>
  <si>
    <t>Պետական անհատույց աջակցություն ՀՀ համայնքներում բնակիչների կողմից իրականացված աշխատանքների դիմաց</t>
  </si>
  <si>
    <t>Այլ նպաստներ բյուջեից</t>
  </si>
  <si>
    <t>Ծղուկ համայնքում 2009-2010թթ. բրյուցելոզով հիվանդ անասունների հարկադիր սպանդի դիմաց աջակցության տրամադրում</t>
  </si>
  <si>
    <t>Աջակցություն ՀՀ Սյունիքի մարզի համայնքներին</t>
  </si>
  <si>
    <t xml:space="preserve">«Հազարամյակի մարտահրավեր հիմնադրամ- Հայաստան» ՊՈԱԿ-ի կողմից Հովտամեջ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</si>
  <si>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Դալարիկ 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</si>
  <si>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Ֆերիկ համայնքի 3-րդ կարգի ոռոգման ջրանցքի վերանորոգման համայնքի համաֆինանսավորման  նպատակով  համայնքին աջակցության ցուցաբերում </t>
  </si>
  <si>
    <t xml:space="preserve">«Հազարամյակի մարտահրավեր հիմնադրամ- Հայաստան» ՊՈԱԿ-ի կողմից Ափնագյուղ համայնքի 3-րդ կարգի ոռոգման ջրանցքի վերանորոգման համայնքի համաֆինանսավորման  նպատակով  համայնքին աջակցության ցուցաբերում </t>
  </si>
  <si>
    <t>Ը001    Տարածքային ծառայություններ. ՀՀ  Արմավիրի մարզպետարան</t>
  </si>
  <si>
    <t xml:space="preserve">Նոր Կեսարիա համայնքի միջնակարգ դպրոցի կաթսայատան և լոկալ ջեռուցման համակարգի կառուցում </t>
  </si>
  <si>
    <t>Վաղարշապատ համայնքի թիվ 10 մանկապարտեզի լոկալ ջեռուցման համակարգի կառուցում</t>
  </si>
  <si>
    <t>Վաղարշապատ համայնքի թիվ 13 մանկապարտեզի լոկալ ջեռուցման համակարգի կառուցում</t>
  </si>
  <si>
    <t>Վաղարշապատ համայնքի թիվ 14 մանկապարտեզի լոկալ ջեռուցման համակարգի կառուցում</t>
  </si>
  <si>
    <t>Վաղարշապատ համայնքի թիվ 16 մանկապարտեզի լոկալ ջեռուցման համակարգի կառուցում</t>
  </si>
  <si>
    <t xml:space="preserve">Հուշակերտ համայնքի միջնակարգ դպրոցի կաթսայատան և լոկալ ջեռուցման համակարգի կառուցում </t>
  </si>
  <si>
    <t>Վաղարշապատ համայնքի Մաշտոցի 63 , Սպանդարյան 28Ա, Օրջոնիկիձե 23, Չարենցի 3, Վազգեն Ա 4 և Վազգեն Ա 6 հասցեներում գտնվող թվով 6 բազմաբնակարան շենքերի տանիքների վերանորոգում</t>
  </si>
  <si>
    <t>Վաղարշապատ համայնքի թիվ 8 հիմնական դպրոցի մարզադահլիճի վերանորոգում</t>
  </si>
  <si>
    <t>Վարդանաշեն համայնքի միջնակարգ դպրոցի մասնակի վերանորոգում</t>
  </si>
  <si>
    <t>Հայթաղ համայնքի միջնակարգ դպրոցի մասնակի վերանորոգում</t>
  </si>
  <si>
    <t>Ջրառատ համայնքի միջնակարգ դպրոցի մասնակի վերանորոգում</t>
  </si>
  <si>
    <t>Լուկաշին համայնքի միջնակարգ դպրոցի մասնակի վերանորոգում</t>
  </si>
  <si>
    <t>Հ-284 &lt;&lt;Մ-3 Ջրառատ-Գայ -Ակնաշեն&gt;&gt;   ճանապարհի &lt;&lt;Գայ -Ակնաշեն&gt;&gt; հատվածի վերանորոգում</t>
  </si>
  <si>
    <r>
      <t>Հայթաղ</t>
    </r>
    <r>
      <rPr>
        <b/>
        <sz val="12"/>
        <rFont val="GHEA Mariam"/>
        <family val="3"/>
      </rPr>
      <t xml:space="preserve"> </t>
    </r>
    <r>
      <rPr>
        <sz val="12"/>
        <rFont val="GHEA Mariam"/>
        <family val="3"/>
      </rPr>
      <t>համայնքի խմելու ջրի ներտնտեսային ցանցի վերանորոգում</t>
    </r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</si>
  <si>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</si>
  <si>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</si>
  <si>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</si>
  <si>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Գորիսի մանկավարժական քոլեջի մասնակի վերանորոգում</t>
  </si>
  <si>
    <t>Քեթի համայնքի գազաֆիկացում</t>
  </si>
  <si>
    <t>ՀՀ Շիրակի մարզի թվով 1 առողջապահական օբյեկտներ</t>
  </si>
  <si>
    <t>Ը001   Տարածքային ծառայություններ. ՀՀ  Շիրակի մարզպետարան</t>
  </si>
  <si>
    <t>Խնձորեսկ համայնքի դպրոցի մարզադահլիճի վերանորոգում</t>
  </si>
  <si>
    <t>Ջերմուկ համայնքի Ձախափնյակի  14, 15, 27 ա և 27 բ շենքերի տանիքների վերանորոգում</t>
  </si>
  <si>
    <t xml:space="preserve">Եղեգնաձոր համայնքի Սպանդարյան փողոցի բարեկարգում </t>
  </si>
  <si>
    <t>2011 թվականին «Վարձատրվող հասարակական աշխատանքներ» ծրագրով իրականացված աշխատանքների դիմաց Արփի համայնքին փոխհատուցման տրամադրում</t>
  </si>
  <si>
    <t>2011 թվականին «Վարձատրվող հասարակական աշխատանքներ» ծրագրով իրականացված աշխատանքների դիմաց Փոռ համայնքին փոխհատուցման տրամադրում</t>
  </si>
  <si>
    <t>2011 թվականին «Վարձատրվող հասարակական աշխատանքներ» ծրագրով իրականացված աշխատանքների դիմաց Սալլի համայնքին փոխհատուցման տրամադրում</t>
  </si>
  <si>
    <t>2011 թվականին «Վարձատրվող հասարակական աշխատանքներ» ծրագրով իրականացված աշխատանքների դիմաց Բարձրունի  համայնքին փոխհատուցման տրամադրում</t>
  </si>
  <si>
    <t>2011 թվականին «Վարձատրվող հասարակական աշխատանքներ» ծրագրով իրականացված աշխատանքների դիմաց Ազատեկ համայնքին փոխհատուցման տրամադրում</t>
  </si>
  <si>
    <t>2011 թվականին «Վարձատրվող հասարակական աշխատանքներ» ծրագրով իրականացված աշխատանքների դիմաց Վայք համայնքին փոխհատուցման տրամադրում</t>
  </si>
  <si>
    <t>2011 թվականին «Վարձատրվող հասարակական աշխատանքներ» ծրագրով իրականացված աշխատանքների դիմաց Աղնջաձոր համայնքին փոխհատուցման տրամադրում</t>
  </si>
  <si>
    <t>2011 թվականին «Վարձատրվող հասարակական աշխատանքներ» ծրագրով իրականացված աշխատանքների դիմաց Խաչիկ համայնքին փոխհատուցման տրամադրում</t>
  </si>
  <si>
    <t>2011 թվականին «Վարձատրվող հասարակական աշխատանքներ» ծրագրով իրականացված աշխատանքների դիմաց Նոր Ազնաբերդ համայնքին փոխհատուցման տրամադրում</t>
  </si>
  <si>
    <t>2011 թվականին «Վարձատրվող հասարակական աշխատանքներ» ծրագրով իրականացված աշխատանքների դիմաց Խնձորուտ համայնքին փոխհատուցման տրամադրում</t>
  </si>
  <si>
    <t>2011 թվականին «Վարձատրվող հասարակական աշխատանքներ» ծրագրով իրականացված աշխատանքների դիմաց Արտաբույնք համայնքին փոխհատուցման տրամադրում</t>
  </si>
  <si>
    <t>Ափնագյուղ համայնքի դպրոցի մասնակի վերանորոգում</t>
  </si>
  <si>
    <t>«Համայնքների գյուղատնտեսական ռեսուրսների կառավարման և մրցունակության» ծրագրի իրականացման համայնքի համաֆինանսավորման  նպատակով  Աչաջուր համայնքին աջակցության ցուցաբերում</t>
  </si>
  <si>
    <t>«Համայնքների գյուղատնտեսական ռեսուրսների կառավարման և մրցունակության» ծրագրի իրականացման համայնքի համաֆինանսավորման  նպատակով  Լուսաձոր համայնքին աջակցության ցուցաբերում</t>
  </si>
  <si>
    <t>«Համայնքների գյուղատնտեսական ռեսուրսների կառավարման և մրցունակության» ծրագրի իրականացման համայնքի համաֆինանսավորման  նպատակով  Սարիգյուղ համայնքին աջակցության ցուցաբերում</t>
  </si>
  <si>
    <t>4,7</t>
  </si>
  <si>
    <t>4,8</t>
  </si>
  <si>
    <t>4,9</t>
  </si>
  <si>
    <t>ս</t>
  </si>
  <si>
    <t>Քանաքեռավան համայնքի դպրոցի շենքի վերանորոգում</t>
  </si>
  <si>
    <t>Ղարիբջանյան համայնքի դպրոցի դահլիճի վերանորոգում</t>
  </si>
  <si>
    <t>ՀՀ Շիրակի մարզպետի ենթակայության թվով 13 հանրակրթական դպրոց</t>
  </si>
  <si>
    <t>Դարբաս համայնքի Շամբ բնակավայրի դպրոցի կառուցում</t>
  </si>
  <si>
    <t>ՀՀ Սյունիքի մարզպետի ենթակայության թվով 9 հանրակրթական դպրոց</t>
  </si>
  <si>
    <t>Գանձակի թիվ 1 միջն դպրոցի հիմնանորոգում</t>
  </si>
  <si>
    <t>Վերին Գետաշեն համայնքի մանկապարտեզի վերանորոգում</t>
  </si>
  <si>
    <t>Ներքին Գետաշեն համայնքում ոռոգման ջրագծի կառուցում</t>
  </si>
  <si>
    <t xml:space="preserve">Մարտունի քաղաքի Մյասնիկյան փողոցի ասֆալտապատում </t>
  </si>
  <si>
    <t>Վաղաշեն համայնքում խորքային հորի հորատում</t>
  </si>
  <si>
    <t>Շատջրեք համայնքում համայնքային կենտրոնի կառուցում</t>
  </si>
  <si>
    <t xml:space="preserve">Այգուտ համայնքի սողանքային գոտում գտնվող 
թվով 19 ընտանիքների բնակարանային խնդիրների լուծման նպատակով պետական աջակցության տրամադրում 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</si>
  <si>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</si>
  <si>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</si>
  <si>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Պետական անհատույց աջակցություն՝ Այգուտ համայնքում 19 վթարային անհատական տների դիմաց փոխհատուցման տրամադրում</t>
  </si>
  <si>
    <t xml:space="preserve">Վեդի համայնքի ճանապարհների ասֆալտապատում </t>
  </si>
  <si>
    <t xml:space="preserve">Խաչփառ համայնքի ամբուլատորիայի  վերանորոգում </t>
  </si>
  <si>
    <t>Արդվի համայնքի մշակույթի տան վերանորոգում</t>
  </si>
  <si>
    <t>Ձիթհանքով համայնքի մշակույթի տան համար գույքի ձեռք բերում</t>
  </si>
  <si>
    <t xml:space="preserve">«Հազարամյակի մարտահրավեր հիմնադրամ- Հայաստան» ՊՈԱԿ-ի կողմից Մեղրաշեն համայնքի 3-րդ կարգի ոռոգման ջրանցքի վերանորոգման համայնքի համաֆինանսավորման  նպատակով  համայնքին աջակցության ցուցաբերում </t>
  </si>
  <si>
    <t>2011 թվականին «Վարձատրվող հասարակական աշխատանքներ» ծրագրով իրականացված աշխատանքների դիմաց Զեդեա համայնքին փոխհատուցման տրամադրում</t>
  </si>
  <si>
    <t>Մոսեսգեղ  համայնքի դպրոցի ջեռուցման համակարգի վերանորոգում</t>
  </si>
  <si>
    <t>Մ-10-Երանոս մարզային ավտոճանապարհի վերանորոգում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</si>
  <si>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</si>
  <si>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</si>
  <si>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Շամիրամ համայնքի դպրոցի մասնակի վերանորոգում</t>
  </si>
  <si>
    <t>Թաթուլ համայնքի մշակույթի տան մասնակի վերանորոգում</t>
  </si>
  <si>
    <t>Ապարան համայնքի սպորտդպրոցի մասնակի վերանորոգման նպատակով Ապարան համայնքին աջակցության ցուցաբերում</t>
  </si>
  <si>
    <t>ՀՀ Արագծոտնի մարզի թվով 5 մշակութային օբյեկտ</t>
  </si>
  <si>
    <t>Նոր Եդեսիա համայնքի հասարակական նշանակության շենքի համար կահույքի ձեռքբերում</t>
  </si>
  <si>
    <t>մայիսի 24-ի  N 711-Ն որոշման</t>
  </si>
  <si>
    <t xml:space="preserve">ՀՀ կառավարության 2012 թվականի
մայիսի 24-ի  N 711-Ն որոշման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</si>
</sst>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4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GHEA Mariam"/>
      <family val="3"/>
    </font>
    <font>
      <b/>
      <sz val="12"/>
      <name val="GHEA Mariam"/>
      <family val="3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2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b/>
      <sz val="11"/>
      <color rgb="FF000000"/>
      <name val="GHEA Mariam"/>
      <family val="3"/>
    </font>
    <font>
      <sz val="12"/>
      <color theme="1"/>
      <name val="GHEA Mariam"/>
      <family val="3"/>
    </font>
    <font>
      <sz val="12"/>
      <color indexed="8"/>
      <name val="GHEA Mariam"/>
      <family val="3"/>
    </font>
    <font>
      <b/>
      <sz val="12"/>
      <color theme="1"/>
      <name val="GHEA Mariam"/>
      <family val="3"/>
    </font>
    <font>
      <b/>
      <sz val="11"/>
      <color indexed="8"/>
      <name val="Arial Unicode"/>
      <family val="2"/>
      <charset val="204"/>
    </font>
    <font>
      <b/>
      <sz val="11"/>
      <color indexed="8"/>
      <name val="Calibri"/>
      <family val="2"/>
    </font>
    <font>
      <sz val="11"/>
      <color rgb="FF000000"/>
      <name val="Arial Unicode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4" fillId="0" borderId="0"/>
    <xf numFmtId="0" fontId="2" fillId="0" borderId="0"/>
    <xf numFmtId="0" fontId="17" fillId="0" borderId="0"/>
    <xf numFmtId="43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</cellStyleXfs>
  <cellXfs count="897">
    <xf numFmtId="0" fontId="0" fillId="0" borderId="0" xfId="0"/>
    <xf numFmtId="165" fontId="4" fillId="2" borderId="0" xfId="0" applyNumberFormat="1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5" fontId="6" fillId="0" borderId="1" xfId="0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vertical="center" wrapText="1"/>
    </xf>
    <xf numFmtId="165" fontId="4" fillId="2" borderId="0" xfId="0" applyNumberFormat="1" applyFont="1" applyFill="1" applyAlignment="1">
      <alignment vertical="center" wrapText="1"/>
    </xf>
    <xf numFmtId="165" fontId="4" fillId="2" borderId="0" xfId="3" applyNumberFormat="1" applyFont="1" applyFill="1" applyAlignment="1">
      <alignment horizontal="center" vertical="center" wrapText="1"/>
    </xf>
    <xf numFmtId="165" fontId="4" fillId="2" borderId="0" xfId="3" applyNumberFormat="1" applyFont="1" applyFill="1" applyBorder="1" applyAlignment="1">
      <alignment horizontal="center" vertical="center" wrapText="1"/>
    </xf>
    <xf numFmtId="0" fontId="0" fillId="4" borderId="0" xfId="0" applyFill="1"/>
    <xf numFmtId="167" fontId="6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67" fontId="4" fillId="4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165" fontId="4" fillId="0" borderId="1" xfId="5" applyNumberFormat="1" applyFont="1" applyBorder="1" applyAlignment="1">
      <alignment horizontal="center" vertical="center"/>
    </xf>
    <xf numFmtId="165" fontId="6" fillId="2" borderId="1" xfId="6" applyNumberFormat="1" applyFont="1" applyFill="1" applyBorder="1" applyAlignment="1">
      <alignment horizontal="center" vertical="center" wrapText="1"/>
    </xf>
    <xf numFmtId="0" fontId="15" fillId="2" borderId="1" xfId="5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Alignment="1">
      <alignment horizontal="right" vertical="center" wrapText="1"/>
    </xf>
    <xf numFmtId="166" fontId="19" fillId="4" borderId="0" xfId="7" applyNumberFormat="1" applyFont="1" applyFill="1" applyAlignment="1">
      <alignment vertical="center" wrapText="1"/>
    </xf>
    <xf numFmtId="166" fontId="21" fillId="4" borderId="0" xfId="7" applyNumberFormat="1" applyFont="1" applyFill="1" applyAlignment="1">
      <alignment vertical="center" wrapText="1"/>
    </xf>
    <xf numFmtId="166" fontId="18" fillId="0" borderId="16" xfId="0" applyNumberFormat="1" applyFont="1" applyFill="1" applyBorder="1" applyAlignment="1">
      <alignment horizontal="center" vertical="center" wrapText="1"/>
    </xf>
    <xf numFmtId="166" fontId="22" fillId="4" borderId="17" xfId="7" applyNumberFormat="1" applyFont="1" applyFill="1" applyBorder="1" applyAlignment="1">
      <alignment horizontal="center" vertical="center" wrapText="1"/>
    </xf>
    <xf numFmtId="166" fontId="22" fillId="4" borderId="18" xfId="7" applyNumberFormat="1" applyFont="1" applyFill="1" applyBorder="1" applyAlignment="1">
      <alignment horizontal="center" vertical="center" wrapText="1"/>
    </xf>
    <xf numFmtId="166" fontId="24" fillId="4" borderId="23" xfId="7" applyNumberFormat="1" applyFont="1" applyFill="1" applyBorder="1" applyAlignment="1">
      <alignment vertical="center" wrapText="1"/>
    </xf>
    <xf numFmtId="166" fontId="24" fillId="4" borderId="0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Border="1" applyAlignment="1">
      <alignment vertical="center" wrapText="1"/>
    </xf>
    <xf numFmtId="166" fontId="22" fillId="4" borderId="24" xfId="7" applyNumberFormat="1" applyFont="1" applyFill="1" applyBorder="1" applyAlignment="1">
      <alignment vertical="center" wrapText="1"/>
    </xf>
    <xf numFmtId="166" fontId="22" fillId="4" borderId="23" xfId="7" applyNumberFormat="1" applyFont="1" applyFill="1" applyBorder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6" fillId="4" borderId="31" xfId="7" applyNumberFormat="1" applyFont="1" applyFill="1" applyBorder="1" applyAlignment="1">
      <alignment horizontal="center" vertical="center" wrapText="1"/>
    </xf>
    <xf numFmtId="166" fontId="26" fillId="4" borderId="32" xfId="7" applyNumberFormat="1" applyFont="1" applyFill="1" applyBorder="1" applyAlignment="1">
      <alignment horizontal="center" vertical="center" wrapText="1"/>
    </xf>
    <xf numFmtId="166" fontId="18" fillId="0" borderId="23" xfId="7" applyNumberFormat="1" applyFont="1" applyFill="1" applyBorder="1" applyAlignment="1">
      <alignment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5" fontId="18" fillId="0" borderId="42" xfId="8" applyNumberFormat="1" applyFont="1" applyFill="1" applyBorder="1" applyAlignment="1">
      <alignment horizontal="center" vertical="center" wrapText="1"/>
    </xf>
    <xf numFmtId="166" fontId="31" fillId="0" borderId="31" xfId="7" applyNumberFormat="1" applyFont="1" applyFill="1" applyBorder="1" applyAlignment="1">
      <alignment horizontal="center" vertical="center" wrapText="1"/>
    </xf>
    <xf numFmtId="166" fontId="31" fillId="0" borderId="32" xfId="7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Alignment="1">
      <alignment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2" borderId="42" xfId="7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wrapText="1"/>
    </xf>
    <xf numFmtId="0" fontId="20" fillId="3" borderId="32" xfId="0" applyFont="1" applyFill="1" applyBorder="1" applyAlignment="1">
      <alignment wrapText="1"/>
    </xf>
    <xf numFmtId="167" fontId="20" fillId="0" borderId="29" xfId="0" applyNumberFormat="1" applyFont="1" applyFill="1" applyBorder="1" applyAlignment="1">
      <alignment horizontal="center" wrapText="1"/>
    </xf>
    <xf numFmtId="167" fontId="20" fillId="3" borderId="29" xfId="0" applyNumberFormat="1" applyFont="1" applyFill="1" applyBorder="1" applyAlignment="1">
      <alignment horizontal="center" wrapText="1"/>
    </xf>
    <xf numFmtId="4" fontId="20" fillId="3" borderId="29" xfId="0" applyNumberFormat="1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vertical="center" wrapText="1"/>
    </xf>
    <xf numFmtId="166" fontId="22" fillId="4" borderId="44" xfId="7" applyNumberFormat="1" applyFont="1" applyFill="1" applyBorder="1" applyAlignment="1">
      <alignment vertical="center" wrapText="1"/>
    </xf>
    <xf numFmtId="166" fontId="22" fillId="4" borderId="44" xfId="7" applyNumberFormat="1" applyFont="1" applyFill="1" applyBorder="1" applyAlignment="1">
      <alignment horizontal="center" vertical="center" wrapText="1"/>
    </xf>
    <xf numFmtId="166" fontId="22" fillId="4" borderId="45" xfId="7" applyNumberFormat="1" applyFont="1" applyFill="1" applyBorder="1" applyAlignment="1">
      <alignment horizontal="center" vertical="center" wrapText="1"/>
    </xf>
    <xf numFmtId="166" fontId="22" fillId="4" borderId="54" xfId="7" applyNumberFormat="1" applyFont="1" applyFill="1" applyBorder="1" applyAlignment="1">
      <alignment horizontal="center" vertical="center" wrapText="1"/>
    </xf>
    <xf numFmtId="166" fontId="22" fillId="4" borderId="16" xfId="7" applyNumberFormat="1" applyFont="1" applyFill="1" applyBorder="1" applyAlignment="1">
      <alignment vertical="center" wrapText="1"/>
    </xf>
    <xf numFmtId="166" fontId="22" fillId="4" borderId="16" xfId="7" applyNumberFormat="1" applyFont="1" applyFill="1" applyBorder="1" applyAlignment="1">
      <alignment horizontal="center" vertical="center" wrapText="1"/>
    </xf>
    <xf numFmtId="166" fontId="22" fillId="4" borderId="57" xfId="7" applyNumberFormat="1" applyFont="1" applyFill="1" applyBorder="1" applyAlignment="1">
      <alignment horizontal="center" vertical="center" wrapText="1"/>
    </xf>
    <xf numFmtId="166" fontId="22" fillId="4" borderId="42" xfId="7" applyNumberFormat="1" applyFont="1" applyFill="1" applyBorder="1" applyAlignment="1">
      <alignment horizontal="center"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22" fillId="4" borderId="34" xfId="7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165" fontId="15" fillId="2" borderId="58" xfId="0" applyNumberFormat="1" applyFont="1" applyFill="1" applyBorder="1" applyAlignment="1">
      <alignment horizontal="center" vertical="center" wrapText="1"/>
    </xf>
    <xf numFmtId="166" fontId="22" fillId="4" borderId="35" xfId="7" applyNumberFormat="1" applyFont="1" applyFill="1" applyBorder="1" applyAlignment="1">
      <alignment horizontal="center" vertical="center" wrapText="1"/>
    </xf>
    <xf numFmtId="166" fontId="22" fillId="4" borderId="59" xfId="7" applyNumberFormat="1" applyFont="1" applyFill="1" applyBorder="1" applyAlignment="1">
      <alignment horizontal="center" vertical="center" wrapText="1"/>
    </xf>
    <xf numFmtId="166" fontId="22" fillId="4" borderId="31" xfId="7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3" fontId="4" fillId="0" borderId="1" xfId="0" quotePrefix="1" applyNumberFormat="1" applyFont="1" applyFill="1" applyBorder="1" applyAlignment="1">
      <alignment horizontal="center" vertical="center" wrapText="1"/>
    </xf>
    <xf numFmtId="167" fontId="4" fillId="0" borderId="1" xfId="0" quotePrefix="1" applyNumberFormat="1" applyFont="1" applyFill="1" applyBorder="1" applyAlignment="1">
      <alignment horizontal="center" vertical="center" wrapText="1"/>
    </xf>
    <xf numFmtId="166" fontId="19" fillId="2" borderId="0" xfId="7" applyNumberFormat="1" applyFont="1" applyFill="1" applyAlignment="1">
      <alignment vertical="center" wrapText="1"/>
    </xf>
    <xf numFmtId="166" fontId="18" fillId="2" borderId="35" xfId="7" applyNumberFormat="1" applyFont="1" applyFill="1" applyBorder="1" applyAlignment="1">
      <alignment vertical="center" wrapText="1"/>
    </xf>
    <xf numFmtId="1" fontId="18" fillId="2" borderId="34" xfId="7" applyNumberFormat="1" applyFont="1" applyFill="1" applyBorder="1" applyAlignment="1">
      <alignment horizontal="center" vertical="center" wrapText="1"/>
    </xf>
    <xf numFmtId="1" fontId="18" fillId="2" borderId="35" xfId="7" applyNumberFormat="1" applyFont="1" applyFill="1" applyBorder="1" applyAlignment="1">
      <alignment horizontal="center" vertical="center" wrapText="1"/>
    </xf>
    <xf numFmtId="166" fontId="18" fillId="2" borderId="59" xfId="7" applyNumberFormat="1" applyFont="1" applyFill="1" applyBorder="1" applyAlignment="1">
      <alignment horizontal="center" vertical="center" wrapText="1"/>
    </xf>
    <xf numFmtId="166" fontId="18" fillId="2" borderId="34" xfId="7" applyNumberFormat="1" applyFont="1" applyFill="1" applyBorder="1" applyAlignment="1">
      <alignment horizontal="center" vertical="center" wrapText="1"/>
    </xf>
    <xf numFmtId="166" fontId="18" fillId="0" borderId="59" xfId="8" applyNumberFormat="1" applyFont="1" applyFill="1" applyBorder="1" applyAlignment="1">
      <alignment horizontal="center" vertical="center" wrapText="1"/>
    </xf>
    <xf numFmtId="166" fontId="18" fillId="2" borderId="36" xfId="7" applyNumberFormat="1" applyFont="1" applyFill="1" applyBorder="1" applyAlignment="1">
      <alignment vertical="center" wrapText="1"/>
    </xf>
    <xf numFmtId="166" fontId="18" fillId="2" borderId="35" xfId="7" applyNumberFormat="1" applyFont="1" applyFill="1" applyBorder="1" applyAlignment="1">
      <alignment horizontal="center" vertical="center" wrapText="1"/>
    </xf>
    <xf numFmtId="0" fontId="37" fillId="3" borderId="29" xfId="0" applyFont="1" applyFill="1" applyBorder="1" applyAlignment="1">
      <alignment horizontal="center" wrapText="1"/>
    </xf>
    <xf numFmtId="0" fontId="20" fillId="3" borderId="60" xfId="0" applyFont="1" applyFill="1" applyBorder="1" applyAlignment="1">
      <alignment horizontal="center" wrapText="1"/>
    </xf>
    <xf numFmtId="0" fontId="20" fillId="3" borderId="24" xfId="0" applyFont="1" applyFill="1" applyBorder="1" applyAlignment="1">
      <alignment horizontal="center" wrapText="1"/>
    </xf>
    <xf numFmtId="165" fontId="20" fillId="0" borderId="29" xfId="0" applyNumberFormat="1" applyFont="1" applyFill="1" applyBorder="1" applyAlignment="1">
      <alignment horizontal="center" wrapText="1"/>
    </xf>
    <xf numFmtId="165" fontId="20" fillId="3" borderId="29" xfId="0" applyNumberFormat="1" applyFont="1" applyFill="1" applyBorder="1" applyAlignment="1">
      <alignment horizontal="center" wrapText="1"/>
    </xf>
    <xf numFmtId="1" fontId="22" fillId="4" borderId="44" xfId="7" applyNumberFormat="1" applyFont="1" applyFill="1" applyBorder="1" applyAlignment="1">
      <alignment horizontal="center" vertical="center" wrapText="1"/>
    </xf>
    <xf numFmtId="1" fontId="22" fillId="4" borderId="45" xfId="7" applyNumberFormat="1" applyFont="1" applyFill="1" applyBorder="1" applyAlignment="1">
      <alignment horizontal="center" vertical="center" wrapText="1"/>
    </xf>
    <xf numFmtId="167" fontId="22" fillId="4" borderId="59" xfId="8" applyNumberFormat="1" applyFont="1" applyFill="1" applyBorder="1" applyAlignment="1">
      <alignment horizontal="center" vertical="center" wrapText="1"/>
    </xf>
    <xf numFmtId="167" fontId="22" fillId="4" borderId="31" xfId="8" applyNumberFormat="1" applyFont="1" applyFill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6" fontId="22" fillId="4" borderId="0" xfId="7" applyNumberFormat="1" applyFont="1" applyFill="1" applyAlignment="1">
      <alignment horizontal="right" vertical="center" wrapText="1"/>
    </xf>
    <xf numFmtId="0" fontId="0" fillId="0" borderId="0" xfId="0" applyFill="1"/>
    <xf numFmtId="165" fontId="4" fillId="0" borderId="0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 wrapText="1"/>
    </xf>
    <xf numFmtId="168" fontId="18" fillId="2" borderId="34" xfId="7" applyNumberFormat="1" applyFont="1" applyFill="1" applyBorder="1" applyAlignment="1">
      <alignment horizontal="center" vertical="center" wrapText="1"/>
    </xf>
    <xf numFmtId="168" fontId="18" fillId="2" borderId="35" xfId="7" applyNumberFormat="1" applyFont="1" applyFill="1" applyBorder="1" applyAlignment="1">
      <alignment horizontal="center" vertical="center" wrapText="1"/>
    </xf>
    <xf numFmtId="165" fontId="18" fillId="0" borderId="59" xfId="8" applyNumberFormat="1" applyFont="1" applyFill="1" applyBorder="1" applyAlignment="1">
      <alignment horizontal="center" vertical="center" wrapText="1"/>
    </xf>
    <xf numFmtId="166" fontId="22" fillId="4" borderId="35" xfId="0" applyNumberFormat="1" applyFont="1" applyFill="1" applyBorder="1" applyAlignment="1">
      <alignment vertical="center" wrapText="1"/>
    </xf>
    <xf numFmtId="166" fontId="22" fillId="4" borderId="34" xfId="0" applyNumberFormat="1" applyFont="1" applyFill="1" applyBorder="1" applyAlignment="1">
      <alignment horizontal="center" vertical="center" wrapText="1"/>
    </xf>
    <xf numFmtId="166" fontId="22" fillId="4" borderId="35" xfId="0" applyNumberFormat="1" applyFont="1" applyFill="1" applyBorder="1" applyAlignment="1">
      <alignment horizontal="center" vertical="center" wrapText="1"/>
    </xf>
    <xf numFmtId="166" fontId="22" fillId="4" borderId="59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6" fontId="18" fillId="2" borderId="23" xfId="7" applyNumberFormat="1" applyFont="1" applyFill="1" applyBorder="1" applyAlignment="1">
      <alignment vertical="center" wrapText="1"/>
    </xf>
    <xf numFmtId="166" fontId="31" fillId="2" borderId="31" xfId="7" applyNumberFormat="1" applyFont="1" applyFill="1" applyBorder="1" applyAlignment="1">
      <alignment horizontal="center" vertical="center" wrapText="1"/>
    </xf>
    <xf numFmtId="166" fontId="31" fillId="2" borderId="32" xfId="7" applyNumberFormat="1" applyFont="1" applyFill="1" applyBorder="1" applyAlignment="1">
      <alignment horizontal="center" vertical="center" wrapText="1"/>
    </xf>
    <xf numFmtId="166" fontId="18" fillId="2" borderId="44" xfId="7" applyNumberFormat="1" applyFont="1" applyFill="1" applyBorder="1" applyAlignment="1">
      <alignment vertical="center" wrapText="1"/>
    </xf>
    <xf numFmtId="1" fontId="18" fillId="2" borderId="44" xfId="7" applyNumberFormat="1" applyFont="1" applyFill="1" applyBorder="1" applyAlignment="1">
      <alignment horizontal="center" vertical="center" wrapText="1"/>
    </xf>
    <xf numFmtId="1" fontId="18" fillId="2" borderId="45" xfId="7" applyNumberFormat="1" applyFont="1" applyFill="1" applyBorder="1" applyAlignment="1">
      <alignment horizontal="center" vertical="center" wrapText="1"/>
    </xf>
    <xf numFmtId="166" fontId="18" fillId="2" borderId="54" xfId="7" applyNumberFormat="1" applyFont="1" applyFill="1" applyBorder="1" applyAlignment="1">
      <alignment horizontal="center" vertical="center" wrapText="1"/>
    </xf>
    <xf numFmtId="166" fontId="18" fillId="2" borderId="16" xfId="7" applyNumberFormat="1" applyFont="1" applyFill="1" applyBorder="1" applyAlignment="1">
      <alignment vertical="center" wrapText="1"/>
    </xf>
    <xf numFmtId="166" fontId="18" fillId="2" borderId="57" xfId="7" applyNumberFormat="1" applyFont="1" applyFill="1" applyBorder="1" applyAlignment="1">
      <alignment horizontal="center" vertical="center" wrapText="1"/>
    </xf>
    <xf numFmtId="167" fontId="18" fillId="0" borderId="59" xfId="8" applyNumberFormat="1" applyFont="1" applyFill="1" applyBorder="1" applyAlignment="1">
      <alignment horizontal="center" vertical="center" wrapText="1"/>
    </xf>
    <xf numFmtId="167" fontId="18" fillId="2" borderId="31" xfId="8" applyNumberFormat="1" applyFont="1" applyFill="1" applyBorder="1" applyAlignment="1">
      <alignment horizontal="center" vertical="center" wrapText="1"/>
    </xf>
    <xf numFmtId="1" fontId="22" fillId="4" borderId="34" xfId="0" applyNumberFormat="1" applyFont="1" applyFill="1" applyBorder="1" applyAlignment="1">
      <alignment horizontal="center" vertical="center" wrapText="1"/>
    </xf>
    <xf numFmtId="1" fontId="22" fillId="4" borderId="35" xfId="0" applyNumberFormat="1" applyFont="1" applyFill="1" applyBorder="1" applyAlignment="1">
      <alignment horizontal="center" vertical="center" wrapText="1"/>
    </xf>
    <xf numFmtId="166" fontId="22" fillId="4" borderId="0" xfId="0" applyNumberFormat="1" applyFont="1" applyFill="1" applyBorder="1" applyAlignment="1">
      <alignment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1" xfId="0" quotePrefix="1" applyNumberFormat="1" applyFont="1" applyFill="1" applyBorder="1" applyAlignment="1">
      <alignment horizontal="center" vertical="center" wrapText="1"/>
    </xf>
    <xf numFmtId="169" fontId="18" fillId="0" borderId="59" xfId="8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Border="1" applyAlignment="1">
      <alignment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167" fontId="12" fillId="0" borderId="1" xfId="3" applyNumberFormat="1" applyFont="1" applyFill="1" applyBorder="1" applyAlignment="1">
      <alignment horizontal="center" vertical="center" wrapText="1"/>
    </xf>
    <xf numFmtId="167" fontId="7" fillId="0" borderId="1" xfId="3" applyNumberFormat="1" applyFont="1" applyFill="1" applyBorder="1" applyAlignment="1">
      <alignment horizontal="center" vertical="center" wrapText="1"/>
    </xf>
    <xf numFmtId="165" fontId="4" fillId="0" borderId="1" xfId="3" quotePrefix="1" applyNumberFormat="1" applyFont="1" applyFill="1" applyBorder="1" applyAlignment="1">
      <alignment horizontal="center" vertical="center" wrapText="1"/>
    </xf>
    <xf numFmtId="167" fontId="4" fillId="0" borderId="1" xfId="3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165" fontId="20" fillId="0" borderId="29" xfId="0" applyNumberFormat="1" applyFont="1" applyFill="1" applyBorder="1" applyAlignment="1">
      <alignment horizontal="center" vertical="center" wrapText="1"/>
    </xf>
    <xf numFmtId="167" fontId="20" fillId="3" borderId="29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Border="1" applyAlignment="1">
      <alignment vertical="center" wrapText="1"/>
    </xf>
    <xf numFmtId="167" fontId="12" fillId="0" borderId="1" xfId="2" applyNumberFormat="1" applyFont="1" applyFill="1" applyBorder="1" applyAlignment="1">
      <alignment horizontal="center" vertical="center" wrapText="1"/>
    </xf>
    <xf numFmtId="166" fontId="18" fillId="2" borderId="44" xfId="7" applyNumberFormat="1" applyFont="1" applyFill="1" applyBorder="1" applyAlignment="1">
      <alignment horizontal="left" vertical="center" wrapText="1"/>
    </xf>
    <xf numFmtId="166" fontId="18" fillId="2" borderId="45" xfId="7" applyNumberFormat="1" applyFont="1" applyFill="1" applyBorder="1" applyAlignment="1">
      <alignment horizontal="center" vertical="center" wrapText="1"/>
    </xf>
    <xf numFmtId="165" fontId="18" fillId="2" borderId="31" xfId="8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vertical="center" wrapText="1"/>
    </xf>
    <xf numFmtId="165" fontId="4" fillId="0" borderId="2" xfId="0" quotePrefix="1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9" fontId="18" fillId="2" borderId="0" xfId="7" applyNumberFormat="1" applyFont="1" applyFill="1" applyAlignment="1">
      <alignment vertical="center" wrapText="1"/>
    </xf>
    <xf numFmtId="165" fontId="4" fillId="0" borderId="1" xfId="4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49" fontId="4" fillId="4" borderId="3" xfId="2" applyNumberFormat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165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167" fontId="39" fillId="4" borderId="1" xfId="9" applyNumberFormat="1" applyFont="1" applyFill="1" applyBorder="1" applyAlignment="1">
      <alignment horizontal="center" vertical="center"/>
    </xf>
    <xf numFmtId="0" fontId="39" fillId="0" borderId="0" xfId="1" applyFont="1"/>
    <xf numFmtId="0" fontId="39" fillId="0" borderId="1" xfId="1" applyFont="1" applyBorder="1" applyAlignment="1">
      <alignment horizontal="center" vertical="center" wrapText="1"/>
    </xf>
    <xf numFmtId="0" fontId="39" fillId="4" borderId="0" xfId="1" applyFont="1" applyFill="1"/>
    <xf numFmtId="0" fontId="39" fillId="4" borderId="1" xfId="1" applyFont="1" applyFill="1" applyBorder="1" applyAlignment="1">
      <alignment horizontal="center" vertical="center"/>
    </xf>
    <xf numFmtId="167" fontId="39" fillId="4" borderId="1" xfId="10" applyNumberFormat="1" applyFont="1" applyFill="1" applyBorder="1" applyAlignment="1">
      <alignment horizontal="center" vertical="center"/>
    </xf>
    <xf numFmtId="0" fontId="39" fillId="4" borderId="0" xfId="1" applyFont="1" applyFill="1" applyAlignment="1">
      <alignment vertical="center"/>
    </xf>
    <xf numFmtId="0" fontId="39" fillId="4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67" fontId="6" fillId="0" borderId="1" xfId="1" applyNumberFormat="1" applyFont="1" applyFill="1" applyBorder="1" applyAlignment="1">
      <alignment horizontal="center" vertical="center"/>
    </xf>
    <xf numFmtId="167" fontId="6" fillId="0" borderId="1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/>
    <xf numFmtId="167" fontId="6" fillId="4" borderId="1" xfId="1" applyNumberFormat="1" applyFont="1" applyFill="1" applyBorder="1" applyAlignment="1">
      <alignment horizontal="center" vertical="center"/>
    </xf>
    <xf numFmtId="0" fontId="6" fillId="4" borderId="0" xfId="1" applyFont="1" applyFill="1"/>
    <xf numFmtId="166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166" fontId="6" fillId="4" borderId="1" xfId="1" applyNumberFormat="1" applyFont="1" applyFill="1" applyBorder="1" applyAlignment="1">
      <alignment horizontal="center" vertical="center" wrapText="1"/>
    </xf>
    <xf numFmtId="0" fontId="9" fillId="0" borderId="0" xfId="1"/>
    <xf numFmtId="0" fontId="9" fillId="4" borderId="0" xfId="1" applyFill="1"/>
    <xf numFmtId="0" fontId="6" fillId="4" borderId="1" xfId="1" applyFont="1" applyFill="1" applyBorder="1" applyAlignment="1">
      <alignment horizontal="center" vertical="center" wrapText="1"/>
    </xf>
    <xf numFmtId="2" fontId="39" fillId="4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7" fontId="12" fillId="4" borderId="1" xfId="3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/>
    </xf>
    <xf numFmtId="167" fontId="4" fillId="4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41" fillId="4" borderId="58" xfId="1" applyFont="1" applyFill="1" applyBorder="1" applyAlignment="1">
      <alignment horizontal="center" vertical="center"/>
    </xf>
    <xf numFmtId="2" fontId="39" fillId="0" borderId="1" xfId="1" applyNumberFormat="1" applyFont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4" fillId="0" borderId="1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4" borderId="1" xfId="2" applyFont="1" applyFill="1" applyBorder="1" applyAlignment="1">
      <alignment horizontal="center" wrapText="1"/>
    </xf>
    <xf numFmtId="0" fontId="6" fillId="4" borderId="1" xfId="1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39" fillId="4" borderId="1" xfId="1" applyFont="1" applyFill="1" applyBorder="1" applyAlignment="1">
      <alignment horizontal="center" wrapText="1"/>
    </xf>
    <xf numFmtId="0" fontId="3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0" fontId="42" fillId="0" borderId="61" xfId="0" applyFont="1" applyBorder="1" applyAlignment="1">
      <alignment horizontal="center" wrapText="1"/>
    </xf>
    <xf numFmtId="0" fontId="4" fillId="0" borderId="1" xfId="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4" borderId="0" xfId="0" applyFont="1" applyFill="1"/>
    <xf numFmtId="167" fontId="6" fillId="4" borderId="1" xfId="0" quotePrefix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167" fontId="41" fillId="4" borderId="1" xfId="9" applyNumberFormat="1" applyFont="1" applyFill="1" applyBorder="1" applyAlignment="1">
      <alignment horizontal="center" vertical="center"/>
    </xf>
    <xf numFmtId="0" fontId="43" fillId="0" borderId="0" xfId="0" applyFont="1"/>
    <xf numFmtId="37" fontId="4" fillId="0" borderId="1" xfId="3" quotePrefix="1" applyNumberFormat="1" applyFont="1" applyFill="1" applyBorder="1" applyAlignment="1">
      <alignment horizontal="center" vertical="center" wrapText="1"/>
    </xf>
    <xf numFmtId="166" fontId="22" fillId="4" borderId="34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wrapText="1"/>
    </xf>
    <xf numFmtId="166" fontId="22" fillId="4" borderId="31" xfId="7" applyNumberFormat="1" applyFont="1" applyFill="1" applyBorder="1" applyAlignment="1">
      <alignment vertical="center" wrapText="1"/>
    </xf>
    <xf numFmtId="166" fontId="18" fillId="2" borderId="36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wrapText="1"/>
    </xf>
    <xf numFmtId="166" fontId="18" fillId="2" borderId="35" xfId="7" applyNumberFormat="1" applyFont="1" applyFill="1" applyBorder="1" applyAlignment="1">
      <alignment vertical="center" wrapText="1"/>
    </xf>
    <xf numFmtId="165" fontId="12" fillId="4" borderId="1" xfId="2" applyNumberFormat="1" applyFont="1" applyFill="1" applyBorder="1" applyAlignment="1">
      <alignment horizontal="center"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20" fillId="3" borderId="29" xfId="0" applyFont="1" applyFill="1" applyBorder="1" applyAlignment="1">
      <alignment horizontal="center" vertical="center" wrapText="1"/>
    </xf>
    <xf numFmtId="1" fontId="18" fillId="2" borderId="41" xfId="7" applyNumberFormat="1" applyFont="1" applyFill="1" applyBorder="1" applyAlignment="1">
      <alignment horizontal="center" vertical="center" wrapText="1"/>
    </xf>
    <xf numFmtId="1" fontId="18" fillId="2" borderId="17" xfId="7" applyNumberFormat="1" applyFont="1" applyFill="1" applyBorder="1" applyAlignment="1">
      <alignment horizontal="center" vertical="center" wrapText="1"/>
    </xf>
    <xf numFmtId="166" fontId="18" fillId="2" borderId="41" xfId="7" applyNumberFormat="1" applyFont="1" applyFill="1" applyBorder="1" applyAlignment="1">
      <alignment horizontal="center" vertical="center" wrapText="1"/>
    </xf>
    <xf numFmtId="166" fontId="18" fillId="2" borderId="18" xfId="7" applyNumberFormat="1" applyFont="1" applyFill="1" applyBorder="1" applyAlignment="1">
      <alignment horizontal="center" vertical="center" wrapText="1"/>
    </xf>
    <xf numFmtId="166" fontId="19" fillId="4" borderId="0" xfId="7" applyNumberFormat="1" applyFont="1" applyFill="1" applyAlignment="1">
      <alignment vertical="center" wrapText="1"/>
    </xf>
    <xf numFmtId="166" fontId="18" fillId="2" borderId="0" xfId="7" applyNumberFormat="1" applyFont="1" applyFill="1" applyAlignment="1">
      <alignment horizontal="right"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6" fontId="22" fillId="4" borderId="31" xfId="7" applyNumberFormat="1" applyFont="1" applyFill="1" applyBorder="1" applyAlignment="1">
      <alignment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18" fillId="2" borderId="36" xfId="7" applyNumberFormat="1" applyFont="1" applyFill="1" applyBorder="1" applyAlignment="1">
      <alignment vertical="center" wrapText="1"/>
    </xf>
    <xf numFmtId="166" fontId="18" fillId="2" borderId="31" xfId="7" applyNumberFormat="1" applyFont="1" applyFill="1" applyBorder="1" applyAlignment="1">
      <alignment vertical="center" wrapText="1"/>
    </xf>
    <xf numFmtId="166" fontId="18" fillId="2" borderId="41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Alignment="1">
      <alignment horizontal="right" vertical="center" wrapText="1"/>
    </xf>
    <xf numFmtId="166" fontId="22" fillId="4" borderId="36" xfId="0" applyNumberFormat="1" applyFont="1" applyFill="1" applyBorder="1" applyAlignment="1">
      <alignment vertical="center" wrapText="1"/>
    </xf>
    <xf numFmtId="166" fontId="22" fillId="4" borderId="14" xfId="0" applyNumberFormat="1" applyFont="1" applyFill="1" applyBorder="1" applyAlignment="1">
      <alignment horizontal="left" vertical="center" wrapText="1"/>
    </xf>
    <xf numFmtId="166" fontId="22" fillId="4" borderId="29" xfId="0" applyNumberFormat="1" applyFont="1" applyFill="1" applyBorder="1" applyAlignment="1">
      <alignment horizontal="left" vertical="center" wrapText="1"/>
    </xf>
    <xf numFmtId="166" fontId="18" fillId="2" borderId="2" xfId="7" applyNumberFormat="1" applyFont="1" applyFill="1" applyBorder="1" applyAlignment="1">
      <alignment horizontal="center" vertical="center" wrapText="1"/>
    </xf>
    <xf numFmtId="166" fontId="18" fillId="2" borderId="35" xfId="7" applyNumberFormat="1" applyFont="1" applyFill="1" applyBorder="1" applyAlignment="1">
      <alignment vertical="center" wrapText="1"/>
    </xf>
    <xf numFmtId="166" fontId="18" fillId="2" borderId="34" xfId="7" applyNumberFormat="1" applyFont="1" applyFill="1" applyBorder="1" applyAlignment="1">
      <alignment vertical="center" wrapText="1"/>
    </xf>
    <xf numFmtId="0" fontId="20" fillId="3" borderId="32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0" fontId="38" fillId="3" borderId="0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horizontal="right" vertical="center" wrapText="1"/>
    </xf>
    <xf numFmtId="167" fontId="20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20" fillId="3" borderId="29" xfId="0" applyNumberFormat="1" applyFont="1" applyFill="1" applyBorder="1" applyAlignment="1">
      <alignment horizontal="center" vertical="center" wrapText="1"/>
    </xf>
    <xf numFmtId="165" fontId="20" fillId="3" borderId="29" xfId="0" applyNumberFormat="1" applyFont="1" applyFill="1" applyBorder="1" applyAlignment="1">
      <alignment horizontal="center" vertical="center" wrapText="1"/>
    </xf>
    <xf numFmtId="0" fontId="20" fillId="3" borderId="60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37" fillId="3" borderId="2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5" fillId="4" borderId="1" xfId="5" applyFont="1" applyFill="1" applyBorder="1" applyAlignment="1">
      <alignment horizontal="center" vertical="center"/>
    </xf>
    <xf numFmtId="1" fontId="22" fillId="4" borderId="16" xfId="7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166" fontId="18" fillId="4" borderId="35" xfId="7" applyNumberFormat="1" applyFont="1" applyFill="1" applyBorder="1" applyAlignment="1">
      <alignment vertical="center" wrapText="1"/>
    </xf>
    <xf numFmtId="1" fontId="18" fillId="4" borderId="35" xfId="7" applyNumberFormat="1" applyFont="1" applyFill="1" applyBorder="1" applyAlignment="1">
      <alignment horizontal="center" vertical="center" wrapText="1"/>
    </xf>
    <xf numFmtId="1" fontId="18" fillId="4" borderId="34" xfId="7" applyNumberFormat="1" applyFont="1" applyFill="1" applyBorder="1" applyAlignment="1">
      <alignment horizontal="center" vertical="center" wrapText="1"/>
    </xf>
    <xf numFmtId="166" fontId="18" fillId="4" borderId="35" xfId="7" applyNumberFormat="1" applyFont="1" applyFill="1" applyBorder="1" applyAlignment="1">
      <alignment horizontal="center" vertical="center" wrapText="1"/>
    </xf>
    <xf numFmtId="166" fontId="18" fillId="4" borderId="59" xfId="7" applyNumberFormat="1" applyFont="1" applyFill="1" applyBorder="1" applyAlignment="1">
      <alignment horizontal="center" vertical="center" wrapText="1"/>
    </xf>
    <xf numFmtId="165" fontId="4" fillId="4" borderId="1" xfId="4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167" fontId="6" fillId="4" borderId="1" xfId="6" applyNumberFormat="1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0" fontId="20" fillId="4" borderId="29" xfId="0" applyFont="1" applyFill="1" applyBorder="1" applyAlignment="1">
      <alignment horizontal="center" wrapText="1"/>
    </xf>
    <xf numFmtId="166" fontId="39" fillId="0" borderId="0" xfId="1" applyNumberFormat="1" applyFont="1"/>
    <xf numFmtId="4" fontId="6" fillId="4" borderId="1" xfId="0" quotePrefix="1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15" fillId="0" borderId="1" xfId="5" applyFont="1" applyBorder="1" applyAlignment="1">
      <alignment vertical="center" wrapText="1"/>
    </xf>
    <xf numFmtId="0" fontId="15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0" fillId="4" borderId="0" xfId="0" applyFill="1" applyAlignment="1">
      <alignment vertical="center"/>
    </xf>
    <xf numFmtId="0" fontId="15" fillId="2" borderId="1" xfId="5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8" fillId="2" borderId="35" xfId="7" applyNumberFormat="1" applyFont="1" applyFill="1" applyBorder="1" applyAlignment="1">
      <alignment vertical="center" wrapText="1"/>
    </xf>
    <xf numFmtId="166" fontId="22" fillId="4" borderId="36" xfId="0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wrapText="1"/>
    </xf>
    <xf numFmtId="166" fontId="18" fillId="2" borderId="16" xfId="7" applyNumberFormat="1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wrapText="1"/>
    </xf>
    <xf numFmtId="166" fontId="18" fillId="2" borderId="31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wrapText="1"/>
    </xf>
    <xf numFmtId="166" fontId="18" fillId="2" borderId="34" xfId="7" applyNumberFormat="1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20" fillId="4" borderId="29" xfId="0" applyNumberFormat="1" applyFont="1" applyFill="1" applyBorder="1" applyAlignment="1">
      <alignment horizontal="center" vertical="center" wrapText="1"/>
    </xf>
    <xf numFmtId="166" fontId="18" fillId="4" borderId="23" xfId="7" applyNumberFormat="1" applyFont="1" applyFill="1" applyBorder="1" applyAlignment="1">
      <alignment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5" fontId="18" fillId="4" borderId="42" xfId="8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65" fontId="35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3" fontId="35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" fillId="4" borderId="0" xfId="0" applyFont="1" applyFill="1" applyAlignment="1">
      <alignment horizontal="center"/>
    </xf>
    <xf numFmtId="37" fontId="7" fillId="4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8" fillId="2" borderId="29" xfId="0" applyFont="1" applyFill="1" applyBorder="1" applyAlignment="1">
      <alignment horizontal="center" vertical="center" wrapText="1"/>
    </xf>
    <xf numFmtId="166" fontId="18" fillId="4" borderId="0" xfId="7" applyNumberFormat="1" applyFont="1" applyFill="1" applyAlignment="1">
      <alignment vertical="center" wrapText="1"/>
    </xf>
    <xf numFmtId="166" fontId="18" fillId="4" borderId="34" xfId="7" applyNumberFormat="1" applyFont="1" applyFill="1" applyBorder="1" applyAlignment="1">
      <alignment horizontal="center" vertical="center" wrapText="1"/>
    </xf>
    <xf numFmtId="166" fontId="18" fillId="4" borderId="59" xfId="8" applyNumberFormat="1" applyFont="1" applyFill="1" applyBorder="1" applyAlignment="1">
      <alignment horizontal="center" vertical="center" wrapText="1"/>
    </xf>
    <xf numFmtId="166" fontId="18" fillId="4" borderId="36" xfId="7" applyNumberFormat="1" applyFont="1" applyFill="1" applyBorder="1" applyAlignment="1">
      <alignment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166" fontId="18" fillId="4" borderId="0" xfId="7" applyNumberFormat="1" applyFont="1" applyFill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45" fillId="0" borderId="0" xfId="0" applyFont="1" applyFill="1"/>
    <xf numFmtId="167" fontId="6" fillId="4" borderId="1" xfId="1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/>
    </xf>
    <xf numFmtId="0" fontId="20" fillId="3" borderId="29" xfId="0" applyFont="1" applyFill="1" applyBorder="1" applyAlignment="1">
      <alignment wrapText="1"/>
    </xf>
    <xf numFmtId="0" fontId="20" fillId="3" borderId="29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vertical="center" wrapText="1"/>
    </xf>
    <xf numFmtId="165" fontId="4" fillId="0" borderId="0" xfId="0" applyNumberFormat="1" applyFont="1" applyFill="1" applyAlignment="1">
      <alignment horizontal="right" vertical="center" wrapText="1"/>
    </xf>
    <xf numFmtId="0" fontId="39" fillId="0" borderId="3" xfId="1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5" fontId="12" fillId="4" borderId="1" xfId="0" applyNumberFormat="1" applyFont="1" applyFill="1" applyBorder="1" applyAlignment="1">
      <alignment horizontal="center" vertical="center" wrapText="1"/>
    </xf>
    <xf numFmtId="165" fontId="4" fillId="5" borderId="1" xfId="4" applyNumberFormat="1" applyFont="1" applyFill="1" applyBorder="1" applyAlignment="1">
      <alignment horizontal="center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66" fontId="19" fillId="4" borderId="0" xfId="7" applyNumberFormat="1" applyFont="1" applyFill="1" applyAlignment="1">
      <alignment vertical="center" wrapText="1"/>
    </xf>
    <xf numFmtId="166" fontId="22" fillId="4" borderId="31" xfId="7" applyNumberFormat="1" applyFont="1" applyFill="1" applyBorder="1" applyAlignment="1">
      <alignment vertical="center" wrapText="1"/>
    </xf>
    <xf numFmtId="0" fontId="20" fillId="4" borderId="29" xfId="0" applyFont="1" applyFill="1" applyBorder="1" applyAlignment="1">
      <alignment wrapText="1"/>
    </xf>
    <xf numFmtId="166" fontId="22" fillId="4" borderId="34" xfId="7" applyNumberFormat="1" applyFont="1" applyFill="1" applyBorder="1" applyAlignment="1">
      <alignment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6" fontId="18" fillId="4" borderId="31" xfId="7" applyNumberFormat="1" applyFont="1" applyFill="1" applyBorder="1" applyAlignment="1">
      <alignment vertical="center" wrapText="1"/>
    </xf>
    <xf numFmtId="166" fontId="18" fillId="4" borderId="36" xfId="7" applyNumberFormat="1" applyFont="1" applyFill="1" applyBorder="1" applyAlignment="1">
      <alignment vertical="center" wrapText="1"/>
    </xf>
    <xf numFmtId="0" fontId="4" fillId="4" borderId="58" xfId="1" applyFont="1" applyFill="1" applyBorder="1" applyAlignment="1">
      <alignment horizontal="center" vertical="center"/>
    </xf>
    <xf numFmtId="167" fontId="4" fillId="4" borderId="1" xfId="10" applyNumberFormat="1" applyFont="1" applyFill="1" applyBorder="1" applyAlignment="1">
      <alignment horizontal="center" vertical="center"/>
    </xf>
    <xf numFmtId="166" fontId="18" fillId="4" borderId="0" xfId="7" applyNumberFormat="1" applyFont="1" applyFill="1" applyAlignment="1">
      <alignment horizontal="right" vertical="center" wrapText="1"/>
    </xf>
    <xf numFmtId="166" fontId="18" fillId="4" borderId="16" xfId="0" applyNumberFormat="1" applyFont="1" applyFill="1" applyBorder="1" applyAlignment="1">
      <alignment horizontal="center" vertical="center" wrapText="1"/>
    </xf>
    <xf numFmtId="166" fontId="18" fillId="4" borderId="16" xfId="7" applyNumberFormat="1" applyFont="1" applyFill="1" applyBorder="1" applyAlignment="1">
      <alignment horizontal="center" vertical="center" wrapText="1"/>
    </xf>
    <xf numFmtId="166" fontId="18" fillId="4" borderId="42" xfId="7" applyNumberFormat="1" applyFont="1" applyFill="1" applyBorder="1" applyAlignment="1">
      <alignment horizontal="center" vertical="center" wrapText="1"/>
    </xf>
    <xf numFmtId="168" fontId="18" fillId="4" borderId="34" xfId="7" applyNumberFormat="1" applyFont="1" applyFill="1" applyBorder="1" applyAlignment="1">
      <alignment horizontal="center" vertical="center" wrapText="1"/>
    </xf>
    <xf numFmtId="168" fontId="18" fillId="4" borderId="35" xfId="7" applyNumberFormat="1" applyFont="1" applyFill="1" applyBorder="1" applyAlignment="1">
      <alignment horizontal="center" vertical="center" wrapText="1"/>
    </xf>
    <xf numFmtId="165" fontId="18" fillId="4" borderId="59" xfId="8" applyNumberFormat="1" applyFont="1" applyFill="1" applyBorder="1" applyAlignment="1">
      <alignment horizontal="center" vertical="center" wrapText="1"/>
    </xf>
    <xf numFmtId="166" fontId="31" fillId="4" borderId="31" xfId="7" applyNumberFormat="1" applyFont="1" applyFill="1" applyBorder="1" applyAlignment="1">
      <alignment horizontal="center" vertical="center" wrapText="1"/>
    </xf>
    <xf numFmtId="166" fontId="31" fillId="4" borderId="32" xfId="7" applyNumberFormat="1" applyFont="1" applyFill="1" applyBorder="1" applyAlignment="1">
      <alignment horizontal="center" vertical="center" wrapText="1"/>
    </xf>
    <xf numFmtId="166" fontId="18" fillId="4" borderId="1" xfId="7" applyNumberFormat="1" applyFont="1" applyFill="1" applyBorder="1" applyAlignment="1">
      <alignment vertical="center" wrapText="1"/>
    </xf>
    <xf numFmtId="166" fontId="18" fillId="4" borderId="1" xfId="7" applyNumberFormat="1" applyFont="1" applyFill="1" applyBorder="1" applyAlignment="1">
      <alignment horizontal="center" vertical="center" wrapText="1"/>
    </xf>
    <xf numFmtId="165" fontId="18" fillId="4" borderId="1" xfId="8" applyNumberFormat="1" applyFont="1" applyFill="1" applyBorder="1" applyAlignment="1">
      <alignment horizontal="center" vertical="center" wrapText="1"/>
    </xf>
    <xf numFmtId="166" fontId="18" fillId="4" borderId="44" xfId="7" applyNumberFormat="1" applyFont="1" applyFill="1" applyBorder="1" applyAlignment="1">
      <alignment vertical="center" wrapText="1"/>
    </xf>
    <xf numFmtId="1" fontId="18" fillId="4" borderId="44" xfId="7" applyNumberFormat="1" applyFont="1" applyFill="1" applyBorder="1" applyAlignment="1">
      <alignment horizontal="center" vertical="center" wrapText="1"/>
    </xf>
    <xf numFmtId="1" fontId="18" fillId="4" borderId="45" xfId="7" applyNumberFormat="1" applyFont="1" applyFill="1" applyBorder="1" applyAlignment="1">
      <alignment horizontal="center" vertical="center" wrapText="1"/>
    </xf>
    <xf numFmtId="166" fontId="18" fillId="4" borderId="54" xfId="7" applyNumberFormat="1" applyFont="1" applyFill="1" applyBorder="1" applyAlignment="1">
      <alignment horizontal="center" vertical="center" wrapText="1"/>
    </xf>
    <xf numFmtId="166" fontId="18" fillId="4" borderId="16" xfId="7" applyNumberFormat="1" applyFont="1" applyFill="1" applyBorder="1" applyAlignment="1">
      <alignment vertical="center" wrapText="1"/>
    </xf>
    <xf numFmtId="166" fontId="18" fillId="4" borderId="57" xfId="7" applyNumberFormat="1" applyFont="1" applyFill="1" applyBorder="1" applyAlignment="1">
      <alignment horizontal="center" vertical="center" wrapText="1"/>
    </xf>
    <xf numFmtId="166" fontId="18" fillId="4" borderId="34" xfId="7" applyNumberFormat="1" applyFont="1" applyFill="1" applyBorder="1" applyAlignment="1">
      <alignment vertical="center" wrapText="1"/>
    </xf>
    <xf numFmtId="167" fontId="18" fillId="4" borderId="59" xfId="8" applyNumberFormat="1" applyFont="1" applyFill="1" applyBorder="1" applyAlignment="1">
      <alignment horizontal="center" vertical="center" wrapText="1"/>
    </xf>
    <xf numFmtId="167" fontId="18" fillId="4" borderId="31" xfId="8" applyNumberFormat="1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wrapText="1"/>
    </xf>
    <xf numFmtId="167" fontId="20" fillId="4" borderId="29" xfId="0" applyNumberFormat="1" applyFont="1" applyFill="1" applyBorder="1" applyAlignment="1">
      <alignment horizontal="center" wrapText="1"/>
    </xf>
    <xf numFmtId="4" fontId="20" fillId="4" borderId="29" xfId="0" applyNumberFormat="1" applyFont="1" applyFill="1" applyBorder="1" applyAlignment="1">
      <alignment horizontal="center" wrapText="1"/>
    </xf>
    <xf numFmtId="165" fontId="20" fillId="4" borderId="29" xfId="0" applyNumberFormat="1" applyFont="1" applyFill="1" applyBorder="1" applyAlignment="1">
      <alignment horizont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165" fontId="15" fillId="4" borderId="58" xfId="0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5" fontId="4" fillId="4" borderId="1" xfId="3" quotePrefix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5" fillId="4" borderId="0" xfId="0" applyFont="1" applyFill="1"/>
    <xf numFmtId="167" fontId="45" fillId="4" borderId="0" xfId="0" applyNumberFormat="1" applyFont="1" applyFill="1"/>
    <xf numFmtId="0" fontId="46" fillId="4" borderId="0" xfId="0" applyFont="1" applyFill="1" applyAlignment="1">
      <alignment horizontal="center" vertical="center"/>
    </xf>
    <xf numFmtId="0" fontId="45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right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37" fontId="4" fillId="4" borderId="1" xfId="0" quotePrefix="1" applyNumberFormat="1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/>
    </xf>
    <xf numFmtId="166" fontId="3" fillId="4" borderId="0" xfId="0" applyNumberFormat="1" applyFont="1" applyFill="1"/>
    <xf numFmtId="0" fontId="6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166" fontId="18" fillId="2" borderId="33" xfId="7" applyNumberFormat="1" applyFont="1" applyFill="1" applyBorder="1" applyAlignment="1">
      <alignment vertical="center" wrapText="1"/>
    </xf>
    <xf numFmtId="166" fontId="18" fillId="2" borderId="34" xfId="7" applyNumberFormat="1" applyFont="1" applyFill="1" applyBorder="1" applyAlignment="1">
      <alignment vertical="center" wrapText="1"/>
    </xf>
    <xf numFmtId="166" fontId="18" fillId="2" borderId="30" xfId="7" applyNumberFormat="1" applyFont="1" applyFill="1" applyBorder="1" applyAlignment="1">
      <alignment vertical="center" wrapText="1"/>
    </xf>
    <xf numFmtId="166" fontId="18" fillId="2" borderId="36" xfId="7" applyNumberFormat="1" applyFont="1" applyFill="1" applyBorder="1" applyAlignment="1">
      <alignment vertical="center" wrapText="1"/>
    </xf>
    <xf numFmtId="166" fontId="30" fillId="2" borderId="37" xfId="7" applyNumberFormat="1" applyFont="1" applyFill="1" applyBorder="1" applyAlignment="1">
      <alignment vertical="center" wrapText="1"/>
    </xf>
    <xf numFmtId="166" fontId="30" fillId="2" borderId="38" xfId="7" applyNumberFormat="1" applyFont="1" applyFill="1" applyBorder="1" applyAlignment="1">
      <alignment vertical="center" wrapText="1"/>
    </xf>
    <xf numFmtId="166" fontId="30" fillId="2" borderId="20" xfId="7" applyNumberFormat="1" applyFont="1" applyFill="1" applyBorder="1" applyAlignment="1">
      <alignment vertical="center" wrapText="1"/>
    </xf>
    <xf numFmtId="166" fontId="30" fillId="2" borderId="39" xfId="7" applyNumberFormat="1" applyFont="1" applyFill="1" applyBorder="1" applyAlignment="1">
      <alignment vertical="center" wrapText="1"/>
    </xf>
    <xf numFmtId="166" fontId="18" fillId="2" borderId="40" xfId="7" applyNumberFormat="1" applyFont="1" applyFill="1" applyBorder="1" applyAlignment="1">
      <alignment vertical="center" wrapText="1"/>
    </xf>
    <xf numFmtId="166" fontId="18" fillId="2" borderId="17" xfId="7" applyNumberFormat="1" applyFont="1" applyFill="1" applyBorder="1" applyAlignment="1">
      <alignment vertical="center" wrapText="1"/>
    </xf>
    <xf numFmtId="166" fontId="18" fillId="2" borderId="41" xfId="7" applyNumberFormat="1" applyFont="1" applyFill="1" applyBorder="1" applyAlignment="1">
      <alignment vertical="center" wrapText="1"/>
    </xf>
    <xf numFmtId="166" fontId="18" fillId="2" borderId="18" xfId="7" applyNumberFormat="1" applyFont="1" applyFill="1" applyBorder="1" applyAlignment="1">
      <alignment vertical="center" wrapText="1"/>
    </xf>
    <xf numFmtId="166" fontId="27" fillId="2" borderId="19" xfId="7" applyNumberFormat="1" applyFont="1" applyFill="1" applyBorder="1" applyAlignment="1">
      <alignment horizontal="center" vertical="center" wrapText="1"/>
    </xf>
    <xf numFmtId="166" fontId="27" fillId="2" borderId="6" xfId="7" applyNumberFormat="1" applyFont="1" applyFill="1" applyBorder="1" applyAlignment="1">
      <alignment horizontal="center" vertical="center" wrapText="1"/>
    </xf>
    <xf numFmtId="166" fontId="27" fillId="2" borderId="22" xfId="7" applyNumberFormat="1" applyFont="1" applyFill="1" applyBorder="1" applyAlignment="1">
      <alignment horizontal="center" vertical="center" wrapText="1"/>
    </xf>
    <xf numFmtId="166" fontId="27" fillId="2" borderId="1" xfId="7" applyNumberFormat="1" applyFont="1" applyFill="1" applyBorder="1" applyAlignment="1">
      <alignment horizontal="center" vertical="center" wrapText="1"/>
    </xf>
    <xf numFmtId="166" fontId="28" fillId="2" borderId="20" xfId="7" applyNumberFormat="1" applyFont="1" applyFill="1" applyBorder="1" applyAlignment="1">
      <alignment horizontal="left" vertical="center" wrapText="1"/>
    </xf>
    <xf numFmtId="166" fontId="28" fillId="2" borderId="9" xfId="7" applyNumberFormat="1" applyFont="1" applyFill="1" applyBorder="1" applyAlignment="1">
      <alignment horizontal="left" vertical="center" wrapText="1"/>
    </xf>
    <xf numFmtId="166" fontId="28" fillId="2" borderId="21" xfId="7" applyNumberFormat="1" applyFont="1" applyFill="1" applyBorder="1" applyAlignment="1">
      <alignment horizontal="left" vertical="center" wrapText="1"/>
    </xf>
    <xf numFmtId="166" fontId="18" fillId="4" borderId="23" xfId="7" applyNumberFormat="1" applyFont="1" applyFill="1" applyBorder="1" applyAlignment="1">
      <alignment horizontal="left" vertical="center" wrapText="1"/>
    </xf>
    <xf numFmtId="166" fontId="18" fillId="4" borderId="0" xfId="7" applyNumberFormat="1" applyFont="1" applyFill="1" applyBorder="1" applyAlignment="1">
      <alignment horizontal="left" vertical="center" wrapText="1"/>
    </xf>
    <xf numFmtId="166" fontId="18" fillId="4" borderId="24" xfId="7" applyNumberFormat="1" applyFont="1" applyFill="1" applyBorder="1" applyAlignment="1">
      <alignment horizontal="left" vertical="center" wrapText="1"/>
    </xf>
    <xf numFmtId="166" fontId="18" fillId="2" borderId="25" xfId="7" applyNumberFormat="1" applyFont="1" applyFill="1" applyBorder="1" applyAlignment="1">
      <alignment horizontal="center" vertical="center" wrapText="1"/>
    </xf>
    <xf numFmtId="166" fontId="18" fillId="2" borderId="50" xfId="7" applyNumberFormat="1" applyFont="1" applyFill="1" applyBorder="1" applyAlignment="1">
      <alignment horizontal="center" vertical="center" wrapText="1"/>
    </xf>
    <xf numFmtId="166" fontId="18" fillId="2" borderId="5" xfId="7" applyNumberFormat="1" applyFont="1" applyFill="1" applyBorder="1" applyAlignment="1">
      <alignment horizontal="center" vertical="center" wrapText="1"/>
    </xf>
    <xf numFmtId="166" fontId="18" fillId="2" borderId="51" xfId="7" applyNumberFormat="1" applyFont="1" applyFill="1" applyBorder="1" applyAlignment="1">
      <alignment horizontal="center" vertical="center" wrapText="1"/>
    </xf>
    <xf numFmtId="166" fontId="28" fillId="2" borderId="23" xfId="7" applyNumberFormat="1" applyFont="1" applyFill="1" applyBorder="1" applyAlignment="1">
      <alignment horizontal="left" vertical="center" wrapText="1"/>
    </xf>
    <xf numFmtId="166" fontId="28" fillId="2" borderId="0" xfId="7" applyNumberFormat="1" applyFont="1" applyFill="1" applyBorder="1" applyAlignment="1">
      <alignment horizontal="left" vertical="center" wrapText="1"/>
    </xf>
    <xf numFmtId="166" fontId="28" fillId="2" borderId="24" xfId="7" applyNumberFormat="1" applyFont="1" applyFill="1" applyBorder="1" applyAlignment="1">
      <alignment horizontal="left" vertical="center" wrapText="1"/>
    </xf>
    <xf numFmtId="166" fontId="18" fillId="2" borderId="41" xfId="7" applyNumberFormat="1" applyFont="1" applyFill="1" applyBorder="1" applyAlignment="1">
      <alignment horizontal="left" vertical="center" wrapText="1"/>
    </xf>
    <xf numFmtId="166" fontId="18" fillId="2" borderId="14" xfId="7" applyNumberFormat="1" applyFont="1" applyFill="1" applyBorder="1" applyAlignment="1">
      <alignment horizontal="left" vertical="center" wrapText="1"/>
    </xf>
    <xf numFmtId="166" fontId="18" fillId="2" borderId="29" xfId="7" applyNumberFormat="1" applyFont="1" applyFill="1" applyBorder="1" applyAlignment="1">
      <alignment horizontal="left" vertical="center" wrapText="1"/>
    </xf>
    <xf numFmtId="166" fontId="18" fillId="2" borderId="52" xfId="7" applyNumberFormat="1" applyFont="1" applyFill="1" applyBorder="1" applyAlignment="1">
      <alignment vertical="center" wrapText="1"/>
    </xf>
    <xf numFmtId="166" fontId="18" fillId="2" borderId="53" xfId="7" applyNumberFormat="1" applyFont="1" applyFill="1" applyBorder="1" applyAlignment="1">
      <alignment vertical="center" wrapText="1"/>
    </xf>
    <xf numFmtId="166" fontId="18" fillId="2" borderId="55" xfId="7" applyNumberFormat="1" applyFont="1" applyFill="1" applyBorder="1" applyAlignment="1">
      <alignment vertical="center" wrapText="1"/>
    </xf>
    <xf numFmtId="166" fontId="18" fillId="2" borderId="56" xfId="7" applyNumberFormat="1" applyFont="1" applyFill="1" applyBorder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18" fillId="2" borderId="0" xfId="7" applyNumberFormat="1" applyFont="1" applyFill="1" applyAlignment="1">
      <alignment horizontal="right" vertical="center" wrapText="1"/>
    </xf>
    <xf numFmtId="0" fontId="15" fillId="0" borderId="0" xfId="0" applyFont="1" applyAlignment="1">
      <alignment horizontal="right"/>
    </xf>
    <xf numFmtId="166" fontId="19" fillId="4" borderId="0" xfId="7" applyNumberFormat="1" applyFont="1" applyFill="1" applyAlignment="1">
      <alignment horizontal="center" vertical="center" wrapText="1"/>
    </xf>
    <xf numFmtId="166" fontId="22" fillId="4" borderId="40" xfId="7" applyNumberFormat="1" applyFont="1" applyFill="1" applyBorder="1" applyAlignment="1">
      <alignment vertical="center" wrapText="1"/>
    </xf>
    <xf numFmtId="166" fontId="22" fillId="4" borderId="17" xfId="7" applyNumberFormat="1" applyFont="1" applyFill="1" applyBorder="1" applyAlignment="1">
      <alignment vertical="center" wrapText="1"/>
    </xf>
    <xf numFmtId="166" fontId="22" fillId="4" borderId="41" xfId="7" applyNumberFormat="1" applyFont="1" applyFill="1" applyBorder="1" applyAlignment="1">
      <alignment vertical="center" wrapText="1"/>
    </xf>
    <xf numFmtId="166" fontId="22" fillId="4" borderId="18" xfId="7" applyNumberFormat="1" applyFont="1" applyFill="1" applyBorder="1" applyAlignment="1">
      <alignment vertical="center" wrapText="1"/>
    </xf>
    <xf numFmtId="166" fontId="22" fillId="4" borderId="13" xfId="7" applyNumberFormat="1" applyFont="1" applyFill="1" applyBorder="1" applyAlignment="1">
      <alignment vertical="center" wrapText="1"/>
    </xf>
    <xf numFmtId="166" fontId="22" fillId="4" borderId="14" xfId="7" applyNumberFormat="1" applyFont="1" applyFill="1" applyBorder="1" applyAlignment="1">
      <alignment vertical="center" wrapText="1"/>
    </xf>
    <xf numFmtId="166" fontId="22" fillId="4" borderId="29" xfId="7" applyNumberFormat="1" applyFont="1" applyFill="1" applyBorder="1" applyAlignment="1">
      <alignment vertical="center" wrapText="1"/>
    </xf>
    <xf numFmtId="166" fontId="21" fillId="4" borderId="0" xfId="7" applyNumberFormat="1" applyFont="1" applyFill="1" applyAlignment="1">
      <alignment vertical="center" wrapText="1"/>
    </xf>
    <xf numFmtId="166" fontId="22" fillId="4" borderId="8" xfId="7" applyNumberFormat="1" applyFont="1" applyFill="1" applyBorder="1" applyAlignment="1">
      <alignment horizontal="center" vertical="center" wrapText="1"/>
    </xf>
    <xf numFmtId="166" fontId="22" fillId="4" borderId="9" xfId="7" applyNumberFormat="1" applyFont="1" applyFill="1" applyBorder="1" applyAlignment="1">
      <alignment horizontal="center" vertical="center" wrapText="1"/>
    </xf>
    <xf numFmtId="166" fontId="22" fillId="4" borderId="10" xfId="7" applyNumberFormat="1" applyFont="1" applyFill="1" applyBorder="1" applyAlignment="1">
      <alignment horizontal="center" vertical="center" wrapText="1"/>
    </xf>
    <xf numFmtId="166" fontId="22" fillId="4" borderId="11" xfId="7" applyNumberFormat="1" applyFont="1" applyFill="1" applyBorder="1" applyAlignment="1">
      <alignment horizontal="center" vertical="center" wrapText="1"/>
    </xf>
    <xf numFmtId="166" fontId="22" fillId="4" borderId="0" xfId="7" applyNumberFormat="1" applyFont="1" applyFill="1" applyBorder="1" applyAlignment="1">
      <alignment horizontal="center" vertical="center" wrapText="1"/>
    </xf>
    <xf numFmtId="166" fontId="22" fillId="4" borderId="12" xfId="7" applyNumberFormat="1" applyFont="1" applyFill="1" applyBorder="1" applyAlignment="1">
      <alignment horizontal="center" vertical="center" wrapText="1"/>
    </xf>
    <xf numFmtId="166" fontId="22" fillId="4" borderId="13" xfId="7" applyNumberFormat="1" applyFont="1" applyFill="1" applyBorder="1" applyAlignment="1">
      <alignment horizontal="center" vertical="center" wrapText="1"/>
    </xf>
    <xf numFmtId="166" fontId="22" fillId="4" borderId="14" xfId="7" applyNumberFormat="1" applyFont="1" applyFill="1" applyBorder="1" applyAlignment="1">
      <alignment horizontal="center" vertical="center" wrapText="1"/>
    </xf>
    <xf numFmtId="166" fontId="22" fillId="4" borderId="15" xfId="7" applyNumberFormat="1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166" fontId="22" fillId="4" borderId="1" xfId="7" applyNumberFormat="1" applyFont="1" applyFill="1" applyBorder="1" applyAlignment="1">
      <alignment horizontal="center" vertical="center" wrapText="1"/>
    </xf>
    <xf numFmtId="166" fontId="23" fillId="4" borderId="19" xfId="7" applyNumberFormat="1" applyFont="1" applyFill="1" applyBorder="1" applyAlignment="1">
      <alignment horizontal="center" vertical="center" wrapText="1"/>
    </xf>
    <xf numFmtId="166" fontId="23" fillId="4" borderId="6" xfId="7" applyNumberFormat="1" applyFont="1" applyFill="1" applyBorder="1" applyAlignment="1">
      <alignment horizontal="center" vertical="center" wrapText="1"/>
    </xf>
    <xf numFmtId="166" fontId="23" fillId="4" borderId="22" xfId="7" applyNumberFormat="1" applyFont="1" applyFill="1" applyBorder="1" applyAlignment="1">
      <alignment horizontal="center" vertical="center" wrapText="1"/>
    </xf>
    <xf numFmtId="166" fontId="23" fillId="4" borderId="1" xfId="7" applyNumberFormat="1" applyFont="1" applyFill="1" applyBorder="1" applyAlignment="1">
      <alignment horizontal="center" vertical="center" wrapText="1"/>
    </xf>
    <xf numFmtId="166" fontId="24" fillId="4" borderId="20" xfId="7" applyNumberFormat="1" applyFont="1" applyFill="1" applyBorder="1" applyAlignment="1">
      <alignment horizontal="left" vertical="center" wrapText="1"/>
    </xf>
    <xf numFmtId="166" fontId="24" fillId="4" borderId="9" xfId="7" applyNumberFormat="1" applyFont="1" applyFill="1" applyBorder="1" applyAlignment="1">
      <alignment horizontal="left" vertical="center" wrapText="1"/>
    </xf>
    <xf numFmtId="166" fontId="24" fillId="4" borderId="21" xfId="7" applyNumberFormat="1" applyFont="1" applyFill="1" applyBorder="1" applyAlignment="1">
      <alignment horizontal="left" vertical="center" wrapText="1"/>
    </xf>
    <xf numFmtId="166" fontId="15" fillId="4" borderId="23" xfId="7" applyNumberFormat="1" applyFont="1" applyFill="1" applyBorder="1" applyAlignment="1">
      <alignment horizontal="left" vertical="center" wrapText="1"/>
    </xf>
    <xf numFmtId="166" fontId="15" fillId="4" borderId="0" xfId="7" applyNumberFormat="1" applyFont="1" applyFill="1" applyBorder="1" applyAlignment="1">
      <alignment horizontal="left" vertical="center" wrapText="1"/>
    </xf>
    <xf numFmtId="166" fontId="15" fillId="4" borderId="24" xfId="7" applyNumberFormat="1" applyFont="1" applyFill="1" applyBorder="1" applyAlignment="1">
      <alignment horizontal="left" vertical="center" wrapText="1"/>
    </xf>
    <xf numFmtId="166" fontId="22" fillId="4" borderId="25" xfId="7" applyNumberFormat="1" applyFont="1" applyFill="1" applyBorder="1" applyAlignment="1">
      <alignment horizontal="center" vertical="center" wrapText="1"/>
    </xf>
    <xf numFmtId="166" fontId="22" fillId="4" borderId="5" xfId="7" applyNumberFormat="1" applyFont="1" applyFill="1" applyBorder="1" applyAlignment="1">
      <alignment horizontal="center" vertical="center" wrapText="1"/>
    </xf>
    <xf numFmtId="166" fontId="22" fillId="4" borderId="26" xfId="7" applyNumberFormat="1" applyFont="1" applyFill="1" applyBorder="1" applyAlignment="1">
      <alignment horizontal="left" vertical="center" wrapText="1"/>
    </xf>
    <xf numFmtId="166" fontId="22" fillId="4" borderId="4" xfId="7" applyNumberFormat="1" applyFont="1" applyFill="1" applyBorder="1" applyAlignment="1">
      <alignment horizontal="left" vertical="center" wrapText="1"/>
    </xf>
    <xf numFmtId="166" fontId="22" fillId="4" borderId="27" xfId="7" applyNumberFormat="1" applyFont="1" applyFill="1" applyBorder="1" applyAlignment="1">
      <alignment horizontal="left" vertical="center" wrapText="1"/>
    </xf>
    <xf numFmtId="166" fontId="22" fillId="4" borderId="28" xfId="7" applyNumberFormat="1" applyFont="1" applyFill="1" applyBorder="1" applyAlignment="1">
      <alignment horizontal="center" vertical="center" wrapText="1"/>
    </xf>
    <xf numFmtId="166" fontId="22" fillId="4" borderId="2" xfId="7" applyNumberFormat="1" applyFont="1" applyFill="1" applyBorder="1" applyAlignment="1">
      <alignment horizontal="center" vertical="center" wrapText="1"/>
    </xf>
    <xf numFmtId="166" fontId="25" fillId="4" borderId="8" xfId="7" applyNumberFormat="1" applyFont="1" applyFill="1" applyBorder="1" applyAlignment="1">
      <alignment vertical="center" wrapText="1"/>
    </xf>
    <xf numFmtId="166" fontId="25" fillId="4" borderId="9" xfId="7" applyNumberFormat="1" applyFont="1" applyFill="1" applyBorder="1" applyAlignment="1">
      <alignment vertical="center" wrapText="1"/>
    </xf>
    <xf numFmtId="166" fontId="25" fillId="4" borderId="0" xfId="7" applyNumberFormat="1" applyFont="1" applyFill="1" applyBorder="1" applyAlignment="1">
      <alignment vertical="center" wrapText="1"/>
    </xf>
    <xf numFmtId="166" fontId="25" fillId="4" borderId="24" xfId="7" applyNumberFormat="1" applyFont="1" applyFill="1" applyBorder="1" applyAlignment="1">
      <alignment vertical="center" wrapText="1"/>
    </xf>
    <xf numFmtId="166" fontId="28" fillId="0" borderId="23" xfId="7" applyNumberFormat="1" applyFont="1" applyFill="1" applyBorder="1" applyAlignment="1">
      <alignment horizontal="left" vertical="center" wrapText="1"/>
    </xf>
    <xf numFmtId="166" fontId="28" fillId="0" borderId="0" xfId="7" applyNumberFormat="1" applyFont="1" applyFill="1" applyBorder="1" applyAlignment="1">
      <alignment horizontal="left" vertical="center" wrapText="1"/>
    </xf>
    <xf numFmtId="166" fontId="28" fillId="0" borderId="24" xfId="7" applyNumberFormat="1" applyFont="1" applyFill="1" applyBorder="1" applyAlignment="1">
      <alignment horizontal="left" vertical="center" wrapText="1"/>
    </xf>
    <xf numFmtId="166" fontId="18" fillId="0" borderId="26" xfId="7" applyNumberFormat="1" applyFont="1" applyFill="1" applyBorder="1" applyAlignment="1">
      <alignment horizontal="left" vertical="center" wrapText="1"/>
    </xf>
    <xf numFmtId="166" fontId="18" fillId="0" borderId="4" xfId="7" applyNumberFormat="1" applyFont="1" applyFill="1" applyBorder="1" applyAlignment="1">
      <alignment horizontal="left" vertical="center" wrapText="1"/>
    </xf>
    <xf numFmtId="166" fontId="18" fillId="0" borderId="27" xfId="7" applyNumberFormat="1" applyFont="1" applyFill="1" applyBorder="1" applyAlignment="1">
      <alignment horizontal="left" vertical="center" wrapText="1"/>
    </xf>
    <xf numFmtId="166" fontId="26" fillId="4" borderId="30" xfId="7" applyNumberFormat="1" applyFont="1" applyFill="1" applyBorder="1" applyAlignment="1">
      <alignment vertical="center" wrapText="1"/>
    </xf>
    <xf numFmtId="166" fontId="26" fillId="4" borderId="31" xfId="7" applyNumberFormat="1" applyFont="1" applyFill="1" applyBorder="1" applyAlignment="1">
      <alignment vertical="center" wrapText="1"/>
    </xf>
    <xf numFmtId="166" fontId="26" fillId="4" borderId="32" xfId="7" applyNumberFormat="1" applyFont="1" applyFill="1" applyBorder="1" applyAlignment="1">
      <alignment vertical="center" wrapText="1"/>
    </xf>
    <xf numFmtId="166" fontId="25" fillId="4" borderId="33" xfId="7" applyNumberFormat="1" applyFont="1" applyFill="1" applyBorder="1" applyAlignment="1">
      <alignment vertical="center" wrapText="1"/>
    </xf>
    <xf numFmtId="166" fontId="25" fillId="4" borderId="34" xfId="7" applyNumberFormat="1" applyFont="1" applyFill="1" applyBorder="1" applyAlignment="1">
      <alignment vertical="center" wrapText="1"/>
    </xf>
    <xf numFmtId="166" fontId="22" fillId="4" borderId="35" xfId="7" applyNumberFormat="1" applyFont="1" applyFill="1" applyBorder="1" applyAlignment="1">
      <alignment vertical="center" wrapText="1"/>
    </xf>
    <xf numFmtId="166" fontId="22" fillId="4" borderId="31" xfId="7" applyNumberFormat="1" applyFont="1" applyFill="1" applyBorder="1" applyAlignment="1">
      <alignment vertical="center" wrapText="1"/>
    </xf>
    <xf numFmtId="166" fontId="22" fillId="4" borderId="32" xfId="7" applyNumberFormat="1" applyFont="1" applyFill="1" applyBorder="1" applyAlignment="1">
      <alignment vertical="center" wrapText="1"/>
    </xf>
    <xf numFmtId="166" fontId="25" fillId="4" borderId="30" xfId="7" applyNumberFormat="1" applyFont="1" applyFill="1" applyBorder="1" applyAlignment="1">
      <alignment vertical="center" wrapText="1"/>
    </xf>
    <xf numFmtId="166" fontId="25" fillId="4" borderId="36" xfId="7" applyNumberFormat="1" applyFont="1" applyFill="1" applyBorder="1" applyAlignment="1">
      <alignment vertical="center" wrapText="1"/>
    </xf>
    <xf numFmtId="166" fontId="25" fillId="4" borderId="37" xfId="7" applyNumberFormat="1" applyFont="1" applyFill="1" applyBorder="1" applyAlignment="1">
      <alignment vertical="center" wrapText="1"/>
    </xf>
    <xf numFmtId="166" fontId="25" fillId="4" borderId="38" xfId="7" applyNumberFormat="1" applyFont="1" applyFill="1" applyBorder="1" applyAlignment="1">
      <alignment vertical="center" wrapText="1"/>
    </xf>
    <xf numFmtId="166" fontId="25" fillId="4" borderId="20" xfId="7" applyNumberFormat="1" applyFont="1" applyFill="1" applyBorder="1" applyAlignment="1">
      <alignment vertical="center" wrapText="1"/>
    </xf>
    <xf numFmtId="166" fontId="25" fillId="4" borderId="39" xfId="7" applyNumberFormat="1" applyFont="1" applyFill="1" applyBorder="1" applyAlignment="1">
      <alignment vertical="center" wrapText="1"/>
    </xf>
    <xf numFmtId="166" fontId="27" fillId="0" borderId="19" xfId="7" applyNumberFormat="1" applyFont="1" applyFill="1" applyBorder="1" applyAlignment="1">
      <alignment horizontal="center" vertical="center" wrapText="1"/>
    </xf>
    <xf numFmtId="166" fontId="27" fillId="0" borderId="6" xfId="7" applyNumberFormat="1" applyFont="1" applyFill="1" applyBorder="1" applyAlignment="1">
      <alignment horizontal="center" vertical="center" wrapText="1"/>
    </xf>
    <xf numFmtId="166" fontId="27" fillId="0" borderId="22" xfId="7" applyNumberFormat="1" applyFont="1" applyFill="1" applyBorder="1" applyAlignment="1">
      <alignment horizontal="center" vertical="center" wrapText="1"/>
    </xf>
    <xf numFmtId="166" fontId="27" fillId="0" borderId="1" xfId="7" applyNumberFormat="1" applyFont="1" applyFill="1" applyBorder="1" applyAlignment="1">
      <alignment horizontal="center" vertical="center" wrapText="1"/>
    </xf>
    <xf numFmtId="166" fontId="28" fillId="0" borderId="20" xfId="7" applyNumberFormat="1" applyFont="1" applyFill="1" applyBorder="1" applyAlignment="1">
      <alignment horizontal="left" vertical="center" wrapText="1"/>
    </xf>
    <xf numFmtId="166" fontId="28" fillId="0" borderId="9" xfId="7" applyNumberFormat="1" applyFont="1" applyFill="1" applyBorder="1" applyAlignment="1">
      <alignment horizontal="left" vertical="center" wrapText="1"/>
    </xf>
    <xf numFmtId="166" fontId="28" fillId="0" borderId="21" xfId="7" applyNumberFormat="1" applyFont="1" applyFill="1" applyBorder="1" applyAlignment="1">
      <alignment horizontal="left" vertical="center" wrapText="1"/>
    </xf>
    <xf numFmtId="0" fontId="20" fillId="3" borderId="13" xfId="0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0" fontId="20" fillId="3" borderId="29" xfId="0" applyFont="1" applyFill="1" applyBorder="1" applyAlignment="1">
      <alignment wrapText="1"/>
    </xf>
    <xf numFmtId="0" fontId="20" fillId="3" borderId="30" xfId="0" applyFont="1" applyFill="1" applyBorder="1" applyAlignment="1">
      <alignment wrapText="1"/>
    </xf>
    <xf numFmtId="0" fontId="20" fillId="3" borderId="32" xfId="0" applyFont="1" applyFill="1" applyBorder="1" applyAlignment="1">
      <alignment wrapText="1"/>
    </xf>
    <xf numFmtId="166" fontId="18" fillId="2" borderId="43" xfId="7" applyNumberFormat="1" applyFont="1" applyFill="1" applyBorder="1" applyAlignment="1">
      <alignment horizontal="center" vertical="center" wrapText="1"/>
    </xf>
    <xf numFmtId="166" fontId="18" fillId="2" borderId="44" xfId="7" applyNumberFormat="1" applyFont="1" applyFill="1" applyBorder="1" applyAlignment="1">
      <alignment horizontal="center" vertical="center" wrapText="1"/>
    </xf>
    <xf numFmtId="166" fontId="18" fillId="2" borderId="22" xfId="7" applyNumberFormat="1" applyFont="1" applyFill="1" applyBorder="1" applyAlignment="1">
      <alignment horizontal="center" vertical="center" wrapText="1"/>
    </xf>
    <xf numFmtId="166" fontId="18" fillId="2" borderId="1" xfId="7" applyNumberFormat="1" applyFont="1" applyFill="1" applyBorder="1" applyAlignment="1">
      <alignment horizontal="center" vertical="center" wrapText="1"/>
    </xf>
    <xf numFmtId="166" fontId="18" fillId="2" borderId="48" xfId="7" applyNumberFormat="1" applyFont="1" applyFill="1" applyBorder="1" applyAlignment="1">
      <alignment horizontal="center" vertical="center" wrapText="1"/>
    </xf>
    <xf numFmtId="166" fontId="18" fillId="2" borderId="16" xfId="7" applyNumberFormat="1" applyFont="1" applyFill="1" applyBorder="1" applyAlignment="1">
      <alignment horizontal="center" vertical="center" wrapText="1"/>
    </xf>
    <xf numFmtId="166" fontId="18" fillId="0" borderId="45" xfId="0" applyNumberFormat="1" applyFont="1" applyFill="1" applyBorder="1" applyAlignment="1">
      <alignment horizontal="center" vertical="center" wrapText="1"/>
    </xf>
    <xf numFmtId="166" fontId="18" fillId="0" borderId="46" xfId="0" applyNumberFormat="1" applyFont="1" applyFill="1" applyBorder="1" applyAlignment="1">
      <alignment horizontal="center" vertical="center" wrapText="1"/>
    </xf>
    <xf numFmtId="166" fontId="18" fillId="0" borderId="47" xfId="0" applyNumberFormat="1" applyFont="1" applyFill="1" applyBorder="1" applyAlignment="1">
      <alignment horizontal="center" vertical="center" wrapText="1"/>
    </xf>
    <xf numFmtId="166" fontId="18" fillId="2" borderId="3" xfId="7" applyNumberFormat="1" applyFont="1" applyFill="1" applyBorder="1" applyAlignment="1">
      <alignment horizontal="center" vertical="center" wrapText="1"/>
    </xf>
    <xf numFmtId="166" fontId="18" fillId="2" borderId="7" xfId="7" applyNumberFormat="1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wrapText="1"/>
    </xf>
    <xf numFmtId="0" fontId="32" fillId="3" borderId="21" xfId="0" applyFont="1" applyFill="1" applyBorder="1" applyAlignment="1">
      <alignment horizontal="center" wrapText="1"/>
    </xf>
    <xf numFmtId="0" fontId="32" fillId="3" borderId="11" xfId="0" applyFont="1" applyFill="1" applyBorder="1" applyAlignment="1">
      <alignment horizontal="center" wrapText="1"/>
    </xf>
    <xf numFmtId="0" fontId="32" fillId="3" borderId="24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horizontal="center" wrapText="1"/>
    </xf>
    <xf numFmtId="0" fontId="32" fillId="3" borderId="29" xfId="0" applyFont="1" applyFill="1" applyBorder="1" applyAlignment="1">
      <alignment horizontal="center" wrapText="1"/>
    </xf>
    <xf numFmtId="0" fontId="33" fillId="3" borderId="8" xfId="0" applyFont="1" applyFill="1" applyBorder="1" applyAlignment="1">
      <alignment wrapText="1"/>
    </xf>
    <xf numFmtId="0" fontId="33" fillId="3" borderId="9" xfId="0" applyFont="1" applyFill="1" applyBorder="1" applyAlignment="1">
      <alignment wrapText="1"/>
    </xf>
    <xf numFmtId="0" fontId="33" fillId="3" borderId="21" xfId="0" applyFont="1" applyFill="1" applyBorder="1" applyAlignment="1">
      <alignment wrapText="1"/>
    </xf>
    <xf numFmtId="0" fontId="20" fillId="3" borderId="11" xfId="0" applyFont="1" applyFill="1" applyBorder="1" applyAlignment="1">
      <alignment wrapText="1"/>
    </xf>
    <xf numFmtId="0" fontId="20" fillId="3" borderId="0" xfId="0" applyFont="1" applyFill="1" applyBorder="1" applyAlignment="1">
      <alignment wrapText="1"/>
    </xf>
    <xf numFmtId="0" fontId="20" fillId="3" borderId="0" xfId="0" applyFont="1" applyFill="1" applyAlignment="1">
      <alignment wrapText="1"/>
    </xf>
    <xf numFmtId="0" fontId="20" fillId="3" borderId="24" xfId="0" applyFont="1" applyFill="1" applyBorder="1" applyAlignment="1">
      <alignment wrapText="1"/>
    </xf>
    <xf numFmtId="0" fontId="33" fillId="3" borderId="11" xfId="0" applyFont="1" applyFill="1" applyBorder="1" applyAlignment="1">
      <alignment wrapText="1"/>
    </xf>
    <xf numFmtId="0" fontId="33" fillId="3" borderId="0" xfId="0" applyFont="1" applyFill="1" applyBorder="1" applyAlignment="1">
      <alignment wrapText="1"/>
    </xf>
    <xf numFmtId="0" fontId="33" fillId="3" borderId="0" xfId="0" applyFont="1" applyFill="1" applyAlignment="1">
      <alignment wrapText="1"/>
    </xf>
    <xf numFmtId="0" fontId="33" fillId="3" borderId="24" xfId="0" applyFont="1" applyFill="1" applyBorder="1" applyAlignment="1">
      <alignment wrapText="1"/>
    </xf>
    <xf numFmtId="0" fontId="20" fillId="4" borderId="13" xfId="0" applyFont="1" applyFill="1" applyBorder="1" applyAlignment="1">
      <alignment wrapText="1"/>
    </xf>
    <xf numFmtId="0" fontId="20" fillId="4" borderId="14" xfId="0" applyFont="1" applyFill="1" applyBorder="1" applyAlignment="1">
      <alignment wrapText="1"/>
    </xf>
    <xf numFmtId="0" fontId="20" fillId="4" borderId="29" xfId="0" applyFont="1" applyFill="1" applyBorder="1" applyAlignment="1">
      <alignment wrapText="1"/>
    </xf>
    <xf numFmtId="0" fontId="20" fillId="3" borderId="8" xfId="0" applyFont="1" applyFill="1" applyBorder="1" applyAlignment="1">
      <alignment wrapText="1"/>
    </xf>
    <xf numFmtId="0" fontId="20" fillId="3" borderId="21" xfId="0" applyFont="1" applyFill="1" applyBorder="1" applyAlignment="1">
      <alignment wrapText="1"/>
    </xf>
    <xf numFmtId="0" fontId="20" fillId="3" borderId="31" xfId="0" applyFont="1" applyFill="1" applyBorder="1" applyAlignment="1">
      <alignment wrapText="1"/>
    </xf>
    <xf numFmtId="0" fontId="34" fillId="3" borderId="30" xfId="0" applyFont="1" applyFill="1" applyBorder="1" applyAlignment="1">
      <alignment wrapText="1"/>
    </xf>
    <xf numFmtId="0" fontId="34" fillId="3" borderId="31" xfId="0" applyFont="1" applyFill="1" applyBorder="1" applyAlignment="1">
      <alignment wrapText="1"/>
    </xf>
    <xf numFmtId="0" fontId="34" fillId="3" borderId="32" xfId="0" applyFont="1" applyFill="1" applyBorder="1" applyAlignment="1">
      <alignment wrapText="1"/>
    </xf>
    <xf numFmtId="166" fontId="22" fillId="4" borderId="23" xfId="7" applyNumberFormat="1" applyFont="1" applyFill="1" applyBorder="1" applyAlignment="1">
      <alignment horizontal="left" vertical="center" wrapText="1"/>
    </xf>
    <xf numFmtId="166" fontId="22" fillId="4" borderId="0" xfId="7" applyNumberFormat="1" applyFont="1" applyFill="1" applyBorder="1" applyAlignment="1">
      <alignment horizontal="left" vertical="center" wrapText="1"/>
    </xf>
    <xf numFmtId="166" fontId="22" fillId="4" borderId="24" xfId="7" applyNumberFormat="1" applyFont="1" applyFill="1" applyBorder="1" applyAlignment="1">
      <alignment horizontal="left" vertical="center" wrapText="1"/>
    </xf>
    <xf numFmtId="166" fontId="18" fillId="0" borderId="25" xfId="7" applyNumberFormat="1" applyFont="1" applyFill="1" applyBorder="1" applyAlignment="1">
      <alignment horizontal="center" vertical="center" wrapText="1"/>
    </xf>
    <xf numFmtId="166" fontId="18" fillId="0" borderId="5" xfId="7" applyNumberFormat="1" applyFont="1" applyFill="1" applyBorder="1" applyAlignment="1">
      <alignment horizontal="center" vertical="center" wrapText="1"/>
    </xf>
    <xf numFmtId="166" fontId="22" fillId="4" borderId="52" xfId="7" applyNumberFormat="1" applyFont="1" applyFill="1" applyBorder="1" applyAlignment="1">
      <alignment vertical="center" wrapText="1"/>
    </xf>
    <xf numFmtId="166" fontId="22" fillId="4" borderId="53" xfId="7" applyNumberFormat="1" applyFont="1" applyFill="1" applyBorder="1" applyAlignment="1">
      <alignment vertical="center" wrapText="1"/>
    </xf>
    <xf numFmtId="166" fontId="22" fillId="4" borderId="55" xfId="7" applyNumberFormat="1" applyFont="1" applyFill="1" applyBorder="1" applyAlignment="1">
      <alignment vertical="center" wrapText="1"/>
    </xf>
    <xf numFmtId="166" fontId="22" fillId="4" borderId="56" xfId="7" applyNumberFormat="1" applyFont="1" applyFill="1" applyBorder="1" applyAlignment="1">
      <alignment vertical="center" wrapText="1"/>
    </xf>
    <xf numFmtId="166" fontId="22" fillId="4" borderId="33" xfId="7" applyNumberFormat="1" applyFont="1" applyFill="1" applyBorder="1" applyAlignment="1">
      <alignment vertical="center" wrapText="1"/>
    </xf>
    <xf numFmtId="166" fontId="22" fillId="4" borderId="34" xfId="7" applyNumberFormat="1" applyFont="1" applyFill="1" applyBorder="1" applyAlignment="1">
      <alignment vertical="center" wrapText="1"/>
    </xf>
    <xf numFmtId="166" fontId="22" fillId="4" borderId="30" xfId="7" applyNumberFormat="1" applyFont="1" applyFill="1" applyBorder="1" applyAlignment="1">
      <alignment vertical="center" wrapText="1"/>
    </xf>
    <xf numFmtId="166" fontId="22" fillId="4" borderId="36" xfId="7" applyNumberFormat="1" applyFont="1" applyFill="1" applyBorder="1" applyAlignment="1">
      <alignment vertical="center" wrapText="1"/>
    </xf>
    <xf numFmtId="166" fontId="18" fillId="4" borderId="41" xfId="7" applyNumberFormat="1" applyFont="1" applyFill="1" applyBorder="1" applyAlignment="1">
      <alignment horizontal="left" vertical="center" wrapText="1"/>
    </xf>
    <xf numFmtId="166" fontId="18" fillId="4" borderId="14" xfId="7" applyNumberFormat="1" applyFont="1" applyFill="1" applyBorder="1" applyAlignment="1">
      <alignment horizontal="left" vertical="center" wrapText="1"/>
    </xf>
    <xf numFmtId="166" fontId="18" fillId="4" borderId="29" xfId="7" applyNumberFormat="1" applyFont="1" applyFill="1" applyBorder="1" applyAlignment="1">
      <alignment horizontal="left" vertical="center" wrapText="1"/>
    </xf>
    <xf numFmtId="0" fontId="20" fillId="0" borderId="2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24" xfId="0" applyFont="1" applyBorder="1" applyAlignment="1">
      <alignment horizontal="left" wrapText="1"/>
    </xf>
    <xf numFmtId="166" fontId="22" fillId="4" borderId="50" xfId="7" applyNumberFormat="1" applyFont="1" applyFill="1" applyBorder="1" applyAlignment="1">
      <alignment horizontal="center" vertical="center" wrapText="1"/>
    </xf>
    <xf numFmtId="166" fontId="22" fillId="4" borderId="51" xfId="7" applyNumberFormat="1" applyFont="1" applyFill="1" applyBorder="1" applyAlignment="1">
      <alignment horizontal="center" vertical="center" wrapText="1"/>
    </xf>
    <xf numFmtId="166" fontId="24" fillId="4" borderId="23" xfId="7" applyNumberFormat="1" applyFont="1" applyFill="1" applyBorder="1" applyAlignment="1">
      <alignment horizontal="left" vertical="center" wrapText="1"/>
    </xf>
    <xf numFmtId="166" fontId="24" fillId="4" borderId="0" xfId="7" applyNumberFormat="1" applyFont="1" applyFill="1" applyBorder="1" applyAlignment="1">
      <alignment horizontal="left" vertical="center" wrapText="1"/>
    </xf>
    <xf numFmtId="166" fontId="24" fillId="4" borderId="24" xfId="7" applyNumberFormat="1" applyFont="1" applyFill="1" applyBorder="1" applyAlignment="1">
      <alignment horizontal="left" vertical="center" wrapText="1"/>
    </xf>
    <xf numFmtId="166" fontId="22" fillId="4" borderId="41" xfId="7" applyNumberFormat="1" applyFont="1" applyFill="1" applyBorder="1" applyAlignment="1">
      <alignment horizontal="left" vertical="center" wrapText="1"/>
    </xf>
    <xf numFmtId="166" fontId="22" fillId="4" borderId="14" xfId="7" applyNumberFormat="1" applyFont="1" applyFill="1" applyBorder="1" applyAlignment="1">
      <alignment horizontal="left" vertical="center" wrapText="1"/>
    </xf>
    <xf numFmtId="166" fontId="22" fillId="4" borderId="29" xfId="7" applyNumberFormat="1" applyFont="1" applyFill="1" applyBorder="1" applyAlignment="1">
      <alignment horizontal="left" vertical="center" wrapText="1"/>
    </xf>
    <xf numFmtId="166" fontId="18" fillId="0" borderId="28" xfId="7" applyNumberFormat="1" applyFont="1" applyFill="1" applyBorder="1" applyAlignment="1">
      <alignment horizontal="center" vertical="center" wrapText="1"/>
    </xf>
    <xf numFmtId="166" fontId="18" fillId="0" borderId="2" xfId="7" applyNumberFormat="1" applyFont="1" applyFill="1" applyBorder="1" applyAlignment="1">
      <alignment horizontal="center" vertical="center" wrapText="1"/>
    </xf>
    <xf numFmtId="166" fontId="30" fillId="0" borderId="8" xfId="7" applyNumberFormat="1" applyFont="1" applyFill="1" applyBorder="1" applyAlignment="1">
      <alignment vertical="center" wrapText="1"/>
    </xf>
    <xf numFmtId="166" fontId="30" fillId="0" borderId="9" xfId="7" applyNumberFormat="1" applyFont="1" applyFill="1" applyBorder="1" applyAlignment="1">
      <alignment vertical="center" wrapText="1"/>
    </xf>
    <xf numFmtId="166" fontId="30" fillId="0" borderId="21" xfId="7" applyNumberFormat="1" applyFont="1" applyFill="1" applyBorder="1" applyAlignment="1">
      <alignment vertical="center" wrapText="1"/>
    </xf>
    <xf numFmtId="166" fontId="18" fillId="0" borderId="13" xfId="7" applyNumberFormat="1" applyFont="1" applyFill="1" applyBorder="1" applyAlignment="1">
      <alignment vertical="center" wrapText="1"/>
    </xf>
    <xf numFmtId="166" fontId="18" fillId="0" borderId="14" xfId="7" applyNumberFormat="1" applyFont="1" applyFill="1" applyBorder="1" applyAlignment="1">
      <alignment vertical="center" wrapText="1"/>
    </xf>
    <xf numFmtId="166" fontId="18" fillId="0" borderId="29" xfId="7" applyNumberFormat="1" applyFont="1" applyFill="1" applyBorder="1" applyAlignment="1">
      <alignment vertical="center" wrapText="1"/>
    </xf>
    <xf numFmtId="166" fontId="31" fillId="0" borderId="30" xfId="7" applyNumberFormat="1" applyFont="1" applyFill="1" applyBorder="1" applyAlignment="1">
      <alignment vertical="center" wrapText="1"/>
    </xf>
    <xf numFmtId="166" fontId="31" fillId="0" borderId="31" xfId="7" applyNumberFormat="1" applyFont="1" applyFill="1" applyBorder="1" applyAlignment="1">
      <alignment vertical="center" wrapText="1"/>
    </xf>
    <xf numFmtId="166" fontId="31" fillId="0" borderId="32" xfId="7" applyNumberFormat="1" applyFont="1" applyFill="1" applyBorder="1" applyAlignment="1">
      <alignment vertical="center" wrapText="1"/>
    </xf>
    <xf numFmtId="166" fontId="30" fillId="0" borderId="33" xfId="7" applyNumberFormat="1" applyFont="1" applyFill="1" applyBorder="1" applyAlignment="1">
      <alignment vertical="center" wrapText="1"/>
    </xf>
    <xf numFmtId="166" fontId="30" fillId="0" borderId="34" xfId="7" applyNumberFormat="1" applyFont="1" applyFill="1" applyBorder="1" applyAlignment="1">
      <alignment vertical="center" wrapText="1"/>
    </xf>
    <xf numFmtId="166" fontId="18" fillId="0" borderId="35" xfId="7" applyNumberFormat="1" applyFont="1" applyFill="1" applyBorder="1" applyAlignment="1">
      <alignment vertical="center" wrapText="1"/>
    </xf>
    <xf numFmtId="166" fontId="18" fillId="0" borderId="31" xfId="7" applyNumberFormat="1" applyFont="1" applyFill="1" applyBorder="1" applyAlignment="1">
      <alignment vertical="center" wrapText="1"/>
    </xf>
    <xf numFmtId="166" fontId="18" fillId="0" borderId="32" xfId="7" applyNumberFormat="1" applyFont="1" applyFill="1" applyBorder="1" applyAlignment="1">
      <alignment vertical="center" wrapText="1"/>
    </xf>
    <xf numFmtId="166" fontId="30" fillId="0" borderId="30" xfId="7" applyNumberFormat="1" applyFont="1" applyFill="1" applyBorder="1" applyAlignment="1">
      <alignment vertical="center" wrapText="1"/>
    </xf>
    <xf numFmtId="166" fontId="30" fillId="0" borderId="36" xfId="7" applyNumberFormat="1" applyFont="1" applyFill="1" applyBorder="1" applyAlignment="1">
      <alignment vertical="center" wrapText="1"/>
    </xf>
    <xf numFmtId="166" fontId="30" fillId="0" borderId="37" xfId="7" applyNumberFormat="1" applyFont="1" applyFill="1" applyBorder="1" applyAlignment="1">
      <alignment vertical="center" wrapText="1"/>
    </xf>
    <xf numFmtId="166" fontId="30" fillId="0" borderId="38" xfId="7" applyNumberFormat="1" applyFont="1" applyFill="1" applyBorder="1" applyAlignment="1">
      <alignment vertical="center" wrapText="1"/>
    </xf>
    <xf numFmtId="166" fontId="30" fillId="0" borderId="20" xfId="7" applyNumberFormat="1" applyFont="1" applyFill="1" applyBorder="1" applyAlignment="1">
      <alignment vertical="center" wrapText="1"/>
    </xf>
    <xf numFmtId="166" fontId="30" fillId="0" borderId="39" xfId="7" applyNumberFormat="1" applyFont="1" applyFill="1" applyBorder="1" applyAlignment="1">
      <alignment vertical="center" wrapText="1"/>
    </xf>
    <xf numFmtId="166" fontId="18" fillId="0" borderId="40" xfId="7" applyNumberFormat="1" applyFont="1" applyFill="1" applyBorder="1" applyAlignment="1">
      <alignment vertical="center" wrapText="1"/>
    </xf>
    <xf numFmtId="166" fontId="18" fillId="0" borderId="17" xfId="7" applyNumberFormat="1" applyFont="1" applyFill="1" applyBorder="1" applyAlignment="1">
      <alignment vertical="center" wrapText="1"/>
    </xf>
    <xf numFmtId="166" fontId="18" fillId="0" borderId="41" xfId="7" applyNumberFormat="1" applyFont="1" applyFill="1" applyBorder="1" applyAlignment="1">
      <alignment vertical="center" wrapText="1"/>
    </xf>
    <xf numFmtId="166" fontId="18" fillId="0" borderId="18" xfId="7" applyNumberFormat="1" applyFont="1" applyFill="1" applyBorder="1" applyAlignment="1">
      <alignment vertical="center" wrapText="1"/>
    </xf>
    <xf numFmtId="0" fontId="20" fillId="4" borderId="11" xfId="0" applyFont="1" applyFill="1" applyBorder="1" applyAlignment="1">
      <alignment wrapText="1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Alignment="1">
      <alignment wrapText="1"/>
    </xf>
    <xf numFmtId="0" fontId="20" fillId="4" borderId="24" xfId="0" applyFont="1" applyFill="1" applyBorder="1" applyAlignment="1">
      <alignment wrapText="1"/>
    </xf>
    <xf numFmtId="0" fontId="34" fillId="3" borderId="8" xfId="0" applyFont="1" applyFill="1" applyBorder="1" applyAlignment="1">
      <alignment wrapText="1"/>
    </xf>
    <xf numFmtId="0" fontId="34" fillId="3" borderId="9" xfId="0" applyFont="1" applyFill="1" applyBorder="1" applyAlignment="1">
      <alignment wrapText="1"/>
    </xf>
    <xf numFmtId="0" fontId="34" fillId="3" borderId="21" xfId="0" applyFont="1" applyFill="1" applyBorder="1" applyAlignment="1">
      <alignment wrapText="1"/>
    </xf>
    <xf numFmtId="166" fontId="18" fillId="2" borderId="31" xfId="7" applyNumberFormat="1" applyFont="1" applyFill="1" applyBorder="1" applyAlignment="1">
      <alignment vertical="center" wrapText="1"/>
    </xf>
    <xf numFmtId="166" fontId="18" fillId="2" borderId="8" xfId="7" applyNumberFormat="1" applyFont="1" applyFill="1" applyBorder="1" applyAlignment="1">
      <alignment vertical="center" wrapText="1"/>
    </xf>
    <xf numFmtId="166" fontId="18" fillId="2" borderId="9" xfId="7" applyNumberFormat="1" applyFont="1" applyFill="1" applyBorder="1" applyAlignment="1">
      <alignment vertical="center" wrapText="1"/>
    </xf>
    <xf numFmtId="166" fontId="18" fillId="2" borderId="21" xfId="7" applyNumberFormat="1" applyFont="1" applyFill="1" applyBorder="1" applyAlignment="1">
      <alignment vertical="center" wrapText="1"/>
    </xf>
    <xf numFmtId="166" fontId="18" fillId="2" borderId="13" xfId="7" applyNumberFormat="1" applyFont="1" applyFill="1" applyBorder="1" applyAlignment="1">
      <alignment vertical="center" wrapText="1"/>
    </xf>
    <xf numFmtId="166" fontId="18" fillId="2" borderId="14" xfId="7" applyNumberFormat="1" applyFont="1" applyFill="1" applyBorder="1" applyAlignment="1">
      <alignment vertical="center" wrapText="1"/>
    </xf>
    <xf numFmtId="166" fontId="18" fillId="2" borderId="29" xfId="7" applyNumberFormat="1" applyFont="1" applyFill="1" applyBorder="1" applyAlignment="1">
      <alignment vertical="center" wrapText="1"/>
    </xf>
    <xf numFmtId="165" fontId="6" fillId="0" borderId="4" xfId="0" applyNumberFormat="1" applyFont="1" applyFill="1" applyBorder="1" applyAlignment="1">
      <alignment horizontal="right" vertical="center" wrapText="1"/>
    </xf>
    <xf numFmtId="165" fontId="4" fillId="2" borderId="0" xfId="0" applyNumberFormat="1" applyFont="1" applyFill="1" applyAlignment="1">
      <alignment horizontal="right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wrapText="1"/>
    </xf>
    <xf numFmtId="0" fontId="20" fillId="3" borderId="9" xfId="0" applyFont="1" applyFill="1" applyBorder="1" applyAlignment="1">
      <alignment horizontal="center" wrapText="1"/>
    </xf>
    <xf numFmtId="0" fontId="20" fillId="3" borderId="11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center" wrapText="1"/>
    </xf>
    <xf numFmtId="0" fontId="20" fillId="3" borderId="13" xfId="0" applyFont="1" applyFill="1" applyBorder="1" applyAlignment="1">
      <alignment horizontal="center" wrapText="1"/>
    </xf>
    <xf numFmtId="0" fontId="20" fillId="3" borderId="14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wrapText="1"/>
    </xf>
    <xf numFmtId="0" fontId="36" fillId="3" borderId="30" xfId="0" applyFont="1" applyFill="1" applyBorder="1" applyAlignment="1">
      <alignment wrapText="1"/>
    </xf>
    <xf numFmtId="0" fontId="36" fillId="3" borderId="31" xfId="0" applyFont="1" applyFill="1" applyBorder="1" applyAlignment="1">
      <alignment wrapText="1"/>
    </xf>
    <xf numFmtId="0" fontId="36" fillId="3" borderId="32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 wrapText="1"/>
    </xf>
    <xf numFmtId="0" fontId="34" fillId="3" borderId="13" xfId="0" applyFont="1" applyFill="1" applyBorder="1" applyAlignment="1">
      <alignment wrapText="1"/>
    </xf>
    <xf numFmtId="0" fontId="34" fillId="3" borderId="14" xfId="0" applyFont="1" applyFill="1" applyBorder="1" applyAlignment="1">
      <alignment wrapText="1"/>
    </xf>
    <xf numFmtId="166" fontId="28" fillId="4" borderId="23" xfId="7" applyNumberFormat="1" applyFont="1" applyFill="1" applyBorder="1" applyAlignment="1">
      <alignment horizontal="left" vertical="center" wrapText="1"/>
    </xf>
    <xf numFmtId="166" fontId="28" fillId="4" borderId="0" xfId="7" applyNumberFormat="1" applyFont="1" applyFill="1" applyBorder="1" applyAlignment="1">
      <alignment horizontal="left" vertical="center" wrapText="1"/>
    </xf>
    <xf numFmtId="166" fontId="28" fillId="4" borderId="24" xfId="7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 wrapText="1"/>
    </xf>
    <xf numFmtId="166" fontId="22" fillId="4" borderId="0" xfId="7" applyNumberFormat="1" applyFont="1" applyFill="1" applyAlignment="1">
      <alignment horizontal="righ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66" fontId="18" fillId="4" borderId="30" xfId="7" applyNumberFormat="1" applyFont="1" applyFill="1" applyBorder="1" applyAlignment="1">
      <alignment vertical="center" wrapText="1"/>
    </xf>
    <xf numFmtId="166" fontId="18" fillId="4" borderId="31" xfId="7" applyNumberFormat="1" applyFont="1" applyFill="1" applyBorder="1" applyAlignment="1">
      <alignment vertical="center" wrapText="1"/>
    </xf>
    <xf numFmtId="166" fontId="18" fillId="4" borderId="36" xfId="7" applyNumberFormat="1" applyFont="1" applyFill="1" applyBorder="1" applyAlignment="1">
      <alignment vertical="center" wrapText="1"/>
    </xf>
    <xf numFmtId="166" fontId="18" fillId="4" borderId="8" xfId="7" applyNumberFormat="1" applyFont="1" applyFill="1" applyBorder="1" applyAlignment="1">
      <alignment vertical="center" wrapText="1"/>
    </xf>
    <xf numFmtId="166" fontId="18" fillId="4" borderId="9" xfId="7" applyNumberFormat="1" applyFont="1" applyFill="1" applyBorder="1" applyAlignment="1">
      <alignment vertical="center" wrapText="1"/>
    </xf>
    <xf numFmtId="166" fontId="18" fillId="4" borderId="21" xfId="7" applyNumberFormat="1" applyFont="1" applyFill="1" applyBorder="1" applyAlignment="1">
      <alignment vertical="center" wrapText="1"/>
    </xf>
    <xf numFmtId="166" fontId="18" fillId="4" borderId="13" xfId="7" applyNumberFormat="1" applyFont="1" applyFill="1" applyBorder="1" applyAlignment="1">
      <alignment vertical="center" wrapText="1"/>
    </xf>
    <xf numFmtId="166" fontId="18" fillId="4" borderId="14" xfId="7" applyNumberFormat="1" applyFont="1" applyFill="1" applyBorder="1" applyAlignment="1">
      <alignment vertical="center" wrapText="1"/>
    </xf>
    <xf numFmtId="166" fontId="18" fillId="4" borderId="29" xfId="7" applyNumberFormat="1" applyFont="1" applyFill="1" applyBorder="1" applyAlignment="1">
      <alignment vertical="center" wrapText="1"/>
    </xf>
    <xf numFmtId="166" fontId="30" fillId="4" borderId="37" xfId="7" applyNumberFormat="1" applyFont="1" applyFill="1" applyBorder="1" applyAlignment="1">
      <alignment vertical="center" wrapText="1"/>
    </xf>
    <xf numFmtId="166" fontId="30" fillId="4" borderId="38" xfId="7" applyNumberFormat="1" applyFont="1" applyFill="1" applyBorder="1" applyAlignment="1">
      <alignment vertical="center" wrapText="1"/>
    </xf>
    <xf numFmtId="166" fontId="30" fillId="4" borderId="20" xfId="7" applyNumberFormat="1" applyFont="1" applyFill="1" applyBorder="1" applyAlignment="1">
      <alignment vertical="center" wrapText="1"/>
    </xf>
    <xf numFmtId="166" fontId="30" fillId="4" borderId="39" xfId="7" applyNumberFormat="1" applyFont="1" applyFill="1" applyBorder="1" applyAlignment="1">
      <alignment vertical="center" wrapText="1"/>
    </xf>
    <xf numFmtId="166" fontId="18" fillId="4" borderId="40" xfId="7" applyNumberFormat="1" applyFont="1" applyFill="1" applyBorder="1" applyAlignment="1">
      <alignment vertical="center" wrapText="1"/>
    </xf>
    <xf numFmtId="166" fontId="18" fillId="4" borderId="17" xfId="7" applyNumberFormat="1" applyFont="1" applyFill="1" applyBorder="1" applyAlignment="1">
      <alignment vertical="center" wrapText="1"/>
    </xf>
    <xf numFmtId="166" fontId="18" fillId="4" borderId="41" xfId="7" applyNumberFormat="1" applyFont="1" applyFill="1" applyBorder="1" applyAlignment="1">
      <alignment vertical="center" wrapText="1"/>
    </xf>
    <xf numFmtId="166" fontId="18" fillId="4" borderId="18" xfId="7" applyNumberFormat="1" applyFont="1" applyFill="1" applyBorder="1" applyAlignment="1">
      <alignment vertical="center" wrapText="1"/>
    </xf>
    <xf numFmtId="166" fontId="27" fillId="4" borderId="19" xfId="7" applyNumberFormat="1" applyFont="1" applyFill="1" applyBorder="1" applyAlignment="1">
      <alignment horizontal="center" vertical="center" wrapText="1"/>
    </xf>
    <xf numFmtId="166" fontId="27" fillId="4" borderId="6" xfId="7" applyNumberFormat="1" applyFont="1" applyFill="1" applyBorder="1" applyAlignment="1">
      <alignment horizontal="center" vertical="center" wrapText="1"/>
    </xf>
    <xf numFmtId="166" fontId="27" fillId="4" borderId="22" xfId="7" applyNumberFormat="1" applyFont="1" applyFill="1" applyBorder="1" applyAlignment="1">
      <alignment horizontal="center" vertical="center" wrapText="1"/>
    </xf>
    <xf numFmtId="166" fontId="27" fillId="4" borderId="1" xfId="7" applyNumberFormat="1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20" fillId="4" borderId="24" xfId="0" applyFont="1" applyFill="1" applyBorder="1" applyAlignment="1">
      <alignment horizontal="left" vertical="center" wrapText="1"/>
    </xf>
    <xf numFmtId="166" fontId="18" fillId="4" borderId="25" xfId="7" applyNumberFormat="1" applyFont="1" applyFill="1" applyBorder="1" applyAlignment="1">
      <alignment horizontal="center" vertical="center" wrapText="1"/>
    </xf>
    <xf numFmtId="166" fontId="18" fillId="4" borderId="5" xfId="7" applyNumberFormat="1" applyFont="1" applyFill="1" applyBorder="1" applyAlignment="1">
      <alignment horizontal="center" vertical="center" wrapText="1"/>
    </xf>
    <xf numFmtId="166" fontId="28" fillId="4" borderId="20" xfId="7" applyNumberFormat="1" applyFont="1" applyFill="1" applyBorder="1" applyAlignment="1">
      <alignment horizontal="left" vertical="center" wrapText="1"/>
    </xf>
    <xf numFmtId="166" fontId="28" fillId="4" borderId="9" xfId="7" applyNumberFormat="1" applyFont="1" applyFill="1" applyBorder="1" applyAlignment="1">
      <alignment horizontal="left" vertical="center" wrapText="1"/>
    </xf>
    <xf numFmtId="166" fontId="28" fillId="4" borderId="21" xfId="7" applyNumberFormat="1" applyFont="1" applyFill="1" applyBorder="1" applyAlignment="1">
      <alignment horizontal="left" vertical="center" wrapText="1"/>
    </xf>
    <xf numFmtId="166" fontId="18" fillId="4" borderId="0" xfId="7" applyNumberFormat="1" applyFont="1" applyFill="1" applyAlignment="1">
      <alignment horizontal="right" vertical="center" wrapText="1"/>
    </xf>
    <xf numFmtId="166" fontId="18" fillId="4" borderId="43" xfId="7" applyNumberFormat="1" applyFont="1" applyFill="1" applyBorder="1" applyAlignment="1">
      <alignment horizontal="center" vertical="center" wrapText="1"/>
    </xf>
    <xf numFmtId="166" fontId="18" fillId="4" borderId="44" xfId="7" applyNumberFormat="1" applyFont="1" applyFill="1" applyBorder="1" applyAlignment="1">
      <alignment horizontal="center" vertical="center" wrapText="1"/>
    </xf>
    <xf numFmtId="166" fontId="18" fillId="4" borderId="22" xfId="7" applyNumberFormat="1" applyFont="1" applyFill="1" applyBorder="1" applyAlignment="1">
      <alignment horizontal="center" vertical="center" wrapText="1"/>
    </xf>
    <xf numFmtId="166" fontId="18" fillId="4" borderId="1" xfId="7" applyNumberFormat="1" applyFont="1" applyFill="1" applyBorder="1" applyAlignment="1">
      <alignment horizontal="center" vertical="center" wrapText="1"/>
    </xf>
    <xf numFmtId="166" fontId="18" fillId="4" borderId="48" xfId="7" applyNumberFormat="1" applyFont="1" applyFill="1" applyBorder="1" applyAlignment="1">
      <alignment horizontal="center" vertical="center" wrapText="1"/>
    </xf>
    <xf numFmtId="166" fontId="18" fillId="4" borderId="16" xfId="7" applyNumberFormat="1" applyFont="1" applyFill="1" applyBorder="1" applyAlignment="1">
      <alignment horizontal="center" vertical="center" wrapText="1"/>
    </xf>
    <xf numFmtId="166" fontId="18" fillId="4" borderId="45" xfId="0" applyNumberFormat="1" applyFont="1" applyFill="1" applyBorder="1" applyAlignment="1">
      <alignment horizontal="center" vertical="center" wrapText="1"/>
    </xf>
    <xf numFmtId="166" fontId="18" fillId="4" borderId="46" xfId="0" applyNumberFormat="1" applyFont="1" applyFill="1" applyBorder="1" applyAlignment="1">
      <alignment horizontal="center" vertical="center" wrapText="1"/>
    </xf>
    <xf numFmtId="166" fontId="18" fillId="4" borderId="47" xfId="0" applyNumberFormat="1" applyFont="1" applyFill="1" applyBorder="1" applyAlignment="1">
      <alignment horizontal="center" vertical="center" wrapText="1"/>
    </xf>
    <xf numFmtId="166" fontId="18" fillId="4" borderId="3" xfId="7" applyNumberFormat="1" applyFont="1" applyFill="1" applyBorder="1" applyAlignment="1">
      <alignment horizontal="center" vertical="center" wrapText="1"/>
    </xf>
    <xf numFmtId="166" fontId="18" fillId="4" borderId="7" xfId="7" applyNumberFormat="1" applyFont="1" applyFill="1" applyBorder="1" applyAlignment="1">
      <alignment horizontal="center" vertical="center" wrapText="1"/>
    </xf>
    <xf numFmtId="166" fontId="18" fillId="4" borderId="26" xfId="7" applyNumberFormat="1" applyFont="1" applyFill="1" applyBorder="1" applyAlignment="1">
      <alignment horizontal="left" vertical="center" wrapText="1"/>
    </xf>
    <xf numFmtId="166" fontId="18" fillId="4" borderId="4" xfId="7" applyNumberFormat="1" applyFont="1" applyFill="1" applyBorder="1" applyAlignment="1">
      <alignment horizontal="left" vertical="center" wrapText="1"/>
    </xf>
    <xf numFmtId="166" fontId="18" fillId="4" borderId="27" xfId="7" applyNumberFormat="1" applyFont="1" applyFill="1" applyBorder="1" applyAlignment="1">
      <alignment horizontal="left" vertical="center" wrapText="1"/>
    </xf>
    <xf numFmtId="166" fontId="30" fillId="4" borderId="30" xfId="7" applyNumberFormat="1" applyFont="1" applyFill="1" applyBorder="1" applyAlignment="1">
      <alignment vertical="center" wrapText="1"/>
    </xf>
    <xf numFmtId="166" fontId="30" fillId="4" borderId="36" xfId="7" applyNumberFormat="1" applyFont="1" applyFill="1" applyBorder="1" applyAlignment="1">
      <alignment vertical="center" wrapText="1"/>
    </xf>
    <xf numFmtId="166" fontId="18" fillId="4" borderId="28" xfId="7" applyNumberFormat="1" applyFont="1" applyFill="1" applyBorder="1" applyAlignment="1">
      <alignment horizontal="center" vertical="center" wrapText="1"/>
    </xf>
    <xf numFmtId="166" fontId="18" fillId="4" borderId="2" xfId="7" applyNumberFormat="1" applyFont="1" applyFill="1" applyBorder="1" applyAlignment="1">
      <alignment horizontal="center" vertical="center" wrapText="1"/>
    </xf>
    <xf numFmtId="166" fontId="30" fillId="4" borderId="8" xfId="7" applyNumberFormat="1" applyFont="1" applyFill="1" applyBorder="1" applyAlignment="1">
      <alignment vertical="center" wrapText="1"/>
    </xf>
    <xf numFmtId="166" fontId="30" fillId="4" borderId="9" xfId="7" applyNumberFormat="1" applyFont="1" applyFill="1" applyBorder="1" applyAlignment="1">
      <alignment vertical="center" wrapText="1"/>
    </xf>
    <xf numFmtId="166" fontId="30" fillId="4" borderId="21" xfId="7" applyNumberFormat="1" applyFont="1" applyFill="1" applyBorder="1" applyAlignment="1">
      <alignment vertical="center" wrapText="1"/>
    </xf>
    <xf numFmtId="166" fontId="31" fillId="4" borderId="30" xfId="7" applyNumberFormat="1" applyFont="1" applyFill="1" applyBorder="1" applyAlignment="1">
      <alignment vertical="center" wrapText="1"/>
    </xf>
    <xf numFmtId="166" fontId="31" fillId="4" borderId="31" xfId="7" applyNumberFormat="1" applyFont="1" applyFill="1" applyBorder="1" applyAlignment="1">
      <alignment vertical="center" wrapText="1"/>
    </xf>
    <xf numFmtId="166" fontId="31" fillId="4" borderId="32" xfId="7" applyNumberFormat="1" applyFont="1" applyFill="1" applyBorder="1" applyAlignment="1">
      <alignment vertical="center" wrapText="1"/>
    </xf>
    <xf numFmtId="166" fontId="30" fillId="4" borderId="33" xfId="7" applyNumberFormat="1" applyFont="1" applyFill="1" applyBorder="1" applyAlignment="1">
      <alignment vertical="center" wrapText="1"/>
    </xf>
    <xf numFmtId="166" fontId="30" fillId="4" borderId="34" xfId="7" applyNumberFormat="1" applyFont="1" applyFill="1" applyBorder="1" applyAlignment="1">
      <alignment vertical="center" wrapText="1"/>
    </xf>
    <xf numFmtId="166" fontId="18" fillId="4" borderId="35" xfId="7" applyNumberFormat="1" applyFont="1" applyFill="1" applyBorder="1" applyAlignment="1">
      <alignment vertical="center" wrapText="1"/>
    </xf>
    <xf numFmtId="166" fontId="18" fillId="4" borderId="32" xfId="7" applyNumberFormat="1" applyFont="1" applyFill="1" applyBorder="1" applyAlignment="1">
      <alignment vertical="center" wrapText="1"/>
    </xf>
    <xf numFmtId="166" fontId="18" fillId="4" borderId="50" xfId="7" applyNumberFormat="1" applyFont="1" applyFill="1" applyBorder="1" applyAlignment="1">
      <alignment horizontal="center" vertical="center" wrapText="1"/>
    </xf>
    <xf numFmtId="166" fontId="18" fillId="4" borderId="51" xfId="7" applyNumberFormat="1" applyFont="1" applyFill="1" applyBorder="1" applyAlignment="1">
      <alignment horizontal="center" vertical="center" wrapText="1"/>
    </xf>
    <xf numFmtId="166" fontId="18" fillId="4" borderId="52" xfId="7" applyNumberFormat="1" applyFont="1" applyFill="1" applyBorder="1" applyAlignment="1">
      <alignment vertical="center" wrapText="1"/>
    </xf>
    <xf numFmtId="166" fontId="18" fillId="4" borderId="53" xfId="7" applyNumberFormat="1" applyFont="1" applyFill="1" applyBorder="1" applyAlignment="1">
      <alignment vertical="center" wrapText="1"/>
    </xf>
    <xf numFmtId="166" fontId="18" fillId="4" borderId="55" xfId="7" applyNumberFormat="1" applyFont="1" applyFill="1" applyBorder="1" applyAlignment="1">
      <alignment vertical="center" wrapText="1"/>
    </xf>
    <xf numFmtId="166" fontId="18" fillId="4" borderId="56" xfId="7" applyNumberFormat="1" applyFont="1" applyFill="1" applyBorder="1" applyAlignment="1">
      <alignment vertical="center" wrapText="1"/>
    </xf>
    <xf numFmtId="166" fontId="18" fillId="4" borderId="33" xfId="7" applyNumberFormat="1" applyFont="1" applyFill="1" applyBorder="1" applyAlignment="1">
      <alignment vertical="center" wrapText="1"/>
    </xf>
    <xf numFmtId="166" fontId="18" fillId="4" borderId="34" xfId="7" applyNumberFormat="1" applyFont="1" applyFill="1" applyBorder="1" applyAlignment="1">
      <alignment vertical="center" wrapText="1"/>
    </xf>
    <xf numFmtId="0" fontId="32" fillId="4" borderId="8" xfId="0" applyFont="1" applyFill="1" applyBorder="1" applyAlignment="1">
      <alignment horizontal="center" wrapText="1"/>
    </xf>
    <xf numFmtId="0" fontId="32" fillId="4" borderId="21" xfId="0" applyFont="1" applyFill="1" applyBorder="1" applyAlignment="1">
      <alignment horizontal="center" wrapText="1"/>
    </xf>
    <xf numFmtId="0" fontId="32" fillId="4" borderId="11" xfId="0" applyFont="1" applyFill="1" applyBorder="1" applyAlignment="1">
      <alignment horizontal="center" wrapText="1"/>
    </xf>
    <xf numFmtId="0" fontId="32" fillId="4" borderId="24" xfId="0" applyFont="1" applyFill="1" applyBorder="1" applyAlignment="1">
      <alignment horizontal="center" wrapText="1"/>
    </xf>
    <xf numFmtId="0" fontId="32" fillId="4" borderId="13" xfId="0" applyFont="1" applyFill="1" applyBorder="1" applyAlignment="1">
      <alignment horizontal="center" wrapText="1"/>
    </xf>
    <xf numFmtId="0" fontId="32" fillId="4" borderId="29" xfId="0" applyFont="1" applyFill="1" applyBorder="1" applyAlignment="1">
      <alignment horizontal="center" wrapText="1"/>
    </xf>
    <xf numFmtId="0" fontId="33" fillId="4" borderId="8" xfId="0" applyFont="1" applyFill="1" applyBorder="1" applyAlignment="1">
      <alignment wrapText="1"/>
    </xf>
    <xf numFmtId="0" fontId="33" fillId="4" borderId="9" xfId="0" applyFont="1" applyFill="1" applyBorder="1" applyAlignment="1">
      <alignment wrapText="1"/>
    </xf>
    <xf numFmtId="0" fontId="33" fillId="4" borderId="21" xfId="0" applyFont="1" applyFill="1" applyBorder="1" applyAlignment="1">
      <alignment wrapText="1"/>
    </xf>
    <xf numFmtId="0" fontId="33" fillId="4" borderId="11" xfId="0" applyFont="1" applyFill="1" applyBorder="1" applyAlignment="1">
      <alignment wrapText="1"/>
    </xf>
    <xf numFmtId="0" fontId="33" fillId="4" borderId="0" xfId="0" applyFont="1" applyFill="1" applyBorder="1" applyAlignment="1">
      <alignment wrapText="1"/>
    </xf>
    <xf numFmtId="0" fontId="33" fillId="4" borderId="0" xfId="0" applyFont="1" applyFill="1" applyAlignment="1">
      <alignment wrapText="1"/>
    </xf>
    <xf numFmtId="0" fontId="33" fillId="4" borderId="24" xfId="0" applyFont="1" applyFill="1" applyBorder="1" applyAlignment="1">
      <alignment wrapText="1"/>
    </xf>
    <xf numFmtId="0" fontId="34" fillId="4" borderId="30" xfId="0" applyFont="1" applyFill="1" applyBorder="1" applyAlignment="1">
      <alignment wrapText="1"/>
    </xf>
    <xf numFmtId="0" fontId="34" fillId="4" borderId="31" xfId="0" applyFont="1" applyFill="1" applyBorder="1" applyAlignment="1">
      <alignment wrapText="1"/>
    </xf>
    <xf numFmtId="0" fontId="34" fillId="4" borderId="32" xfId="0" applyFont="1" applyFill="1" applyBorder="1" applyAlignment="1">
      <alignment wrapText="1"/>
    </xf>
    <xf numFmtId="0" fontId="20" fillId="4" borderId="30" xfId="0" applyFont="1" applyFill="1" applyBorder="1" applyAlignment="1">
      <alignment wrapText="1"/>
    </xf>
    <xf numFmtId="0" fontId="20" fillId="4" borderId="31" xfId="0" applyFont="1" applyFill="1" applyBorder="1" applyAlignment="1">
      <alignment wrapText="1"/>
    </xf>
    <xf numFmtId="0" fontId="20" fillId="4" borderId="32" xfId="0" applyFont="1" applyFill="1" applyBorder="1" applyAlignment="1">
      <alignment wrapText="1"/>
    </xf>
    <xf numFmtId="0" fontId="20" fillId="4" borderId="8" xfId="0" applyFont="1" applyFill="1" applyBorder="1" applyAlignment="1">
      <alignment wrapText="1"/>
    </xf>
    <xf numFmtId="0" fontId="20" fillId="4" borderId="21" xfId="0" applyFont="1" applyFill="1" applyBorder="1" applyAlignment="1">
      <alignment wrapText="1"/>
    </xf>
    <xf numFmtId="0" fontId="34" fillId="4" borderId="8" xfId="0" applyFont="1" applyFill="1" applyBorder="1" applyAlignment="1">
      <alignment wrapText="1"/>
    </xf>
    <xf numFmtId="0" fontId="34" fillId="4" borderId="9" xfId="0" applyFont="1" applyFill="1" applyBorder="1" applyAlignment="1">
      <alignment wrapText="1"/>
    </xf>
    <xf numFmtId="0" fontId="34" fillId="4" borderId="21" xfId="0" applyFont="1" applyFill="1" applyBorder="1" applyAlignment="1">
      <alignment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166" fontId="25" fillId="4" borderId="21" xfId="7" applyNumberFormat="1" applyFont="1" applyFill="1" applyBorder="1" applyAlignment="1">
      <alignment vertical="center" wrapText="1"/>
    </xf>
    <xf numFmtId="166" fontId="23" fillId="4" borderId="8" xfId="7" applyNumberFormat="1" applyFont="1" applyFill="1" applyBorder="1" applyAlignment="1">
      <alignment horizontal="center" vertical="center" wrapText="1"/>
    </xf>
    <xf numFmtId="166" fontId="23" fillId="4" borderId="10" xfId="7" applyNumberFormat="1" applyFont="1" applyFill="1" applyBorder="1" applyAlignment="1">
      <alignment horizontal="center" vertical="center" wrapText="1"/>
    </xf>
    <xf numFmtId="166" fontId="23" fillId="4" borderId="62" xfId="7" applyNumberFormat="1" applyFont="1" applyFill="1" applyBorder="1" applyAlignment="1">
      <alignment horizontal="center" vertical="center" wrapText="1"/>
    </xf>
    <xf numFmtId="166" fontId="23" fillId="4" borderId="63" xfId="7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165" fontId="6" fillId="0" borderId="4" xfId="3" applyNumberFormat="1" applyFont="1" applyFill="1" applyBorder="1" applyAlignment="1">
      <alignment horizontal="right" vertical="center" wrapText="1"/>
    </xf>
    <xf numFmtId="165" fontId="4" fillId="2" borderId="0" xfId="3" applyNumberFormat="1" applyFont="1" applyFill="1" applyAlignment="1">
      <alignment horizontal="righ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166" fontId="18" fillId="2" borderId="23" xfId="7" applyNumberFormat="1" applyFont="1" applyFill="1" applyBorder="1" applyAlignment="1">
      <alignment horizontal="left" vertical="center" wrapText="1"/>
    </xf>
    <xf numFmtId="166" fontId="18" fillId="2" borderId="0" xfId="7" applyNumberFormat="1" applyFont="1" applyFill="1" applyBorder="1" applyAlignment="1">
      <alignment horizontal="left" vertical="center" wrapText="1"/>
    </xf>
    <xf numFmtId="166" fontId="18" fillId="2" borderId="24" xfId="7" applyNumberFormat="1" applyFont="1" applyFill="1" applyBorder="1" applyAlignment="1">
      <alignment horizontal="left" vertical="center" wrapText="1"/>
    </xf>
    <xf numFmtId="0" fontId="34" fillId="3" borderId="30" xfId="0" applyFont="1" applyFill="1" applyBorder="1" applyAlignment="1">
      <alignment vertical="center" wrapText="1"/>
    </xf>
    <xf numFmtId="0" fontId="34" fillId="3" borderId="31" xfId="0" applyFont="1" applyFill="1" applyBorder="1" applyAlignment="1">
      <alignment vertical="center" wrapText="1"/>
    </xf>
    <xf numFmtId="0" fontId="34" fillId="3" borderId="32" xfId="0" applyFont="1" applyFill="1" applyBorder="1" applyAlignment="1">
      <alignment vertical="center" wrapText="1"/>
    </xf>
    <xf numFmtId="0" fontId="20" fillId="3" borderId="30" xfId="0" applyFont="1" applyFill="1" applyBorder="1" applyAlignment="1">
      <alignment vertical="center" wrapText="1"/>
    </xf>
    <xf numFmtId="0" fontId="20" fillId="3" borderId="31" xfId="0" applyFont="1" applyFill="1" applyBorder="1" applyAlignment="1">
      <alignment vertical="center" wrapText="1"/>
    </xf>
    <xf numFmtId="0" fontId="20" fillId="3" borderId="32" xfId="0" applyFont="1" applyFill="1" applyBorder="1" applyAlignment="1">
      <alignment vertical="center" wrapText="1"/>
    </xf>
    <xf numFmtId="166" fontId="23" fillId="4" borderId="43" xfId="0" applyNumberFormat="1" applyFont="1" applyFill="1" applyBorder="1" applyAlignment="1">
      <alignment horizontal="center" vertical="center" wrapText="1"/>
    </xf>
    <xf numFmtId="166" fontId="23" fillId="4" borderId="44" xfId="0" applyNumberFormat="1" applyFont="1" applyFill="1" applyBorder="1" applyAlignment="1">
      <alignment horizontal="center" vertical="center" wrapText="1"/>
    </xf>
    <xf numFmtId="166" fontId="23" fillId="4" borderId="22" xfId="0" applyNumberFormat="1" applyFont="1" applyFill="1" applyBorder="1" applyAlignment="1">
      <alignment horizontal="center" vertical="center" wrapText="1"/>
    </xf>
    <xf numFmtId="166" fontId="23" fillId="4" borderId="1" xfId="0" applyNumberFormat="1" applyFont="1" applyFill="1" applyBorder="1" applyAlignment="1">
      <alignment horizontal="center" vertical="center" wrapText="1"/>
    </xf>
    <xf numFmtId="166" fontId="24" fillId="4" borderId="20" xfId="0" applyNumberFormat="1" applyFont="1" applyFill="1" applyBorder="1" applyAlignment="1">
      <alignment horizontal="left" vertical="center" wrapText="1"/>
    </xf>
    <xf numFmtId="166" fontId="24" fillId="4" borderId="9" xfId="0" applyNumberFormat="1" applyFont="1" applyFill="1" applyBorder="1" applyAlignment="1">
      <alignment horizontal="left" vertical="center" wrapText="1"/>
    </xf>
    <xf numFmtId="166" fontId="24" fillId="4" borderId="21" xfId="0" applyNumberFormat="1" applyFont="1" applyFill="1" applyBorder="1" applyAlignment="1">
      <alignment horizontal="left" vertical="center" wrapText="1"/>
    </xf>
    <xf numFmtId="166" fontId="22" fillId="4" borderId="23" xfId="0" applyNumberFormat="1" applyFont="1" applyFill="1" applyBorder="1" applyAlignment="1">
      <alignment horizontal="left" vertical="center" wrapText="1"/>
    </xf>
    <xf numFmtId="166" fontId="22" fillId="4" borderId="0" xfId="0" applyNumberFormat="1" applyFont="1" applyFill="1" applyBorder="1" applyAlignment="1">
      <alignment horizontal="left" vertical="center" wrapText="1"/>
    </xf>
    <xf numFmtId="166" fontId="22" fillId="4" borderId="24" xfId="0" applyNumberFormat="1" applyFont="1" applyFill="1" applyBorder="1" applyAlignment="1">
      <alignment horizontal="left" vertical="center" wrapText="1"/>
    </xf>
    <xf numFmtId="166" fontId="22" fillId="4" borderId="25" xfId="0" applyNumberFormat="1" applyFont="1" applyFill="1" applyBorder="1" applyAlignment="1">
      <alignment horizontal="center" vertical="center" wrapText="1"/>
    </xf>
    <xf numFmtId="166" fontId="22" fillId="4" borderId="5" xfId="0" applyNumberFormat="1" applyFont="1" applyFill="1" applyBorder="1" applyAlignment="1">
      <alignment horizontal="center" vertical="center" wrapText="1"/>
    </xf>
    <xf numFmtId="166" fontId="24" fillId="4" borderId="23" xfId="0" applyNumberFormat="1" applyFont="1" applyFill="1" applyBorder="1" applyAlignment="1">
      <alignment horizontal="left" vertical="center" wrapText="1"/>
    </xf>
    <xf numFmtId="166" fontId="24" fillId="4" borderId="0" xfId="0" applyNumberFormat="1" applyFont="1" applyFill="1" applyBorder="1" applyAlignment="1">
      <alignment horizontal="left" vertical="center" wrapText="1"/>
    </xf>
    <xf numFmtId="166" fontId="24" fillId="4" borderId="24" xfId="0" applyNumberFormat="1" applyFont="1" applyFill="1" applyBorder="1" applyAlignment="1">
      <alignment horizontal="left" vertical="center" wrapText="1"/>
    </xf>
    <xf numFmtId="166" fontId="22" fillId="4" borderId="41" xfId="0" applyNumberFormat="1" applyFont="1" applyFill="1" applyBorder="1" applyAlignment="1">
      <alignment horizontal="left" vertical="center" wrapText="1"/>
    </xf>
    <xf numFmtId="166" fontId="22" fillId="4" borderId="14" xfId="0" applyNumberFormat="1" applyFont="1" applyFill="1" applyBorder="1" applyAlignment="1">
      <alignment horizontal="left" vertical="center" wrapText="1"/>
    </xf>
    <xf numFmtId="166" fontId="22" fillId="4" borderId="29" xfId="0" applyNumberFormat="1" applyFont="1" applyFill="1" applyBorder="1" applyAlignment="1">
      <alignment horizontal="left" vertical="center" wrapText="1"/>
    </xf>
    <xf numFmtId="166" fontId="22" fillId="4" borderId="30" xfId="0" applyNumberFormat="1" applyFont="1" applyFill="1" applyBorder="1" applyAlignment="1">
      <alignment vertical="center" wrapText="1"/>
    </xf>
    <xf numFmtId="166" fontId="22" fillId="4" borderId="36" xfId="0" applyNumberFormat="1" applyFont="1" applyFill="1" applyBorder="1" applyAlignment="1">
      <alignment vertical="center" wrapText="1"/>
    </xf>
    <xf numFmtId="166" fontId="22" fillId="4" borderId="31" xfId="0" applyNumberFormat="1" applyFont="1" applyFill="1" applyBorder="1" applyAlignment="1">
      <alignment vertical="center" wrapText="1"/>
    </xf>
    <xf numFmtId="166" fontId="22" fillId="4" borderId="8" xfId="0" applyNumberFormat="1" applyFont="1" applyFill="1" applyBorder="1" applyAlignment="1">
      <alignment vertical="center" wrapText="1"/>
    </xf>
    <xf numFmtId="166" fontId="22" fillId="4" borderId="9" xfId="0" applyNumberFormat="1" applyFont="1" applyFill="1" applyBorder="1" applyAlignment="1">
      <alignment vertical="center" wrapText="1"/>
    </xf>
    <xf numFmtId="166" fontId="22" fillId="4" borderId="21" xfId="0" applyNumberFormat="1" applyFont="1" applyFill="1" applyBorder="1" applyAlignment="1">
      <alignment vertical="center" wrapText="1"/>
    </xf>
    <xf numFmtId="166" fontId="22" fillId="4" borderId="13" xfId="0" applyNumberFormat="1" applyFont="1" applyFill="1" applyBorder="1" applyAlignment="1">
      <alignment vertical="center" wrapText="1"/>
    </xf>
    <xf numFmtId="166" fontId="22" fillId="4" borderId="14" xfId="0" applyNumberFormat="1" applyFont="1" applyFill="1" applyBorder="1" applyAlignment="1">
      <alignment vertical="center" wrapText="1"/>
    </xf>
    <xf numFmtId="166" fontId="22" fillId="4" borderId="29" xfId="0" applyNumberFormat="1" applyFont="1" applyFill="1" applyBorder="1" applyAlignment="1">
      <alignment vertical="center" wrapText="1"/>
    </xf>
    <xf numFmtId="166" fontId="25" fillId="4" borderId="37" xfId="0" applyNumberFormat="1" applyFont="1" applyFill="1" applyBorder="1" applyAlignment="1">
      <alignment vertical="center" wrapText="1"/>
    </xf>
    <xf numFmtId="166" fontId="25" fillId="4" borderId="38" xfId="0" applyNumberFormat="1" applyFont="1" applyFill="1" applyBorder="1" applyAlignment="1">
      <alignment vertical="center" wrapText="1"/>
    </xf>
    <xf numFmtId="166" fontId="25" fillId="4" borderId="20" xfId="0" applyNumberFormat="1" applyFont="1" applyFill="1" applyBorder="1" applyAlignment="1">
      <alignment vertical="center" wrapText="1"/>
    </xf>
    <xf numFmtId="166" fontId="25" fillId="4" borderId="39" xfId="0" applyNumberFormat="1" applyFont="1" applyFill="1" applyBorder="1" applyAlignment="1">
      <alignment vertical="center" wrapText="1"/>
    </xf>
    <xf numFmtId="166" fontId="22" fillId="4" borderId="40" xfId="0" applyNumberFormat="1" applyFont="1" applyFill="1" applyBorder="1" applyAlignment="1">
      <alignment vertical="center" wrapText="1"/>
    </xf>
    <xf numFmtId="166" fontId="22" fillId="4" borderId="17" xfId="0" applyNumberFormat="1" applyFont="1" applyFill="1" applyBorder="1" applyAlignment="1">
      <alignment vertical="center" wrapText="1"/>
    </xf>
    <xf numFmtId="166" fontId="22" fillId="4" borderId="41" xfId="0" applyNumberFormat="1" applyFont="1" applyFill="1" applyBorder="1" applyAlignment="1">
      <alignment vertical="center" wrapText="1"/>
    </xf>
    <xf numFmtId="166" fontId="22" fillId="4" borderId="18" xfId="0" applyNumberFormat="1" applyFont="1" applyFill="1" applyBorder="1" applyAlignment="1">
      <alignment vertical="center" wrapText="1"/>
    </xf>
    <xf numFmtId="0" fontId="20" fillId="3" borderId="13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vertical="center" wrapText="1"/>
    </xf>
    <xf numFmtId="0" fontId="33" fillId="3" borderId="9" xfId="0" applyFont="1" applyFill="1" applyBorder="1" applyAlignment="1">
      <alignment vertical="center" wrapText="1"/>
    </xf>
    <xf numFmtId="0" fontId="33" fillId="3" borderId="21" xfId="0" applyFont="1" applyFill="1" applyBorder="1" applyAlignment="1">
      <alignment vertical="center" wrapText="1"/>
    </xf>
    <xf numFmtId="0" fontId="20" fillId="4" borderId="11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20" fillId="4" borderId="24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vertical="center" wrapText="1"/>
    </xf>
    <xf numFmtId="0" fontId="34" fillId="3" borderId="14" xfId="0" applyFont="1" applyFill="1" applyBorder="1" applyAlignment="1">
      <alignment vertical="center" wrapText="1"/>
    </xf>
    <xf numFmtId="0" fontId="36" fillId="3" borderId="30" xfId="0" applyFont="1" applyFill="1" applyBorder="1" applyAlignment="1">
      <alignment vertical="center" wrapText="1"/>
    </xf>
    <xf numFmtId="0" fontId="36" fillId="3" borderId="31" xfId="0" applyFont="1" applyFill="1" applyBorder="1" applyAlignment="1">
      <alignment vertical="center" wrapText="1"/>
    </xf>
    <xf numFmtId="0" fontId="36" fillId="3" borderId="32" xfId="0" applyFont="1" applyFill="1" applyBorder="1" applyAlignment="1">
      <alignment vertical="center" wrapText="1"/>
    </xf>
    <xf numFmtId="0" fontId="33" fillId="3" borderId="0" xfId="0" applyFont="1" applyFill="1" applyBorder="1" applyAlignment="1">
      <alignment vertical="center" wrapText="1"/>
    </xf>
    <xf numFmtId="0" fontId="33" fillId="3" borderId="11" xfId="0" applyFont="1" applyFill="1" applyBorder="1" applyAlignment="1">
      <alignment vertical="center" wrapText="1"/>
    </xf>
    <xf numFmtId="0" fontId="33" fillId="3" borderId="0" xfId="0" applyFont="1" applyFill="1" applyAlignment="1">
      <alignment vertical="center" wrapText="1"/>
    </xf>
    <xf numFmtId="0" fontId="33" fillId="3" borderId="24" xfId="0" applyFont="1" applyFill="1" applyBorder="1" applyAlignment="1">
      <alignment vertical="center" wrapText="1"/>
    </xf>
    <xf numFmtId="0" fontId="38" fillId="3" borderId="0" xfId="0" applyFont="1" applyFill="1" applyBorder="1" applyAlignment="1">
      <alignment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vertical="center" wrapText="1"/>
    </xf>
    <xf numFmtId="0" fontId="20" fillId="3" borderId="9" xfId="0" applyFont="1" applyFill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20" fillId="3" borderId="24" xfId="0" applyFont="1" applyFill="1" applyBorder="1" applyAlignment="1">
      <alignment vertical="center" wrapText="1"/>
    </xf>
    <xf numFmtId="0" fontId="20" fillId="4" borderId="13" xfId="0" applyFont="1" applyFill="1" applyBorder="1" applyAlignment="1">
      <alignment vertical="center" wrapText="1"/>
    </xf>
    <xf numFmtId="0" fontId="20" fillId="4" borderId="14" xfId="0" applyFont="1" applyFill="1" applyBorder="1" applyAlignment="1">
      <alignment vertical="center" wrapText="1"/>
    </xf>
    <xf numFmtId="0" fontId="20" fillId="4" borderId="29" xfId="0" applyFont="1" applyFill="1" applyBorder="1" applyAlignment="1">
      <alignment vertical="center" wrapText="1"/>
    </xf>
    <xf numFmtId="0" fontId="20" fillId="3" borderId="11" xfId="0" applyFont="1" applyFill="1" applyBorder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34" fillId="3" borderId="8" xfId="0" applyFont="1" applyFill="1" applyBorder="1" applyAlignment="1">
      <alignment vertical="center" wrapText="1"/>
    </xf>
    <xf numFmtId="0" fontId="34" fillId="3" borderId="9" xfId="0" applyFont="1" applyFill="1" applyBorder="1" applyAlignment="1">
      <alignment vertical="center" wrapText="1"/>
    </xf>
    <xf numFmtId="0" fontId="34" fillId="3" borderId="21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vertical="center" wrapText="1"/>
    </xf>
    <xf numFmtId="0" fontId="38" fillId="3" borderId="9" xfId="0" applyFont="1" applyFill="1" applyBorder="1" applyAlignment="1">
      <alignment vertical="center" wrapText="1"/>
    </xf>
    <xf numFmtId="0" fontId="38" fillId="3" borderId="21" xfId="0" applyFont="1" applyFill="1" applyBorder="1" applyAlignment="1">
      <alignment vertical="center" wrapText="1"/>
    </xf>
    <xf numFmtId="0" fontId="38" fillId="3" borderId="13" xfId="0" applyFont="1" applyFill="1" applyBorder="1" applyAlignment="1">
      <alignment vertical="center" wrapText="1"/>
    </xf>
    <xf numFmtId="0" fontId="38" fillId="3" borderId="14" xfId="0" applyFont="1" applyFill="1" applyBorder="1" applyAlignment="1">
      <alignment vertical="center" wrapText="1"/>
    </xf>
    <xf numFmtId="0" fontId="38" fillId="3" borderId="24" xfId="0" applyFont="1" applyFill="1" applyBorder="1" applyAlignment="1">
      <alignment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166" fontId="30" fillId="2" borderId="30" xfId="7" applyNumberFormat="1" applyFont="1" applyFill="1" applyBorder="1" applyAlignment="1">
      <alignment vertical="center" wrapText="1"/>
    </xf>
    <xf numFmtId="166" fontId="30" fillId="2" borderId="36" xfId="7" applyNumberFormat="1" applyFont="1" applyFill="1" applyBorder="1" applyAlignment="1">
      <alignment vertical="center" wrapText="1"/>
    </xf>
    <xf numFmtId="166" fontId="18" fillId="2" borderId="28" xfId="7" applyNumberFormat="1" applyFont="1" applyFill="1" applyBorder="1" applyAlignment="1">
      <alignment horizontal="center" vertical="center" wrapText="1"/>
    </xf>
    <xf numFmtId="166" fontId="18" fillId="2" borderId="2" xfId="7" applyNumberFormat="1" applyFont="1" applyFill="1" applyBorder="1" applyAlignment="1">
      <alignment horizontal="center" vertical="center" wrapText="1"/>
    </xf>
    <xf numFmtId="166" fontId="30" fillId="2" borderId="8" xfId="7" applyNumberFormat="1" applyFont="1" applyFill="1" applyBorder="1" applyAlignment="1">
      <alignment vertical="center" wrapText="1"/>
    </xf>
    <xf numFmtId="166" fontId="30" fillId="2" borderId="9" xfId="7" applyNumberFormat="1" applyFont="1" applyFill="1" applyBorder="1" applyAlignment="1">
      <alignment vertical="center" wrapText="1"/>
    </xf>
    <xf numFmtId="166" fontId="30" fillId="2" borderId="21" xfId="7" applyNumberFormat="1" applyFont="1" applyFill="1" applyBorder="1" applyAlignment="1">
      <alignment vertical="center" wrapText="1"/>
    </xf>
    <xf numFmtId="166" fontId="31" fillId="2" borderId="30" xfId="7" applyNumberFormat="1" applyFont="1" applyFill="1" applyBorder="1" applyAlignment="1">
      <alignment vertical="center" wrapText="1"/>
    </xf>
    <xf numFmtId="166" fontId="31" fillId="2" borderId="31" xfId="7" applyNumberFormat="1" applyFont="1" applyFill="1" applyBorder="1" applyAlignment="1">
      <alignment vertical="center" wrapText="1"/>
    </xf>
    <xf numFmtId="166" fontId="31" fillId="2" borderId="32" xfId="7" applyNumberFormat="1" applyFont="1" applyFill="1" applyBorder="1" applyAlignment="1">
      <alignment vertical="center" wrapText="1"/>
    </xf>
    <xf numFmtId="166" fontId="30" fillId="2" borderId="33" xfId="7" applyNumberFormat="1" applyFont="1" applyFill="1" applyBorder="1" applyAlignment="1">
      <alignment vertical="center" wrapText="1"/>
    </xf>
    <xf numFmtId="166" fontId="30" fillId="2" borderId="34" xfId="7" applyNumberFormat="1" applyFont="1" applyFill="1" applyBorder="1" applyAlignment="1">
      <alignment vertical="center" wrapText="1"/>
    </xf>
    <xf numFmtId="166" fontId="18" fillId="2" borderId="35" xfId="7" applyNumberFormat="1" applyFont="1" applyFill="1" applyBorder="1" applyAlignment="1">
      <alignment vertical="center" wrapText="1"/>
    </xf>
    <xf numFmtId="166" fontId="18" fillId="2" borderId="32" xfId="7" applyNumberFormat="1" applyFont="1" applyFill="1" applyBorder="1" applyAlignment="1">
      <alignment vertical="center" wrapText="1"/>
    </xf>
    <xf numFmtId="166" fontId="18" fillId="2" borderId="26" xfId="7" applyNumberFormat="1" applyFont="1" applyFill="1" applyBorder="1" applyAlignment="1">
      <alignment horizontal="left" vertical="center" wrapText="1"/>
    </xf>
    <xf numFmtId="166" fontId="18" fillId="2" borderId="4" xfId="7" applyNumberFormat="1" applyFont="1" applyFill="1" applyBorder="1" applyAlignment="1">
      <alignment horizontal="left" vertical="center" wrapText="1"/>
    </xf>
    <xf numFmtId="166" fontId="18" fillId="2" borderId="27" xfId="7" applyNumberFormat="1" applyFont="1" applyFill="1" applyBorder="1" applyAlignment="1">
      <alignment horizontal="left" vertical="center" wrapText="1"/>
    </xf>
    <xf numFmtId="0" fontId="20" fillId="4" borderId="23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20" fillId="4" borderId="24" xfId="0" applyFont="1" applyFill="1" applyBorder="1" applyAlignment="1">
      <alignment horizontal="left" wrapText="1"/>
    </xf>
    <xf numFmtId="166" fontId="18" fillId="0" borderId="0" xfId="7" applyNumberFormat="1" applyFont="1" applyFill="1" applyAlignment="1">
      <alignment horizontal="right" vertical="center" wrapText="1"/>
    </xf>
    <xf numFmtId="166" fontId="19" fillId="0" borderId="0" xfId="7" applyNumberFormat="1" applyFont="1" applyFill="1" applyAlignment="1">
      <alignment horizontal="center" vertical="center" wrapText="1"/>
    </xf>
    <xf numFmtId="166" fontId="18" fillId="2" borderId="15" xfId="7" applyNumberFormat="1" applyFont="1" applyFill="1" applyBorder="1" applyAlignment="1">
      <alignment vertical="center" wrapText="1"/>
    </xf>
    <xf numFmtId="166" fontId="28" fillId="2" borderId="1" xfId="7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6" fontId="18" fillId="4" borderId="1" xfId="7" applyNumberFormat="1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vertical="center"/>
    </xf>
    <xf numFmtId="0" fontId="16" fillId="0" borderId="3" xfId="5" applyFont="1" applyFill="1" applyBorder="1" applyAlignment="1">
      <alignment horizontal="left" vertical="center"/>
    </xf>
    <xf numFmtId="0" fontId="16" fillId="0" borderId="7" xfId="5" applyFont="1" applyFill="1" applyBorder="1" applyAlignment="1">
      <alignment horizontal="left" vertical="center"/>
    </xf>
    <xf numFmtId="0" fontId="16" fillId="0" borderId="5" xfId="5" applyFont="1" applyFill="1" applyBorder="1" applyAlignment="1">
      <alignment horizontal="left" vertical="center"/>
    </xf>
    <xf numFmtId="0" fontId="15" fillId="0" borderId="3" xfId="5" applyFont="1" applyBorder="1" applyAlignment="1">
      <alignment horizontal="left" vertical="center"/>
    </xf>
    <xf numFmtId="0" fontId="15" fillId="0" borderId="7" xfId="5" applyFont="1" applyBorder="1" applyAlignment="1">
      <alignment horizontal="left" vertical="center"/>
    </xf>
    <xf numFmtId="0" fontId="15" fillId="0" borderId="5" xfId="5" applyFont="1" applyBorder="1" applyAlignment="1">
      <alignment horizontal="left" vertical="center"/>
    </xf>
    <xf numFmtId="0" fontId="15" fillId="0" borderId="0" xfId="5" applyFont="1" applyAlignment="1">
      <alignment horizontal="right" vertical="center"/>
    </xf>
    <xf numFmtId="0" fontId="15" fillId="0" borderId="0" xfId="5" applyFont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0" fontId="15" fillId="0" borderId="2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 wrapText="1"/>
    </xf>
    <xf numFmtId="0" fontId="15" fillId="0" borderId="5" xfId="5" applyFont="1" applyBorder="1" applyAlignment="1">
      <alignment horizontal="center" vertical="center" wrapText="1"/>
    </xf>
  </cellXfs>
  <cellStyles count="12">
    <cellStyle name="Comma" xfId="9" builtinId="3"/>
    <cellStyle name="Comma 2" xfId="8"/>
    <cellStyle name="Comma 3" xfId="10"/>
    <cellStyle name="Normal" xfId="0" builtinId="0"/>
    <cellStyle name="Normal 2" xfId="1"/>
    <cellStyle name="Normal 2 3" xfId="2"/>
    <cellStyle name="Normal 3" xfId="3"/>
    <cellStyle name="Normal 4" xfId="7"/>
    <cellStyle name="Normal 5" xfId="5"/>
    <cellStyle name="Normal 6" xfId="6"/>
    <cellStyle name="Normal 7" xfId="11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="130" zoomScaleNormal="130" workbookViewId="0">
      <selection activeCell="A2" sqref="A2:E2"/>
    </sheetView>
  </sheetViews>
  <sheetFormatPr defaultRowHeight="17.25" x14ac:dyDescent="0.3"/>
  <cols>
    <col min="1" max="1" width="7.5703125" style="223" customWidth="1"/>
    <col min="2" max="2" width="46.28515625" style="330" customWidth="1"/>
    <col min="3" max="3" width="16.28515625" style="223" customWidth="1"/>
    <col min="4" max="4" width="17.5703125" style="223" customWidth="1"/>
    <col min="5" max="5" width="15.85546875" style="223" customWidth="1"/>
    <col min="6" max="7" width="10.5703125" style="223" bestFit="1" customWidth="1"/>
    <col min="8" max="8" width="10.85546875" style="223" bestFit="1" customWidth="1"/>
    <col min="9" max="16384" width="9.140625" style="223"/>
  </cols>
  <sheetData>
    <row r="1" spans="1:5" s="329" customFormat="1" ht="18.75" customHeight="1" x14ac:dyDescent="0.25">
      <c r="A1" s="406" t="s">
        <v>12</v>
      </c>
      <c r="B1" s="406"/>
      <c r="C1" s="406"/>
      <c r="D1" s="406"/>
      <c r="E1" s="406"/>
    </row>
    <row r="2" spans="1:5" s="329" customFormat="1" ht="34.5" customHeight="1" x14ac:dyDescent="0.25">
      <c r="A2" s="406" t="s">
        <v>835</v>
      </c>
      <c r="B2" s="406"/>
      <c r="C2" s="406"/>
      <c r="D2" s="406"/>
      <c r="E2" s="406"/>
    </row>
    <row r="3" spans="1:5" s="329" customFormat="1" ht="19.5" customHeight="1" x14ac:dyDescent="0.25">
      <c r="A3" s="314"/>
      <c r="B3" s="159"/>
      <c r="C3" s="314"/>
      <c r="D3" s="314"/>
      <c r="E3" s="314"/>
    </row>
    <row r="4" spans="1:5" s="329" customFormat="1" ht="55.5" customHeight="1" x14ac:dyDescent="0.25">
      <c r="A4" s="407" t="s">
        <v>13</v>
      </c>
      <c r="B4" s="407"/>
      <c r="C4" s="407"/>
      <c r="D4" s="407"/>
      <c r="E4" s="407"/>
    </row>
    <row r="5" spans="1:5" s="329" customFormat="1" x14ac:dyDescent="0.25">
      <c r="A5" s="160"/>
      <c r="B5" s="160"/>
      <c r="C5" s="160"/>
      <c r="D5" s="160"/>
      <c r="E5" s="160"/>
    </row>
    <row r="6" spans="1:5" s="329" customFormat="1" ht="18" x14ac:dyDescent="0.25">
      <c r="A6" s="408" t="s">
        <v>3</v>
      </c>
      <c r="B6" s="408"/>
      <c r="C6" s="408"/>
      <c r="D6" s="408"/>
      <c r="E6" s="408"/>
    </row>
    <row r="7" spans="1:5" s="329" customFormat="1" ht="74.25" customHeight="1" x14ac:dyDescent="0.25">
      <c r="A7" s="7" t="s">
        <v>1</v>
      </c>
      <c r="B7" s="162" t="s">
        <v>4</v>
      </c>
      <c r="C7" s="162" t="s">
        <v>14</v>
      </c>
      <c r="D7" s="162" t="s">
        <v>15</v>
      </c>
      <c r="E7" s="7" t="s">
        <v>5</v>
      </c>
    </row>
    <row r="8" spans="1:5" x14ac:dyDescent="0.3">
      <c r="A8" s="163"/>
      <c r="B8" s="7" t="s">
        <v>0</v>
      </c>
      <c r="C8" s="323">
        <f>C10+C17+C45+C57</f>
        <v>69150</v>
      </c>
      <c r="D8" s="323">
        <f>D10+D17+D45+D57</f>
        <v>584745</v>
      </c>
      <c r="E8" s="323">
        <f>E10+E17+E45+E57</f>
        <v>667950</v>
      </c>
    </row>
    <row r="9" spans="1:5" ht="28.5" customHeight="1" x14ac:dyDescent="0.3">
      <c r="A9" s="163"/>
      <c r="B9" s="163" t="s">
        <v>6</v>
      </c>
      <c r="C9" s="163"/>
      <c r="D9" s="163"/>
      <c r="E9" s="163"/>
    </row>
    <row r="10" spans="1:5" ht="34.5" x14ac:dyDescent="0.3">
      <c r="A10" s="167">
        <v>1</v>
      </c>
      <c r="B10" s="7" t="s">
        <v>10</v>
      </c>
      <c r="C10" s="323">
        <f>SUM(C12:C15)</f>
        <v>0</v>
      </c>
      <c r="D10" s="323">
        <f>D12+D13+D14+D15+D16</f>
        <v>42900</v>
      </c>
      <c r="E10" s="323">
        <f>E12+E13+E14+E15+E16</f>
        <v>49000</v>
      </c>
    </row>
    <row r="11" spans="1:5" x14ac:dyDescent="0.3">
      <c r="A11" s="198"/>
      <c r="B11" s="7" t="s">
        <v>7</v>
      </c>
      <c r="C11" s="7"/>
      <c r="D11" s="7"/>
      <c r="E11" s="7"/>
    </row>
    <row r="12" spans="1:5" ht="72" x14ac:dyDescent="0.3">
      <c r="A12" s="224">
        <v>1.1000000000000001</v>
      </c>
      <c r="B12" s="322" t="s">
        <v>264</v>
      </c>
      <c r="C12" s="170">
        <v>0</v>
      </c>
      <c r="D12" s="170">
        <f>E12*95%</f>
        <v>19000</v>
      </c>
      <c r="E12" s="170">
        <v>20000</v>
      </c>
    </row>
    <row r="13" spans="1:5" ht="54" x14ac:dyDescent="0.3">
      <c r="A13" s="224">
        <v>1.2</v>
      </c>
      <c r="B13" s="322" t="s">
        <v>266</v>
      </c>
      <c r="C13" s="170">
        <v>0</v>
      </c>
      <c r="D13" s="170">
        <f>E13*95%</f>
        <v>9500</v>
      </c>
      <c r="E13" s="170">
        <v>10000</v>
      </c>
    </row>
    <row r="14" spans="1:5" ht="36" x14ac:dyDescent="0.3">
      <c r="A14" s="224">
        <v>1.3</v>
      </c>
      <c r="B14" s="322" t="s">
        <v>276</v>
      </c>
      <c r="C14" s="170">
        <v>0</v>
      </c>
      <c r="D14" s="170">
        <f>E14*60%</f>
        <v>1800</v>
      </c>
      <c r="E14" s="170">
        <v>3000</v>
      </c>
    </row>
    <row r="15" spans="1:5" ht="36" x14ac:dyDescent="0.3">
      <c r="A15" s="224">
        <v>1.4</v>
      </c>
      <c r="B15" s="322" t="s">
        <v>277</v>
      </c>
      <c r="C15" s="170">
        <v>0</v>
      </c>
      <c r="D15" s="170">
        <f>E15*60%</f>
        <v>600</v>
      </c>
      <c r="E15" s="170">
        <v>1000</v>
      </c>
    </row>
    <row r="16" spans="1:5" ht="43.5" customHeight="1" x14ac:dyDescent="0.3">
      <c r="A16" s="224">
        <v>1.5</v>
      </c>
      <c r="B16" s="322" t="s">
        <v>751</v>
      </c>
      <c r="C16" s="170">
        <v>0</v>
      </c>
      <c r="D16" s="170">
        <f>E16*80%</f>
        <v>12000</v>
      </c>
      <c r="E16" s="170">
        <v>15000</v>
      </c>
    </row>
    <row r="17" spans="1:5" ht="33.75" customHeight="1" x14ac:dyDescent="0.3">
      <c r="A17" s="331">
        <v>2</v>
      </c>
      <c r="B17" s="7" t="s">
        <v>9</v>
      </c>
      <c r="C17" s="323">
        <f>SUM(C19:C42)</f>
        <v>0</v>
      </c>
      <c r="D17" s="323">
        <f>D19+D20+D21+D22+D23+D24+D25+D26+D27+D28+D29+D30+D31+D32+D33+D34+D35+D36+D37+D38+D39+D40+D41+D42+D43+D44</f>
        <v>470995</v>
      </c>
      <c r="E17" s="323">
        <f>E19+E20+E21+E22+E23+E24+E25+E26+E27+E28+E29+E30+E31+E32+E33+E34+E35+E36+E37+E38+E39+E40+E41+E42+E43+E44</f>
        <v>544600</v>
      </c>
    </row>
    <row r="18" spans="1:5" ht="26.25" customHeight="1" x14ac:dyDescent="0.3">
      <c r="A18" s="324"/>
      <c r="B18" s="165" t="s">
        <v>7</v>
      </c>
      <c r="C18" s="165"/>
      <c r="D18" s="165"/>
      <c r="E18" s="325"/>
    </row>
    <row r="19" spans="1:5" ht="36" x14ac:dyDescent="0.3">
      <c r="A19" s="326">
        <v>2.1</v>
      </c>
      <c r="B19" s="322" t="s">
        <v>265</v>
      </c>
      <c r="C19" s="170">
        <v>0</v>
      </c>
      <c r="D19" s="170">
        <f>E19*95%</f>
        <v>33250</v>
      </c>
      <c r="E19" s="170">
        <v>35000</v>
      </c>
    </row>
    <row r="20" spans="1:5" ht="54" x14ac:dyDescent="0.3">
      <c r="A20" s="326">
        <v>2.2000000000000002</v>
      </c>
      <c r="B20" s="322" t="s">
        <v>594</v>
      </c>
      <c r="C20" s="170">
        <v>0</v>
      </c>
      <c r="D20" s="170">
        <f t="shared" ref="D20:D28" si="0">E20*95%</f>
        <v>23750</v>
      </c>
      <c r="E20" s="170">
        <v>25000</v>
      </c>
    </row>
    <row r="21" spans="1:5" ht="36" x14ac:dyDescent="0.3">
      <c r="A21" s="326">
        <v>2.2999999999999998</v>
      </c>
      <c r="B21" s="322" t="s">
        <v>593</v>
      </c>
      <c r="C21" s="170">
        <v>0</v>
      </c>
      <c r="D21" s="170">
        <f t="shared" si="0"/>
        <v>38000</v>
      </c>
      <c r="E21" s="170">
        <v>40000</v>
      </c>
    </row>
    <row r="22" spans="1:5" ht="36" x14ac:dyDescent="0.3">
      <c r="A22" s="326">
        <v>2.4</v>
      </c>
      <c r="B22" s="322" t="s">
        <v>796</v>
      </c>
      <c r="C22" s="170">
        <v>0</v>
      </c>
      <c r="D22" s="170">
        <f t="shared" si="0"/>
        <v>33250</v>
      </c>
      <c r="E22" s="170">
        <v>35000</v>
      </c>
    </row>
    <row r="23" spans="1:5" ht="36" x14ac:dyDescent="0.3">
      <c r="A23" s="326">
        <v>2.5</v>
      </c>
      <c r="B23" s="322" t="s">
        <v>601</v>
      </c>
      <c r="C23" s="170">
        <v>0</v>
      </c>
      <c r="D23" s="170">
        <f t="shared" si="0"/>
        <v>38950</v>
      </c>
      <c r="E23" s="170">
        <v>41000</v>
      </c>
    </row>
    <row r="24" spans="1:5" ht="36" x14ac:dyDescent="0.3">
      <c r="A24" s="326">
        <v>2.6</v>
      </c>
      <c r="B24" s="322" t="s">
        <v>595</v>
      </c>
      <c r="C24" s="170">
        <v>0</v>
      </c>
      <c r="D24" s="170">
        <f t="shared" si="0"/>
        <v>38095</v>
      </c>
      <c r="E24" s="170">
        <v>40100</v>
      </c>
    </row>
    <row r="25" spans="1:5" ht="36" x14ac:dyDescent="0.3">
      <c r="A25" s="326">
        <v>2.7</v>
      </c>
      <c r="B25" s="322" t="s">
        <v>596</v>
      </c>
      <c r="C25" s="170">
        <v>0</v>
      </c>
      <c r="D25" s="170">
        <f t="shared" si="0"/>
        <v>28500</v>
      </c>
      <c r="E25" s="170">
        <v>30000</v>
      </c>
    </row>
    <row r="26" spans="1:5" ht="36" x14ac:dyDescent="0.3">
      <c r="A26" s="326">
        <v>2.8</v>
      </c>
      <c r="B26" s="322" t="s">
        <v>597</v>
      </c>
      <c r="C26" s="170">
        <v>0</v>
      </c>
      <c r="D26" s="170">
        <f t="shared" si="0"/>
        <v>12350</v>
      </c>
      <c r="E26" s="170">
        <v>13000</v>
      </c>
    </row>
    <row r="27" spans="1:5" ht="27.75" customHeight="1" x14ac:dyDescent="0.3">
      <c r="A27" s="326">
        <v>2.9</v>
      </c>
      <c r="B27" s="322" t="s">
        <v>260</v>
      </c>
      <c r="C27" s="170">
        <v>0</v>
      </c>
      <c r="D27" s="170">
        <f t="shared" si="0"/>
        <v>30400</v>
      </c>
      <c r="E27" s="170">
        <v>32000</v>
      </c>
    </row>
    <row r="28" spans="1:5" ht="36" x14ac:dyDescent="0.3">
      <c r="A28" s="327">
        <v>2.1</v>
      </c>
      <c r="B28" s="322" t="s">
        <v>598</v>
      </c>
      <c r="C28" s="170">
        <v>0</v>
      </c>
      <c r="D28" s="170">
        <f t="shared" si="0"/>
        <v>2850</v>
      </c>
      <c r="E28" s="170">
        <v>3000</v>
      </c>
    </row>
    <row r="29" spans="1:5" ht="36" x14ac:dyDescent="0.3">
      <c r="A29" s="327">
        <v>2.11</v>
      </c>
      <c r="B29" s="322" t="s">
        <v>741</v>
      </c>
      <c r="C29" s="170">
        <v>0</v>
      </c>
      <c r="D29" s="170">
        <v>10000</v>
      </c>
      <c r="E29" s="170">
        <v>10000</v>
      </c>
    </row>
    <row r="30" spans="1:5" ht="36" x14ac:dyDescent="0.3">
      <c r="A30" s="327">
        <v>2.12</v>
      </c>
      <c r="B30" s="322" t="s">
        <v>268</v>
      </c>
      <c r="C30" s="170">
        <v>0</v>
      </c>
      <c r="D30" s="170">
        <v>7000</v>
      </c>
      <c r="E30" s="170">
        <v>7000</v>
      </c>
    </row>
    <row r="31" spans="1:5" ht="36" x14ac:dyDescent="0.3">
      <c r="A31" s="327">
        <v>2.13</v>
      </c>
      <c r="B31" s="322" t="s">
        <v>269</v>
      </c>
      <c r="C31" s="170">
        <v>0</v>
      </c>
      <c r="D31" s="170">
        <v>15000</v>
      </c>
      <c r="E31" s="170">
        <v>15000</v>
      </c>
    </row>
    <row r="32" spans="1:5" ht="36" x14ac:dyDescent="0.3">
      <c r="A32" s="327">
        <v>2.14</v>
      </c>
      <c r="B32" s="322" t="s">
        <v>270</v>
      </c>
      <c r="C32" s="170">
        <v>0</v>
      </c>
      <c r="D32" s="170">
        <v>17000</v>
      </c>
      <c r="E32" s="170">
        <v>17000</v>
      </c>
    </row>
    <row r="33" spans="1:8" ht="36" x14ac:dyDescent="0.3">
      <c r="A33" s="327">
        <v>2.15</v>
      </c>
      <c r="B33" s="322" t="s">
        <v>271</v>
      </c>
      <c r="C33" s="170">
        <v>0</v>
      </c>
      <c r="D33" s="170">
        <v>17000</v>
      </c>
      <c r="E33" s="170">
        <v>17000</v>
      </c>
    </row>
    <row r="34" spans="1:8" ht="36" x14ac:dyDescent="0.3">
      <c r="A34" s="327">
        <v>2.16</v>
      </c>
      <c r="B34" s="322" t="s">
        <v>272</v>
      </c>
      <c r="C34" s="170">
        <v>0</v>
      </c>
      <c r="D34" s="170">
        <v>17000</v>
      </c>
      <c r="E34" s="170">
        <v>17000</v>
      </c>
    </row>
    <row r="35" spans="1:8" ht="36" x14ac:dyDescent="0.3">
      <c r="A35" s="327">
        <v>2.17</v>
      </c>
      <c r="B35" s="322" t="s">
        <v>273</v>
      </c>
      <c r="C35" s="170">
        <v>0</v>
      </c>
      <c r="D35" s="170">
        <v>16000</v>
      </c>
      <c r="E35" s="170">
        <v>16000</v>
      </c>
    </row>
    <row r="36" spans="1:8" ht="36" x14ac:dyDescent="0.3">
      <c r="A36" s="327">
        <v>2.1800000000000002</v>
      </c>
      <c r="B36" s="322" t="s">
        <v>274</v>
      </c>
      <c r="C36" s="170">
        <v>0</v>
      </c>
      <c r="D36" s="170">
        <v>17000</v>
      </c>
      <c r="E36" s="170">
        <v>17000</v>
      </c>
    </row>
    <row r="37" spans="1:8" ht="36" x14ac:dyDescent="0.3">
      <c r="A37" s="327">
        <v>2.19</v>
      </c>
      <c r="B37" s="322" t="s">
        <v>275</v>
      </c>
      <c r="C37" s="170">
        <v>0</v>
      </c>
      <c r="D37" s="170">
        <v>17000</v>
      </c>
      <c r="E37" s="170">
        <v>17000</v>
      </c>
    </row>
    <row r="38" spans="1:8" ht="72" x14ac:dyDescent="0.3">
      <c r="A38" s="327">
        <v>2.2000000000000002</v>
      </c>
      <c r="B38" s="322" t="s">
        <v>742</v>
      </c>
      <c r="C38" s="170">
        <v>0</v>
      </c>
      <c r="D38" s="170">
        <v>15000</v>
      </c>
      <c r="E38" s="170">
        <v>15000</v>
      </c>
    </row>
    <row r="39" spans="1:8" ht="36" x14ac:dyDescent="0.3">
      <c r="A39" s="327">
        <v>2.21</v>
      </c>
      <c r="B39" s="322" t="s">
        <v>599</v>
      </c>
      <c r="C39" s="170">
        <v>0</v>
      </c>
      <c r="D39" s="170">
        <v>0</v>
      </c>
      <c r="E39" s="170">
        <v>20000</v>
      </c>
    </row>
    <row r="40" spans="1:8" ht="39.75" customHeight="1" x14ac:dyDescent="0.3">
      <c r="A40" s="327">
        <v>2.2200000000000002</v>
      </c>
      <c r="B40" s="322" t="s">
        <v>267</v>
      </c>
      <c r="C40" s="170">
        <v>0</v>
      </c>
      <c r="D40" s="170">
        <v>0</v>
      </c>
      <c r="E40" s="170">
        <v>15000</v>
      </c>
    </row>
    <row r="41" spans="1:8" ht="36" x14ac:dyDescent="0.3">
      <c r="A41" s="327">
        <v>2.23</v>
      </c>
      <c r="B41" s="322" t="s">
        <v>600</v>
      </c>
      <c r="C41" s="170">
        <v>0</v>
      </c>
      <c r="D41" s="170">
        <v>0</v>
      </c>
      <c r="E41" s="170">
        <v>14500</v>
      </c>
    </row>
    <row r="42" spans="1:8" ht="36" x14ac:dyDescent="0.3">
      <c r="A42" s="15">
        <v>2.2400000000000002</v>
      </c>
      <c r="B42" s="404" t="s">
        <v>829</v>
      </c>
      <c r="C42" s="405">
        <v>0</v>
      </c>
      <c r="D42" s="405">
        <v>6300</v>
      </c>
      <c r="E42" s="405">
        <v>7000</v>
      </c>
    </row>
    <row r="43" spans="1:8" ht="36" x14ac:dyDescent="0.3">
      <c r="A43" s="15">
        <v>2.25</v>
      </c>
      <c r="B43" s="404" t="s">
        <v>743</v>
      </c>
      <c r="C43" s="405">
        <v>0</v>
      </c>
      <c r="D43" s="405">
        <v>2500</v>
      </c>
      <c r="E43" s="405">
        <v>2500</v>
      </c>
    </row>
    <row r="44" spans="1:8" ht="36" x14ac:dyDescent="0.3">
      <c r="A44" s="15">
        <v>2.2599999999999998</v>
      </c>
      <c r="B44" s="404" t="s">
        <v>830</v>
      </c>
      <c r="C44" s="405">
        <v>0</v>
      </c>
      <c r="D44" s="405">
        <v>34800</v>
      </c>
      <c r="E44" s="405">
        <v>43500</v>
      </c>
      <c r="H44" s="403"/>
    </row>
    <row r="45" spans="1:8" s="12" customFormat="1" ht="34.5" x14ac:dyDescent="0.3">
      <c r="A45" s="328">
        <v>3</v>
      </c>
      <c r="B45" s="203" t="s">
        <v>542</v>
      </c>
      <c r="C45" s="18">
        <f>SUM(C47:C55)</f>
        <v>39150</v>
      </c>
      <c r="D45" s="18">
        <f t="shared" ref="D45" si="1">SUM(D47:D55)</f>
        <v>40850</v>
      </c>
      <c r="E45" s="18">
        <f>E47+E48+E49+E50+E51+E52+E53+E54+E55+E56</f>
        <v>44350</v>
      </c>
      <c r="H45" s="223"/>
    </row>
    <row r="46" spans="1:8" x14ac:dyDescent="0.3">
      <c r="A46" s="198"/>
      <c r="B46" s="7" t="s">
        <v>7</v>
      </c>
      <c r="C46" s="7"/>
      <c r="D46" s="7"/>
      <c r="E46" s="7"/>
    </row>
    <row r="47" spans="1:8" ht="54" x14ac:dyDescent="0.3">
      <c r="A47" s="326">
        <v>3.1</v>
      </c>
      <c r="B47" s="322" t="s">
        <v>833</v>
      </c>
      <c r="C47" s="170">
        <v>0</v>
      </c>
      <c r="D47" s="170">
        <v>0</v>
      </c>
      <c r="E47" s="170">
        <v>1500</v>
      </c>
    </row>
    <row r="48" spans="1:8" ht="144" x14ac:dyDescent="0.3">
      <c r="A48" s="326">
        <v>3.2</v>
      </c>
      <c r="B48" s="192" t="s">
        <v>744</v>
      </c>
      <c r="C48" s="170">
        <v>13820</v>
      </c>
      <c r="D48" s="170">
        <v>13820</v>
      </c>
      <c r="E48" s="170">
        <v>13820</v>
      </c>
    </row>
    <row r="49" spans="1:5" ht="144" x14ac:dyDescent="0.3">
      <c r="A49" s="326">
        <v>3.3</v>
      </c>
      <c r="B49" s="192" t="s">
        <v>745</v>
      </c>
      <c r="C49" s="170">
        <v>4380</v>
      </c>
      <c r="D49" s="170">
        <v>4380</v>
      </c>
      <c r="E49" s="170">
        <v>4380</v>
      </c>
    </row>
    <row r="50" spans="1:5" ht="144" x14ac:dyDescent="0.3">
      <c r="A50" s="326">
        <v>3.4</v>
      </c>
      <c r="B50" s="192" t="s">
        <v>747</v>
      </c>
      <c r="C50" s="170">
        <v>400</v>
      </c>
      <c r="D50" s="170">
        <v>400</v>
      </c>
      <c r="E50" s="170">
        <v>400</v>
      </c>
    </row>
    <row r="51" spans="1:5" ht="144" x14ac:dyDescent="0.3">
      <c r="A51" s="326">
        <v>3.5</v>
      </c>
      <c r="B51" s="192" t="s">
        <v>746</v>
      </c>
      <c r="C51" s="170">
        <v>300</v>
      </c>
      <c r="D51" s="170">
        <v>300</v>
      </c>
      <c r="E51" s="170">
        <v>300</v>
      </c>
    </row>
    <row r="52" spans="1:5" ht="144" x14ac:dyDescent="0.3">
      <c r="A52" s="326">
        <v>3.6</v>
      </c>
      <c r="B52" s="192" t="s">
        <v>748</v>
      </c>
      <c r="C52" s="170">
        <v>2350</v>
      </c>
      <c r="D52" s="170">
        <v>2350</v>
      </c>
      <c r="E52" s="170">
        <v>2350</v>
      </c>
    </row>
    <row r="53" spans="1:5" ht="144" x14ac:dyDescent="0.3">
      <c r="A53" s="326">
        <v>3.7</v>
      </c>
      <c r="B53" s="192" t="s">
        <v>749</v>
      </c>
      <c r="C53" s="170">
        <v>16400</v>
      </c>
      <c r="D53" s="170">
        <v>16400</v>
      </c>
      <c r="E53" s="170">
        <v>16400</v>
      </c>
    </row>
    <row r="54" spans="1:5" ht="144" x14ac:dyDescent="0.3">
      <c r="A54" s="326">
        <v>3.8</v>
      </c>
      <c r="B54" s="192" t="s">
        <v>750</v>
      </c>
      <c r="C54" s="170">
        <v>1500</v>
      </c>
      <c r="D54" s="170">
        <v>1500</v>
      </c>
      <c r="E54" s="170">
        <v>1500</v>
      </c>
    </row>
    <row r="55" spans="1:5" ht="126" x14ac:dyDescent="0.3">
      <c r="A55" s="326">
        <v>3.9</v>
      </c>
      <c r="B55" s="192" t="s">
        <v>759</v>
      </c>
      <c r="C55" s="170">
        <v>0</v>
      </c>
      <c r="D55" s="170">
        <v>1700</v>
      </c>
      <c r="E55" s="170">
        <v>1700</v>
      </c>
    </row>
    <row r="56" spans="1:5" ht="72" x14ac:dyDescent="0.3">
      <c r="A56" s="327">
        <v>3.1</v>
      </c>
      <c r="B56" s="404" t="s">
        <v>831</v>
      </c>
      <c r="C56" s="405">
        <v>0</v>
      </c>
      <c r="D56" s="405">
        <v>0</v>
      </c>
      <c r="E56" s="405">
        <v>2000</v>
      </c>
    </row>
    <row r="57" spans="1:5" x14ac:dyDescent="0.3">
      <c r="A57" s="168">
        <v>4</v>
      </c>
      <c r="B57" s="287" t="s">
        <v>11</v>
      </c>
      <c r="C57" s="287">
        <v>30000</v>
      </c>
      <c r="D57" s="287">
        <v>30000</v>
      </c>
      <c r="E57" s="287">
        <v>30000</v>
      </c>
    </row>
  </sheetData>
  <mergeCells count="4">
    <mergeCell ref="A1:E1"/>
    <mergeCell ref="A2:E2"/>
    <mergeCell ref="A4:E4"/>
    <mergeCell ref="A6:E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zoomScale="85" zoomScaleNormal="85" workbookViewId="0">
      <selection activeCell="J162" sqref="A162:XFD174"/>
    </sheetView>
  </sheetViews>
  <sheetFormatPr defaultRowHeight="15" x14ac:dyDescent="0.25"/>
  <cols>
    <col min="1" max="1" width="11" style="268" customWidth="1"/>
    <col min="2" max="2" width="11.7109375" style="268" customWidth="1"/>
    <col min="3" max="3" width="25.42578125" style="268" customWidth="1"/>
    <col min="4" max="5" width="17.5703125" style="268" customWidth="1"/>
    <col min="6" max="6" width="13.7109375" style="268" customWidth="1"/>
    <col min="7" max="7" width="17.42578125" style="268" customWidth="1"/>
    <col min="8" max="8" width="12.5703125" style="268" customWidth="1"/>
    <col min="9" max="9" width="13" style="268" customWidth="1"/>
    <col min="10" max="10" width="9.140625" style="268"/>
    <col min="11" max="11" width="10" style="268" bestFit="1" customWidth="1"/>
    <col min="12" max="256" width="9.140625" style="268"/>
    <col min="257" max="257" width="11" style="268" customWidth="1"/>
    <col min="258" max="258" width="11.7109375" style="268" customWidth="1"/>
    <col min="259" max="259" width="21.28515625" style="268" customWidth="1"/>
    <col min="260" max="261" width="17.5703125" style="268" customWidth="1"/>
    <col min="262" max="262" width="19.5703125" style="268" customWidth="1"/>
    <col min="263" max="263" width="17.85546875" style="268" customWidth="1"/>
    <col min="264" max="264" width="18.140625" style="268" customWidth="1"/>
    <col min="265" max="265" width="16" style="268" customWidth="1"/>
    <col min="266" max="266" width="9.140625" style="268"/>
    <col min="267" max="267" width="10" style="268" bestFit="1" customWidth="1"/>
    <col min="268" max="512" width="9.140625" style="268"/>
    <col min="513" max="513" width="11" style="268" customWidth="1"/>
    <col min="514" max="514" width="11.7109375" style="268" customWidth="1"/>
    <col min="515" max="515" width="21.28515625" style="268" customWidth="1"/>
    <col min="516" max="517" width="17.5703125" style="268" customWidth="1"/>
    <col min="518" max="518" width="19.5703125" style="268" customWidth="1"/>
    <col min="519" max="519" width="17.85546875" style="268" customWidth="1"/>
    <col min="520" max="520" width="18.140625" style="268" customWidth="1"/>
    <col min="521" max="521" width="16" style="268" customWidth="1"/>
    <col min="522" max="522" width="9.140625" style="268"/>
    <col min="523" max="523" width="10" style="268" bestFit="1" customWidth="1"/>
    <col min="524" max="768" width="9.140625" style="268"/>
    <col min="769" max="769" width="11" style="268" customWidth="1"/>
    <col min="770" max="770" width="11.7109375" style="268" customWidth="1"/>
    <col min="771" max="771" width="21.28515625" style="268" customWidth="1"/>
    <col min="772" max="773" width="17.5703125" style="268" customWidth="1"/>
    <col min="774" max="774" width="19.5703125" style="268" customWidth="1"/>
    <col min="775" max="775" width="17.85546875" style="268" customWidth="1"/>
    <col min="776" max="776" width="18.140625" style="268" customWidth="1"/>
    <col min="777" max="777" width="16" style="268" customWidth="1"/>
    <col min="778" max="778" width="9.140625" style="268"/>
    <col min="779" max="779" width="10" style="268" bestFit="1" customWidth="1"/>
    <col min="780" max="1024" width="9.140625" style="268"/>
    <col min="1025" max="1025" width="11" style="268" customWidth="1"/>
    <col min="1026" max="1026" width="11.7109375" style="268" customWidth="1"/>
    <col min="1027" max="1027" width="21.28515625" style="268" customWidth="1"/>
    <col min="1028" max="1029" width="17.5703125" style="268" customWidth="1"/>
    <col min="1030" max="1030" width="19.5703125" style="268" customWidth="1"/>
    <col min="1031" max="1031" width="17.85546875" style="268" customWidth="1"/>
    <col min="1032" max="1032" width="18.140625" style="268" customWidth="1"/>
    <col min="1033" max="1033" width="16" style="268" customWidth="1"/>
    <col min="1034" max="1034" width="9.140625" style="268"/>
    <col min="1035" max="1035" width="10" style="268" bestFit="1" customWidth="1"/>
    <col min="1036" max="1280" width="9.140625" style="268"/>
    <col min="1281" max="1281" width="11" style="268" customWidth="1"/>
    <col min="1282" max="1282" width="11.7109375" style="268" customWidth="1"/>
    <col min="1283" max="1283" width="21.28515625" style="268" customWidth="1"/>
    <col min="1284" max="1285" width="17.5703125" style="268" customWidth="1"/>
    <col min="1286" max="1286" width="19.5703125" style="268" customWidth="1"/>
    <col min="1287" max="1287" width="17.85546875" style="268" customWidth="1"/>
    <col min="1288" max="1288" width="18.140625" style="268" customWidth="1"/>
    <col min="1289" max="1289" width="16" style="268" customWidth="1"/>
    <col min="1290" max="1290" width="9.140625" style="268"/>
    <col min="1291" max="1291" width="10" style="268" bestFit="1" customWidth="1"/>
    <col min="1292" max="1536" width="9.140625" style="268"/>
    <col min="1537" max="1537" width="11" style="268" customWidth="1"/>
    <col min="1538" max="1538" width="11.7109375" style="268" customWidth="1"/>
    <col min="1539" max="1539" width="21.28515625" style="268" customWidth="1"/>
    <col min="1540" max="1541" width="17.5703125" style="268" customWidth="1"/>
    <col min="1542" max="1542" width="19.5703125" style="268" customWidth="1"/>
    <col min="1543" max="1543" width="17.85546875" style="268" customWidth="1"/>
    <col min="1544" max="1544" width="18.140625" style="268" customWidth="1"/>
    <col min="1545" max="1545" width="16" style="268" customWidth="1"/>
    <col min="1546" max="1546" width="9.140625" style="268"/>
    <col min="1547" max="1547" width="10" style="268" bestFit="1" customWidth="1"/>
    <col min="1548" max="1792" width="9.140625" style="268"/>
    <col min="1793" max="1793" width="11" style="268" customWidth="1"/>
    <col min="1794" max="1794" width="11.7109375" style="268" customWidth="1"/>
    <col min="1795" max="1795" width="21.28515625" style="268" customWidth="1"/>
    <col min="1796" max="1797" width="17.5703125" style="268" customWidth="1"/>
    <col min="1798" max="1798" width="19.5703125" style="268" customWidth="1"/>
    <col min="1799" max="1799" width="17.85546875" style="268" customWidth="1"/>
    <col min="1800" max="1800" width="18.140625" style="268" customWidth="1"/>
    <col min="1801" max="1801" width="16" style="268" customWidth="1"/>
    <col min="1802" max="1802" width="9.140625" style="268"/>
    <col min="1803" max="1803" width="10" style="268" bestFit="1" customWidth="1"/>
    <col min="1804" max="2048" width="9.140625" style="268"/>
    <col min="2049" max="2049" width="11" style="268" customWidth="1"/>
    <col min="2050" max="2050" width="11.7109375" style="268" customWidth="1"/>
    <col min="2051" max="2051" width="21.28515625" style="268" customWidth="1"/>
    <col min="2052" max="2053" width="17.5703125" style="268" customWidth="1"/>
    <col min="2054" max="2054" width="19.5703125" style="268" customWidth="1"/>
    <col min="2055" max="2055" width="17.85546875" style="268" customWidth="1"/>
    <col min="2056" max="2056" width="18.140625" style="268" customWidth="1"/>
    <col min="2057" max="2057" width="16" style="268" customWidth="1"/>
    <col min="2058" max="2058" width="9.140625" style="268"/>
    <col min="2059" max="2059" width="10" style="268" bestFit="1" customWidth="1"/>
    <col min="2060" max="2304" width="9.140625" style="268"/>
    <col min="2305" max="2305" width="11" style="268" customWidth="1"/>
    <col min="2306" max="2306" width="11.7109375" style="268" customWidth="1"/>
    <col min="2307" max="2307" width="21.28515625" style="268" customWidth="1"/>
    <col min="2308" max="2309" width="17.5703125" style="268" customWidth="1"/>
    <col min="2310" max="2310" width="19.5703125" style="268" customWidth="1"/>
    <col min="2311" max="2311" width="17.85546875" style="268" customWidth="1"/>
    <col min="2312" max="2312" width="18.140625" style="268" customWidth="1"/>
    <col min="2313" max="2313" width="16" style="268" customWidth="1"/>
    <col min="2314" max="2314" width="9.140625" style="268"/>
    <col min="2315" max="2315" width="10" style="268" bestFit="1" customWidth="1"/>
    <col min="2316" max="2560" width="9.140625" style="268"/>
    <col min="2561" max="2561" width="11" style="268" customWidth="1"/>
    <col min="2562" max="2562" width="11.7109375" style="268" customWidth="1"/>
    <col min="2563" max="2563" width="21.28515625" style="268" customWidth="1"/>
    <col min="2564" max="2565" width="17.5703125" style="268" customWidth="1"/>
    <col min="2566" max="2566" width="19.5703125" style="268" customWidth="1"/>
    <col min="2567" max="2567" width="17.85546875" style="268" customWidth="1"/>
    <col min="2568" max="2568" width="18.140625" style="268" customWidth="1"/>
    <col min="2569" max="2569" width="16" style="268" customWidth="1"/>
    <col min="2570" max="2570" width="9.140625" style="268"/>
    <col min="2571" max="2571" width="10" style="268" bestFit="1" customWidth="1"/>
    <col min="2572" max="2816" width="9.140625" style="268"/>
    <col min="2817" max="2817" width="11" style="268" customWidth="1"/>
    <col min="2818" max="2818" width="11.7109375" style="268" customWidth="1"/>
    <col min="2819" max="2819" width="21.28515625" style="268" customWidth="1"/>
    <col min="2820" max="2821" width="17.5703125" style="268" customWidth="1"/>
    <col min="2822" max="2822" width="19.5703125" style="268" customWidth="1"/>
    <col min="2823" max="2823" width="17.85546875" style="268" customWidth="1"/>
    <col min="2824" max="2824" width="18.140625" style="268" customWidth="1"/>
    <col min="2825" max="2825" width="16" style="268" customWidth="1"/>
    <col min="2826" max="2826" width="9.140625" style="268"/>
    <col min="2827" max="2827" width="10" style="268" bestFit="1" customWidth="1"/>
    <col min="2828" max="3072" width="9.140625" style="268"/>
    <col min="3073" max="3073" width="11" style="268" customWidth="1"/>
    <col min="3074" max="3074" width="11.7109375" style="268" customWidth="1"/>
    <col min="3075" max="3075" width="21.28515625" style="268" customWidth="1"/>
    <col min="3076" max="3077" width="17.5703125" style="268" customWidth="1"/>
    <col min="3078" max="3078" width="19.5703125" style="268" customWidth="1"/>
    <col min="3079" max="3079" width="17.85546875" style="268" customWidth="1"/>
    <col min="3080" max="3080" width="18.140625" style="268" customWidth="1"/>
    <col min="3081" max="3081" width="16" style="268" customWidth="1"/>
    <col min="3082" max="3082" width="9.140625" style="268"/>
    <col min="3083" max="3083" width="10" style="268" bestFit="1" customWidth="1"/>
    <col min="3084" max="3328" width="9.140625" style="268"/>
    <col min="3329" max="3329" width="11" style="268" customWidth="1"/>
    <col min="3330" max="3330" width="11.7109375" style="268" customWidth="1"/>
    <col min="3331" max="3331" width="21.28515625" style="268" customWidth="1"/>
    <col min="3332" max="3333" width="17.5703125" style="268" customWidth="1"/>
    <col min="3334" max="3334" width="19.5703125" style="268" customWidth="1"/>
    <col min="3335" max="3335" width="17.85546875" style="268" customWidth="1"/>
    <col min="3336" max="3336" width="18.140625" style="268" customWidth="1"/>
    <col min="3337" max="3337" width="16" style="268" customWidth="1"/>
    <col min="3338" max="3338" width="9.140625" style="268"/>
    <col min="3339" max="3339" width="10" style="268" bestFit="1" customWidth="1"/>
    <col min="3340" max="3584" width="9.140625" style="268"/>
    <col min="3585" max="3585" width="11" style="268" customWidth="1"/>
    <col min="3586" max="3586" width="11.7109375" style="268" customWidth="1"/>
    <col min="3587" max="3587" width="21.28515625" style="268" customWidth="1"/>
    <col min="3588" max="3589" width="17.5703125" style="268" customWidth="1"/>
    <col min="3590" max="3590" width="19.5703125" style="268" customWidth="1"/>
    <col min="3591" max="3591" width="17.85546875" style="268" customWidth="1"/>
    <col min="3592" max="3592" width="18.140625" style="268" customWidth="1"/>
    <col min="3593" max="3593" width="16" style="268" customWidth="1"/>
    <col min="3594" max="3594" width="9.140625" style="268"/>
    <col min="3595" max="3595" width="10" style="268" bestFit="1" customWidth="1"/>
    <col min="3596" max="3840" width="9.140625" style="268"/>
    <col min="3841" max="3841" width="11" style="268" customWidth="1"/>
    <col min="3842" max="3842" width="11.7109375" style="268" customWidth="1"/>
    <col min="3843" max="3843" width="21.28515625" style="268" customWidth="1"/>
    <col min="3844" max="3845" width="17.5703125" style="268" customWidth="1"/>
    <col min="3846" max="3846" width="19.5703125" style="268" customWidth="1"/>
    <col min="3847" max="3847" width="17.85546875" style="268" customWidth="1"/>
    <col min="3848" max="3848" width="18.140625" style="268" customWidth="1"/>
    <col min="3849" max="3849" width="16" style="268" customWidth="1"/>
    <col min="3850" max="3850" width="9.140625" style="268"/>
    <col min="3851" max="3851" width="10" style="268" bestFit="1" customWidth="1"/>
    <col min="3852" max="4096" width="9.140625" style="268"/>
    <col min="4097" max="4097" width="11" style="268" customWidth="1"/>
    <col min="4098" max="4098" width="11.7109375" style="268" customWidth="1"/>
    <col min="4099" max="4099" width="21.28515625" style="268" customWidth="1"/>
    <col min="4100" max="4101" width="17.5703125" style="268" customWidth="1"/>
    <col min="4102" max="4102" width="19.5703125" style="268" customWidth="1"/>
    <col min="4103" max="4103" width="17.85546875" style="268" customWidth="1"/>
    <col min="4104" max="4104" width="18.140625" style="268" customWidth="1"/>
    <col min="4105" max="4105" width="16" style="268" customWidth="1"/>
    <col min="4106" max="4106" width="9.140625" style="268"/>
    <col min="4107" max="4107" width="10" style="268" bestFit="1" customWidth="1"/>
    <col min="4108" max="4352" width="9.140625" style="268"/>
    <col min="4353" max="4353" width="11" style="268" customWidth="1"/>
    <col min="4354" max="4354" width="11.7109375" style="268" customWidth="1"/>
    <col min="4355" max="4355" width="21.28515625" style="268" customWidth="1"/>
    <col min="4356" max="4357" width="17.5703125" style="268" customWidth="1"/>
    <col min="4358" max="4358" width="19.5703125" style="268" customWidth="1"/>
    <col min="4359" max="4359" width="17.85546875" style="268" customWidth="1"/>
    <col min="4360" max="4360" width="18.140625" style="268" customWidth="1"/>
    <col min="4361" max="4361" width="16" style="268" customWidth="1"/>
    <col min="4362" max="4362" width="9.140625" style="268"/>
    <col min="4363" max="4363" width="10" style="268" bestFit="1" customWidth="1"/>
    <col min="4364" max="4608" width="9.140625" style="268"/>
    <col min="4609" max="4609" width="11" style="268" customWidth="1"/>
    <col min="4610" max="4610" width="11.7109375" style="268" customWidth="1"/>
    <col min="4611" max="4611" width="21.28515625" style="268" customWidth="1"/>
    <col min="4612" max="4613" width="17.5703125" style="268" customWidth="1"/>
    <col min="4614" max="4614" width="19.5703125" style="268" customWidth="1"/>
    <col min="4615" max="4615" width="17.85546875" style="268" customWidth="1"/>
    <col min="4616" max="4616" width="18.140625" style="268" customWidth="1"/>
    <col min="4617" max="4617" width="16" style="268" customWidth="1"/>
    <col min="4618" max="4618" width="9.140625" style="268"/>
    <col min="4619" max="4619" width="10" style="268" bestFit="1" customWidth="1"/>
    <col min="4620" max="4864" width="9.140625" style="268"/>
    <col min="4865" max="4865" width="11" style="268" customWidth="1"/>
    <col min="4866" max="4866" width="11.7109375" style="268" customWidth="1"/>
    <col min="4867" max="4867" width="21.28515625" style="268" customWidth="1"/>
    <col min="4868" max="4869" width="17.5703125" style="268" customWidth="1"/>
    <col min="4870" max="4870" width="19.5703125" style="268" customWidth="1"/>
    <col min="4871" max="4871" width="17.85546875" style="268" customWidth="1"/>
    <col min="4872" max="4872" width="18.140625" style="268" customWidth="1"/>
    <col min="4873" max="4873" width="16" style="268" customWidth="1"/>
    <col min="4874" max="4874" width="9.140625" style="268"/>
    <col min="4875" max="4875" width="10" style="268" bestFit="1" customWidth="1"/>
    <col min="4876" max="5120" width="9.140625" style="268"/>
    <col min="5121" max="5121" width="11" style="268" customWidth="1"/>
    <col min="5122" max="5122" width="11.7109375" style="268" customWidth="1"/>
    <col min="5123" max="5123" width="21.28515625" style="268" customWidth="1"/>
    <col min="5124" max="5125" width="17.5703125" style="268" customWidth="1"/>
    <col min="5126" max="5126" width="19.5703125" style="268" customWidth="1"/>
    <col min="5127" max="5127" width="17.85546875" style="268" customWidth="1"/>
    <col min="5128" max="5128" width="18.140625" style="268" customWidth="1"/>
    <col min="5129" max="5129" width="16" style="268" customWidth="1"/>
    <col min="5130" max="5130" width="9.140625" style="268"/>
    <col min="5131" max="5131" width="10" style="268" bestFit="1" customWidth="1"/>
    <col min="5132" max="5376" width="9.140625" style="268"/>
    <col min="5377" max="5377" width="11" style="268" customWidth="1"/>
    <col min="5378" max="5378" width="11.7109375" style="268" customWidth="1"/>
    <col min="5379" max="5379" width="21.28515625" style="268" customWidth="1"/>
    <col min="5380" max="5381" width="17.5703125" style="268" customWidth="1"/>
    <col min="5382" max="5382" width="19.5703125" style="268" customWidth="1"/>
    <col min="5383" max="5383" width="17.85546875" style="268" customWidth="1"/>
    <col min="5384" max="5384" width="18.140625" style="268" customWidth="1"/>
    <col min="5385" max="5385" width="16" style="268" customWidth="1"/>
    <col min="5386" max="5386" width="9.140625" style="268"/>
    <col min="5387" max="5387" width="10" style="268" bestFit="1" customWidth="1"/>
    <col min="5388" max="5632" width="9.140625" style="268"/>
    <col min="5633" max="5633" width="11" style="268" customWidth="1"/>
    <col min="5634" max="5634" width="11.7109375" style="268" customWidth="1"/>
    <col min="5635" max="5635" width="21.28515625" style="268" customWidth="1"/>
    <col min="5636" max="5637" width="17.5703125" style="268" customWidth="1"/>
    <col min="5638" max="5638" width="19.5703125" style="268" customWidth="1"/>
    <col min="5639" max="5639" width="17.85546875" style="268" customWidth="1"/>
    <col min="5640" max="5640" width="18.140625" style="268" customWidth="1"/>
    <col min="5641" max="5641" width="16" style="268" customWidth="1"/>
    <col min="5642" max="5642" width="9.140625" style="268"/>
    <col min="5643" max="5643" width="10" style="268" bestFit="1" customWidth="1"/>
    <col min="5644" max="5888" width="9.140625" style="268"/>
    <col min="5889" max="5889" width="11" style="268" customWidth="1"/>
    <col min="5890" max="5890" width="11.7109375" style="268" customWidth="1"/>
    <col min="5891" max="5891" width="21.28515625" style="268" customWidth="1"/>
    <col min="5892" max="5893" width="17.5703125" style="268" customWidth="1"/>
    <col min="5894" max="5894" width="19.5703125" style="268" customWidth="1"/>
    <col min="5895" max="5895" width="17.85546875" style="268" customWidth="1"/>
    <col min="5896" max="5896" width="18.140625" style="268" customWidth="1"/>
    <col min="5897" max="5897" width="16" style="268" customWidth="1"/>
    <col min="5898" max="5898" width="9.140625" style="268"/>
    <col min="5899" max="5899" width="10" style="268" bestFit="1" customWidth="1"/>
    <col min="5900" max="6144" width="9.140625" style="268"/>
    <col min="6145" max="6145" width="11" style="268" customWidth="1"/>
    <col min="6146" max="6146" width="11.7109375" style="268" customWidth="1"/>
    <col min="6147" max="6147" width="21.28515625" style="268" customWidth="1"/>
    <col min="6148" max="6149" width="17.5703125" style="268" customWidth="1"/>
    <col min="6150" max="6150" width="19.5703125" style="268" customWidth="1"/>
    <col min="6151" max="6151" width="17.85546875" style="268" customWidth="1"/>
    <col min="6152" max="6152" width="18.140625" style="268" customWidth="1"/>
    <col min="6153" max="6153" width="16" style="268" customWidth="1"/>
    <col min="6154" max="6154" width="9.140625" style="268"/>
    <col min="6155" max="6155" width="10" style="268" bestFit="1" customWidth="1"/>
    <col min="6156" max="6400" width="9.140625" style="268"/>
    <col min="6401" max="6401" width="11" style="268" customWidth="1"/>
    <col min="6402" max="6402" width="11.7109375" style="268" customWidth="1"/>
    <col min="6403" max="6403" width="21.28515625" style="268" customWidth="1"/>
    <col min="6404" max="6405" width="17.5703125" style="268" customWidth="1"/>
    <col min="6406" max="6406" width="19.5703125" style="268" customWidth="1"/>
    <col min="6407" max="6407" width="17.85546875" style="268" customWidth="1"/>
    <col min="6408" max="6408" width="18.140625" style="268" customWidth="1"/>
    <col min="6409" max="6409" width="16" style="268" customWidth="1"/>
    <col min="6410" max="6410" width="9.140625" style="268"/>
    <col min="6411" max="6411" width="10" style="268" bestFit="1" customWidth="1"/>
    <col min="6412" max="6656" width="9.140625" style="268"/>
    <col min="6657" max="6657" width="11" style="268" customWidth="1"/>
    <col min="6658" max="6658" width="11.7109375" style="268" customWidth="1"/>
    <col min="6659" max="6659" width="21.28515625" style="268" customWidth="1"/>
    <col min="6660" max="6661" width="17.5703125" style="268" customWidth="1"/>
    <col min="6662" max="6662" width="19.5703125" style="268" customWidth="1"/>
    <col min="6663" max="6663" width="17.85546875" style="268" customWidth="1"/>
    <col min="6664" max="6664" width="18.140625" style="268" customWidth="1"/>
    <col min="6665" max="6665" width="16" style="268" customWidth="1"/>
    <col min="6666" max="6666" width="9.140625" style="268"/>
    <col min="6667" max="6667" width="10" style="268" bestFit="1" customWidth="1"/>
    <col min="6668" max="6912" width="9.140625" style="268"/>
    <col min="6913" max="6913" width="11" style="268" customWidth="1"/>
    <col min="6914" max="6914" width="11.7109375" style="268" customWidth="1"/>
    <col min="6915" max="6915" width="21.28515625" style="268" customWidth="1"/>
    <col min="6916" max="6917" width="17.5703125" style="268" customWidth="1"/>
    <col min="6918" max="6918" width="19.5703125" style="268" customWidth="1"/>
    <col min="6919" max="6919" width="17.85546875" style="268" customWidth="1"/>
    <col min="6920" max="6920" width="18.140625" style="268" customWidth="1"/>
    <col min="6921" max="6921" width="16" style="268" customWidth="1"/>
    <col min="6922" max="6922" width="9.140625" style="268"/>
    <col min="6923" max="6923" width="10" style="268" bestFit="1" customWidth="1"/>
    <col min="6924" max="7168" width="9.140625" style="268"/>
    <col min="7169" max="7169" width="11" style="268" customWidth="1"/>
    <col min="7170" max="7170" width="11.7109375" style="268" customWidth="1"/>
    <col min="7171" max="7171" width="21.28515625" style="268" customWidth="1"/>
    <col min="7172" max="7173" width="17.5703125" style="268" customWidth="1"/>
    <col min="7174" max="7174" width="19.5703125" style="268" customWidth="1"/>
    <col min="7175" max="7175" width="17.85546875" style="268" customWidth="1"/>
    <col min="7176" max="7176" width="18.140625" style="268" customWidth="1"/>
    <col min="7177" max="7177" width="16" style="268" customWidth="1"/>
    <col min="7178" max="7178" width="9.140625" style="268"/>
    <col min="7179" max="7179" width="10" style="268" bestFit="1" customWidth="1"/>
    <col min="7180" max="7424" width="9.140625" style="268"/>
    <col min="7425" max="7425" width="11" style="268" customWidth="1"/>
    <col min="7426" max="7426" width="11.7109375" style="268" customWidth="1"/>
    <col min="7427" max="7427" width="21.28515625" style="268" customWidth="1"/>
    <col min="7428" max="7429" width="17.5703125" style="268" customWidth="1"/>
    <col min="7430" max="7430" width="19.5703125" style="268" customWidth="1"/>
    <col min="7431" max="7431" width="17.85546875" style="268" customWidth="1"/>
    <col min="7432" max="7432" width="18.140625" style="268" customWidth="1"/>
    <col min="7433" max="7433" width="16" style="268" customWidth="1"/>
    <col min="7434" max="7434" width="9.140625" style="268"/>
    <col min="7435" max="7435" width="10" style="268" bestFit="1" customWidth="1"/>
    <col min="7436" max="7680" width="9.140625" style="268"/>
    <col min="7681" max="7681" width="11" style="268" customWidth="1"/>
    <col min="7682" max="7682" width="11.7109375" style="268" customWidth="1"/>
    <col min="7683" max="7683" width="21.28515625" style="268" customWidth="1"/>
    <col min="7684" max="7685" width="17.5703125" style="268" customWidth="1"/>
    <col min="7686" max="7686" width="19.5703125" style="268" customWidth="1"/>
    <col min="7687" max="7687" width="17.85546875" style="268" customWidth="1"/>
    <col min="7688" max="7688" width="18.140625" style="268" customWidth="1"/>
    <col min="7689" max="7689" width="16" style="268" customWidth="1"/>
    <col min="7690" max="7690" width="9.140625" style="268"/>
    <col min="7691" max="7691" width="10" style="268" bestFit="1" customWidth="1"/>
    <col min="7692" max="7936" width="9.140625" style="268"/>
    <col min="7937" max="7937" width="11" style="268" customWidth="1"/>
    <col min="7938" max="7938" width="11.7109375" style="268" customWidth="1"/>
    <col min="7939" max="7939" width="21.28515625" style="268" customWidth="1"/>
    <col min="7940" max="7941" width="17.5703125" style="268" customWidth="1"/>
    <col min="7942" max="7942" width="19.5703125" style="268" customWidth="1"/>
    <col min="7943" max="7943" width="17.85546875" style="268" customWidth="1"/>
    <col min="7944" max="7944" width="18.140625" style="268" customWidth="1"/>
    <col min="7945" max="7945" width="16" style="268" customWidth="1"/>
    <col min="7946" max="7946" width="9.140625" style="268"/>
    <col min="7947" max="7947" width="10" style="268" bestFit="1" customWidth="1"/>
    <col min="7948" max="8192" width="9.140625" style="268"/>
    <col min="8193" max="8193" width="11" style="268" customWidth="1"/>
    <col min="8194" max="8194" width="11.7109375" style="268" customWidth="1"/>
    <col min="8195" max="8195" width="21.28515625" style="268" customWidth="1"/>
    <col min="8196" max="8197" width="17.5703125" style="268" customWidth="1"/>
    <col min="8198" max="8198" width="19.5703125" style="268" customWidth="1"/>
    <col min="8199" max="8199" width="17.85546875" style="268" customWidth="1"/>
    <col min="8200" max="8200" width="18.140625" style="268" customWidth="1"/>
    <col min="8201" max="8201" width="16" style="268" customWidth="1"/>
    <col min="8202" max="8202" width="9.140625" style="268"/>
    <col min="8203" max="8203" width="10" style="268" bestFit="1" customWidth="1"/>
    <col min="8204" max="8448" width="9.140625" style="268"/>
    <col min="8449" max="8449" width="11" style="268" customWidth="1"/>
    <col min="8450" max="8450" width="11.7109375" style="268" customWidth="1"/>
    <col min="8451" max="8451" width="21.28515625" style="268" customWidth="1"/>
    <col min="8452" max="8453" width="17.5703125" style="268" customWidth="1"/>
    <col min="8454" max="8454" width="19.5703125" style="268" customWidth="1"/>
    <col min="8455" max="8455" width="17.85546875" style="268" customWidth="1"/>
    <col min="8456" max="8456" width="18.140625" style="268" customWidth="1"/>
    <col min="8457" max="8457" width="16" style="268" customWidth="1"/>
    <col min="8458" max="8458" width="9.140625" style="268"/>
    <col min="8459" max="8459" width="10" style="268" bestFit="1" customWidth="1"/>
    <col min="8460" max="8704" width="9.140625" style="268"/>
    <col min="8705" max="8705" width="11" style="268" customWidth="1"/>
    <col min="8706" max="8706" width="11.7109375" style="268" customWidth="1"/>
    <col min="8707" max="8707" width="21.28515625" style="268" customWidth="1"/>
    <col min="8708" max="8709" width="17.5703125" style="268" customWidth="1"/>
    <col min="8710" max="8710" width="19.5703125" style="268" customWidth="1"/>
    <col min="8711" max="8711" width="17.85546875" style="268" customWidth="1"/>
    <col min="8712" max="8712" width="18.140625" style="268" customWidth="1"/>
    <col min="8713" max="8713" width="16" style="268" customWidth="1"/>
    <col min="8714" max="8714" width="9.140625" style="268"/>
    <col min="8715" max="8715" width="10" style="268" bestFit="1" customWidth="1"/>
    <col min="8716" max="8960" width="9.140625" style="268"/>
    <col min="8961" max="8961" width="11" style="268" customWidth="1"/>
    <col min="8962" max="8962" width="11.7109375" style="268" customWidth="1"/>
    <col min="8963" max="8963" width="21.28515625" style="268" customWidth="1"/>
    <col min="8964" max="8965" width="17.5703125" style="268" customWidth="1"/>
    <col min="8966" max="8966" width="19.5703125" style="268" customWidth="1"/>
    <col min="8967" max="8967" width="17.85546875" style="268" customWidth="1"/>
    <col min="8968" max="8968" width="18.140625" style="268" customWidth="1"/>
    <col min="8969" max="8969" width="16" style="268" customWidth="1"/>
    <col min="8970" max="8970" width="9.140625" style="268"/>
    <col min="8971" max="8971" width="10" style="268" bestFit="1" customWidth="1"/>
    <col min="8972" max="9216" width="9.140625" style="268"/>
    <col min="9217" max="9217" width="11" style="268" customWidth="1"/>
    <col min="9218" max="9218" width="11.7109375" style="268" customWidth="1"/>
    <col min="9219" max="9219" width="21.28515625" style="268" customWidth="1"/>
    <col min="9220" max="9221" width="17.5703125" style="268" customWidth="1"/>
    <col min="9222" max="9222" width="19.5703125" style="268" customWidth="1"/>
    <col min="9223" max="9223" width="17.85546875" style="268" customWidth="1"/>
    <col min="9224" max="9224" width="18.140625" style="268" customWidth="1"/>
    <col min="9225" max="9225" width="16" style="268" customWidth="1"/>
    <col min="9226" max="9226" width="9.140625" style="268"/>
    <col min="9227" max="9227" width="10" style="268" bestFit="1" customWidth="1"/>
    <col min="9228" max="9472" width="9.140625" style="268"/>
    <col min="9473" max="9473" width="11" style="268" customWidth="1"/>
    <col min="9474" max="9474" width="11.7109375" style="268" customWidth="1"/>
    <col min="9475" max="9475" width="21.28515625" style="268" customWidth="1"/>
    <col min="9476" max="9477" width="17.5703125" style="268" customWidth="1"/>
    <col min="9478" max="9478" width="19.5703125" style="268" customWidth="1"/>
    <col min="9479" max="9479" width="17.85546875" style="268" customWidth="1"/>
    <col min="9480" max="9480" width="18.140625" style="268" customWidth="1"/>
    <col min="9481" max="9481" width="16" style="268" customWidth="1"/>
    <col min="9482" max="9482" width="9.140625" style="268"/>
    <col min="9483" max="9483" width="10" style="268" bestFit="1" customWidth="1"/>
    <col min="9484" max="9728" width="9.140625" style="268"/>
    <col min="9729" max="9729" width="11" style="268" customWidth="1"/>
    <col min="9730" max="9730" width="11.7109375" style="268" customWidth="1"/>
    <col min="9731" max="9731" width="21.28515625" style="268" customWidth="1"/>
    <col min="9732" max="9733" width="17.5703125" style="268" customWidth="1"/>
    <col min="9734" max="9734" width="19.5703125" style="268" customWidth="1"/>
    <col min="9735" max="9735" width="17.85546875" style="268" customWidth="1"/>
    <col min="9736" max="9736" width="18.140625" style="268" customWidth="1"/>
    <col min="9737" max="9737" width="16" style="268" customWidth="1"/>
    <col min="9738" max="9738" width="9.140625" style="268"/>
    <col min="9739" max="9739" width="10" style="268" bestFit="1" customWidth="1"/>
    <col min="9740" max="9984" width="9.140625" style="268"/>
    <col min="9985" max="9985" width="11" style="268" customWidth="1"/>
    <col min="9986" max="9986" width="11.7109375" style="268" customWidth="1"/>
    <col min="9987" max="9987" width="21.28515625" style="268" customWidth="1"/>
    <col min="9988" max="9989" width="17.5703125" style="268" customWidth="1"/>
    <col min="9990" max="9990" width="19.5703125" style="268" customWidth="1"/>
    <col min="9991" max="9991" width="17.85546875" style="268" customWidth="1"/>
    <col min="9992" max="9992" width="18.140625" style="268" customWidth="1"/>
    <col min="9993" max="9993" width="16" style="268" customWidth="1"/>
    <col min="9994" max="9994" width="9.140625" style="268"/>
    <col min="9995" max="9995" width="10" style="268" bestFit="1" customWidth="1"/>
    <col min="9996" max="10240" width="9.140625" style="268"/>
    <col min="10241" max="10241" width="11" style="268" customWidth="1"/>
    <col min="10242" max="10242" width="11.7109375" style="268" customWidth="1"/>
    <col min="10243" max="10243" width="21.28515625" style="268" customWidth="1"/>
    <col min="10244" max="10245" width="17.5703125" style="268" customWidth="1"/>
    <col min="10246" max="10246" width="19.5703125" style="268" customWidth="1"/>
    <col min="10247" max="10247" width="17.85546875" style="268" customWidth="1"/>
    <col min="10248" max="10248" width="18.140625" style="268" customWidth="1"/>
    <col min="10249" max="10249" width="16" style="268" customWidth="1"/>
    <col min="10250" max="10250" width="9.140625" style="268"/>
    <col min="10251" max="10251" width="10" style="268" bestFit="1" customWidth="1"/>
    <col min="10252" max="10496" width="9.140625" style="268"/>
    <col min="10497" max="10497" width="11" style="268" customWidth="1"/>
    <col min="10498" max="10498" width="11.7109375" style="268" customWidth="1"/>
    <col min="10499" max="10499" width="21.28515625" style="268" customWidth="1"/>
    <col min="10500" max="10501" width="17.5703125" style="268" customWidth="1"/>
    <col min="10502" max="10502" width="19.5703125" style="268" customWidth="1"/>
    <col min="10503" max="10503" width="17.85546875" style="268" customWidth="1"/>
    <col min="10504" max="10504" width="18.140625" style="268" customWidth="1"/>
    <col min="10505" max="10505" width="16" style="268" customWidth="1"/>
    <col min="10506" max="10506" width="9.140625" style="268"/>
    <col min="10507" max="10507" width="10" style="268" bestFit="1" customWidth="1"/>
    <col min="10508" max="10752" width="9.140625" style="268"/>
    <col min="10753" max="10753" width="11" style="268" customWidth="1"/>
    <col min="10754" max="10754" width="11.7109375" style="268" customWidth="1"/>
    <col min="10755" max="10755" width="21.28515625" style="268" customWidth="1"/>
    <col min="10756" max="10757" width="17.5703125" style="268" customWidth="1"/>
    <col min="10758" max="10758" width="19.5703125" style="268" customWidth="1"/>
    <col min="10759" max="10759" width="17.85546875" style="268" customWidth="1"/>
    <col min="10760" max="10760" width="18.140625" style="268" customWidth="1"/>
    <col min="10761" max="10761" width="16" style="268" customWidth="1"/>
    <col min="10762" max="10762" width="9.140625" style="268"/>
    <col min="10763" max="10763" width="10" style="268" bestFit="1" customWidth="1"/>
    <col min="10764" max="11008" width="9.140625" style="268"/>
    <col min="11009" max="11009" width="11" style="268" customWidth="1"/>
    <col min="11010" max="11010" width="11.7109375" style="268" customWidth="1"/>
    <col min="11011" max="11011" width="21.28515625" style="268" customWidth="1"/>
    <col min="11012" max="11013" width="17.5703125" style="268" customWidth="1"/>
    <col min="11014" max="11014" width="19.5703125" style="268" customWidth="1"/>
    <col min="11015" max="11015" width="17.85546875" style="268" customWidth="1"/>
    <col min="11016" max="11016" width="18.140625" style="268" customWidth="1"/>
    <col min="11017" max="11017" width="16" style="268" customWidth="1"/>
    <col min="11018" max="11018" width="9.140625" style="268"/>
    <col min="11019" max="11019" width="10" style="268" bestFit="1" customWidth="1"/>
    <col min="11020" max="11264" width="9.140625" style="268"/>
    <col min="11265" max="11265" width="11" style="268" customWidth="1"/>
    <col min="11266" max="11266" width="11.7109375" style="268" customWidth="1"/>
    <col min="11267" max="11267" width="21.28515625" style="268" customWidth="1"/>
    <col min="11268" max="11269" width="17.5703125" style="268" customWidth="1"/>
    <col min="11270" max="11270" width="19.5703125" style="268" customWidth="1"/>
    <col min="11271" max="11271" width="17.85546875" style="268" customWidth="1"/>
    <col min="11272" max="11272" width="18.140625" style="268" customWidth="1"/>
    <col min="11273" max="11273" width="16" style="268" customWidth="1"/>
    <col min="11274" max="11274" width="9.140625" style="268"/>
    <col min="11275" max="11275" width="10" style="268" bestFit="1" customWidth="1"/>
    <col min="11276" max="11520" width="9.140625" style="268"/>
    <col min="11521" max="11521" width="11" style="268" customWidth="1"/>
    <col min="11522" max="11522" width="11.7109375" style="268" customWidth="1"/>
    <col min="11523" max="11523" width="21.28515625" style="268" customWidth="1"/>
    <col min="11524" max="11525" width="17.5703125" style="268" customWidth="1"/>
    <col min="11526" max="11526" width="19.5703125" style="268" customWidth="1"/>
    <col min="11527" max="11527" width="17.85546875" style="268" customWidth="1"/>
    <col min="11528" max="11528" width="18.140625" style="268" customWidth="1"/>
    <col min="11529" max="11529" width="16" style="268" customWidth="1"/>
    <col min="11530" max="11530" width="9.140625" style="268"/>
    <col min="11531" max="11531" width="10" style="268" bestFit="1" customWidth="1"/>
    <col min="11532" max="11776" width="9.140625" style="268"/>
    <col min="11777" max="11777" width="11" style="268" customWidth="1"/>
    <col min="11778" max="11778" width="11.7109375" style="268" customWidth="1"/>
    <col min="11779" max="11779" width="21.28515625" style="268" customWidth="1"/>
    <col min="11780" max="11781" width="17.5703125" style="268" customWidth="1"/>
    <col min="11782" max="11782" width="19.5703125" style="268" customWidth="1"/>
    <col min="11783" max="11783" width="17.85546875" style="268" customWidth="1"/>
    <col min="11784" max="11784" width="18.140625" style="268" customWidth="1"/>
    <col min="11785" max="11785" width="16" style="268" customWidth="1"/>
    <col min="11786" max="11786" width="9.140625" style="268"/>
    <col min="11787" max="11787" width="10" style="268" bestFit="1" customWidth="1"/>
    <col min="11788" max="12032" width="9.140625" style="268"/>
    <col min="12033" max="12033" width="11" style="268" customWidth="1"/>
    <col min="12034" max="12034" width="11.7109375" style="268" customWidth="1"/>
    <col min="12035" max="12035" width="21.28515625" style="268" customWidth="1"/>
    <col min="12036" max="12037" width="17.5703125" style="268" customWidth="1"/>
    <col min="12038" max="12038" width="19.5703125" style="268" customWidth="1"/>
    <col min="12039" max="12039" width="17.85546875" style="268" customWidth="1"/>
    <col min="12040" max="12040" width="18.140625" style="268" customWidth="1"/>
    <col min="12041" max="12041" width="16" style="268" customWidth="1"/>
    <col min="12042" max="12042" width="9.140625" style="268"/>
    <col min="12043" max="12043" width="10" style="268" bestFit="1" customWidth="1"/>
    <col min="12044" max="12288" width="9.140625" style="268"/>
    <col min="12289" max="12289" width="11" style="268" customWidth="1"/>
    <col min="12290" max="12290" width="11.7109375" style="268" customWidth="1"/>
    <col min="12291" max="12291" width="21.28515625" style="268" customWidth="1"/>
    <col min="12292" max="12293" width="17.5703125" style="268" customWidth="1"/>
    <col min="12294" max="12294" width="19.5703125" style="268" customWidth="1"/>
    <col min="12295" max="12295" width="17.85546875" style="268" customWidth="1"/>
    <col min="12296" max="12296" width="18.140625" style="268" customWidth="1"/>
    <col min="12297" max="12297" width="16" style="268" customWidth="1"/>
    <col min="12298" max="12298" width="9.140625" style="268"/>
    <col min="12299" max="12299" width="10" style="268" bestFit="1" customWidth="1"/>
    <col min="12300" max="12544" width="9.140625" style="268"/>
    <col min="12545" max="12545" width="11" style="268" customWidth="1"/>
    <col min="12546" max="12546" width="11.7109375" style="268" customWidth="1"/>
    <col min="12547" max="12547" width="21.28515625" style="268" customWidth="1"/>
    <col min="12548" max="12549" width="17.5703125" style="268" customWidth="1"/>
    <col min="12550" max="12550" width="19.5703125" style="268" customWidth="1"/>
    <col min="12551" max="12551" width="17.85546875" style="268" customWidth="1"/>
    <col min="12552" max="12552" width="18.140625" style="268" customWidth="1"/>
    <col min="12553" max="12553" width="16" style="268" customWidth="1"/>
    <col min="12554" max="12554" width="9.140625" style="268"/>
    <col min="12555" max="12555" width="10" style="268" bestFit="1" customWidth="1"/>
    <col min="12556" max="12800" width="9.140625" style="268"/>
    <col min="12801" max="12801" width="11" style="268" customWidth="1"/>
    <col min="12802" max="12802" width="11.7109375" style="268" customWidth="1"/>
    <col min="12803" max="12803" width="21.28515625" style="268" customWidth="1"/>
    <col min="12804" max="12805" width="17.5703125" style="268" customWidth="1"/>
    <col min="12806" max="12806" width="19.5703125" style="268" customWidth="1"/>
    <col min="12807" max="12807" width="17.85546875" style="268" customWidth="1"/>
    <col min="12808" max="12808" width="18.140625" style="268" customWidth="1"/>
    <col min="12809" max="12809" width="16" style="268" customWidth="1"/>
    <col min="12810" max="12810" width="9.140625" style="268"/>
    <col min="12811" max="12811" width="10" style="268" bestFit="1" customWidth="1"/>
    <col min="12812" max="13056" width="9.140625" style="268"/>
    <col min="13057" max="13057" width="11" style="268" customWidth="1"/>
    <col min="13058" max="13058" width="11.7109375" style="268" customWidth="1"/>
    <col min="13059" max="13059" width="21.28515625" style="268" customWidth="1"/>
    <col min="13060" max="13061" width="17.5703125" style="268" customWidth="1"/>
    <col min="13062" max="13062" width="19.5703125" style="268" customWidth="1"/>
    <col min="13063" max="13063" width="17.85546875" style="268" customWidth="1"/>
    <col min="13064" max="13064" width="18.140625" style="268" customWidth="1"/>
    <col min="13065" max="13065" width="16" style="268" customWidth="1"/>
    <col min="13066" max="13066" width="9.140625" style="268"/>
    <col min="13067" max="13067" width="10" style="268" bestFit="1" customWidth="1"/>
    <col min="13068" max="13312" width="9.140625" style="268"/>
    <col min="13313" max="13313" width="11" style="268" customWidth="1"/>
    <col min="13314" max="13314" width="11.7109375" style="268" customWidth="1"/>
    <col min="13315" max="13315" width="21.28515625" style="268" customWidth="1"/>
    <col min="13316" max="13317" width="17.5703125" style="268" customWidth="1"/>
    <col min="13318" max="13318" width="19.5703125" style="268" customWidth="1"/>
    <col min="13319" max="13319" width="17.85546875" style="268" customWidth="1"/>
    <col min="13320" max="13320" width="18.140625" style="268" customWidth="1"/>
    <col min="13321" max="13321" width="16" style="268" customWidth="1"/>
    <col min="13322" max="13322" width="9.140625" style="268"/>
    <col min="13323" max="13323" width="10" style="268" bestFit="1" customWidth="1"/>
    <col min="13324" max="13568" width="9.140625" style="268"/>
    <col min="13569" max="13569" width="11" style="268" customWidth="1"/>
    <col min="13570" max="13570" width="11.7109375" style="268" customWidth="1"/>
    <col min="13571" max="13571" width="21.28515625" style="268" customWidth="1"/>
    <col min="13572" max="13573" width="17.5703125" style="268" customWidth="1"/>
    <col min="13574" max="13574" width="19.5703125" style="268" customWidth="1"/>
    <col min="13575" max="13575" width="17.85546875" style="268" customWidth="1"/>
    <col min="13576" max="13576" width="18.140625" style="268" customWidth="1"/>
    <col min="13577" max="13577" width="16" style="268" customWidth="1"/>
    <col min="13578" max="13578" width="9.140625" style="268"/>
    <col min="13579" max="13579" width="10" style="268" bestFit="1" customWidth="1"/>
    <col min="13580" max="13824" width="9.140625" style="268"/>
    <col min="13825" max="13825" width="11" style="268" customWidth="1"/>
    <col min="13826" max="13826" width="11.7109375" style="268" customWidth="1"/>
    <col min="13827" max="13827" width="21.28515625" style="268" customWidth="1"/>
    <col min="13828" max="13829" width="17.5703125" style="268" customWidth="1"/>
    <col min="13830" max="13830" width="19.5703125" style="268" customWidth="1"/>
    <col min="13831" max="13831" width="17.85546875" style="268" customWidth="1"/>
    <col min="13832" max="13832" width="18.140625" style="268" customWidth="1"/>
    <col min="13833" max="13833" width="16" style="268" customWidth="1"/>
    <col min="13834" max="13834" width="9.140625" style="268"/>
    <col min="13835" max="13835" width="10" style="268" bestFit="1" customWidth="1"/>
    <col min="13836" max="14080" width="9.140625" style="268"/>
    <col min="14081" max="14081" width="11" style="268" customWidth="1"/>
    <col min="14082" max="14082" width="11.7109375" style="268" customWidth="1"/>
    <col min="14083" max="14083" width="21.28515625" style="268" customWidth="1"/>
    <col min="14084" max="14085" width="17.5703125" style="268" customWidth="1"/>
    <col min="14086" max="14086" width="19.5703125" style="268" customWidth="1"/>
    <col min="14087" max="14087" width="17.85546875" style="268" customWidth="1"/>
    <col min="14088" max="14088" width="18.140625" style="268" customWidth="1"/>
    <col min="14089" max="14089" width="16" style="268" customWidth="1"/>
    <col min="14090" max="14090" width="9.140625" style="268"/>
    <col min="14091" max="14091" width="10" style="268" bestFit="1" customWidth="1"/>
    <col min="14092" max="14336" width="9.140625" style="268"/>
    <col min="14337" max="14337" width="11" style="268" customWidth="1"/>
    <col min="14338" max="14338" width="11.7109375" style="268" customWidth="1"/>
    <col min="14339" max="14339" width="21.28515625" style="268" customWidth="1"/>
    <col min="14340" max="14341" width="17.5703125" style="268" customWidth="1"/>
    <col min="14342" max="14342" width="19.5703125" style="268" customWidth="1"/>
    <col min="14343" max="14343" width="17.85546875" style="268" customWidth="1"/>
    <col min="14344" max="14344" width="18.140625" style="268" customWidth="1"/>
    <col min="14345" max="14345" width="16" style="268" customWidth="1"/>
    <col min="14346" max="14346" width="9.140625" style="268"/>
    <col min="14347" max="14347" width="10" style="268" bestFit="1" customWidth="1"/>
    <col min="14348" max="14592" width="9.140625" style="268"/>
    <col min="14593" max="14593" width="11" style="268" customWidth="1"/>
    <col min="14594" max="14594" width="11.7109375" style="268" customWidth="1"/>
    <col min="14595" max="14595" width="21.28515625" style="268" customWidth="1"/>
    <col min="14596" max="14597" width="17.5703125" style="268" customWidth="1"/>
    <col min="14598" max="14598" width="19.5703125" style="268" customWidth="1"/>
    <col min="14599" max="14599" width="17.85546875" style="268" customWidth="1"/>
    <col min="14600" max="14600" width="18.140625" style="268" customWidth="1"/>
    <col min="14601" max="14601" width="16" style="268" customWidth="1"/>
    <col min="14602" max="14602" width="9.140625" style="268"/>
    <col min="14603" max="14603" width="10" style="268" bestFit="1" customWidth="1"/>
    <col min="14604" max="14848" width="9.140625" style="268"/>
    <col min="14849" max="14849" width="11" style="268" customWidth="1"/>
    <col min="14850" max="14850" width="11.7109375" style="268" customWidth="1"/>
    <col min="14851" max="14851" width="21.28515625" style="268" customWidth="1"/>
    <col min="14852" max="14853" width="17.5703125" style="268" customWidth="1"/>
    <col min="14854" max="14854" width="19.5703125" style="268" customWidth="1"/>
    <col min="14855" max="14855" width="17.85546875" style="268" customWidth="1"/>
    <col min="14856" max="14856" width="18.140625" style="268" customWidth="1"/>
    <col min="14857" max="14857" width="16" style="268" customWidth="1"/>
    <col min="14858" max="14858" width="9.140625" style="268"/>
    <col min="14859" max="14859" width="10" style="268" bestFit="1" customWidth="1"/>
    <col min="14860" max="15104" width="9.140625" style="268"/>
    <col min="15105" max="15105" width="11" style="268" customWidth="1"/>
    <col min="15106" max="15106" width="11.7109375" style="268" customWidth="1"/>
    <col min="15107" max="15107" width="21.28515625" style="268" customWidth="1"/>
    <col min="15108" max="15109" width="17.5703125" style="268" customWidth="1"/>
    <col min="15110" max="15110" width="19.5703125" style="268" customWidth="1"/>
    <col min="15111" max="15111" width="17.85546875" style="268" customWidth="1"/>
    <col min="15112" max="15112" width="18.140625" style="268" customWidth="1"/>
    <col min="15113" max="15113" width="16" style="268" customWidth="1"/>
    <col min="15114" max="15114" width="9.140625" style="268"/>
    <col min="15115" max="15115" width="10" style="268" bestFit="1" customWidth="1"/>
    <col min="15116" max="15360" width="9.140625" style="268"/>
    <col min="15361" max="15361" width="11" style="268" customWidth="1"/>
    <col min="15362" max="15362" width="11.7109375" style="268" customWidth="1"/>
    <col min="15363" max="15363" width="21.28515625" style="268" customWidth="1"/>
    <col min="15364" max="15365" width="17.5703125" style="268" customWidth="1"/>
    <col min="15366" max="15366" width="19.5703125" style="268" customWidth="1"/>
    <col min="15367" max="15367" width="17.85546875" style="268" customWidth="1"/>
    <col min="15368" max="15368" width="18.140625" style="268" customWidth="1"/>
    <col min="15369" max="15369" width="16" style="268" customWidth="1"/>
    <col min="15370" max="15370" width="9.140625" style="268"/>
    <col min="15371" max="15371" width="10" style="268" bestFit="1" customWidth="1"/>
    <col min="15372" max="15616" width="9.140625" style="268"/>
    <col min="15617" max="15617" width="11" style="268" customWidth="1"/>
    <col min="15618" max="15618" width="11.7109375" style="268" customWidth="1"/>
    <col min="15619" max="15619" width="21.28515625" style="268" customWidth="1"/>
    <col min="15620" max="15621" width="17.5703125" style="268" customWidth="1"/>
    <col min="15622" max="15622" width="19.5703125" style="268" customWidth="1"/>
    <col min="15623" max="15623" width="17.85546875" style="268" customWidth="1"/>
    <col min="15624" max="15624" width="18.140625" style="268" customWidth="1"/>
    <col min="15625" max="15625" width="16" style="268" customWidth="1"/>
    <col min="15626" max="15626" width="9.140625" style="268"/>
    <col min="15627" max="15627" width="10" style="268" bestFit="1" customWidth="1"/>
    <col min="15628" max="15872" width="9.140625" style="268"/>
    <col min="15873" max="15873" width="11" style="268" customWidth="1"/>
    <col min="15874" max="15874" width="11.7109375" style="268" customWidth="1"/>
    <col min="15875" max="15875" width="21.28515625" style="268" customWidth="1"/>
    <col min="15876" max="15877" width="17.5703125" style="268" customWidth="1"/>
    <col min="15878" max="15878" width="19.5703125" style="268" customWidth="1"/>
    <col min="15879" max="15879" width="17.85546875" style="268" customWidth="1"/>
    <col min="15880" max="15880" width="18.140625" style="268" customWidth="1"/>
    <col min="15881" max="15881" width="16" style="268" customWidth="1"/>
    <col min="15882" max="15882" width="9.140625" style="268"/>
    <col min="15883" max="15883" width="10" style="268" bestFit="1" customWidth="1"/>
    <col min="15884" max="16128" width="9.140625" style="268"/>
    <col min="16129" max="16129" width="11" style="268" customWidth="1"/>
    <col min="16130" max="16130" width="11.7109375" style="268" customWidth="1"/>
    <col min="16131" max="16131" width="21.28515625" style="268" customWidth="1"/>
    <col min="16132" max="16133" width="17.5703125" style="268" customWidth="1"/>
    <col min="16134" max="16134" width="19.5703125" style="268" customWidth="1"/>
    <col min="16135" max="16135" width="17.85546875" style="268" customWidth="1"/>
    <col min="16136" max="16136" width="18.140625" style="268" customWidth="1"/>
    <col min="16137" max="16137" width="16" style="268" customWidth="1"/>
    <col min="16138" max="16138" width="9.140625" style="268"/>
    <col min="16139" max="16139" width="10" style="268" bestFit="1" customWidth="1"/>
    <col min="16140" max="16384" width="9.140625" style="268"/>
  </cols>
  <sheetData>
    <row r="1" spans="1:9" ht="16.5" x14ac:dyDescent="0.25">
      <c r="A1" s="446" t="s">
        <v>186</v>
      </c>
      <c r="B1" s="446"/>
      <c r="C1" s="446"/>
      <c r="D1" s="446"/>
      <c r="E1" s="446"/>
      <c r="F1" s="446"/>
      <c r="G1" s="446"/>
      <c r="H1" s="446"/>
      <c r="I1" s="446"/>
    </row>
    <row r="2" spans="1:9" ht="16.5" x14ac:dyDescent="0.25">
      <c r="A2" s="245"/>
      <c r="B2" s="245"/>
      <c r="C2" s="245"/>
      <c r="D2" s="245"/>
      <c r="E2" s="245"/>
      <c r="F2" s="245"/>
      <c r="G2" s="245"/>
      <c r="H2" s="245"/>
      <c r="I2" s="245"/>
    </row>
    <row r="3" spans="1:9" ht="33.75" customHeight="1" x14ac:dyDescent="0.25">
      <c r="A3" s="448" t="s">
        <v>187</v>
      </c>
      <c r="B3" s="448"/>
      <c r="C3" s="448"/>
      <c r="D3" s="448"/>
      <c r="E3" s="448"/>
      <c r="F3" s="448"/>
      <c r="G3" s="448"/>
      <c r="H3" s="448"/>
      <c r="I3" s="448"/>
    </row>
    <row r="4" spans="1:9" x14ac:dyDescent="0.25">
      <c r="A4" s="269"/>
      <c r="B4" s="269"/>
      <c r="C4" s="269"/>
      <c r="D4" s="269"/>
      <c r="E4" s="269"/>
      <c r="F4" s="269"/>
      <c r="G4" s="269"/>
      <c r="H4" s="269"/>
      <c r="I4" s="269"/>
    </row>
    <row r="5" spans="1:9" ht="16.5" x14ac:dyDescent="0.25">
      <c r="A5" s="826" t="s">
        <v>61</v>
      </c>
      <c r="B5" s="826"/>
      <c r="C5" s="826"/>
      <c r="D5" s="826"/>
      <c r="E5" s="826"/>
      <c r="F5" s="826"/>
      <c r="G5" s="826"/>
      <c r="H5" s="826"/>
      <c r="I5" s="826"/>
    </row>
    <row r="7" spans="1:9" ht="16.5" x14ac:dyDescent="0.25">
      <c r="A7" s="826" t="s">
        <v>108</v>
      </c>
      <c r="B7" s="826"/>
      <c r="C7" s="826"/>
      <c r="D7" s="826"/>
      <c r="E7" s="826"/>
      <c r="F7" s="826"/>
      <c r="G7" s="826"/>
      <c r="H7" s="826"/>
      <c r="I7" s="826"/>
    </row>
    <row r="8" spans="1:9" ht="17.25" thickBot="1" x14ac:dyDescent="0.3">
      <c r="A8" s="264"/>
      <c r="B8" s="264"/>
      <c r="C8" s="264"/>
      <c r="D8" s="264"/>
      <c r="E8" s="264"/>
      <c r="F8" s="264"/>
      <c r="G8" s="264"/>
      <c r="H8" s="264"/>
      <c r="I8" s="264"/>
    </row>
    <row r="9" spans="1:9" ht="16.5" x14ac:dyDescent="0.25">
      <c r="A9" s="827" t="s">
        <v>63</v>
      </c>
      <c r="B9" s="828"/>
      <c r="C9" s="828"/>
      <c r="D9" s="466" t="s">
        <v>39</v>
      </c>
      <c r="E9" s="466"/>
      <c r="F9" s="466"/>
      <c r="G9" s="466"/>
      <c r="H9" s="466"/>
      <c r="I9" s="466"/>
    </row>
    <row r="10" spans="1:9" ht="16.5" x14ac:dyDescent="0.25">
      <c r="A10" s="829"/>
      <c r="B10" s="830"/>
      <c r="C10" s="830"/>
      <c r="D10" s="636" t="s">
        <v>130</v>
      </c>
      <c r="E10" s="636"/>
      <c r="F10" s="636"/>
      <c r="G10" s="636" t="s">
        <v>131</v>
      </c>
      <c r="H10" s="636"/>
      <c r="I10" s="636"/>
    </row>
    <row r="11" spans="1:9" ht="35.25" customHeight="1" thickBot="1" x14ac:dyDescent="0.3">
      <c r="A11" s="831"/>
      <c r="B11" s="832"/>
      <c r="C11" s="833"/>
      <c r="D11" s="34" t="s">
        <v>14</v>
      </c>
      <c r="E11" s="34" t="s">
        <v>15</v>
      </c>
      <c r="F11" s="34" t="s">
        <v>5</v>
      </c>
      <c r="G11" s="34" t="s">
        <v>14</v>
      </c>
      <c r="H11" s="34" t="s">
        <v>15</v>
      </c>
      <c r="I11" s="265" t="s">
        <v>5</v>
      </c>
    </row>
    <row r="12" spans="1:9" ht="16.5" x14ac:dyDescent="0.25">
      <c r="A12" s="421" t="s">
        <v>66</v>
      </c>
      <c r="B12" s="422"/>
      <c r="C12" s="435" t="s">
        <v>36</v>
      </c>
      <c r="D12" s="436"/>
      <c r="E12" s="436"/>
      <c r="F12" s="436"/>
      <c r="G12" s="436"/>
      <c r="H12" s="436"/>
      <c r="I12" s="437"/>
    </row>
    <row r="13" spans="1:9" ht="16.5" x14ac:dyDescent="0.25">
      <c r="A13" s="423"/>
      <c r="B13" s="424"/>
      <c r="C13" s="672" t="s">
        <v>192</v>
      </c>
      <c r="D13" s="673"/>
      <c r="E13" s="673"/>
      <c r="F13" s="674"/>
      <c r="G13" s="674"/>
      <c r="H13" s="674"/>
      <c r="I13" s="675"/>
    </row>
    <row r="14" spans="1:9" ht="16.5" x14ac:dyDescent="0.25">
      <c r="A14" s="431" t="s">
        <v>109</v>
      </c>
      <c r="B14" s="433" t="s">
        <v>110</v>
      </c>
      <c r="C14" s="435" t="s">
        <v>70</v>
      </c>
      <c r="D14" s="436"/>
      <c r="E14" s="436"/>
      <c r="F14" s="436"/>
      <c r="G14" s="436"/>
      <c r="H14" s="436"/>
      <c r="I14" s="437"/>
    </row>
    <row r="15" spans="1:9" ht="17.25" thickBot="1" x14ac:dyDescent="0.3">
      <c r="A15" s="431"/>
      <c r="B15" s="433"/>
      <c r="C15" s="438" t="s">
        <v>164</v>
      </c>
      <c r="D15" s="439"/>
      <c r="E15" s="439"/>
      <c r="F15" s="439"/>
      <c r="G15" s="439"/>
      <c r="H15" s="439"/>
      <c r="I15" s="440"/>
    </row>
    <row r="16" spans="1:9" ht="37.5" customHeight="1" thickBot="1" x14ac:dyDescent="0.3">
      <c r="A16" s="411" t="s">
        <v>112</v>
      </c>
      <c r="B16" s="412"/>
      <c r="C16" s="260" t="s">
        <v>113</v>
      </c>
      <c r="D16" s="86">
        <v>0</v>
      </c>
      <c r="E16" s="86">
        <v>8</v>
      </c>
      <c r="F16" s="85">
        <v>8</v>
      </c>
      <c r="G16" s="91"/>
      <c r="H16" s="91"/>
      <c r="I16" s="87"/>
    </row>
    <row r="17" spans="1:11" ht="30.75" customHeight="1" thickBot="1" x14ac:dyDescent="0.3">
      <c r="A17" s="411" t="s">
        <v>114</v>
      </c>
      <c r="B17" s="412"/>
      <c r="C17" s="260"/>
      <c r="D17" s="88"/>
      <c r="E17" s="88"/>
      <c r="F17" s="88"/>
      <c r="G17" s="132">
        <f>SUM(Lori!C21:C26,Lori!C47,Lori!C75)</f>
        <v>0</v>
      </c>
      <c r="H17" s="132">
        <f>SUM(Lori!D21:D26,Lori!D47,Lori!D75)</f>
        <v>195200</v>
      </c>
      <c r="I17" s="132">
        <f>SUM(Lori!E21:E26,Lori!E47,Lori!E75)</f>
        <v>244000</v>
      </c>
    </row>
    <row r="18" spans="1:11" ht="17.25" thickBot="1" x14ac:dyDescent="0.3">
      <c r="A18" s="411" t="s">
        <v>115</v>
      </c>
      <c r="B18" s="619"/>
      <c r="C18" s="412"/>
      <c r="D18" s="252"/>
      <c r="E18" s="252"/>
      <c r="F18" s="88"/>
      <c r="G18" s="91"/>
      <c r="H18" s="91"/>
      <c r="I18" s="87"/>
    </row>
    <row r="19" spans="1:11" ht="16.5" x14ac:dyDescent="0.25">
      <c r="A19" s="620" t="s">
        <v>116</v>
      </c>
      <c r="B19" s="621"/>
      <c r="C19" s="621"/>
      <c r="D19" s="621"/>
      <c r="E19" s="621"/>
      <c r="F19" s="621"/>
      <c r="G19" s="621"/>
      <c r="H19" s="621"/>
      <c r="I19" s="622"/>
      <c r="K19" s="270"/>
    </row>
    <row r="20" spans="1:11" ht="17.25" thickBot="1" x14ac:dyDescent="0.3">
      <c r="A20" s="623" t="s">
        <v>188</v>
      </c>
      <c r="B20" s="624"/>
      <c r="C20" s="624"/>
      <c r="D20" s="624"/>
      <c r="E20" s="624"/>
      <c r="F20" s="624"/>
      <c r="G20" s="624"/>
      <c r="H20" s="624"/>
      <c r="I20" s="625"/>
    </row>
    <row r="21" spans="1:11" ht="16.5" x14ac:dyDescent="0.25">
      <c r="A21" s="413" t="s">
        <v>78</v>
      </c>
      <c r="B21" s="414"/>
      <c r="C21" s="414"/>
      <c r="D21" s="414"/>
      <c r="E21" s="414"/>
      <c r="F21" s="414"/>
      <c r="G21" s="415"/>
      <c r="H21" s="415"/>
      <c r="I21" s="416"/>
    </row>
    <row r="22" spans="1:11" ht="17.25" thickBot="1" x14ac:dyDescent="0.3">
      <c r="A22" s="417" t="s">
        <v>118</v>
      </c>
      <c r="B22" s="418"/>
      <c r="C22" s="418"/>
      <c r="D22" s="418"/>
      <c r="E22" s="418"/>
      <c r="F22" s="418"/>
      <c r="G22" s="419"/>
      <c r="H22" s="419"/>
      <c r="I22" s="420"/>
    </row>
    <row r="23" spans="1:11" ht="16.5" x14ac:dyDescent="0.25">
      <c r="A23" s="413" t="s">
        <v>79</v>
      </c>
      <c r="B23" s="414"/>
      <c r="C23" s="414"/>
      <c r="D23" s="414"/>
      <c r="E23" s="414"/>
      <c r="F23" s="414"/>
      <c r="G23" s="415"/>
      <c r="H23" s="415"/>
      <c r="I23" s="416"/>
    </row>
    <row r="24" spans="1:11" ht="51.75" customHeight="1" thickBot="1" x14ac:dyDescent="0.3">
      <c r="A24" s="417" t="s">
        <v>119</v>
      </c>
      <c r="B24" s="418"/>
      <c r="C24" s="418"/>
      <c r="D24" s="418"/>
      <c r="E24" s="418"/>
      <c r="F24" s="418"/>
      <c r="G24" s="419"/>
      <c r="H24" s="419"/>
      <c r="I24" s="420"/>
    </row>
    <row r="25" spans="1:11" s="51" customFormat="1" ht="16.5" x14ac:dyDescent="0.25">
      <c r="A25" s="668" t="s">
        <v>66</v>
      </c>
      <c r="B25" s="669"/>
      <c r="C25" s="678" t="s">
        <v>36</v>
      </c>
      <c r="D25" s="679"/>
      <c r="E25" s="679"/>
      <c r="F25" s="679"/>
      <c r="G25" s="679"/>
      <c r="H25" s="679"/>
      <c r="I25" s="680"/>
    </row>
    <row r="26" spans="1:11" s="51" customFormat="1" ht="16.5" x14ac:dyDescent="0.25">
      <c r="A26" s="670"/>
      <c r="B26" s="671"/>
      <c r="C26" s="428" t="s">
        <v>80</v>
      </c>
      <c r="D26" s="429"/>
      <c r="E26" s="429"/>
      <c r="F26" s="429"/>
      <c r="G26" s="429"/>
      <c r="H26" s="429"/>
      <c r="I26" s="430"/>
    </row>
    <row r="27" spans="1:11" s="51" customFormat="1" ht="16.5" x14ac:dyDescent="0.25">
      <c r="A27" s="676" t="s">
        <v>81</v>
      </c>
      <c r="B27" s="677" t="s">
        <v>82</v>
      </c>
      <c r="C27" s="644" t="s">
        <v>70</v>
      </c>
      <c r="D27" s="645"/>
      <c r="E27" s="645"/>
      <c r="F27" s="645"/>
      <c r="G27" s="645"/>
      <c r="H27" s="645"/>
      <c r="I27" s="646"/>
    </row>
    <row r="28" spans="1:11" s="51" customFormat="1" ht="16.5" x14ac:dyDescent="0.25">
      <c r="A28" s="676"/>
      <c r="B28" s="677"/>
      <c r="C28" s="693" t="s">
        <v>715</v>
      </c>
      <c r="D28" s="694"/>
      <c r="E28" s="694"/>
      <c r="F28" s="694"/>
      <c r="G28" s="694"/>
      <c r="H28" s="694"/>
      <c r="I28" s="695"/>
    </row>
    <row r="29" spans="1:11" s="51" customFormat="1" ht="17.25" thickBot="1" x14ac:dyDescent="0.3">
      <c r="A29" s="698" t="s">
        <v>71</v>
      </c>
      <c r="B29" s="699"/>
      <c r="C29" s="316"/>
      <c r="D29" s="317" t="s">
        <v>72</v>
      </c>
      <c r="E29" s="317" t="s">
        <v>72</v>
      </c>
      <c r="F29" s="317" t="s">
        <v>72</v>
      </c>
      <c r="G29" s="318">
        <f>SUM(Lori!C51:C56,Lori!C74)</f>
        <v>36000</v>
      </c>
      <c r="H29" s="318">
        <f>SUM(Lori!D51:D56,Lori!D74)</f>
        <v>36000</v>
      </c>
      <c r="I29" s="318">
        <f>SUM(Lori!E51:E56,Lori!E74)</f>
        <v>103000</v>
      </c>
    </row>
    <row r="30" spans="1:11" s="51" customFormat="1" ht="16.5" x14ac:dyDescent="0.25">
      <c r="A30" s="700"/>
      <c r="B30" s="701"/>
      <c r="C30" s="701"/>
      <c r="D30" s="701"/>
      <c r="E30" s="701"/>
      <c r="F30" s="701"/>
      <c r="G30" s="701"/>
      <c r="H30" s="701"/>
      <c r="I30" s="702"/>
    </row>
    <row r="31" spans="1:11" s="51" customFormat="1" ht="17.25" thickBot="1" x14ac:dyDescent="0.3">
      <c r="A31" s="657" t="s">
        <v>716</v>
      </c>
      <c r="B31" s="658"/>
      <c r="C31" s="658"/>
      <c r="D31" s="658"/>
      <c r="E31" s="658"/>
      <c r="F31" s="658"/>
      <c r="G31" s="658"/>
      <c r="H31" s="658"/>
      <c r="I31" s="659"/>
    </row>
    <row r="32" spans="1:11" s="51" customFormat="1" ht="17.25" thickBot="1" x14ac:dyDescent="0.3">
      <c r="A32" s="703" t="s">
        <v>74</v>
      </c>
      <c r="B32" s="704"/>
      <c r="C32" s="704"/>
      <c r="D32" s="704"/>
      <c r="E32" s="704"/>
      <c r="F32" s="704"/>
      <c r="G32" s="704"/>
      <c r="H32" s="704"/>
      <c r="I32" s="705"/>
    </row>
    <row r="33" spans="1:9" s="51" customFormat="1" ht="17.25" thickBot="1" x14ac:dyDescent="0.3">
      <c r="A33" s="597" t="s">
        <v>75</v>
      </c>
      <c r="B33" s="598"/>
      <c r="C33" s="599" t="s">
        <v>83</v>
      </c>
      <c r="D33" s="600"/>
      <c r="E33" s="600"/>
      <c r="F33" s="600"/>
      <c r="G33" s="600"/>
      <c r="H33" s="600"/>
      <c r="I33" s="601"/>
    </row>
    <row r="34" spans="1:9" s="51" customFormat="1" ht="17.25" thickBot="1" x14ac:dyDescent="0.3">
      <c r="A34" s="602" t="s">
        <v>77</v>
      </c>
      <c r="B34" s="603"/>
      <c r="C34" s="49"/>
      <c r="D34" s="49"/>
      <c r="E34" s="49"/>
      <c r="F34" s="49"/>
      <c r="G34" s="49"/>
      <c r="H34" s="49"/>
      <c r="I34" s="50"/>
    </row>
    <row r="35" spans="1:9" s="51" customFormat="1" ht="16.5" x14ac:dyDescent="0.25">
      <c r="A35" s="604" t="s">
        <v>78</v>
      </c>
      <c r="B35" s="605"/>
      <c r="C35" s="605"/>
      <c r="D35" s="605"/>
      <c r="E35" s="605"/>
      <c r="F35" s="605"/>
      <c r="G35" s="606"/>
      <c r="H35" s="606"/>
      <c r="I35" s="607"/>
    </row>
    <row r="36" spans="1:9" s="51" customFormat="1" ht="17.25" thickBot="1" x14ac:dyDescent="0.3">
      <c r="A36" s="608" t="s">
        <v>650</v>
      </c>
      <c r="B36" s="609"/>
      <c r="C36" s="609"/>
      <c r="D36" s="609"/>
      <c r="E36" s="609"/>
      <c r="F36" s="609"/>
      <c r="G36" s="610"/>
      <c r="H36" s="610"/>
      <c r="I36" s="611"/>
    </row>
    <row r="37" spans="1:9" s="51" customFormat="1" ht="16.5" x14ac:dyDescent="0.25">
      <c r="A37" s="604" t="s">
        <v>79</v>
      </c>
      <c r="B37" s="605"/>
      <c r="C37" s="605"/>
      <c r="D37" s="605"/>
      <c r="E37" s="605"/>
      <c r="F37" s="605"/>
      <c r="G37" s="606"/>
      <c r="H37" s="606"/>
      <c r="I37" s="607"/>
    </row>
    <row r="38" spans="1:9" s="51" customFormat="1" ht="17.25" thickBot="1" x14ac:dyDescent="0.3">
      <c r="A38" s="608" t="s">
        <v>99</v>
      </c>
      <c r="B38" s="609"/>
      <c r="C38" s="609"/>
      <c r="D38" s="609"/>
      <c r="E38" s="609"/>
      <c r="F38" s="609"/>
      <c r="G38" s="610"/>
      <c r="H38" s="610"/>
      <c r="I38" s="611"/>
    </row>
    <row r="39" spans="1:9" ht="16.5" x14ac:dyDescent="0.25">
      <c r="A39" s="765" t="s">
        <v>66</v>
      </c>
      <c r="B39" s="766"/>
      <c r="C39" s="769" t="s">
        <v>36</v>
      </c>
      <c r="D39" s="770"/>
      <c r="E39" s="770"/>
      <c r="F39" s="770"/>
      <c r="G39" s="770"/>
      <c r="H39" s="770"/>
      <c r="I39" s="771"/>
    </row>
    <row r="40" spans="1:9" ht="16.5" x14ac:dyDescent="0.25">
      <c r="A40" s="767"/>
      <c r="B40" s="768"/>
      <c r="C40" s="772" t="s">
        <v>204</v>
      </c>
      <c r="D40" s="773"/>
      <c r="E40" s="773"/>
      <c r="F40" s="773"/>
      <c r="G40" s="773"/>
      <c r="H40" s="773"/>
      <c r="I40" s="774"/>
    </row>
    <row r="41" spans="1:9" ht="16.5" x14ac:dyDescent="0.25">
      <c r="A41" s="775" t="s">
        <v>166</v>
      </c>
      <c r="B41" s="776" t="s">
        <v>110</v>
      </c>
      <c r="C41" s="777" t="s">
        <v>70</v>
      </c>
      <c r="D41" s="778"/>
      <c r="E41" s="778"/>
      <c r="F41" s="778"/>
      <c r="G41" s="778"/>
      <c r="H41" s="778"/>
      <c r="I41" s="779"/>
    </row>
    <row r="42" spans="1:9" ht="17.25" thickBot="1" x14ac:dyDescent="0.3">
      <c r="A42" s="775"/>
      <c r="B42" s="776"/>
      <c r="C42" s="780" t="s">
        <v>209</v>
      </c>
      <c r="D42" s="781"/>
      <c r="E42" s="781"/>
      <c r="F42" s="781"/>
      <c r="G42" s="781"/>
      <c r="H42" s="781"/>
      <c r="I42" s="782"/>
    </row>
    <row r="43" spans="1:9" ht="50.25" thickBot="1" x14ac:dyDescent="0.3">
      <c r="A43" s="783" t="s">
        <v>112</v>
      </c>
      <c r="B43" s="784"/>
      <c r="C43" s="111" t="s">
        <v>167</v>
      </c>
      <c r="D43" s="128">
        <v>4</v>
      </c>
      <c r="E43" s="128">
        <v>4</v>
      </c>
      <c r="F43" s="127">
        <v>4</v>
      </c>
      <c r="G43" s="113"/>
      <c r="H43" s="113"/>
      <c r="I43" s="114"/>
    </row>
    <row r="44" spans="1:9" ht="39.75" customHeight="1" thickBot="1" x14ac:dyDescent="0.3">
      <c r="A44" s="783" t="s">
        <v>114</v>
      </c>
      <c r="B44" s="784"/>
      <c r="C44" s="115"/>
      <c r="D44" s="112"/>
      <c r="E44" s="112"/>
      <c r="F44" s="112"/>
      <c r="G44" s="115">
        <f>SUM(Lori!C59,Lori!C17:C20)</f>
        <v>25000</v>
      </c>
      <c r="H44" s="115">
        <f>SUM(Lori!D59,Lori!D17:D20)</f>
        <v>57000</v>
      </c>
      <c r="I44" s="115">
        <f>SUM(Lori!E59,Lori!E17:E20)</f>
        <v>65000</v>
      </c>
    </row>
    <row r="45" spans="1:9" ht="17.25" thickBot="1" x14ac:dyDescent="0.3">
      <c r="A45" s="783" t="s">
        <v>115</v>
      </c>
      <c r="B45" s="785"/>
      <c r="C45" s="784"/>
      <c r="D45" s="256"/>
      <c r="E45" s="256"/>
      <c r="F45" s="112"/>
      <c r="G45" s="113"/>
      <c r="H45" s="113"/>
      <c r="I45" s="114"/>
    </row>
    <row r="46" spans="1:9" ht="16.5" x14ac:dyDescent="0.25">
      <c r="A46" s="786" t="s">
        <v>116</v>
      </c>
      <c r="B46" s="787"/>
      <c r="C46" s="787"/>
      <c r="D46" s="787"/>
      <c r="E46" s="787"/>
      <c r="F46" s="787"/>
      <c r="G46" s="787"/>
      <c r="H46" s="787"/>
      <c r="I46" s="788"/>
    </row>
    <row r="47" spans="1:9" ht="17.25" thickBot="1" x14ac:dyDescent="0.3">
      <c r="A47" s="789" t="s">
        <v>205</v>
      </c>
      <c r="B47" s="790"/>
      <c r="C47" s="790"/>
      <c r="D47" s="790"/>
      <c r="E47" s="790"/>
      <c r="F47" s="790"/>
      <c r="G47" s="790"/>
      <c r="H47" s="790"/>
      <c r="I47" s="791"/>
    </row>
    <row r="48" spans="1:9" ht="16.5" x14ac:dyDescent="0.25">
      <c r="A48" s="792" t="s">
        <v>78</v>
      </c>
      <c r="B48" s="793"/>
      <c r="C48" s="793"/>
      <c r="D48" s="793"/>
      <c r="E48" s="793"/>
      <c r="F48" s="793"/>
      <c r="G48" s="794"/>
      <c r="H48" s="794"/>
      <c r="I48" s="795"/>
    </row>
    <row r="49" spans="1:9" ht="17.25" thickBot="1" x14ac:dyDescent="0.3">
      <c r="A49" s="796" t="s">
        <v>118</v>
      </c>
      <c r="B49" s="797"/>
      <c r="C49" s="797"/>
      <c r="D49" s="797"/>
      <c r="E49" s="797"/>
      <c r="F49" s="797"/>
      <c r="G49" s="798"/>
      <c r="H49" s="798"/>
      <c r="I49" s="799"/>
    </row>
    <row r="50" spans="1:9" ht="16.5" x14ac:dyDescent="0.25">
      <c r="A50" s="792" t="s">
        <v>79</v>
      </c>
      <c r="B50" s="793"/>
      <c r="C50" s="793"/>
      <c r="D50" s="793"/>
      <c r="E50" s="793"/>
      <c r="F50" s="793"/>
      <c r="G50" s="794"/>
      <c r="H50" s="794"/>
      <c r="I50" s="795"/>
    </row>
    <row r="51" spans="1:9" ht="17.25" thickBot="1" x14ac:dyDescent="0.3">
      <c r="A51" s="796" t="s">
        <v>174</v>
      </c>
      <c r="B51" s="797"/>
      <c r="C51" s="797"/>
      <c r="D51" s="797"/>
      <c r="E51" s="797"/>
      <c r="F51" s="797"/>
      <c r="G51" s="798"/>
      <c r="H51" s="798"/>
      <c r="I51" s="799"/>
    </row>
    <row r="52" spans="1:9" ht="16.5" x14ac:dyDescent="0.25">
      <c r="A52" s="421" t="s">
        <v>66</v>
      </c>
      <c r="B52" s="422"/>
      <c r="C52" s="425" t="s">
        <v>36</v>
      </c>
      <c r="D52" s="426"/>
      <c r="E52" s="426"/>
      <c r="F52" s="426"/>
      <c r="G52" s="426"/>
      <c r="H52" s="426"/>
      <c r="I52" s="427"/>
    </row>
    <row r="53" spans="1:9" ht="16.5" x14ac:dyDescent="0.25">
      <c r="A53" s="423"/>
      <c r="B53" s="424"/>
      <c r="C53" s="428" t="s">
        <v>193</v>
      </c>
      <c r="D53" s="429"/>
      <c r="E53" s="429"/>
      <c r="F53" s="429"/>
      <c r="G53" s="429"/>
      <c r="H53" s="429"/>
      <c r="I53" s="430"/>
    </row>
    <row r="54" spans="1:9" ht="16.5" x14ac:dyDescent="0.25">
      <c r="A54" s="431" t="s">
        <v>191</v>
      </c>
      <c r="B54" s="433" t="s">
        <v>110</v>
      </c>
      <c r="C54" s="435" t="s">
        <v>70</v>
      </c>
      <c r="D54" s="436"/>
      <c r="E54" s="436"/>
      <c r="F54" s="436"/>
      <c r="G54" s="436"/>
      <c r="H54" s="436"/>
      <c r="I54" s="437"/>
    </row>
    <row r="55" spans="1:9" ht="17.25" thickBot="1" x14ac:dyDescent="0.3">
      <c r="A55" s="431"/>
      <c r="B55" s="433"/>
      <c r="C55" s="438" t="s">
        <v>111</v>
      </c>
      <c r="D55" s="439"/>
      <c r="E55" s="439"/>
      <c r="F55" s="439"/>
      <c r="G55" s="439"/>
      <c r="H55" s="439"/>
      <c r="I55" s="440"/>
    </row>
    <row r="56" spans="1:9" ht="45.75" customHeight="1" thickBot="1" x14ac:dyDescent="0.3">
      <c r="A56" s="411" t="s">
        <v>112</v>
      </c>
      <c r="B56" s="412"/>
      <c r="C56" s="260" t="s">
        <v>113</v>
      </c>
      <c r="D56" s="85">
        <v>0</v>
      </c>
      <c r="E56" s="85">
        <v>2</v>
      </c>
      <c r="F56" s="85">
        <v>2</v>
      </c>
      <c r="G56" s="86"/>
      <c r="H56" s="86"/>
      <c r="I56" s="87"/>
    </row>
    <row r="57" spans="1:9" ht="39.75" customHeight="1" thickBot="1" x14ac:dyDescent="0.3">
      <c r="A57" s="411" t="s">
        <v>114</v>
      </c>
      <c r="B57" s="412"/>
      <c r="C57" s="260"/>
      <c r="D57" s="88" t="s">
        <v>72</v>
      </c>
      <c r="E57" s="88" t="s">
        <v>72</v>
      </c>
      <c r="F57" s="88" t="s">
        <v>72</v>
      </c>
      <c r="G57" s="89">
        <f>SUM(Lori!C32:C38,Lori!C12:C13)</f>
        <v>0</v>
      </c>
      <c r="H57" s="89">
        <f>SUM(Lori!D32:D38,Lori!D12:D13)</f>
        <v>125400</v>
      </c>
      <c r="I57" s="89">
        <f>SUM(Lori!E32:E38,Lori!E12:E13)</f>
        <v>132000</v>
      </c>
    </row>
    <row r="58" spans="1:9" ht="17.25" thickBot="1" x14ac:dyDescent="0.3">
      <c r="A58" s="411" t="s">
        <v>115</v>
      </c>
      <c r="B58" s="619"/>
      <c r="C58" s="412"/>
      <c r="D58" s="252"/>
      <c r="E58" s="252"/>
      <c r="F58" s="88"/>
      <c r="G58" s="91"/>
      <c r="H58" s="91"/>
      <c r="I58" s="87"/>
    </row>
    <row r="59" spans="1:9" ht="16.5" x14ac:dyDescent="0.25">
      <c r="A59" s="620" t="s">
        <v>116</v>
      </c>
      <c r="B59" s="621"/>
      <c r="C59" s="621"/>
      <c r="D59" s="621"/>
      <c r="E59" s="621"/>
      <c r="F59" s="621"/>
      <c r="G59" s="621"/>
      <c r="H59" s="621"/>
      <c r="I59" s="622"/>
    </row>
    <row r="60" spans="1:9" ht="17.25" thickBot="1" x14ac:dyDescent="0.3">
      <c r="A60" s="623" t="s">
        <v>117</v>
      </c>
      <c r="B60" s="624"/>
      <c r="C60" s="624"/>
      <c r="D60" s="624"/>
      <c r="E60" s="624"/>
      <c r="F60" s="624"/>
      <c r="G60" s="624"/>
      <c r="H60" s="624"/>
      <c r="I60" s="625"/>
    </row>
    <row r="61" spans="1:9" ht="16.5" x14ac:dyDescent="0.25">
      <c r="A61" s="413" t="s">
        <v>78</v>
      </c>
      <c r="B61" s="414"/>
      <c r="C61" s="414"/>
      <c r="D61" s="414"/>
      <c r="E61" s="414"/>
      <c r="F61" s="414"/>
      <c r="G61" s="415"/>
      <c r="H61" s="415"/>
      <c r="I61" s="416"/>
    </row>
    <row r="62" spans="1:9" ht="17.25" thickBot="1" x14ac:dyDescent="0.3">
      <c r="A62" s="417" t="s">
        <v>118</v>
      </c>
      <c r="B62" s="418"/>
      <c r="C62" s="418"/>
      <c r="D62" s="418"/>
      <c r="E62" s="418"/>
      <c r="F62" s="418"/>
      <c r="G62" s="419"/>
      <c r="H62" s="419"/>
      <c r="I62" s="420"/>
    </row>
    <row r="63" spans="1:9" ht="16.5" x14ac:dyDescent="0.25">
      <c r="A63" s="413" t="s">
        <v>79</v>
      </c>
      <c r="B63" s="414"/>
      <c r="C63" s="414"/>
      <c r="D63" s="414"/>
      <c r="E63" s="414"/>
      <c r="F63" s="414"/>
      <c r="G63" s="415"/>
      <c r="H63" s="415"/>
      <c r="I63" s="416"/>
    </row>
    <row r="64" spans="1:9" ht="53.25" customHeight="1" thickBot="1" x14ac:dyDescent="0.3">
      <c r="A64" s="417" t="s">
        <v>119</v>
      </c>
      <c r="B64" s="418"/>
      <c r="C64" s="418"/>
      <c r="D64" s="418"/>
      <c r="E64" s="418"/>
      <c r="F64" s="418"/>
      <c r="G64" s="419"/>
      <c r="H64" s="419"/>
      <c r="I64" s="420"/>
    </row>
    <row r="65" spans="1:9" ht="16.5" x14ac:dyDescent="0.25">
      <c r="A65" s="765" t="s">
        <v>66</v>
      </c>
      <c r="B65" s="766"/>
      <c r="C65" s="769" t="s">
        <v>36</v>
      </c>
      <c r="D65" s="770"/>
      <c r="E65" s="770"/>
      <c r="F65" s="770"/>
      <c r="G65" s="770"/>
      <c r="H65" s="770"/>
      <c r="I65" s="771"/>
    </row>
    <row r="66" spans="1:9" ht="16.5" x14ac:dyDescent="0.25">
      <c r="A66" s="767"/>
      <c r="B66" s="768"/>
      <c r="C66" s="772" t="s">
        <v>206</v>
      </c>
      <c r="D66" s="773"/>
      <c r="E66" s="773"/>
      <c r="F66" s="773"/>
      <c r="G66" s="773"/>
      <c r="H66" s="773"/>
      <c r="I66" s="774"/>
    </row>
    <row r="67" spans="1:9" ht="16.5" x14ac:dyDescent="0.25">
      <c r="A67" s="775" t="s">
        <v>212</v>
      </c>
      <c r="B67" s="776" t="s">
        <v>110</v>
      </c>
      <c r="C67" s="777" t="s">
        <v>70</v>
      </c>
      <c r="D67" s="778"/>
      <c r="E67" s="778"/>
      <c r="F67" s="778"/>
      <c r="G67" s="778"/>
      <c r="H67" s="778"/>
      <c r="I67" s="779"/>
    </row>
    <row r="68" spans="1:9" ht="17.25" thickBot="1" x14ac:dyDescent="0.3">
      <c r="A68" s="775"/>
      <c r="B68" s="776"/>
      <c r="C68" s="780" t="s">
        <v>207</v>
      </c>
      <c r="D68" s="781"/>
      <c r="E68" s="781"/>
      <c r="F68" s="781"/>
      <c r="G68" s="781"/>
      <c r="H68" s="781"/>
      <c r="I68" s="782"/>
    </row>
    <row r="69" spans="1:9" ht="48" customHeight="1" thickBot="1" x14ac:dyDescent="0.3">
      <c r="A69" s="783" t="s">
        <v>112</v>
      </c>
      <c r="B69" s="784"/>
      <c r="C69" s="260" t="s">
        <v>113</v>
      </c>
      <c r="D69" s="128">
        <v>0</v>
      </c>
      <c r="E69" s="128">
        <v>2</v>
      </c>
      <c r="F69" s="127">
        <v>2</v>
      </c>
      <c r="G69" s="113"/>
      <c r="H69" s="113"/>
      <c r="I69" s="114"/>
    </row>
    <row r="70" spans="1:9" ht="39.75" customHeight="1" thickBot="1" x14ac:dyDescent="0.3">
      <c r="A70" s="783" t="s">
        <v>114</v>
      </c>
      <c r="B70" s="784"/>
      <c r="C70" s="115"/>
      <c r="D70" s="112" t="s">
        <v>72</v>
      </c>
      <c r="E70" s="112" t="s">
        <v>72</v>
      </c>
      <c r="F70" s="112" t="s">
        <v>72</v>
      </c>
      <c r="G70" s="115">
        <f>SUM(Lori!C29,Lori!C71)</f>
        <v>0</v>
      </c>
      <c r="H70" s="115">
        <f>SUM(Lori!D29,Lori!D71)</f>
        <v>29000</v>
      </c>
      <c r="I70" s="115">
        <f>SUM(Lori!E29,Lori!E71)</f>
        <v>33000</v>
      </c>
    </row>
    <row r="71" spans="1:9" ht="17.25" thickBot="1" x14ac:dyDescent="0.3">
      <c r="A71" s="783" t="s">
        <v>115</v>
      </c>
      <c r="B71" s="785"/>
      <c r="C71" s="784"/>
      <c r="D71" s="256"/>
      <c r="E71" s="256"/>
      <c r="F71" s="112"/>
      <c r="G71" s="113"/>
      <c r="H71" s="113"/>
      <c r="I71" s="114"/>
    </row>
    <row r="72" spans="1:9" ht="16.5" x14ac:dyDescent="0.25">
      <c r="A72" s="786" t="s">
        <v>116</v>
      </c>
      <c r="B72" s="787"/>
      <c r="C72" s="787"/>
      <c r="D72" s="787"/>
      <c r="E72" s="787"/>
      <c r="F72" s="787"/>
      <c r="G72" s="787"/>
      <c r="H72" s="787"/>
      <c r="I72" s="788"/>
    </row>
    <row r="73" spans="1:9" ht="17.25" thickBot="1" x14ac:dyDescent="0.3">
      <c r="A73" s="789" t="s">
        <v>208</v>
      </c>
      <c r="B73" s="790"/>
      <c r="C73" s="790"/>
      <c r="D73" s="790"/>
      <c r="E73" s="790"/>
      <c r="F73" s="790"/>
      <c r="G73" s="790"/>
      <c r="H73" s="790"/>
      <c r="I73" s="791"/>
    </row>
    <row r="74" spans="1:9" ht="16.5" x14ac:dyDescent="0.25">
      <c r="A74" s="792" t="s">
        <v>78</v>
      </c>
      <c r="B74" s="793"/>
      <c r="C74" s="793"/>
      <c r="D74" s="793"/>
      <c r="E74" s="793"/>
      <c r="F74" s="793"/>
      <c r="G74" s="794"/>
      <c r="H74" s="794"/>
      <c r="I74" s="795"/>
    </row>
    <row r="75" spans="1:9" ht="17.25" thickBot="1" x14ac:dyDescent="0.3">
      <c r="A75" s="796" t="s">
        <v>118</v>
      </c>
      <c r="B75" s="797"/>
      <c r="C75" s="797"/>
      <c r="D75" s="797"/>
      <c r="E75" s="797"/>
      <c r="F75" s="797"/>
      <c r="G75" s="798"/>
      <c r="H75" s="798"/>
      <c r="I75" s="799"/>
    </row>
    <row r="76" spans="1:9" ht="16.5" x14ac:dyDescent="0.25">
      <c r="A76" s="792" t="s">
        <v>79</v>
      </c>
      <c r="B76" s="793"/>
      <c r="C76" s="793"/>
      <c r="D76" s="793"/>
      <c r="E76" s="793"/>
      <c r="F76" s="793"/>
      <c r="G76" s="794"/>
      <c r="H76" s="794"/>
      <c r="I76" s="795"/>
    </row>
    <row r="77" spans="1:9" ht="58.5" customHeight="1" thickBot="1" x14ac:dyDescent="0.3">
      <c r="A77" s="796" t="s">
        <v>119</v>
      </c>
      <c r="B77" s="797"/>
      <c r="C77" s="797"/>
      <c r="D77" s="797"/>
      <c r="E77" s="797"/>
      <c r="F77" s="797"/>
      <c r="G77" s="798"/>
      <c r="H77" s="798"/>
      <c r="I77" s="799"/>
    </row>
    <row r="78" spans="1:9" ht="16.5" x14ac:dyDescent="0.25">
      <c r="A78" s="834" t="s">
        <v>128</v>
      </c>
      <c r="B78" s="835"/>
      <c r="C78" s="835"/>
      <c r="D78" s="835"/>
      <c r="E78" s="835"/>
      <c r="F78" s="835"/>
      <c r="G78" s="835"/>
      <c r="H78" s="835"/>
      <c r="I78" s="836"/>
    </row>
    <row r="79" spans="1:9" ht="17.25" thickBot="1" x14ac:dyDescent="0.3">
      <c r="A79" s="800" t="s">
        <v>129</v>
      </c>
      <c r="B79" s="801"/>
      <c r="C79" s="801"/>
      <c r="D79" s="837"/>
      <c r="E79" s="837"/>
      <c r="F79" s="837"/>
      <c r="G79" s="837"/>
      <c r="H79" s="837"/>
      <c r="I79" s="838"/>
    </row>
    <row r="80" spans="1:9" ht="16.5" x14ac:dyDescent="0.25">
      <c r="A80" s="827" t="s">
        <v>63</v>
      </c>
      <c r="B80" s="828"/>
      <c r="C80" s="828"/>
      <c r="D80" s="466" t="s">
        <v>39</v>
      </c>
      <c r="E80" s="466"/>
      <c r="F80" s="466"/>
      <c r="G80" s="466"/>
      <c r="H80" s="466"/>
      <c r="I80" s="466"/>
    </row>
    <row r="81" spans="1:11" ht="16.5" x14ac:dyDescent="0.25">
      <c r="A81" s="829"/>
      <c r="B81" s="830"/>
      <c r="C81" s="830"/>
      <c r="D81" s="636" t="s">
        <v>130</v>
      </c>
      <c r="E81" s="636"/>
      <c r="F81" s="636"/>
      <c r="G81" s="636" t="s">
        <v>131</v>
      </c>
      <c r="H81" s="636"/>
      <c r="I81" s="636"/>
    </row>
    <row r="82" spans="1:11" ht="33.75" thickBot="1" x14ac:dyDescent="0.3">
      <c r="A82" s="831"/>
      <c r="B82" s="832"/>
      <c r="C82" s="833"/>
      <c r="D82" s="34" t="s">
        <v>14</v>
      </c>
      <c r="E82" s="34" t="s">
        <v>15</v>
      </c>
      <c r="F82" s="34" t="s">
        <v>5</v>
      </c>
      <c r="G82" s="34" t="s">
        <v>14</v>
      </c>
      <c r="H82" s="34" t="s">
        <v>15</v>
      </c>
      <c r="I82" s="34" t="s">
        <v>5</v>
      </c>
    </row>
    <row r="83" spans="1:11" ht="16.5" x14ac:dyDescent="0.25">
      <c r="A83" s="803" t="s">
        <v>66</v>
      </c>
      <c r="B83" s="804"/>
      <c r="C83" s="809" t="s">
        <v>36</v>
      </c>
      <c r="D83" s="810"/>
      <c r="E83" s="810"/>
      <c r="F83" s="810"/>
      <c r="G83" s="810"/>
      <c r="H83" s="810"/>
      <c r="I83" s="811"/>
    </row>
    <row r="84" spans="1:11" ht="16.5" x14ac:dyDescent="0.25">
      <c r="A84" s="805"/>
      <c r="B84" s="806"/>
      <c r="C84" s="842" t="s">
        <v>86</v>
      </c>
      <c r="D84" s="837"/>
      <c r="E84" s="837"/>
      <c r="F84" s="843"/>
      <c r="G84" s="843"/>
      <c r="H84" s="843"/>
      <c r="I84" s="838"/>
    </row>
    <row r="85" spans="1:11" ht="17.25" thickBot="1" x14ac:dyDescent="0.3">
      <c r="A85" s="807"/>
      <c r="B85" s="808"/>
      <c r="C85" s="823" t="s">
        <v>87</v>
      </c>
      <c r="D85" s="822"/>
      <c r="E85" s="822"/>
      <c r="F85" s="824"/>
      <c r="G85" s="824"/>
      <c r="H85" s="824"/>
      <c r="I85" s="825"/>
    </row>
    <row r="86" spans="1:11" ht="21.75" customHeight="1" thickBot="1" x14ac:dyDescent="0.3">
      <c r="A86" s="142" t="s">
        <v>88</v>
      </c>
      <c r="B86" s="265" t="s">
        <v>89</v>
      </c>
      <c r="C86" s="839" t="s">
        <v>189</v>
      </c>
      <c r="D86" s="840"/>
      <c r="E86" s="840"/>
      <c r="F86" s="840"/>
      <c r="G86" s="840"/>
      <c r="H86" s="840"/>
      <c r="I86" s="841"/>
    </row>
    <row r="87" spans="1:11" ht="70.5" customHeight="1" thickBot="1" x14ac:dyDescent="0.3">
      <c r="A87" s="834" t="s">
        <v>90</v>
      </c>
      <c r="B87" s="836"/>
      <c r="C87" s="263" t="s">
        <v>91</v>
      </c>
      <c r="D87" s="265">
        <v>8</v>
      </c>
      <c r="E87" s="265">
        <v>8</v>
      </c>
      <c r="F87" s="265">
        <v>8</v>
      </c>
      <c r="G87" s="265"/>
      <c r="H87" s="265"/>
      <c r="I87" s="265"/>
    </row>
    <row r="88" spans="1:11" ht="49.5" customHeight="1" thickBot="1" x14ac:dyDescent="0.3">
      <c r="A88" s="800"/>
      <c r="B88" s="802"/>
      <c r="C88" s="263" t="s">
        <v>92</v>
      </c>
      <c r="D88" s="313"/>
      <c r="E88" s="263"/>
      <c r="F88" s="265"/>
      <c r="G88" s="265"/>
      <c r="H88" s="265"/>
      <c r="I88" s="265"/>
    </row>
    <row r="89" spans="1:11" ht="17.25" thickBot="1" x14ac:dyDescent="0.3">
      <c r="A89" s="762" t="s">
        <v>93</v>
      </c>
      <c r="B89" s="764"/>
      <c r="C89" s="263"/>
      <c r="D89" s="263"/>
      <c r="E89" s="263"/>
      <c r="F89" s="265"/>
      <c r="G89" s="265"/>
      <c r="H89" s="265"/>
      <c r="I89" s="265"/>
    </row>
    <row r="90" spans="1:11" ht="53.25" customHeight="1" thickBot="1" x14ac:dyDescent="0.3">
      <c r="A90" s="762" t="s">
        <v>94</v>
      </c>
      <c r="B90" s="763"/>
      <c r="C90" s="764"/>
      <c r="D90" s="263"/>
      <c r="E90" s="263"/>
      <c r="F90" s="265"/>
      <c r="G90" s="267">
        <f>SUM(Lori!C39:C46)</f>
        <v>39000</v>
      </c>
      <c r="H90" s="267">
        <f>SUM(Lori!D39:D46)</f>
        <v>191000</v>
      </c>
      <c r="I90" s="267">
        <f>SUM(Lori!E39:E46)</f>
        <v>191000</v>
      </c>
      <c r="K90" s="271"/>
    </row>
    <row r="91" spans="1:11" ht="37.5" customHeight="1" thickBot="1" x14ac:dyDescent="0.3">
      <c r="A91" s="762" t="s">
        <v>95</v>
      </c>
      <c r="B91" s="764"/>
      <c r="C91" s="144">
        <f>I90</f>
        <v>191000</v>
      </c>
      <c r="D91" s="272"/>
      <c r="E91" s="272"/>
      <c r="F91" s="265"/>
      <c r="G91" s="265"/>
      <c r="H91" s="265"/>
      <c r="I91" s="265"/>
    </row>
    <row r="92" spans="1:11" ht="119.25" customHeight="1" thickBot="1" x14ac:dyDescent="0.3">
      <c r="A92" s="762" t="s">
        <v>96</v>
      </c>
      <c r="B92" s="764"/>
      <c r="C92" s="263"/>
      <c r="D92" s="263"/>
      <c r="E92" s="263"/>
      <c r="F92" s="265"/>
      <c r="G92" s="265"/>
      <c r="H92" s="265"/>
      <c r="I92" s="265"/>
    </row>
    <row r="93" spans="1:11" ht="17.25" thickBot="1" x14ac:dyDescent="0.3">
      <c r="A93" s="759" t="s">
        <v>78</v>
      </c>
      <c r="B93" s="760"/>
      <c r="C93" s="760"/>
      <c r="D93" s="760"/>
      <c r="E93" s="760"/>
      <c r="F93" s="760"/>
      <c r="G93" s="760"/>
      <c r="H93" s="760"/>
      <c r="I93" s="761"/>
    </row>
    <row r="94" spans="1:11" ht="17.25" thickBot="1" x14ac:dyDescent="0.3">
      <c r="A94" s="762" t="s">
        <v>651</v>
      </c>
      <c r="B94" s="763"/>
      <c r="C94" s="763"/>
      <c r="D94" s="763"/>
      <c r="E94" s="763"/>
      <c r="F94" s="763"/>
      <c r="G94" s="763"/>
      <c r="H94" s="763"/>
      <c r="I94" s="764"/>
    </row>
    <row r="95" spans="1:11" ht="17.25" thickBot="1" x14ac:dyDescent="0.3">
      <c r="A95" s="759" t="s">
        <v>79</v>
      </c>
      <c r="B95" s="760"/>
      <c r="C95" s="760"/>
      <c r="D95" s="760"/>
      <c r="E95" s="760"/>
      <c r="F95" s="760"/>
      <c r="G95" s="760"/>
      <c r="H95" s="760"/>
      <c r="I95" s="761"/>
    </row>
    <row r="96" spans="1:11" ht="17.25" thickBot="1" x14ac:dyDescent="0.3">
      <c r="A96" s="762" t="s">
        <v>97</v>
      </c>
      <c r="B96" s="763"/>
      <c r="C96" s="763"/>
      <c r="D96" s="763"/>
      <c r="E96" s="763"/>
      <c r="F96" s="763"/>
      <c r="G96" s="763"/>
      <c r="H96" s="763"/>
      <c r="I96" s="764"/>
    </row>
    <row r="97" spans="1:9" ht="16.5" x14ac:dyDescent="0.25">
      <c r="A97" s="803" t="s">
        <v>66</v>
      </c>
      <c r="B97" s="804"/>
      <c r="C97" s="809" t="s">
        <v>36</v>
      </c>
      <c r="D97" s="810"/>
      <c r="E97" s="810"/>
      <c r="F97" s="810"/>
      <c r="G97" s="810"/>
      <c r="H97" s="810"/>
      <c r="I97" s="811"/>
    </row>
    <row r="98" spans="1:9" ht="16.5" x14ac:dyDescent="0.25">
      <c r="A98" s="805"/>
      <c r="B98" s="806"/>
      <c r="C98" s="812" t="s">
        <v>132</v>
      </c>
      <c r="D98" s="813"/>
      <c r="E98" s="813"/>
      <c r="F98" s="814"/>
      <c r="G98" s="814"/>
      <c r="H98" s="814"/>
      <c r="I98" s="815"/>
    </row>
    <row r="99" spans="1:9" ht="17.25" thickBot="1" x14ac:dyDescent="0.3">
      <c r="A99" s="807"/>
      <c r="B99" s="808"/>
      <c r="C99" s="823" t="s">
        <v>87</v>
      </c>
      <c r="D99" s="822"/>
      <c r="E99" s="822"/>
      <c r="F99" s="824"/>
      <c r="G99" s="824"/>
      <c r="H99" s="824"/>
      <c r="I99" s="825"/>
    </row>
    <row r="100" spans="1:9" ht="17.25" thickBot="1" x14ac:dyDescent="0.3">
      <c r="A100" s="142" t="s">
        <v>125</v>
      </c>
      <c r="B100" s="265" t="s">
        <v>89</v>
      </c>
      <c r="C100" s="800" t="s">
        <v>133</v>
      </c>
      <c r="D100" s="801"/>
      <c r="E100" s="801"/>
      <c r="F100" s="801"/>
      <c r="G100" s="801"/>
      <c r="H100" s="801"/>
      <c r="I100" s="802"/>
    </row>
    <row r="101" spans="1:9" ht="50.25" thickBot="1" x14ac:dyDescent="0.3">
      <c r="A101" s="762" t="s">
        <v>90</v>
      </c>
      <c r="B101" s="764"/>
      <c r="C101" s="263" t="s">
        <v>134</v>
      </c>
      <c r="D101" s="340">
        <v>0</v>
      </c>
      <c r="E101" s="340">
        <v>13</v>
      </c>
      <c r="F101" s="340">
        <v>15.55</v>
      </c>
      <c r="G101" s="265"/>
      <c r="H101" s="265"/>
      <c r="I101" s="265"/>
    </row>
    <row r="102" spans="1:9" ht="17.25" thickBot="1" x14ac:dyDescent="0.3">
      <c r="A102" s="762" t="s">
        <v>93</v>
      </c>
      <c r="B102" s="764"/>
      <c r="C102" s="263"/>
      <c r="D102" s="263"/>
      <c r="E102" s="263"/>
      <c r="F102" s="265"/>
      <c r="G102" s="265"/>
      <c r="H102" s="265"/>
      <c r="I102" s="265"/>
    </row>
    <row r="103" spans="1:9" ht="56.25" customHeight="1" thickBot="1" x14ac:dyDescent="0.3">
      <c r="A103" s="762" t="s">
        <v>94</v>
      </c>
      <c r="B103" s="763"/>
      <c r="C103" s="764"/>
      <c r="D103" s="263"/>
      <c r="E103" s="263"/>
      <c r="F103" s="265"/>
      <c r="G103" s="143">
        <f>SUM(Lori!C60:C70)</f>
        <v>0</v>
      </c>
      <c r="H103" s="143">
        <f>SUM(Lori!D60:D70)</f>
        <v>300000</v>
      </c>
      <c r="I103" s="143">
        <f>SUM(Lori!E60:E70)</f>
        <v>375000</v>
      </c>
    </row>
    <row r="104" spans="1:9" ht="44.25" customHeight="1" thickBot="1" x14ac:dyDescent="0.3">
      <c r="A104" s="762" t="s">
        <v>95</v>
      </c>
      <c r="B104" s="764"/>
      <c r="C104" s="273">
        <f>I103</f>
        <v>375000</v>
      </c>
      <c r="D104" s="273"/>
      <c r="E104" s="273"/>
      <c r="F104" s="265"/>
      <c r="G104" s="265"/>
      <c r="H104" s="265"/>
      <c r="I104" s="265"/>
    </row>
    <row r="105" spans="1:9" ht="124.5" customHeight="1" thickBot="1" x14ac:dyDescent="0.3">
      <c r="A105" s="762" t="s">
        <v>96</v>
      </c>
      <c r="B105" s="764"/>
      <c r="C105" s="263"/>
      <c r="D105" s="263"/>
      <c r="E105" s="263"/>
      <c r="F105" s="265"/>
      <c r="G105" s="265"/>
      <c r="H105" s="265"/>
      <c r="I105" s="265"/>
    </row>
    <row r="106" spans="1:9" ht="16.5" x14ac:dyDescent="0.25">
      <c r="A106" s="844" t="s">
        <v>78</v>
      </c>
      <c r="B106" s="845"/>
      <c r="C106" s="845"/>
      <c r="D106" s="845"/>
      <c r="E106" s="845"/>
      <c r="F106" s="845"/>
      <c r="G106" s="845"/>
      <c r="H106" s="845"/>
      <c r="I106" s="846"/>
    </row>
    <row r="107" spans="1:9" ht="17.25" thickBot="1" x14ac:dyDescent="0.3">
      <c r="A107" s="800" t="s">
        <v>652</v>
      </c>
      <c r="B107" s="801"/>
      <c r="C107" s="801"/>
      <c r="D107" s="801"/>
      <c r="E107" s="801"/>
      <c r="F107" s="801"/>
      <c r="G107" s="801"/>
      <c r="H107" s="801"/>
      <c r="I107" s="802"/>
    </row>
    <row r="108" spans="1:9" ht="16.5" x14ac:dyDescent="0.25">
      <c r="A108" s="844" t="s">
        <v>79</v>
      </c>
      <c r="B108" s="845"/>
      <c r="C108" s="845"/>
      <c r="D108" s="845"/>
      <c r="E108" s="845"/>
      <c r="F108" s="845"/>
      <c r="G108" s="845"/>
      <c r="H108" s="845"/>
      <c r="I108" s="846"/>
    </row>
    <row r="109" spans="1:9" ht="17.25" thickBot="1" x14ac:dyDescent="0.3">
      <c r="A109" s="800" t="s">
        <v>97</v>
      </c>
      <c r="B109" s="801"/>
      <c r="C109" s="801"/>
      <c r="D109" s="801"/>
      <c r="E109" s="801"/>
      <c r="F109" s="801"/>
      <c r="G109" s="801"/>
      <c r="H109" s="801"/>
      <c r="I109" s="802"/>
    </row>
    <row r="110" spans="1:9" ht="16.5" x14ac:dyDescent="0.25">
      <c r="A110" s="803" t="s">
        <v>66</v>
      </c>
      <c r="B110" s="804"/>
      <c r="C110" s="809" t="s">
        <v>36</v>
      </c>
      <c r="D110" s="810"/>
      <c r="E110" s="810"/>
      <c r="F110" s="810"/>
      <c r="G110" s="810"/>
      <c r="H110" s="810"/>
      <c r="I110" s="811"/>
    </row>
    <row r="111" spans="1:9" ht="16.5" x14ac:dyDescent="0.25">
      <c r="A111" s="805"/>
      <c r="B111" s="806"/>
      <c r="C111" s="812" t="s">
        <v>135</v>
      </c>
      <c r="D111" s="813"/>
      <c r="E111" s="813"/>
      <c r="F111" s="814"/>
      <c r="G111" s="814"/>
      <c r="H111" s="814"/>
      <c r="I111" s="815"/>
    </row>
    <row r="112" spans="1:9" ht="17.25" thickBot="1" x14ac:dyDescent="0.3">
      <c r="A112" s="807"/>
      <c r="B112" s="808"/>
      <c r="C112" s="823" t="s">
        <v>87</v>
      </c>
      <c r="D112" s="822"/>
      <c r="E112" s="822"/>
      <c r="F112" s="824"/>
      <c r="G112" s="824"/>
      <c r="H112" s="824"/>
      <c r="I112" s="825"/>
    </row>
    <row r="113" spans="1:9" ht="17.25" thickBot="1" x14ac:dyDescent="0.3">
      <c r="A113" s="142" t="s">
        <v>124</v>
      </c>
      <c r="B113" s="265" t="s">
        <v>89</v>
      </c>
      <c r="C113" s="800" t="s">
        <v>135</v>
      </c>
      <c r="D113" s="801"/>
      <c r="E113" s="801"/>
      <c r="F113" s="801"/>
      <c r="G113" s="801"/>
      <c r="H113" s="801"/>
      <c r="I113" s="802"/>
    </row>
    <row r="114" spans="1:9" ht="37.5" customHeight="1" thickBot="1" x14ac:dyDescent="0.3">
      <c r="A114" s="762" t="s">
        <v>90</v>
      </c>
      <c r="B114" s="764"/>
      <c r="C114" s="263" t="s">
        <v>136</v>
      </c>
      <c r="D114" s="277">
        <v>1</v>
      </c>
      <c r="E114" s="277">
        <v>2</v>
      </c>
      <c r="F114" s="277">
        <v>3.5</v>
      </c>
      <c r="G114" s="265"/>
      <c r="H114" s="265"/>
      <c r="I114" s="265"/>
    </row>
    <row r="115" spans="1:9" ht="17.25" thickBot="1" x14ac:dyDescent="0.3">
      <c r="A115" s="762" t="s">
        <v>93</v>
      </c>
      <c r="B115" s="764"/>
      <c r="C115" s="263"/>
      <c r="D115" s="263"/>
      <c r="E115" s="263"/>
      <c r="F115" s="265"/>
      <c r="G115" s="265"/>
      <c r="H115" s="265"/>
      <c r="I115" s="265"/>
    </row>
    <row r="116" spans="1:9" ht="51.75" customHeight="1" thickBot="1" x14ac:dyDescent="0.3">
      <c r="A116" s="762" t="s">
        <v>94</v>
      </c>
      <c r="B116" s="763"/>
      <c r="C116" s="764"/>
      <c r="D116" s="263"/>
      <c r="E116" s="263"/>
      <c r="F116" s="265"/>
      <c r="G116" s="267">
        <f>SUM(Lori!C14:C16)</f>
        <v>10000</v>
      </c>
      <c r="H116" s="267">
        <f>SUM(Lori!D14:D16)</f>
        <v>22000</v>
      </c>
      <c r="I116" s="267">
        <f>SUM(Lori!E14:E16)</f>
        <v>30000</v>
      </c>
    </row>
    <row r="117" spans="1:9" ht="34.5" customHeight="1" thickBot="1" x14ac:dyDescent="0.3">
      <c r="A117" s="762" t="s">
        <v>95</v>
      </c>
      <c r="B117" s="764"/>
      <c r="C117" s="144">
        <f>I116</f>
        <v>30000</v>
      </c>
      <c r="D117" s="144"/>
      <c r="E117" s="144"/>
      <c r="F117" s="265"/>
      <c r="G117" s="265"/>
      <c r="H117" s="265"/>
      <c r="I117" s="265"/>
    </row>
    <row r="118" spans="1:9" ht="127.5" customHeight="1" thickBot="1" x14ac:dyDescent="0.3">
      <c r="A118" s="762" t="s">
        <v>96</v>
      </c>
      <c r="B118" s="764"/>
      <c r="C118" s="263"/>
      <c r="D118" s="263"/>
      <c r="E118" s="263"/>
      <c r="F118" s="265"/>
      <c r="G118" s="265"/>
      <c r="H118" s="265"/>
      <c r="I118" s="265"/>
    </row>
    <row r="119" spans="1:9" ht="16.5" x14ac:dyDescent="0.25">
      <c r="A119" s="844" t="s">
        <v>78</v>
      </c>
      <c r="B119" s="845"/>
      <c r="C119" s="845"/>
      <c r="D119" s="845"/>
      <c r="E119" s="845"/>
      <c r="F119" s="845"/>
      <c r="G119" s="845"/>
      <c r="H119" s="845"/>
      <c r="I119" s="846"/>
    </row>
    <row r="120" spans="1:9" ht="17.25" thickBot="1" x14ac:dyDescent="0.3">
      <c r="A120" s="800" t="s">
        <v>190</v>
      </c>
      <c r="B120" s="801"/>
      <c r="C120" s="801"/>
      <c r="D120" s="801"/>
      <c r="E120" s="801"/>
      <c r="F120" s="801"/>
      <c r="G120" s="801"/>
      <c r="H120" s="801"/>
      <c r="I120" s="802"/>
    </row>
    <row r="121" spans="1:9" ht="16.5" x14ac:dyDescent="0.25">
      <c r="A121" s="844" t="s">
        <v>79</v>
      </c>
      <c r="B121" s="845"/>
      <c r="C121" s="845"/>
      <c r="D121" s="845"/>
      <c r="E121" s="845"/>
      <c r="F121" s="845"/>
      <c r="G121" s="845"/>
      <c r="H121" s="845"/>
      <c r="I121" s="846"/>
    </row>
    <row r="122" spans="1:9" ht="28.5" customHeight="1" thickBot="1" x14ac:dyDescent="0.3">
      <c r="A122" s="800" t="s">
        <v>97</v>
      </c>
      <c r="B122" s="801"/>
      <c r="C122" s="801"/>
      <c r="D122" s="801"/>
      <c r="E122" s="801"/>
      <c r="F122" s="801"/>
      <c r="G122" s="801"/>
      <c r="H122" s="801"/>
      <c r="I122" s="802"/>
    </row>
    <row r="123" spans="1:9" ht="16.5" x14ac:dyDescent="0.25">
      <c r="A123" s="421" t="s">
        <v>66</v>
      </c>
      <c r="B123" s="422"/>
      <c r="C123" s="425" t="s">
        <v>36</v>
      </c>
      <c r="D123" s="426"/>
      <c r="E123" s="426"/>
      <c r="F123" s="426"/>
      <c r="G123" s="426"/>
      <c r="H123" s="426"/>
      <c r="I123" s="427"/>
    </row>
    <row r="124" spans="1:9" ht="16.5" x14ac:dyDescent="0.25">
      <c r="A124" s="423"/>
      <c r="B124" s="424"/>
      <c r="C124" s="756" t="s">
        <v>137</v>
      </c>
      <c r="D124" s="757"/>
      <c r="E124" s="757"/>
      <c r="F124" s="757"/>
      <c r="G124" s="757"/>
      <c r="H124" s="757"/>
      <c r="I124" s="758"/>
    </row>
    <row r="125" spans="1:9" ht="16.5" x14ac:dyDescent="0.25">
      <c r="A125" s="431" t="s">
        <v>101</v>
      </c>
      <c r="B125" s="433" t="s">
        <v>89</v>
      </c>
      <c r="C125" s="435" t="s">
        <v>70</v>
      </c>
      <c r="D125" s="436"/>
      <c r="E125" s="436"/>
      <c r="F125" s="436"/>
      <c r="G125" s="436"/>
      <c r="H125" s="436"/>
      <c r="I125" s="437"/>
    </row>
    <row r="126" spans="1:9" ht="17.25" thickBot="1" x14ac:dyDescent="0.3">
      <c r="A126" s="432"/>
      <c r="B126" s="434"/>
      <c r="C126" s="571" t="s">
        <v>138</v>
      </c>
      <c r="D126" s="572"/>
      <c r="E126" s="572"/>
      <c r="F126" s="572"/>
      <c r="G126" s="572"/>
      <c r="H126" s="572"/>
      <c r="I126" s="573"/>
    </row>
    <row r="127" spans="1:9" ht="33" x14ac:dyDescent="0.25">
      <c r="A127" s="441" t="s">
        <v>90</v>
      </c>
      <c r="B127" s="442"/>
      <c r="C127" s="119" t="s">
        <v>139</v>
      </c>
      <c r="D127" s="120">
        <v>2</v>
      </c>
      <c r="E127" s="120">
        <v>2</v>
      </c>
      <c r="F127" s="120">
        <v>2</v>
      </c>
      <c r="G127" s="121"/>
      <c r="H127" s="121"/>
      <c r="I127" s="122"/>
    </row>
    <row r="128" spans="1:9" ht="39.75" customHeight="1" thickBot="1" x14ac:dyDescent="0.3">
      <c r="A128" s="443" t="s">
        <v>93</v>
      </c>
      <c r="B128" s="444"/>
      <c r="C128" s="123"/>
      <c r="D128" s="123"/>
      <c r="E128" s="123"/>
      <c r="F128" s="249"/>
      <c r="G128" s="124"/>
      <c r="H128" s="124"/>
      <c r="I128" s="53"/>
    </row>
    <row r="129" spans="1:9" ht="60.75" customHeight="1" thickBot="1" x14ac:dyDescent="0.3">
      <c r="A129" s="409" t="s">
        <v>105</v>
      </c>
      <c r="B129" s="410"/>
      <c r="C129" s="410"/>
      <c r="D129" s="261"/>
      <c r="E129" s="261"/>
      <c r="F129" s="88"/>
      <c r="G129" s="125">
        <f>SUM(Lori!C57:C58)</f>
        <v>0</v>
      </c>
      <c r="H129" s="125">
        <f>SUM(Lori!D57:D58)</f>
        <v>7200</v>
      </c>
      <c r="I129" s="125">
        <f>SUM(Lori!E57:E58)</f>
        <v>8000</v>
      </c>
    </row>
    <row r="130" spans="1:9" ht="52.5" customHeight="1" thickBot="1" x14ac:dyDescent="0.3">
      <c r="A130" s="411" t="s">
        <v>106</v>
      </c>
      <c r="B130" s="412"/>
      <c r="C130" s="126">
        <f>I129</f>
        <v>8000</v>
      </c>
      <c r="D130" s="126"/>
      <c r="E130" s="126"/>
      <c r="F130" s="88"/>
      <c r="G130" s="91"/>
      <c r="H130" s="91"/>
      <c r="I130" s="87"/>
    </row>
    <row r="131" spans="1:9" ht="129.75" customHeight="1" thickBot="1" x14ac:dyDescent="0.3">
      <c r="A131" s="411" t="s">
        <v>107</v>
      </c>
      <c r="B131" s="412"/>
      <c r="C131" s="253"/>
      <c r="D131" s="253"/>
      <c r="E131" s="253"/>
      <c r="F131" s="88"/>
      <c r="G131" s="91"/>
      <c r="H131" s="91"/>
      <c r="I131" s="87"/>
    </row>
    <row r="132" spans="1:9" ht="16.5" x14ac:dyDescent="0.25">
      <c r="A132" s="413" t="s">
        <v>78</v>
      </c>
      <c r="B132" s="414"/>
      <c r="C132" s="414"/>
      <c r="D132" s="414"/>
      <c r="E132" s="414"/>
      <c r="F132" s="414"/>
      <c r="G132" s="415"/>
      <c r="H132" s="415"/>
      <c r="I132" s="416"/>
    </row>
    <row r="133" spans="1:9" ht="17.25" thickBot="1" x14ac:dyDescent="0.3">
      <c r="A133" s="417" t="s">
        <v>211</v>
      </c>
      <c r="B133" s="418"/>
      <c r="C133" s="418"/>
      <c r="D133" s="418"/>
      <c r="E133" s="418"/>
      <c r="F133" s="418"/>
      <c r="G133" s="419"/>
      <c r="H133" s="419"/>
      <c r="I133" s="420"/>
    </row>
    <row r="134" spans="1:9" ht="16.5" x14ac:dyDescent="0.25">
      <c r="A134" s="413" t="s">
        <v>79</v>
      </c>
      <c r="B134" s="414"/>
      <c r="C134" s="414"/>
      <c r="D134" s="414"/>
      <c r="E134" s="414"/>
      <c r="F134" s="414"/>
      <c r="G134" s="415"/>
      <c r="H134" s="415"/>
      <c r="I134" s="416"/>
    </row>
    <row r="135" spans="1:9" ht="17.25" thickBot="1" x14ac:dyDescent="0.3">
      <c r="A135" s="417" t="s">
        <v>97</v>
      </c>
      <c r="B135" s="418"/>
      <c r="C135" s="418"/>
      <c r="D135" s="418"/>
      <c r="E135" s="418"/>
      <c r="F135" s="418"/>
      <c r="G135" s="419"/>
      <c r="H135" s="419"/>
      <c r="I135" s="420"/>
    </row>
    <row r="136" spans="1:9" ht="16.5" x14ac:dyDescent="0.25">
      <c r="A136" s="468" t="s">
        <v>66</v>
      </c>
      <c r="B136" s="469"/>
      <c r="C136" s="472" t="s">
        <v>36</v>
      </c>
      <c r="D136" s="473"/>
      <c r="E136" s="473"/>
      <c r="F136" s="473"/>
      <c r="G136" s="473"/>
      <c r="H136" s="473"/>
      <c r="I136" s="474"/>
    </row>
    <row r="137" spans="1:9" ht="16.5" x14ac:dyDescent="0.25">
      <c r="A137" s="470"/>
      <c r="B137" s="471"/>
      <c r="C137" s="558" t="s">
        <v>100</v>
      </c>
      <c r="D137" s="559"/>
      <c r="E137" s="559"/>
      <c r="F137" s="559"/>
      <c r="G137" s="559"/>
      <c r="H137" s="559"/>
      <c r="I137" s="560"/>
    </row>
    <row r="138" spans="1:9" ht="16.5" x14ac:dyDescent="0.25">
      <c r="A138" s="478" t="s">
        <v>150</v>
      </c>
      <c r="B138" s="479" t="s">
        <v>89</v>
      </c>
      <c r="C138" s="580" t="s">
        <v>70</v>
      </c>
      <c r="D138" s="581"/>
      <c r="E138" s="581"/>
      <c r="F138" s="581"/>
      <c r="G138" s="581"/>
      <c r="H138" s="581"/>
      <c r="I138" s="582"/>
    </row>
    <row r="139" spans="1:9" ht="17.25" thickBot="1" x14ac:dyDescent="0.3">
      <c r="A139" s="578"/>
      <c r="B139" s="579"/>
      <c r="C139" s="583" t="s">
        <v>102</v>
      </c>
      <c r="D139" s="584"/>
      <c r="E139" s="584"/>
      <c r="F139" s="584"/>
      <c r="G139" s="584"/>
      <c r="H139" s="584"/>
      <c r="I139" s="585"/>
    </row>
    <row r="140" spans="1:9" ht="66" x14ac:dyDescent="0.25">
      <c r="A140" s="563" t="s">
        <v>90</v>
      </c>
      <c r="B140" s="564"/>
      <c r="C140" s="62" t="s">
        <v>103</v>
      </c>
      <c r="D140" s="97">
        <v>58</v>
      </c>
      <c r="E140" s="97">
        <v>58</v>
      </c>
      <c r="F140" s="97">
        <v>58</v>
      </c>
      <c r="G140" s="64"/>
      <c r="H140" s="64"/>
      <c r="I140" s="65"/>
    </row>
    <row r="141" spans="1:9" ht="99.75" thickBot="1" x14ac:dyDescent="0.3">
      <c r="A141" s="565" t="s">
        <v>93</v>
      </c>
      <c r="B141" s="566"/>
      <c r="C141" s="66" t="s">
        <v>104</v>
      </c>
      <c r="D141" s="66"/>
      <c r="E141" s="66"/>
      <c r="F141" s="67">
        <v>100</v>
      </c>
      <c r="G141" s="68"/>
      <c r="H141" s="68"/>
      <c r="I141" s="69"/>
    </row>
    <row r="142" spans="1:9" ht="68.25" customHeight="1" thickBot="1" x14ac:dyDescent="0.3">
      <c r="A142" s="567" t="s">
        <v>105</v>
      </c>
      <c r="B142" s="568"/>
      <c r="C142" s="568"/>
      <c r="D142" s="251"/>
      <c r="E142" s="251"/>
      <c r="F142" s="71"/>
      <c r="G142" s="72">
        <f>Lori!C84</f>
        <v>55000</v>
      </c>
      <c r="H142" s="72">
        <f>Lori!D84</f>
        <v>55000</v>
      </c>
      <c r="I142" s="72">
        <f>Lori!E84</f>
        <v>55000</v>
      </c>
    </row>
    <row r="143" spans="1:9" ht="58.5" customHeight="1" thickBot="1" x14ac:dyDescent="0.3">
      <c r="A143" s="569" t="s">
        <v>106</v>
      </c>
      <c r="B143" s="570"/>
      <c r="C143" s="72">
        <f>I142</f>
        <v>55000</v>
      </c>
      <c r="D143" s="73"/>
      <c r="E143" s="73"/>
      <c r="F143" s="71"/>
      <c r="G143" s="74"/>
      <c r="H143" s="74"/>
      <c r="I143" s="75"/>
    </row>
    <row r="144" spans="1:9" ht="132.75" customHeight="1" thickBot="1" x14ac:dyDescent="0.3">
      <c r="A144" s="569" t="s">
        <v>107</v>
      </c>
      <c r="B144" s="570"/>
      <c r="C144" s="248"/>
      <c r="D144" s="248"/>
      <c r="E144" s="248"/>
      <c r="F144" s="71"/>
      <c r="G144" s="74"/>
      <c r="H144" s="74"/>
      <c r="I144" s="75"/>
    </row>
    <row r="145" spans="1:9" ht="16.5" x14ac:dyDescent="0.25">
      <c r="A145" s="505" t="s">
        <v>78</v>
      </c>
      <c r="B145" s="506"/>
      <c r="C145" s="506"/>
      <c r="D145" s="506"/>
      <c r="E145" s="506"/>
      <c r="F145" s="506"/>
      <c r="G145" s="507"/>
      <c r="H145" s="507"/>
      <c r="I145" s="508"/>
    </row>
    <row r="146" spans="1:9" ht="17.25" thickBot="1" x14ac:dyDescent="0.3">
      <c r="A146" s="449" t="s">
        <v>211</v>
      </c>
      <c r="B146" s="450"/>
      <c r="C146" s="450"/>
      <c r="D146" s="450"/>
      <c r="E146" s="450"/>
      <c r="F146" s="450"/>
      <c r="G146" s="451"/>
      <c r="H146" s="451"/>
      <c r="I146" s="452"/>
    </row>
    <row r="147" spans="1:9" ht="16.5" x14ac:dyDescent="0.25">
      <c r="A147" s="505" t="s">
        <v>79</v>
      </c>
      <c r="B147" s="506"/>
      <c r="C147" s="506"/>
      <c r="D147" s="506"/>
      <c r="E147" s="506"/>
      <c r="F147" s="506"/>
      <c r="G147" s="507"/>
      <c r="H147" s="507"/>
      <c r="I147" s="508"/>
    </row>
    <row r="148" spans="1:9" ht="17.25" thickBot="1" x14ac:dyDescent="0.3">
      <c r="A148" s="449" t="s">
        <v>97</v>
      </c>
      <c r="B148" s="450"/>
      <c r="C148" s="450"/>
      <c r="D148" s="450"/>
      <c r="E148" s="450"/>
      <c r="F148" s="450"/>
      <c r="G148" s="451"/>
      <c r="H148" s="451"/>
      <c r="I148" s="452"/>
    </row>
    <row r="149" spans="1:9" ht="16.5" x14ac:dyDescent="0.25">
      <c r="A149" s="803" t="s">
        <v>66</v>
      </c>
      <c r="B149" s="804"/>
      <c r="C149" s="809" t="s">
        <v>36</v>
      </c>
      <c r="D149" s="822"/>
      <c r="E149" s="822"/>
      <c r="F149" s="822"/>
      <c r="G149" s="810"/>
      <c r="H149" s="822"/>
      <c r="I149" s="811"/>
    </row>
    <row r="150" spans="1:9" ht="16.5" x14ac:dyDescent="0.25">
      <c r="A150" s="805"/>
      <c r="B150" s="806"/>
      <c r="C150" s="812" t="s">
        <v>126</v>
      </c>
      <c r="D150" s="813"/>
      <c r="E150" s="813"/>
      <c r="F150" s="814"/>
      <c r="G150" s="814"/>
      <c r="H150" s="814"/>
      <c r="I150" s="815"/>
    </row>
    <row r="151" spans="1:9" ht="17.25" thickBot="1" x14ac:dyDescent="0.3">
      <c r="A151" s="807"/>
      <c r="B151" s="808"/>
      <c r="C151" s="823" t="s">
        <v>87</v>
      </c>
      <c r="D151" s="822"/>
      <c r="E151" s="822"/>
      <c r="F151" s="824"/>
      <c r="G151" s="824"/>
      <c r="H151" s="824"/>
      <c r="I151" s="825"/>
    </row>
    <row r="152" spans="1:9" ht="17.25" thickBot="1" x14ac:dyDescent="0.3">
      <c r="A152" s="274" t="s">
        <v>120</v>
      </c>
      <c r="B152" s="275" t="s">
        <v>82</v>
      </c>
      <c r="C152" s="800" t="s">
        <v>203</v>
      </c>
      <c r="D152" s="801"/>
      <c r="E152" s="801"/>
      <c r="F152" s="801"/>
      <c r="G152" s="801"/>
      <c r="H152" s="801"/>
      <c r="I152" s="802"/>
    </row>
    <row r="153" spans="1:9" ht="42.75" customHeight="1" thickBot="1" x14ac:dyDescent="0.3">
      <c r="A153" s="816" t="s">
        <v>121</v>
      </c>
      <c r="B153" s="816"/>
      <c r="C153" s="262"/>
      <c r="D153" s="265" t="s">
        <v>72</v>
      </c>
      <c r="E153" s="265" t="s">
        <v>72</v>
      </c>
      <c r="F153" s="265" t="s">
        <v>72</v>
      </c>
      <c r="G153" s="5">
        <f>SUM(Lori!C48:C50)</f>
        <v>0</v>
      </c>
      <c r="H153" s="5">
        <f>SUM(Lori!D48:D50)</f>
        <v>0</v>
      </c>
      <c r="I153" s="5">
        <f>SUM(Lori!E48:E50)</f>
        <v>35000</v>
      </c>
    </row>
    <row r="154" spans="1:9" ht="17.25" thickBot="1" x14ac:dyDescent="0.3">
      <c r="A154" s="817" t="s">
        <v>73</v>
      </c>
      <c r="B154" s="818"/>
      <c r="C154" s="760"/>
      <c r="D154" s="760"/>
      <c r="E154" s="760"/>
      <c r="F154" s="760"/>
      <c r="G154" s="760"/>
      <c r="H154" s="760"/>
      <c r="I154" s="761"/>
    </row>
    <row r="155" spans="1:9" ht="17.25" thickBot="1" x14ac:dyDescent="0.3">
      <c r="A155" s="762" t="s">
        <v>653</v>
      </c>
      <c r="B155" s="763"/>
      <c r="C155" s="763"/>
      <c r="D155" s="763"/>
      <c r="E155" s="763"/>
      <c r="F155" s="763"/>
      <c r="G155" s="763"/>
      <c r="H155" s="763"/>
      <c r="I155" s="764"/>
    </row>
    <row r="156" spans="1:9" ht="17.25" thickBot="1" x14ac:dyDescent="0.3">
      <c r="A156" s="819" t="s">
        <v>74</v>
      </c>
      <c r="B156" s="820"/>
      <c r="C156" s="820"/>
      <c r="D156" s="820"/>
      <c r="E156" s="820"/>
      <c r="F156" s="820"/>
      <c r="G156" s="820"/>
      <c r="H156" s="820"/>
      <c r="I156" s="821"/>
    </row>
    <row r="157" spans="1:9" ht="115.5" customHeight="1" thickBot="1" x14ac:dyDescent="0.3">
      <c r="A157" s="759" t="s">
        <v>75</v>
      </c>
      <c r="B157" s="761"/>
      <c r="C157" s="762" t="s">
        <v>122</v>
      </c>
      <c r="D157" s="763"/>
      <c r="E157" s="763"/>
      <c r="F157" s="763"/>
      <c r="G157" s="763"/>
      <c r="H157" s="763"/>
      <c r="I157" s="764"/>
    </row>
    <row r="158" spans="1:9" ht="59.25" customHeight="1" thickBot="1" x14ac:dyDescent="0.3">
      <c r="A158" s="759" t="s">
        <v>77</v>
      </c>
      <c r="B158" s="761"/>
      <c r="C158" s="276"/>
      <c r="D158" s="276"/>
      <c r="E158" s="276"/>
      <c r="F158" s="276"/>
      <c r="G158" s="276"/>
      <c r="H158" s="276"/>
      <c r="I158" s="276"/>
    </row>
    <row r="159" spans="1:9" ht="17.25" thickBot="1" x14ac:dyDescent="0.3">
      <c r="A159" s="759" t="s">
        <v>78</v>
      </c>
      <c r="B159" s="760"/>
      <c r="C159" s="760"/>
      <c r="D159" s="760"/>
      <c r="E159" s="760"/>
      <c r="F159" s="760"/>
      <c r="G159" s="760"/>
      <c r="H159" s="760"/>
      <c r="I159" s="761"/>
    </row>
    <row r="160" spans="1:9" ht="17.25" thickBot="1" x14ac:dyDescent="0.3">
      <c r="A160" s="759" t="s">
        <v>79</v>
      </c>
      <c r="B160" s="760"/>
      <c r="C160" s="760"/>
      <c r="D160" s="760"/>
      <c r="E160" s="760"/>
      <c r="F160" s="760"/>
      <c r="G160" s="760"/>
      <c r="H160" s="760"/>
      <c r="I160" s="761"/>
    </row>
    <row r="161" spans="1:9" ht="17.25" thickBot="1" x14ac:dyDescent="0.3">
      <c r="A161" s="762" t="s">
        <v>123</v>
      </c>
      <c r="B161" s="763"/>
      <c r="C161" s="763"/>
      <c r="D161" s="763"/>
      <c r="E161" s="763"/>
      <c r="F161" s="763"/>
      <c r="G161" s="763"/>
      <c r="H161" s="763"/>
      <c r="I161" s="764"/>
    </row>
    <row r="162" spans="1:9" s="51" customFormat="1" ht="16.5" x14ac:dyDescent="0.25">
      <c r="A162" s="421" t="s">
        <v>66</v>
      </c>
      <c r="B162" s="422"/>
      <c r="C162" s="425" t="s">
        <v>36</v>
      </c>
      <c r="D162" s="426"/>
      <c r="E162" s="426"/>
      <c r="F162" s="426"/>
      <c r="G162" s="426"/>
      <c r="H162" s="426"/>
      <c r="I162" s="427"/>
    </row>
    <row r="163" spans="1:9" s="51" customFormat="1" ht="16.5" x14ac:dyDescent="0.25">
      <c r="A163" s="423"/>
      <c r="B163" s="424"/>
      <c r="C163" s="756" t="s">
        <v>226</v>
      </c>
      <c r="D163" s="757"/>
      <c r="E163" s="757"/>
      <c r="F163" s="757"/>
      <c r="G163" s="757"/>
      <c r="H163" s="757"/>
      <c r="I163" s="758"/>
    </row>
    <row r="164" spans="1:9" s="51" customFormat="1" ht="16.5" x14ac:dyDescent="0.25">
      <c r="A164" s="431" t="s">
        <v>166</v>
      </c>
      <c r="B164" s="433" t="s">
        <v>110</v>
      </c>
      <c r="C164" s="435" t="s">
        <v>70</v>
      </c>
      <c r="D164" s="436"/>
      <c r="E164" s="436"/>
      <c r="F164" s="436"/>
      <c r="G164" s="436"/>
      <c r="H164" s="436"/>
      <c r="I164" s="437"/>
    </row>
    <row r="165" spans="1:9" s="51" customFormat="1" ht="17.25" thickBot="1" x14ac:dyDescent="0.3">
      <c r="A165" s="431"/>
      <c r="B165" s="433"/>
      <c r="C165" s="438" t="s">
        <v>111</v>
      </c>
      <c r="D165" s="439"/>
      <c r="E165" s="439"/>
      <c r="F165" s="439"/>
      <c r="G165" s="439"/>
      <c r="H165" s="439"/>
      <c r="I165" s="440"/>
    </row>
    <row r="166" spans="1:9" s="51" customFormat="1" ht="33.75" thickBot="1" x14ac:dyDescent="0.3">
      <c r="A166" s="411" t="s">
        <v>112</v>
      </c>
      <c r="B166" s="412"/>
      <c r="C166" s="260" t="s">
        <v>113</v>
      </c>
      <c r="D166" s="85">
        <v>2</v>
      </c>
      <c r="E166" s="85">
        <v>2</v>
      </c>
      <c r="F166" s="85">
        <v>2</v>
      </c>
      <c r="G166" s="86"/>
      <c r="H166" s="86"/>
      <c r="I166" s="87"/>
    </row>
    <row r="167" spans="1:9" s="51" customFormat="1" ht="38.25" customHeight="1" thickBot="1" x14ac:dyDescent="0.3">
      <c r="A167" s="411" t="s">
        <v>114</v>
      </c>
      <c r="B167" s="412"/>
      <c r="C167" s="260"/>
      <c r="D167" s="88" t="s">
        <v>72</v>
      </c>
      <c r="E167" s="88" t="s">
        <v>72</v>
      </c>
      <c r="F167" s="88" t="s">
        <v>72</v>
      </c>
      <c r="G167" s="89">
        <f>SUM(Lori!C27:C28)</f>
        <v>0</v>
      </c>
      <c r="H167" s="89">
        <f>SUM(Lori!D27:D28)</f>
        <v>30000</v>
      </c>
      <c r="I167" s="89">
        <f>SUM(Lori!E27:E28)</f>
        <v>30000</v>
      </c>
    </row>
    <row r="168" spans="1:9" s="51" customFormat="1" ht="17.25" thickBot="1" x14ac:dyDescent="0.3">
      <c r="A168" s="411" t="s">
        <v>115</v>
      </c>
      <c r="B168" s="619"/>
      <c r="C168" s="412"/>
      <c r="D168" s="252"/>
      <c r="E168" s="252"/>
      <c r="F168" s="88"/>
      <c r="G168" s="91"/>
      <c r="H168" s="91"/>
      <c r="I168" s="87"/>
    </row>
    <row r="169" spans="1:9" s="51" customFormat="1" ht="16.5" x14ac:dyDescent="0.25">
      <c r="A169" s="620" t="s">
        <v>116</v>
      </c>
      <c r="B169" s="621"/>
      <c r="C169" s="621"/>
      <c r="D169" s="621"/>
      <c r="E169" s="621"/>
      <c r="F169" s="621"/>
      <c r="G169" s="621"/>
      <c r="H169" s="621"/>
      <c r="I169" s="622"/>
    </row>
    <row r="170" spans="1:9" s="51" customFormat="1" ht="17.25" thickBot="1" x14ac:dyDescent="0.3">
      <c r="A170" s="623" t="s">
        <v>117</v>
      </c>
      <c r="B170" s="624"/>
      <c r="C170" s="624"/>
      <c r="D170" s="624"/>
      <c r="E170" s="624"/>
      <c r="F170" s="624"/>
      <c r="G170" s="624"/>
      <c r="H170" s="624"/>
      <c r="I170" s="625"/>
    </row>
    <row r="171" spans="1:9" s="51" customFormat="1" ht="16.5" x14ac:dyDescent="0.25">
      <c r="A171" s="413" t="s">
        <v>78</v>
      </c>
      <c r="B171" s="414"/>
      <c r="C171" s="414"/>
      <c r="D171" s="414"/>
      <c r="E171" s="414"/>
      <c r="F171" s="414"/>
      <c r="G171" s="415"/>
      <c r="H171" s="415"/>
      <c r="I171" s="416"/>
    </row>
    <row r="172" spans="1:9" s="51" customFormat="1" ht="17.25" thickBot="1" x14ac:dyDescent="0.3">
      <c r="A172" s="417" t="s">
        <v>118</v>
      </c>
      <c r="B172" s="418"/>
      <c r="C172" s="418"/>
      <c r="D172" s="418"/>
      <c r="E172" s="418"/>
      <c r="F172" s="418"/>
      <c r="G172" s="419"/>
      <c r="H172" s="419"/>
      <c r="I172" s="420"/>
    </row>
    <row r="173" spans="1:9" s="51" customFormat="1" ht="16.5" x14ac:dyDescent="0.25">
      <c r="A173" s="413" t="s">
        <v>79</v>
      </c>
      <c r="B173" s="414"/>
      <c r="C173" s="414"/>
      <c r="D173" s="414"/>
      <c r="E173" s="414"/>
      <c r="F173" s="414"/>
      <c r="G173" s="415"/>
      <c r="H173" s="415"/>
      <c r="I173" s="416"/>
    </row>
    <row r="174" spans="1:9" s="51" customFormat="1" ht="48.75" customHeight="1" thickBot="1" x14ac:dyDescent="0.3">
      <c r="A174" s="417" t="s">
        <v>119</v>
      </c>
      <c r="B174" s="418"/>
      <c r="C174" s="418"/>
      <c r="D174" s="418"/>
      <c r="E174" s="418"/>
      <c r="F174" s="418"/>
      <c r="G174" s="419"/>
      <c r="H174" s="419"/>
      <c r="I174" s="420"/>
    </row>
    <row r="175" spans="1:9" s="51" customFormat="1" ht="16.5" x14ac:dyDescent="0.25">
      <c r="A175" s="421" t="s">
        <v>66</v>
      </c>
      <c r="B175" s="422"/>
      <c r="C175" s="435" t="s">
        <v>36</v>
      </c>
      <c r="D175" s="436"/>
      <c r="E175" s="436"/>
      <c r="F175" s="436"/>
      <c r="G175" s="436"/>
      <c r="H175" s="436"/>
      <c r="I175" s="437"/>
    </row>
    <row r="176" spans="1:9" s="51" customFormat="1" ht="16.5" x14ac:dyDescent="0.25">
      <c r="A176" s="423"/>
      <c r="B176" s="424"/>
      <c r="C176" s="752" t="s">
        <v>654</v>
      </c>
      <c r="D176" s="753"/>
      <c r="E176" s="753"/>
      <c r="F176" s="754"/>
      <c r="G176" s="754"/>
      <c r="H176" s="754"/>
      <c r="I176" s="755"/>
    </row>
    <row r="177" spans="1:9" s="51" customFormat="1" ht="16.5" x14ac:dyDescent="0.25">
      <c r="A177" s="431" t="s">
        <v>166</v>
      </c>
      <c r="B177" s="433" t="s">
        <v>110</v>
      </c>
      <c r="C177" s="435" t="s">
        <v>70</v>
      </c>
      <c r="D177" s="436"/>
      <c r="E177" s="436"/>
      <c r="F177" s="436"/>
      <c r="G177" s="436"/>
      <c r="H177" s="436"/>
      <c r="I177" s="437"/>
    </row>
    <row r="178" spans="1:9" s="51" customFormat="1" ht="33.75" customHeight="1" thickBot="1" x14ac:dyDescent="0.3">
      <c r="A178" s="431"/>
      <c r="B178" s="433"/>
      <c r="C178" s="571" t="s">
        <v>639</v>
      </c>
      <c r="D178" s="572"/>
      <c r="E178" s="572"/>
      <c r="F178" s="572"/>
      <c r="G178" s="572"/>
      <c r="H178" s="572"/>
      <c r="I178" s="573"/>
    </row>
    <row r="179" spans="1:9" s="51" customFormat="1" ht="50.25" customHeight="1" thickBot="1" x14ac:dyDescent="0.3">
      <c r="A179" s="411" t="s">
        <v>112</v>
      </c>
      <c r="B179" s="412"/>
      <c r="C179" s="260" t="s">
        <v>113</v>
      </c>
      <c r="D179" s="283">
        <v>8</v>
      </c>
      <c r="E179" s="283">
        <v>8</v>
      </c>
      <c r="F179" s="284">
        <v>8</v>
      </c>
      <c r="G179" s="91"/>
      <c r="H179" s="91"/>
      <c r="I179" s="87"/>
    </row>
    <row r="180" spans="1:9" s="51" customFormat="1" ht="50.25" customHeight="1" thickBot="1" x14ac:dyDescent="0.3">
      <c r="A180" s="411" t="s">
        <v>114</v>
      </c>
      <c r="B180" s="412"/>
      <c r="C180" s="260"/>
      <c r="D180" s="88" t="s">
        <v>72</v>
      </c>
      <c r="E180" s="88" t="s">
        <v>72</v>
      </c>
      <c r="F180" s="88" t="s">
        <v>72</v>
      </c>
      <c r="G180" s="5">
        <f>SUM(Lori!C76:C83)</f>
        <v>25000</v>
      </c>
      <c r="H180" s="5">
        <f>SUM(Lori!D76:D83)</f>
        <v>25000</v>
      </c>
      <c r="I180" s="5">
        <f>SUM(Lori!E76:E83)</f>
        <v>25000</v>
      </c>
    </row>
    <row r="181" spans="1:9" s="51" customFormat="1" ht="17.25" thickBot="1" x14ac:dyDescent="0.3">
      <c r="A181" s="411" t="s">
        <v>115</v>
      </c>
      <c r="B181" s="619"/>
      <c r="C181" s="412"/>
      <c r="D181" s="252"/>
      <c r="E181" s="252"/>
      <c r="F181" s="88"/>
      <c r="G181" s="91"/>
      <c r="H181" s="91"/>
      <c r="I181" s="87"/>
    </row>
    <row r="182" spans="1:9" s="51" customFormat="1" ht="16.5" x14ac:dyDescent="0.25">
      <c r="A182" s="620" t="s">
        <v>116</v>
      </c>
      <c r="B182" s="621"/>
      <c r="C182" s="621"/>
      <c r="D182" s="621"/>
      <c r="E182" s="621"/>
      <c r="F182" s="621"/>
      <c r="G182" s="621"/>
      <c r="H182" s="621"/>
      <c r="I182" s="622"/>
    </row>
    <row r="183" spans="1:9" s="51" customFormat="1" ht="17.25" thickBot="1" x14ac:dyDescent="0.3">
      <c r="A183" s="623" t="s">
        <v>634</v>
      </c>
      <c r="B183" s="624"/>
      <c r="C183" s="624"/>
      <c r="D183" s="624"/>
      <c r="E183" s="624"/>
      <c r="F183" s="624"/>
      <c r="G183" s="624"/>
      <c r="H183" s="624"/>
      <c r="I183" s="625"/>
    </row>
    <row r="184" spans="1:9" s="51" customFormat="1" ht="16.5" x14ac:dyDescent="0.25">
      <c r="A184" s="413" t="s">
        <v>78</v>
      </c>
      <c r="B184" s="414"/>
      <c r="C184" s="414"/>
      <c r="D184" s="414"/>
      <c r="E184" s="414"/>
      <c r="F184" s="414"/>
      <c r="G184" s="415"/>
      <c r="H184" s="415"/>
      <c r="I184" s="416"/>
    </row>
    <row r="185" spans="1:9" s="51" customFormat="1" ht="15" customHeight="1" thickBot="1" x14ac:dyDescent="0.3">
      <c r="A185" s="417" t="s">
        <v>118</v>
      </c>
      <c r="B185" s="418"/>
      <c r="C185" s="418"/>
      <c r="D185" s="418"/>
      <c r="E185" s="418"/>
      <c r="F185" s="418"/>
      <c r="G185" s="419"/>
      <c r="H185" s="419"/>
      <c r="I185" s="420"/>
    </row>
    <row r="186" spans="1:9" s="51" customFormat="1" ht="16.5" x14ac:dyDescent="0.25">
      <c r="A186" s="413" t="s">
        <v>79</v>
      </c>
      <c r="B186" s="414"/>
      <c r="C186" s="414"/>
      <c r="D186" s="414"/>
      <c r="E186" s="414"/>
      <c r="F186" s="414"/>
      <c r="G186" s="415"/>
      <c r="H186" s="415"/>
      <c r="I186" s="416"/>
    </row>
    <row r="187" spans="1:9" s="51" customFormat="1" ht="33.75" customHeight="1" thickBot="1" x14ac:dyDescent="0.3">
      <c r="A187" s="417" t="s">
        <v>119</v>
      </c>
      <c r="B187" s="418"/>
      <c r="C187" s="418"/>
      <c r="D187" s="418"/>
      <c r="E187" s="418"/>
      <c r="F187" s="418"/>
      <c r="G187" s="419"/>
      <c r="H187" s="419"/>
      <c r="I187" s="420"/>
    </row>
    <row r="188" spans="1:9" ht="16.5" x14ac:dyDescent="0.25">
      <c r="A188" s="51"/>
      <c r="B188" s="51"/>
      <c r="C188" s="51"/>
      <c r="D188" s="51"/>
      <c r="E188" s="51"/>
      <c r="F188" s="51"/>
      <c r="G188" s="51"/>
      <c r="H188" s="51"/>
      <c r="I188" s="51"/>
    </row>
    <row r="191" spans="1:9" x14ac:dyDescent="0.25">
      <c r="I191" s="270"/>
    </row>
  </sheetData>
  <mergeCells count="217">
    <mergeCell ref="A57:B57"/>
    <mergeCell ref="A58:C58"/>
    <mergeCell ref="A59:I59"/>
    <mergeCell ref="A60:I60"/>
    <mergeCell ref="A61:I61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C112:I112"/>
    <mergeCell ref="A46:I46"/>
    <mergeCell ref="C86:I86"/>
    <mergeCell ref="A87:B88"/>
    <mergeCell ref="A89:B89"/>
    <mergeCell ref="A90:C90"/>
    <mergeCell ref="A91:B91"/>
    <mergeCell ref="A92:B92"/>
    <mergeCell ref="A80:C82"/>
    <mergeCell ref="D80:I80"/>
    <mergeCell ref="D81:F81"/>
    <mergeCell ref="G81:I81"/>
    <mergeCell ref="A83:B85"/>
    <mergeCell ref="C83:I83"/>
    <mergeCell ref="C84:I84"/>
    <mergeCell ref="C85:I85"/>
    <mergeCell ref="A47:I47"/>
    <mergeCell ref="A48:I48"/>
    <mergeCell ref="A49:I49"/>
    <mergeCell ref="A50:I50"/>
    <mergeCell ref="A51:I51"/>
    <mergeCell ref="A62:I62"/>
    <mergeCell ref="A63:I63"/>
    <mergeCell ref="A64:I64"/>
    <mergeCell ref="A56:B56"/>
    <mergeCell ref="A30:I30"/>
    <mergeCell ref="A31:I31"/>
    <mergeCell ref="A32:I32"/>
    <mergeCell ref="A33:B33"/>
    <mergeCell ref="C33:I33"/>
    <mergeCell ref="A78:I78"/>
    <mergeCell ref="A79:I79"/>
    <mergeCell ref="C42:I42"/>
    <mergeCell ref="A43:B43"/>
    <mergeCell ref="A44:B44"/>
    <mergeCell ref="A45:C45"/>
    <mergeCell ref="A39:B40"/>
    <mergeCell ref="C39:I39"/>
    <mergeCell ref="C40:I40"/>
    <mergeCell ref="A41:A42"/>
    <mergeCell ref="B41:B42"/>
    <mergeCell ref="C41:I41"/>
    <mergeCell ref="A52:B53"/>
    <mergeCell ref="C52:I52"/>
    <mergeCell ref="C53:I53"/>
    <mergeCell ref="A54:A55"/>
    <mergeCell ref="B54:B55"/>
    <mergeCell ref="C54:I54"/>
    <mergeCell ref="C55:I55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1:I1"/>
    <mergeCell ref="A3:I3"/>
    <mergeCell ref="A5:I5"/>
    <mergeCell ref="A7:I7"/>
    <mergeCell ref="A9:C11"/>
    <mergeCell ref="D9:I9"/>
    <mergeCell ref="D10:F10"/>
    <mergeCell ref="G10:I10"/>
    <mergeCell ref="A123:B124"/>
    <mergeCell ref="A16:B16"/>
    <mergeCell ref="A17:B17"/>
    <mergeCell ref="A18:C18"/>
    <mergeCell ref="A19:I19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22:I22"/>
    <mergeCell ref="A23:I23"/>
    <mergeCell ref="A170:I170"/>
    <mergeCell ref="A171:I171"/>
    <mergeCell ref="A130:B130"/>
    <mergeCell ref="A131:B131"/>
    <mergeCell ref="C139:I139"/>
    <mergeCell ref="A140:B140"/>
    <mergeCell ref="A141:B141"/>
    <mergeCell ref="A142:C142"/>
    <mergeCell ref="A143:B143"/>
    <mergeCell ref="A144:B144"/>
    <mergeCell ref="A145:I145"/>
    <mergeCell ref="A146:I146"/>
    <mergeCell ref="A147:I147"/>
    <mergeCell ref="A148:I148"/>
    <mergeCell ref="A132:I132"/>
    <mergeCell ref="A133:I133"/>
    <mergeCell ref="A134:I134"/>
    <mergeCell ref="A135:I135"/>
    <mergeCell ref="A149:B151"/>
    <mergeCell ref="C149:I149"/>
    <mergeCell ref="C150:I150"/>
    <mergeCell ref="C151:I151"/>
    <mergeCell ref="A166:B166"/>
    <mergeCell ref="C164:I164"/>
    <mergeCell ref="A169:I169"/>
    <mergeCell ref="A167:B167"/>
    <mergeCell ref="A168:C168"/>
    <mergeCell ref="C152:I152"/>
    <mergeCell ref="A153:B153"/>
    <mergeCell ref="A154:I154"/>
    <mergeCell ref="A155:I155"/>
    <mergeCell ref="A156:I156"/>
    <mergeCell ref="A157:B157"/>
    <mergeCell ref="C157:I157"/>
    <mergeCell ref="A158:B158"/>
    <mergeCell ref="A159:I159"/>
    <mergeCell ref="A73:I73"/>
    <mergeCell ref="A74:I74"/>
    <mergeCell ref="A75:I75"/>
    <mergeCell ref="A76:I76"/>
    <mergeCell ref="A77:I77"/>
    <mergeCell ref="A136:B137"/>
    <mergeCell ref="C136:I136"/>
    <mergeCell ref="C137:I137"/>
    <mergeCell ref="A138:A139"/>
    <mergeCell ref="B138:B139"/>
    <mergeCell ref="C138:I138"/>
    <mergeCell ref="C100:I100"/>
    <mergeCell ref="A101:B101"/>
    <mergeCell ref="A102:B102"/>
    <mergeCell ref="A103:C103"/>
    <mergeCell ref="A104:B104"/>
    <mergeCell ref="A105:B105"/>
    <mergeCell ref="A93:I93"/>
    <mergeCell ref="A94:I94"/>
    <mergeCell ref="A95:I95"/>
    <mergeCell ref="A96:I96"/>
    <mergeCell ref="A97:B99"/>
    <mergeCell ref="C97:I97"/>
    <mergeCell ref="C98:I9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164:B165"/>
    <mergeCell ref="C165:I165"/>
    <mergeCell ref="A160:I160"/>
    <mergeCell ref="A161:I161"/>
    <mergeCell ref="A65:B66"/>
    <mergeCell ref="C65:I65"/>
    <mergeCell ref="C66:I66"/>
    <mergeCell ref="A67:A68"/>
    <mergeCell ref="B67:B68"/>
    <mergeCell ref="C67:I67"/>
    <mergeCell ref="C68:I68"/>
    <mergeCell ref="A69:B69"/>
    <mergeCell ref="A70:B70"/>
    <mergeCell ref="A71:C71"/>
    <mergeCell ref="A72:I72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87:I187"/>
  </mergeCells>
  <pageMargins left="0.24" right="0.19" top="0.17" bottom="0.17" header="0.17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Normal="100" workbookViewId="0">
      <selection activeCell="A2" sqref="A2:E2"/>
    </sheetView>
  </sheetViews>
  <sheetFormatPr defaultRowHeight="15" x14ac:dyDescent="0.25"/>
  <cols>
    <col min="1" max="1" width="6.85546875" style="104" customWidth="1"/>
    <col min="2" max="2" width="48" style="219" customWidth="1"/>
    <col min="3" max="3" width="16.140625" style="104" customWidth="1"/>
    <col min="4" max="4" width="16" style="104" customWidth="1"/>
    <col min="5" max="5" width="15.85546875" style="104" customWidth="1"/>
    <col min="6" max="16384" width="9.140625" style="104"/>
  </cols>
  <sheetData>
    <row r="1" spans="1:5" ht="17.25" customHeight="1" x14ac:dyDescent="0.25">
      <c r="A1" s="648" t="s">
        <v>24</v>
      </c>
      <c r="B1" s="648"/>
      <c r="C1" s="648"/>
      <c r="D1" s="648"/>
      <c r="E1" s="648"/>
    </row>
    <row r="2" spans="1:5" ht="33" customHeight="1" x14ac:dyDescent="0.25">
      <c r="A2" s="648" t="s">
        <v>835</v>
      </c>
      <c r="B2" s="648"/>
      <c r="C2" s="648"/>
      <c r="D2" s="648"/>
      <c r="E2" s="648"/>
    </row>
    <row r="3" spans="1:5" ht="17.25" x14ac:dyDescent="0.25">
      <c r="A3" s="107"/>
      <c r="B3" s="130"/>
      <c r="C3" s="107"/>
      <c r="D3" s="107"/>
      <c r="E3" s="107"/>
    </row>
    <row r="4" spans="1:5" ht="17.25" x14ac:dyDescent="0.25">
      <c r="A4" s="107"/>
      <c r="B4" s="130"/>
      <c r="C4" s="107"/>
      <c r="D4" s="107"/>
      <c r="E4" s="130"/>
    </row>
    <row r="5" spans="1:5" ht="51" customHeight="1" x14ac:dyDescent="0.25">
      <c r="A5" s="847" t="s">
        <v>23</v>
      </c>
      <c r="B5" s="847"/>
      <c r="C5" s="847"/>
      <c r="D5" s="847"/>
      <c r="E5" s="847"/>
    </row>
    <row r="6" spans="1:5" ht="30.75" customHeight="1" x14ac:dyDescent="0.25">
      <c r="A6" s="105"/>
      <c r="B6" s="105"/>
      <c r="C6" s="105"/>
      <c r="D6" s="105"/>
      <c r="E6" s="105"/>
    </row>
    <row r="7" spans="1:5" ht="18" x14ac:dyDescent="0.25">
      <c r="A7" s="626" t="s">
        <v>3</v>
      </c>
      <c r="B7" s="626"/>
      <c r="C7" s="626"/>
      <c r="D7" s="626"/>
      <c r="E7" s="626"/>
    </row>
    <row r="8" spans="1:5" ht="75" customHeight="1" x14ac:dyDescent="0.25">
      <c r="A8" s="77" t="s">
        <v>1</v>
      </c>
      <c r="B8" s="145" t="s">
        <v>4</v>
      </c>
      <c r="C8" s="78" t="s">
        <v>14</v>
      </c>
      <c r="D8" s="78" t="s">
        <v>15</v>
      </c>
      <c r="E8" s="77" t="s">
        <v>5</v>
      </c>
    </row>
    <row r="9" spans="1:5" ht="17.25" x14ac:dyDescent="0.25">
      <c r="A9" s="79"/>
      <c r="B9" s="77" t="s">
        <v>0</v>
      </c>
      <c r="C9" s="101">
        <f>C18+C11+C40+C43</f>
        <v>237000</v>
      </c>
      <c r="D9" s="101">
        <f>D18+D11+D40+D43</f>
        <v>1146815</v>
      </c>
      <c r="E9" s="101">
        <f>E18+E11+E40+E43</f>
        <v>1318000</v>
      </c>
    </row>
    <row r="10" spans="1:5" ht="17.25" x14ac:dyDescent="0.25">
      <c r="A10" s="79"/>
      <c r="B10" s="79" t="s">
        <v>6</v>
      </c>
      <c r="C10" s="79"/>
      <c r="D10" s="79"/>
      <c r="E10" s="79"/>
    </row>
    <row r="11" spans="1:5" ht="34.5" x14ac:dyDescent="0.25">
      <c r="A11" s="81">
        <v>1</v>
      </c>
      <c r="B11" s="77" t="s">
        <v>10</v>
      </c>
      <c r="C11" s="106">
        <f>SUM(C13:C17)</f>
        <v>24000</v>
      </c>
      <c r="D11" s="106">
        <f>SUM(D13:D17)</f>
        <v>256920</v>
      </c>
      <c r="E11" s="352">
        <f>SUM(E13:E17)</f>
        <v>282800</v>
      </c>
    </row>
    <row r="12" spans="1:5" ht="17.25" x14ac:dyDescent="0.25">
      <c r="A12" s="81"/>
      <c r="B12" s="77" t="s">
        <v>7</v>
      </c>
      <c r="C12" s="106"/>
      <c r="D12" s="106"/>
      <c r="E12" s="352"/>
    </row>
    <row r="13" spans="1:5" s="190" customFormat="1" ht="36" x14ac:dyDescent="0.25">
      <c r="A13" s="187">
        <v>1.1000000000000001</v>
      </c>
      <c r="B13" s="187" t="s">
        <v>501</v>
      </c>
      <c r="C13" s="186">
        <v>24000</v>
      </c>
      <c r="D13" s="186">
        <v>24000</v>
      </c>
      <c r="E13" s="189">
        <v>24000</v>
      </c>
    </row>
    <row r="14" spans="1:5" s="190" customFormat="1" ht="36" x14ac:dyDescent="0.25">
      <c r="A14" s="187">
        <v>1.4</v>
      </c>
      <c r="B14" s="187" t="s">
        <v>517</v>
      </c>
      <c r="C14" s="169">
        <v>0</v>
      </c>
      <c r="D14" s="169">
        <f>E14*90%</f>
        <v>38700</v>
      </c>
      <c r="E14" s="189">
        <v>43000</v>
      </c>
    </row>
    <row r="15" spans="1:5" s="190" customFormat="1" ht="19.5" customHeight="1" x14ac:dyDescent="0.25">
      <c r="A15" s="187">
        <v>1.5</v>
      </c>
      <c r="B15" s="187" t="s">
        <v>518</v>
      </c>
      <c r="C15" s="169">
        <v>0</v>
      </c>
      <c r="D15" s="169">
        <f>E15*90%</f>
        <v>60300</v>
      </c>
      <c r="E15" s="186">
        <v>67000</v>
      </c>
    </row>
    <row r="16" spans="1:5" s="190" customFormat="1" ht="36" x14ac:dyDescent="0.25">
      <c r="A16" s="187">
        <v>1.2</v>
      </c>
      <c r="B16" s="187" t="s">
        <v>515</v>
      </c>
      <c r="C16" s="169">
        <v>0</v>
      </c>
      <c r="D16" s="169">
        <f>E16*90%</f>
        <v>47520</v>
      </c>
      <c r="E16" s="186">
        <v>52800</v>
      </c>
    </row>
    <row r="17" spans="1:5" s="190" customFormat="1" ht="36" x14ac:dyDescent="0.25">
      <c r="A17" s="187">
        <v>1.3</v>
      </c>
      <c r="B17" s="187" t="s">
        <v>516</v>
      </c>
      <c r="C17" s="169">
        <v>0</v>
      </c>
      <c r="D17" s="169">
        <f>E17*90%</f>
        <v>86400</v>
      </c>
      <c r="E17" s="186">
        <v>96000</v>
      </c>
    </row>
    <row r="18" spans="1:5" ht="34.5" x14ac:dyDescent="0.3">
      <c r="A18" s="187">
        <v>2</v>
      </c>
      <c r="B18" s="211" t="s">
        <v>261</v>
      </c>
      <c r="C18" s="147">
        <f>SUM(C20:C39)</f>
        <v>161700</v>
      </c>
      <c r="D18" s="147">
        <f t="shared" ref="D18:E18" si="0">SUM(D20:D39)</f>
        <v>838595</v>
      </c>
      <c r="E18" s="147">
        <f t="shared" si="0"/>
        <v>908900</v>
      </c>
    </row>
    <row r="19" spans="1:5" ht="18" x14ac:dyDescent="0.25">
      <c r="A19" s="187"/>
      <c r="B19" s="77" t="s">
        <v>7</v>
      </c>
      <c r="C19" s="77"/>
      <c r="D19" s="77"/>
      <c r="E19" s="77"/>
    </row>
    <row r="20" spans="1:5" s="190" customFormat="1" ht="36" x14ac:dyDescent="0.25">
      <c r="A20" s="187">
        <v>2.1</v>
      </c>
      <c r="B20" s="187" t="s">
        <v>502</v>
      </c>
      <c r="C20" s="169">
        <v>0</v>
      </c>
      <c r="D20" s="169">
        <f>E20*95%</f>
        <v>45600</v>
      </c>
      <c r="E20" s="186">
        <v>48000</v>
      </c>
    </row>
    <row r="21" spans="1:5" s="190" customFormat="1" ht="36" x14ac:dyDescent="0.25">
      <c r="A21" s="186">
        <v>2.2000000000000002</v>
      </c>
      <c r="B21" s="187" t="s">
        <v>503</v>
      </c>
      <c r="C21" s="186">
        <v>33300</v>
      </c>
      <c r="D21" s="186">
        <v>33300</v>
      </c>
      <c r="E21" s="186">
        <v>33300</v>
      </c>
    </row>
    <row r="22" spans="1:5" s="190" customFormat="1" ht="36" x14ac:dyDescent="0.25">
      <c r="A22" s="187">
        <v>2.2999999999999998</v>
      </c>
      <c r="B22" s="187" t="s">
        <v>504</v>
      </c>
      <c r="C22" s="169">
        <v>0</v>
      </c>
      <c r="D22" s="169">
        <f t="shared" ref="D22:D33" si="1">E22*95%</f>
        <v>31635</v>
      </c>
      <c r="E22" s="186">
        <v>33300</v>
      </c>
    </row>
    <row r="23" spans="1:5" s="190" customFormat="1" ht="36" x14ac:dyDescent="0.25">
      <c r="A23" s="186">
        <v>2.4</v>
      </c>
      <c r="B23" s="187" t="s">
        <v>505</v>
      </c>
      <c r="C23" s="169">
        <v>0</v>
      </c>
      <c r="D23" s="169">
        <f t="shared" si="1"/>
        <v>43700</v>
      </c>
      <c r="E23" s="186">
        <v>46000</v>
      </c>
    </row>
    <row r="24" spans="1:5" s="190" customFormat="1" ht="36" x14ac:dyDescent="0.25">
      <c r="A24" s="187">
        <v>2.5</v>
      </c>
      <c r="B24" s="187" t="s">
        <v>506</v>
      </c>
      <c r="C24" s="186">
        <v>28500</v>
      </c>
      <c r="D24" s="186">
        <v>28500</v>
      </c>
      <c r="E24" s="186">
        <v>28500</v>
      </c>
    </row>
    <row r="25" spans="1:5" s="190" customFormat="1" ht="36" x14ac:dyDescent="0.25">
      <c r="A25" s="186">
        <v>2.6</v>
      </c>
      <c r="B25" s="187" t="s">
        <v>507</v>
      </c>
      <c r="C25" s="186">
        <v>33300</v>
      </c>
      <c r="D25" s="186">
        <v>33300</v>
      </c>
      <c r="E25" s="186">
        <v>33300</v>
      </c>
    </row>
    <row r="26" spans="1:5" s="190" customFormat="1" ht="36" x14ac:dyDescent="0.25">
      <c r="A26" s="187">
        <v>2.7</v>
      </c>
      <c r="B26" s="187" t="s">
        <v>508</v>
      </c>
      <c r="C26" s="169">
        <v>0</v>
      </c>
      <c r="D26" s="169">
        <f t="shared" si="1"/>
        <v>27075</v>
      </c>
      <c r="E26" s="186">
        <v>28500</v>
      </c>
    </row>
    <row r="27" spans="1:5" s="190" customFormat="1" ht="36" x14ac:dyDescent="0.25">
      <c r="A27" s="186">
        <v>2.8</v>
      </c>
      <c r="B27" s="187" t="s">
        <v>509</v>
      </c>
      <c r="C27" s="186">
        <v>28500</v>
      </c>
      <c r="D27" s="186">
        <v>28500</v>
      </c>
      <c r="E27" s="186">
        <v>28500</v>
      </c>
    </row>
    <row r="28" spans="1:5" s="191" customFormat="1" ht="36" x14ac:dyDescent="0.25">
      <c r="A28" s="187">
        <v>2.9</v>
      </c>
      <c r="B28" s="192" t="s">
        <v>510</v>
      </c>
      <c r="C28" s="169">
        <v>0</v>
      </c>
      <c r="D28" s="169">
        <f t="shared" si="1"/>
        <v>31635</v>
      </c>
      <c r="E28" s="189">
        <v>33300</v>
      </c>
    </row>
    <row r="29" spans="1:5" s="190" customFormat="1" ht="36" x14ac:dyDescent="0.25">
      <c r="A29" s="205">
        <v>2.1</v>
      </c>
      <c r="B29" s="192" t="s">
        <v>511</v>
      </c>
      <c r="C29" s="170">
        <v>0</v>
      </c>
      <c r="D29" s="170">
        <f t="shared" si="1"/>
        <v>27075</v>
      </c>
      <c r="E29" s="189">
        <v>28500</v>
      </c>
    </row>
    <row r="30" spans="1:5" s="190" customFormat="1" ht="36" x14ac:dyDescent="0.25">
      <c r="A30" s="187">
        <v>2.11</v>
      </c>
      <c r="B30" s="192" t="s">
        <v>512</v>
      </c>
      <c r="C30" s="189">
        <v>33300</v>
      </c>
      <c r="D30" s="189">
        <v>33300</v>
      </c>
      <c r="E30" s="189">
        <v>33300</v>
      </c>
    </row>
    <row r="31" spans="1:5" s="190" customFormat="1" ht="36" x14ac:dyDescent="0.25">
      <c r="A31" s="205">
        <v>2.12</v>
      </c>
      <c r="B31" s="192" t="s">
        <v>804</v>
      </c>
      <c r="C31" s="170">
        <v>0</v>
      </c>
      <c r="D31" s="170">
        <f t="shared" si="1"/>
        <v>27075</v>
      </c>
      <c r="E31" s="189">
        <v>28500</v>
      </c>
    </row>
    <row r="32" spans="1:5" s="190" customFormat="1" ht="36" x14ac:dyDescent="0.25">
      <c r="A32" s="187">
        <v>2.13</v>
      </c>
      <c r="B32" s="192" t="s">
        <v>513</v>
      </c>
      <c r="C32" s="170">
        <v>0</v>
      </c>
      <c r="D32" s="170">
        <f t="shared" si="1"/>
        <v>31825</v>
      </c>
      <c r="E32" s="189">
        <v>33500</v>
      </c>
    </row>
    <row r="33" spans="1:5" s="190" customFormat="1" ht="36" x14ac:dyDescent="0.25">
      <c r="A33" s="205">
        <v>2.14</v>
      </c>
      <c r="B33" s="192" t="s">
        <v>514</v>
      </c>
      <c r="C33" s="170">
        <v>0</v>
      </c>
      <c r="D33" s="170">
        <f t="shared" si="1"/>
        <v>31635</v>
      </c>
      <c r="E33" s="189">
        <v>33300</v>
      </c>
    </row>
    <row r="34" spans="1:5" s="190" customFormat="1" ht="54" x14ac:dyDescent="0.25">
      <c r="A34" s="187">
        <v>2.15</v>
      </c>
      <c r="B34" s="192" t="s">
        <v>522</v>
      </c>
      <c r="C34" s="189">
        <v>0</v>
      </c>
      <c r="D34" s="189">
        <v>96000</v>
      </c>
      <c r="E34" s="189">
        <v>96000</v>
      </c>
    </row>
    <row r="35" spans="1:5" s="190" customFormat="1" ht="54" x14ac:dyDescent="0.25">
      <c r="A35" s="205">
        <v>2.16</v>
      </c>
      <c r="B35" s="192" t="s">
        <v>523</v>
      </c>
      <c r="C35" s="189">
        <v>0</v>
      </c>
      <c r="D35" s="189">
        <v>65000</v>
      </c>
      <c r="E35" s="189">
        <v>65000</v>
      </c>
    </row>
    <row r="36" spans="1:5" s="190" customFormat="1" ht="36" x14ac:dyDescent="0.25">
      <c r="A36" s="187">
        <v>2.17</v>
      </c>
      <c r="B36" s="192" t="s">
        <v>519</v>
      </c>
      <c r="C36" s="176">
        <v>0</v>
      </c>
      <c r="D36" s="176">
        <f t="shared" ref="D36:D38" si="2">E36*80%</f>
        <v>149600</v>
      </c>
      <c r="E36" s="189">
        <v>187000</v>
      </c>
    </row>
    <row r="37" spans="1:5" s="190" customFormat="1" ht="36" x14ac:dyDescent="0.25">
      <c r="A37" s="205">
        <v>2.1800000000000002</v>
      </c>
      <c r="B37" s="192" t="s">
        <v>520</v>
      </c>
      <c r="C37" s="176">
        <v>0</v>
      </c>
      <c r="D37" s="176">
        <f t="shared" si="2"/>
        <v>26800</v>
      </c>
      <c r="E37" s="189">
        <v>33500</v>
      </c>
    </row>
    <row r="38" spans="1:5" s="190" customFormat="1" ht="36" x14ac:dyDescent="0.25">
      <c r="A38" s="187">
        <v>2.19</v>
      </c>
      <c r="B38" s="192" t="s">
        <v>521</v>
      </c>
      <c r="C38" s="176">
        <v>0</v>
      </c>
      <c r="D38" s="176">
        <f t="shared" si="2"/>
        <v>42240</v>
      </c>
      <c r="E38" s="189">
        <v>52800</v>
      </c>
    </row>
    <row r="39" spans="1:5" customFormat="1" ht="54" x14ac:dyDescent="0.25">
      <c r="A39" s="205">
        <v>2.2000000000000002</v>
      </c>
      <c r="B39" s="187" t="s">
        <v>713</v>
      </c>
      <c r="C39" s="176">
        <v>4800</v>
      </c>
      <c r="D39" s="176">
        <v>4800</v>
      </c>
      <c r="E39" s="176">
        <v>4800</v>
      </c>
    </row>
    <row r="40" spans="1:5" ht="18" x14ac:dyDescent="0.25">
      <c r="A40" s="206">
        <v>4</v>
      </c>
      <c r="B40" s="220" t="s">
        <v>543</v>
      </c>
      <c r="C40" s="186">
        <f>C42</f>
        <v>0</v>
      </c>
      <c r="D40" s="186">
        <f t="shared" ref="D40:E40" si="3">D42</f>
        <v>0</v>
      </c>
      <c r="E40" s="186">
        <f t="shared" si="3"/>
        <v>75000</v>
      </c>
    </row>
    <row r="41" spans="1:5" customFormat="1" ht="18" x14ac:dyDescent="0.25">
      <c r="A41" s="175"/>
      <c r="B41" s="77" t="s">
        <v>7</v>
      </c>
      <c r="C41" s="14"/>
      <c r="D41" s="14"/>
      <c r="E41" s="14"/>
    </row>
    <row r="42" spans="1:5" s="190" customFormat="1" ht="108" x14ac:dyDescent="0.25">
      <c r="A42" s="187">
        <v>4.0999999999999996</v>
      </c>
      <c r="B42" s="192" t="s">
        <v>720</v>
      </c>
      <c r="C42" s="189">
        <v>0</v>
      </c>
      <c r="D42" s="189">
        <v>0</v>
      </c>
      <c r="E42" s="186">
        <v>75000</v>
      </c>
    </row>
    <row r="43" spans="1:5" customFormat="1" ht="17.25" x14ac:dyDescent="0.25">
      <c r="A43" s="20">
        <v>5</v>
      </c>
      <c r="B43" s="157" t="s">
        <v>11</v>
      </c>
      <c r="C43" s="204">
        <v>51300</v>
      </c>
      <c r="D43" s="204">
        <v>51300</v>
      </c>
      <c r="E43" s="204">
        <v>51300</v>
      </c>
    </row>
  </sheetData>
  <mergeCells count="4">
    <mergeCell ref="A5:E5"/>
    <mergeCell ref="A7:E7"/>
    <mergeCell ref="A1:E1"/>
    <mergeCell ref="A2:E2"/>
  </mergeCells>
  <pageMargins left="0.27559055118110237" right="0.23622047244094491" top="0.15748031496062992" bottom="0.19685039370078741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B1" workbookViewId="0">
      <selection activeCell="D80" sqref="D80"/>
    </sheetView>
  </sheetViews>
  <sheetFormatPr defaultRowHeight="15" x14ac:dyDescent="0.25"/>
  <cols>
    <col min="1" max="1" width="10.42578125" style="268" customWidth="1"/>
    <col min="2" max="2" width="12.42578125" style="268" customWidth="1"/>
    <col min="3" max="3" width="25.85546875" style="268" customWidth="1"/>
    <col min="4" max="4" width="15.85546875" style="268" customWidth="1"/>
    <col min="5" max="5" width="20.5703125" style="268" customWidth="1"/>
    <col min="6" max="6" width="12.28515625" style="268" customWidth="1"/>
    <col min="7" max="7" width="15" style="268" customWidth="1"/>
    <col min="8" max="8" width="13.85546875" style="268" customWidth="1"/>
    <col min="9" max="9" width="11.140625" style="268" bestFit="1" customWidth="1"/>
    <col min="10" max="256" width="9.140625" style="268"/>
    <col min="257" max="257" width="10.42578125" style="268" customWidth="1"/>
    <col min="258" max="258" width="12.42578125" style="268" customWidth="1"/>
    <col min="259" max="259" width="25.85546875" style="268" customWidth="1"/>
    <col min="260" max="260" width="15.85546875" style="268" customWidth="1"/>
    <col min="261" max="261" width="20.5703125" style="268" customWidth="1"/>
    <col min="262" max="262" width="12.28515625" style="268" customWidth="1"/>
    <col min="263" max="263" width="15" style="268" customWidth="1"/>
    <col min="264" max="264" width="13.85546875" style="268" customWidth="1"/>
    <col min="265" max="265" width="18.5703125" style="268" customWidth="1"/>
    <col min="266" max="512" width="9.140625" style="268"/>
    <col min="513" max="513" width="10.42578125" style="268" customWidth="1"/>
    <col min="514" max="514" width="12.42578125" style="268" customWidth="1"/>
    <col min="515" max="515" width="25.85546875" style="268" customWidth="1"/>
    <col min="516" max="516" width="15.85546875" style="268" customWidth="1"/>
    <col min="517" max="517" width="20.5703125" style="268" customWidth="1"/>
    <col min="518" max="518" width="12.28515625" style="268" customWidth="1"/>
    <col min="519" max="519" width="15" style="268" customWidth="1"/>
    <col min="520" max="520" width="13.85546875" style="268" customWidth="1"/>
    <col min="521" max="521" width="18.5703125" style="268" customWidth="1"/>
    <col min="522" max="768" width="9.140625" style="268"/>
    <col min="769" max="769" width="10.42578125" style="268" customWidth="1"/>
    <col min="770" max="770" width="12.42578125" style="268" customWidth="1"/>
    <col min="771" max="771" width="25.85546875" style="268" customWidth="1"/>
    <col min="772" max="772" width="15.85546875" style="268" customWidth="1"/>
    <col min="773" max="773" width="20.5703125" style="268" customWidth="1"/>
    <col min="774" max="774" width="12.28515625" style="268" customWidth="1"/>
    <col min="775" max="775" width="15" style="268" customWidth="1"/>
    <col min="776" max="776" width="13.85546875" style="268" customWidth="1"/>
    <col min="777" max="777" width="18.5703125" style="268" customWidth="1"/>
    <col min="778" max="1024" width="9.140625" style="268"/>
    <col min="1025" max="1025" width="10.42578125" style="268" customWidth="1"/>
    <col min="1026" max="1026" width="12.42578125" style="268" customWidth="1"/>
    <col min="1027" max="1027" width="25.85546875" style="268" customWidth="1"/>
    <col min="1028" max="1028" width="15.85546875" style="268" customWidth="1"/>
    <col min="1029" max="1029" width="20.5703125" style="268" customWidth="1"/>
    <col min="1030" max="1030" width="12.28515625" style="268" customWidth="1"/>
    <col min="1031" max="1031" width="15" style="268" customWidth="1"/>
    <col min="1032" max="1032" width="13.85546875" style="268" customWidth="1"/>
    <col min="1033" max="1033" width="18.5703125" style="268" customWidth="1"/>
    <col min="1034" max="1280" width="9.140625" style="268"/>
    <col min="1281" max="1281" width="10.42578125" style="268" customWidth="1"/>
    <col min="1282" max="1282" width="12.42578125" style="268" customWidth="1"/>
    <col min="1283" max="1283" width="25.85546875" style="268" customWidth="1"/>
    <col min="1284" max="1284" width="15.85546875" style="268" customWidth="1"/>
    <col min="1285" max="1285" width="20.5703125" style="268" customWidth="1"/>
    <col min="1286" max="1286" width="12.28515625" style="268" customWidth="1"/>
    <col min="1287" max="1287" width="15" style="268" customWidth="1"/>
    <col min="1288" max="1288" width="13.85546875" style="268" customWidth="1"/>
    <col min="1289" max="1289" width="18.5703125" style="268" customWidth="1"/>
    <col min="1290" max="1536" width="9.140625" style="268"/>
    <col min="1537" max="1537" width="10.42578125" style="268" customWidth="1"/>
    <col min="1538" max="1538" width="12.42578125" style="268" customWidth="1"/>
    <col min="1539" max="1539" width="25.85546875" style="268" customWidth="1"/>
    <col min="1540" max="1540" width="15.85546875" style="268" customWidth="1"/>
    <col min="1541" max="1541" width="20.5703125" style="268" customWidth="1"/>
    <col min="1542" max="1542" width="12.28515625" style="268" customWidth="1"/>
    <col min="1543" max="1543" width="15" style="268" customWidth="1"/>
    <col min="1544" max="1544" width="13.85546875" style="268" customWidth="1"/>
    <col min="1545" max="1545" width="18.5703125" style="268" customWidth="1"/>
    <col min="1546" max="1792" width="9.140625" style="268"/>
    <col min="1793" max="1793" width="10.42578125" style="268" customWidth="1"/>
    <col min="1794" max="1794" width="12.42578125" style="268" customWidth="1"/>
    <col min="1795" max="1795" width="25.85546875" style="268" customWidth="1"/>
    <col min="1796" max="1796" width="15.85546875" style="268" customWidth="1"/>
    <col min="1797" max="1797" width="20.5703125" style="268" customWidth="1"/>
    <col min="1798" max="1798" width="12.28515625" style="268" customWidth="1"/>
    <col min="1799" max="1799" width="15" style="268" customWidth="1"/>
    <col min="1800" max="1800" width="13.85546875" style="268" customWidth="1"/>
    <col min="1801" max="1801" width="18.5703125" style="268" customWidth="1"/>
    <col min="1802" max="2048" width="9.140625" style="268"/>
    <col min="2049" max="2049" width="10.42578125" style="268" customWidth="1"/>
    <col min="2050" max="2050" width="12.42578125" style="268" customWidth="1"/>
    <col min="2051" max="2051" width="25.85546875" style="268" customWidth="1"/>
    <col min="2052" max="2052" width="15.85546875" style="268" customWidth="1"/>
    <col min="2053" max="2053" width="20.5703125" style="268" customWidth="1"/>
    <col min="2054" max="2054" width="12.28515625" style="268" customWidth="1"/>
    <col min="2055" max="2055" width="15" style="268" customWidth="1"/>
    <col min="2056" max="2056" width="13.85546875" style="268" customWidth="1"/>
    <col min="2057" max="2057" width="18.5703125" style="268" customWidth="1"/>
    <col min="2058" max="2304" width="9.140625" style="268"/>
    <col min="2305" max="2305" width="10.42578125" style="268" customWidth="1"/>
    <col min="2306" max="2306" width="12.42578125" style="268" customWidth="1"/>
    <col min="2307" max="2307" width="25.85546875" style="268" customWidth="1"/>
    <col min="2308" max="2308" width="15.85546875" style="268" customWidth="1"/>
    <col min="2309" max="2309" width="20.5703125" style="268" customWidth="1"/>
    <col min="2310" max="2310" width="12.28515625" style="268" customWidth="1"/>
    <col min="2311" max="2311" width="15" style="268" customWidth="1"/>
    <col min="2312" max="2312" width="13.85546875" style="268" customWidth="1"/>
    <col min="2313" max="2313" width="18.5703125" style="268" customWidth="1"/>
    <col min="2314" max="2560" width="9.140625" style="268"/>
    <col min="2561" max="2561" width="10.42578125" style="268" customWidth="1"/>
    <col min="2562" max="2562" width="12.42578125" style="268" customWidth="1"/>
    <col min="2563" max="2563" width="25.85546875" style="268" customWidth="1"/>
    <col min="2564" max="2564" width="15.85546875" style="268" customWidth="1"/>
    <col min="2565" max="2565" width="20.5703125" style="268" customWidth="1"/>
    <col min="2566" max="2566" width="12.28515625" style="268" customWidth="1"/>
    <col min="2567" max="2567" width="15" style="268" customWidth="1"/>
    <col min="2568" max="2568" width="13.85546875" style="268" customWidth="1"/>
    <col min="2569" max="2569" width="18.5703125" style="268" customWidth="1"/>
    <col min="2570" max="2816" width="9.140625" style="268"/>
    <col min="2817" max="2817" width="10.42578125" style="268" customWidth="1"/>
    <col min="2818" max="2818" width="12.42578125" style="268" customWidth="1"/>
    <col min="2819" max="2819" width="25.85546875" style="268" customWidth="1"/>
    <col min="2820" max="2820" width="15.85546875" style="268" customWidth="1"/>
    <col min="2821" max="2821" width="20.5703125" style="268" customWidth="1"/>
    <col min="2822" max="2822" width="12.28515625" style="268" customWidth="1"/>
    <col min="2823" max="2823" width="15" style="268" customWidth="1"/>
    <col min="2824" max="2824" width="13.85546875" style="268" customWidth="1"/>
    <col min="2825" max="2825" width="18.5703125" style="268" customWidth="1"/>
    <col min="2826" max="3072" width="9.140625" style="268"/>
    <col min="3073" max="3073" width="10.42578125" style="268" customWidth="1"/>
    <col min="3074" max="3074" width="12.42578125" style="268" customWidth="1"/>
    <col min="3075" max="3075" width="25.85546875" style="268" customWidth="1"/>
    <col min="3076" max="3076" width="15.85546875" style="268" customWidth="1"/>
    <col min="3077" max="3077" width="20.5703125" style="268" customWidth="1"/>
    <col min="3078" max="3078" width="12.28515625" style="268" customWidth="1"/>
    <col min="3079" max="3079" width="15" style="268" customWidth="1"/>
    <col min="3080" max="3080" width="13.85546875" style="268" customWidth="1"/>
    <col min="3081" max="3081" width="18.5703125" style="268" customWidth="1"/>
    <col min="3082" max="3328" width="9.140625" style="268"/>
    <col min="3329" max="3329" width="10.42578125" style="268" customWidth="1"/>
    <col min="3330" max="3330" width="12.42578125" style="268" customWidth="1"/>
    <col min="3331" max="3331" width="25.85546875" style="268" customWidth="1"/>
    <col min="3332" max="3332" width="15.85546875" style="268" customWidth="1"/>
    <col min="3333" max="3333" width="20.5703125" style="268" customWidth="1"/>
    <col min="3334" max="3334" width="12.28515625" style="268" customWidth="1"/>
    <col min="3335" max="3335" width="15" style="268" customWidth="1"/>
    <col min="3336" max="3336" width="13.85546875" style="268" customWidth="1"/>
    <col min="3337" max="3337" width="18.5703125" style="268" customWidth="1"/>
    <col min="3338" max="3584" width="9.140625" style="268"/>
    <col min="3585" max="3585" width="10.42578125" style="268" customWidth="1"/>
    <col min="3586" max="3586" width="12.42578125" style="268" customWidth="1"/>
    <col min="3587" max="3587" width="25.85546875" style="268" customWidth="1"/>
    <col min="3588" max="3588" width="15.85546875" style="268" customWidth="1"/>
    <col min="3589" max="3589" width="20.5703125" style="268" customWidth="1"/>
    <col min="3590" max="3590" width="12.28515625" style="268" customWidth="1"/>
    <col min="3591" max="3591" width="15" style="268" customWidth="1"/>
    <col min="3592" max="3592" width="13.85546875" style="268" customWidth="1"/>
    <col min="3593" max="3593" width="18.5703125" style="268" customWidth="1"/>
    <col min="3594" max="3840" width="9.140625" style="268"/>
    <col min="3841" max="3841" width="10.42578125" style="268" customWidth="1"/>
    <col min="3842" max="3842" width="12.42578125" style="268" customWidth="1"/>
    <col min="3843" max="3843" width="25.85546875" style="268" customWidth="1"/>
    <col min="3844" max="3844" width="15.85546875" style="268" customWidth="1"/>
    <col min="3845" max="3845" width="20.5703125" style="268" customWidth="1"/>
    <col min="3846" max="3846" width="12.28515625" style="268" customWidth="1"/>
    <col min="3847" max="3847" width="15" style="268" customWidth="1"/>
    <col min="3848" max="3848" width="13.85546875" style="268" customWidth="1"/>
    <col min="3849" max="3849" width="18.5703125" style="268" customWidth="1"/>
    <col min="3850" max="4096" width="9.140625" style="268"/>
    <col min="4097" max="4097" width="10.42578125" style="268" customWidth="1"/>
    <col min="4098" max="4098" width="12.42578125" style="268" customWidth="1"/>
    <col min="4099" max="4099" width="25.85546875" style="268" customWidth="1"/>
    <col min="4100" max="4100" width="15.85546875" style="268" customWidth="1"/>
    <col min="4101" max="4101" width="20.5703125" style="268" customWidth="1"/>
    <col min="4102" max="4102" width="12.28515625" style="268" customWidth="1"/>
    <col min="4103" max="4103" width="15" style="268" customWidth="1"/>
    <col min="4104" max="4104" width="13.85546875" style="268" customWidth="1"/>
    <col min="4105" max="4105" width="18.5703125" style="268" customWidth="1"/>
    <col min="4106" max="4352" width="9.140625" style="268"/>
    <col min="4353" max="4353" width="10.42578125" style="268" customWidth="1"/>
    <col min="4354" max="4354" width="12.42578125" style="268" customWidth="1"/>
    <col min="4355" max="4355" width="25.85546875" style="268" customWidth="1"/>
    <col min="4356" max="4356" width="15.85546875" style="268" customWidth="1"/>
    <col min="4357" max="4357" width="20.5703125" style="268" customWidth="1"/>
    <col min="4358" max="4358" width="12.28515625" style="268" customWidth="1"/>
    <col min="4359" max="4359" width="15" style="268" customWidth="1"/>
    <col min="4360" max="4360" width="13.85546875" style="268" customWidth="1"/>
    <col min="4361" max="4361" width="18.5703125" style="268" customWidth="1"/>
    <col min="4362" max="4608" width="9.140625" style="268"/>
    <col min="4609" max="4609" width="10.42578125" style="268" customWidth="1"/>
    <col min="4610" max="4610" width="12.42578125" style="268" customWidth="1"/>
    <col min="4611" max="4611" width="25.85546875" style="268" customWidth="1"/>
    <col min="4612" max="4612" width="15.85546875" style="268" customWidth="1"/>
    <col min="4613" max="4613" width="20.5703125" style="268" customWidth="1"/>
    <col min="4614" max="4614" width="12.28515625" style="268" customWidth="1"/>
    <col min="4615" max="4615" width="15" style="268" customWidth="1"/>
    <col min="4616" max="4616" width="13.85546875" style="268" customWidth="1"/>
    <col min="4617" max="4617" width="18.5703125" style="268" customWidth="1"/>
    <col min="4618" max="4864" width="9.140625" style="268"/>
    <col min="4865" max="4865" width="10.42578125" style="268" customWidth="1"/>
    <col min="4866" max="4866" width="12.42578125" style="268" customWidth="1"/>
    <col min="4867" max="4867" width="25.85546875" style="268" customWidth="1"/>
    <col min="4868" max="4868" width="15.85546875" style="268" customWidth="1"/>
    <col min="4869" max="4869" width="20.5703125" style="268" customWidth="1"/>
    <col min="4870" max="4870" width="12.28515625" style="268" customWidth="1"/>
    <col min="4871" max="4871" width="15" style="268" customWidth="1"/>
    <col min="4872" max="4872" width="13.85546875" style="268" customWidth="1"/>
    <col min="4873" max="4873" width="18.5703125" style="268" customWidth="1"/>
    <col min="4874" max="5120" width="9.140625" style="268"/>
    <col min="5121" max="5121" width="10.42578125" style="268" customWidth="1"/>
    <col min="5122" max="5122" width="12.42578125" style="268" customWidth="1"/>
    <col min="5123" max="5123" width="25.85546875" style="268" customWidth="1"/>
    <col min="5124" max="5124" width="15.85546875" style="268" customWidth="1"/>
    <col min="5125" max="5125" width="20.5703125" style="268" customWidth="1"/>
    <col min="5126" max="5126" width="12.28515625" style="268" customWidth="1"/>
    <col min="5127" max="5127" width="15" style="268" customWidth="1"/>
    <col min="5128" max="5128" width="13.85546875" style="268" customWidth="1"/>
    <col min="5129" max="5129" width="18.5703125" style="268" customWidth="1"/>
    <col min="5130" max="5376" width="9.140625" style="268"/>
    <col min="5377" max="5377" width="10.42578125" style="268" customWidth="1"/>
    <col min="5378" max="5378" width="12.42578125" style="268" customWidth="1"/>
    <col min="5379" max="5379" width="25.85546875" style="268" customWidth="1"/>
    <col min="5380" max="5380" width="15.85546875" style="268" customWidth="1"/>
    <col min="5381" max="5381" width="20.5703125" style="268" customWidth="1"/>
    <col min="5382" max="5382" width="12.28515625" style="268" customWidth="1"/>
    <col min="5383" max="5383" width="15" style="268" customWidth="1"/>
    <col min="5384" max="5384" width="13.85546875" style="268" customWidth="1"/>
    <col min="5385" max="5385" width="18.5703125" style="268" customWidth="1"/>
    <col min="5386" max="5632" width="9.140625" style="268"/>
    <col min="5633" max="5633" width="10.42578125" style="268" customWidth="1"/>
    <col min="5634" max="5634" width="12.42578125" style="268" customWidth="1"/>
    <col min="5635" max="5635" width="25.85546875" style="268" customWidth="1"/>
    <col min="5636" max="5636" width="15.85546875" style="268" customWidth="1"/>
    <col min="5637" max="5637" width="20.5703125" style="268" customWidth="1"/>
    <col min="5638" max="5638" width="12.28515625" style="268" customWidth="1"/>
    <col min="5639" max="5639" width="15" style="268" customWidth="1"/>
    <col min="5640" max="5640" width="13.85546875" style="268" customWidth="1"/>
    <col min="5641" max="5641" width="18.5703125" style="268" customWidth="1"/>
    <col min="5642" max="5888" width="9.140625" style="268"/>
    <col min="5889" max="5889" width="10.42578125" style="268" customWidth="1"/>
    <col min="5890" max="5890" width="12.42578125" style="268" customWidth="1"/>
    <col min="5891" max="5891" width="25.85546875" style="268" customWidth="1"/>
    <col min="5892" max="5892" width="15.85546875" style="268" customWidth="1"/>
    <col min="5893" max="5893" width="20.5703125" style="268" customWidth="1"/>
    <col min="5894" max="5894" width="12.28515625" style="268" customWidth="1"/>
    <col min="5895" max="5895" width="15" style="268" customWidth="1"/>
    <col min="5896" max="5896" width="13.85546875" style="268" customWidth="1"/>
    <col min="5897" max="5897" width="18.5703125" style="268" customWidth="1"/>
    <col min="5898" max="6144" width="9.140625" style="268"/>
    <col min="6145" max="6145" width="10.42578125" style="268" customWidth="1"/>
    <col min="6146" max="6146" width="12.42578125" style="268" customWidth="1"/>
    <col min="6147" max="6147" width="25.85546875" style="268" customWidth="1"/>
    <col min="6148" max="6148" width="15.85546875" style="268" customWidth="1"/>
    <col min="6149" max="6149" width="20.5703125" style="268" customWidth="1"/>
    <col min="6150" max="6150" width="12.28515625" style="268" customWidth="1"/>
    <col min="6151" max="6151" width="15" style="268" customWidth="1"/>
    <col min="6152" max="6152" width="13.85546875" style="268" customWidth="1"/>
    <col min="6153" max="6153" width="18.5703125" style="268" customWidth="1"/>
    <col min="6154" max="6400" width="9.140625" style="268"/>
    <col min="6401" max="6401" width="10.42578125" style="268" customWidth="1"/>
    <col min="6402" max="6402" width="12.42578125" style="268" customWidth="1"/>
    <col min="6403" max="6403" width="25.85546875" style="268" customWidth="1"/>
    <col min="6404" max="6404" width="15.85546875" style="268" customWidth="1"/>
    <col min="6405" max="6405" width="20.5703125" style="268" customWidth="1"/>
    <col min="6406" max="6406" width="12.28515625" style="268" customWidth="1"/>
    <col min="6407" max="6407" width="15" style="268" customWidth="1"/>
    <col min="6408" max="6408" width="13.85546875" style="268" customWidth="1"/>
    <col min="6409" max="6409" width="18.5703125" style="268" customWidth="1"/>
    <col min="6410" max="6656" width="9.140625" style="268"/>
    <col min="6657" max="6657" width="10.42578125" style="268" customWidth="1"/>
    <col min="6658" max="6658" width="12.42578125" style="268" customWidth="1"/>
    <col min="6659" max="6659" width="25.85546875" style="268" customWidth="1"/>
    <col min="6660" max="6660" width="15.85546875" style="268" customWidth="1"/>
    <col min="6661" max="6661" width="20.5703125" style="268" customWidth="1"/>
    <col min="6662" max="6662" width="12.28515625" style="268" customWidth="1"/>
    <col min="6663" max="6663" width="15" style="268" customWidth="1"/>
    <col min="6664" max="6664" width="13.85546875" style="268" customWidth="1"/>
    <col min="6665" max="6665" width="18.5703125" style="268" customWidth="1"/>
    <col min="6666" max="6912" width="9.140625" style="268"/>
    <col min="6913" max="6913" width="10.42578125" style="268" customWidth="1"/>
    <col min="6914" max="6914" width="12.42578125" style="268" customWidth="1"/>
    <col min="6915" max="6915" width="25.85546875" style="268" customWidth="1"/>
    <col min="6916" max="6916" width="15.85546875" style="268" customWidth="1"/>
    <col min="6917" max="6917" width="20.5703125" style="268" customWidth="1"/>
    <col min="6918" max="6918" width="12.28515625" style="268" customWidth="1"/>
    <col min="6919" max="6919" width="15" style="268" customWidth="1"/>
    <col min="6920" max="6920" width="13.85546875" style="268" customWidth="1"/>
    <col min="6921" max="6921" width="18.5703125" style="268" customWidth="1"/>
    <col min="6922" max="7168" width="9.140625" style="268"/>
    <col min="7169" max="7169" width="10.42578125" style="268" customWidth="1"/>
    <col min="7170" max="7170" width="12.42578125" style="268" customWidth="1"/>
    <col min="7171" max="7171" width="25.85546875" style="268" customWidth="1"/>
    <col min="7172" max="7172" width="15.85546875" style="268" customWidth="1"/>
    <col min="7173" max="7173" width="20.5703125" style="268" customWidth="1"/>
    <col min="7174" max="7174" width="12.28515625" style="268" customWidth="1"/>
    <col min="7175" max="7175" width="15" style="268" customWidth="1"/>
    <col min="7176" max="7176" width="13.85546875" style="268" customWidth="1"/>
    <col min="7177" max="7177" width="18.5703125" style="268" customWidth="1"/>
    <col min="7178" max="7424" width="9.140625" style="268"/>
    <col min="7425" max="7425" width="10.42578125" style="268" customWidth="1"/>
    <col min="7426" max="7426" width="12.42578125" style="268" customWidth="1"/>
    <col min="7427" max="7427" width="25.85546875" style="268" customWidth="1"/>
    <col min="7428" max="7428" width="15.85546875" style="268" customWidth="1"/>
    <col min="7429" max="7429" width="20.5703125" style="268" customWidth="1"/>
    <col min="7430" max="7430" width="12.28515625" style="268" customWidth="1"/>
    <col min="7431" max="7431" width="15" style="268" customWidth="1"/>
    <col min="7432" max="7432" width="13.85546875" style="268" customWidth="1"/>
    <col min="7433" max="7433" width="18.5703125" style="268" customWidth="1"/>
    <col min="7434" max="7680" width="9.140625" style="268"/>
    <col min="7681" max="7681" width="10.42578125" style="268" customWidth="1"/>
    <col min="7682" max="7682" width="12.42578125" style="268" customWidth="1"/>
    <col min="7683" max="7683" width="25.85546875" style="268" customWidth="1"/>
    <col min="7684" max="7684" width="15.85546875" style="268" customWidth="1"/>
    <col min="7685" max="7685" width="20.5703125" style="268" customWidth="1"/>
    <col min="7686" max="7686" width="12.28515625" style="268" customWidth="1"/>
    <col min="7687" max="7687" width="15" style="268" customWidth="1"/>
    <col min="7688" max="7688" width="13.85546875" style="268" customWidth="1"/>
    <col min="7689" max="7689" width="18.5703125" style="268" customWidth="1"/>
    <col min="7690" max="7936" width="9.140625" style="268"/>
    <col min="7937" max="7937" width="10.42578125" style="268" customWidth="1"/>
    <col min="7938" max="7938" width="12.42578125" style="268" customWidth="1"/>
    <col min="7939" max="7939" width="25.85546875" style="268" customWidth="1"/>
    <col min="7940" max="7940" width="15.85546875" style="268" customWidth="1"/>
    <col min="7941" max="7941" width="20.5703125" style="268" customWidth="1"/>
    <col min="7942" max="7942" width="12.28515625" style="268" customWidth="1"/>
    <col min="7943" max="7943" width="15" style="268" customWidth="1"/>
    <col min="7944" max="7944" width="13.85546875" style="268" customWidth="1"/>
    <col min="7945" max="7945" width="18.5703125" style="268" customWidth="1"/>
    <col min="7946" max="8192" width="9.140625" style="268"/>
    <col min="8193" max="8193" width="10.42578125" style="268" customWidth="1"/>
    <col min="8194" max="8194" width="12.42578125" style="268" customWidth="1"/>
    <col min="8195" max="8195" width="25.85546875" style="268" customWidth="1"/>
    <col min="8196" max="8196" width="15.85546875" style="268" customWidth="1"/>
    <col min="8197" max="8197" width="20.5703125" style="268" customWidth="1"/>
    <col min="8198" max="8198" width="12.28515625" style="268" customWidth="1"/>
    <col min="8199" max="8199" width="15" style="268" customWidth="1"/>
    <col min="8200" max="8200" width="13.85546875" style="268" customWidth="1"/>
    <col min="8201" max="8201" width="18.5703125" style="268" customWidth="1"/>
    <col min="8202" max="8448" width="9.140625" style="268"/>
    <col min="8449" max="8449" width="10.42578125" style="268" customWidth="1"/>
    <col min="8450" max="8450" width="12.42578125" style="268" customWidth="1"/>
    <col min="8451" max="8451" width="25.85546875" style="268" customWidth="1"/>
    <col min="8452" max="8452" width="15.85546875" style="268" customWidth="1"/>
    <col min="8453" max="8453" width="20.5703125" style="268" customWidth="1"/>
    <col min="8454" max="8454" width="12.28515625" style="268" customWidth="1"/>
    <col min="8455" max="8455" width="15" style="268" customWidth="1"/>
    <col min="8456" max="8456" width="13.85546875" style="268" customWidth="1"/>
    <col min="8457" max="8457" width="18.5703125" style="268" customWidth="1"/>
    <col min="8458" max="8704" width="9.140625" style="268"/>
    <col min="8705" max="8705" width="10.42578125" style="268" customWidth="1"/>
    <col min="8706" max="8706" width="12.42578125" style="268" customWidth="1"/>
    <col min="8707" max="8707" width="25.85546875" style="268" customWidth="1"/>
    <col min="8708" max="8708" width="15.85546875" style="268" customWidth="1"/>
    <col min="8709" max="8709" width="20.5703125" style="268" customWidth="1"/>
    <col min="8710" max="8710" width="12.28515625" style="268" customWidth="1"/>
    <col min="8711" max="8711" width="15" style="268" customWidth="1"/>
    <col min="8712" max="8712" width="13.85546875" style="268" customWidth="1"/>
    <col min="8713" max="8713" width="18.5703125" style="268" customWidth="1"/>
    <col min="8714" max="8960" width="9.140625" style="268"/>
    <col min="8961" max="8961" width="10.42578125" style="268" customWidth="1"/>
    <col min="8962" max="8962" width="12.42578125" style="268" customWidth="1"/>
    <col min="8963" max="8963" width="25.85546875" style="268" customWidth="1"/>
    <col min="8964" max="8964" width="15.85546875" style="268" customWidth="1"/>
    <col min="8965" max="8965" width="20.5703125" style="268" customWidth="1"/>
    <col min="8966" max="8966" width="12.28515625" style="268" customWidth="1"/>
    <col min="8967" max="8967" width="15" style="268" customWidth="1"/>
    <col min="8968" max="8968" width="13.85546875" style="268" customWidth="1"/>
    <col min="8969" max="8969" width="18.5703125" style="268" customWidth="1"/>
    <col min="8970" max="9216" width="9.140625" style="268"/>
    <col min="9217" max="9217" width="10.42578125" style="268" customWidth="1"/>
    <col min="9218" max="9218" width="12.42578125" style="268" customWidth="1"/>
    <col min="9219" max="9219" width="25.85546875" style="268" customWidth="1"/>
    <col min="9220" max="9220" width="15.85546875" style="268" customWidth="1"/>
    <col min="9221" max="9221" width="20.5703125" style="268" customWidth="1"/>
    <col min="9222" max="9222" width="12.28515625" style="268" customWidth="1"/>
    <col min="9223" max="9223" width="15" style="268" customWidth="1"/>
    <col min="9224" max="9224" width="13.85546875" style="268" customWidth="1"/>
    <col min="9225" max="9225" width="18.5703125" style="268" customWidth="1"/>
    <col min="9226" max="9472" width="9.140625" style="268"/>
    <col min="9473" max="9473" width="10.42578125" style="268" customWidth="1"/>
    <col min="9474" max="9474" width="12.42578125" style="268" customWidth="1"/>
    <col min="9475" max="9475" width="25.85546875" style="268" customWidth="1"/>
    <col min="9476" max="9476" width="15.85546875" style="268" customWidth="1"/>
    <col min="9477" max="9477" width="20.5703125" style="268" customWidth="1"/>
    <col min="9478" max="9478" width="12.28515625" style="268" customWidth="1"/>
    <col min="9479" max="9479" width="15" style="268" customWidth="1"/>
    <col min="9480" max="9480" width="13.85546875" style="268" customWidth="1"/>
    <col min="9481" max="9481" width="18.5703125" style="268" customWidth="1"/>
    <col min="9482" max="9728" width="9.140625" style="268"/>
    <col min="9729" max="9729" width="10.42578125" style="268" customWidth="1"/>
    <col min="9730" max="9730" width="12.42578125" style="268" customWidth="1"/>
    <col min="9731" max="9731" width="25.85546875" style="268" customWidth="1"/>
    <col min="9732" max="9732" width="15.85546875" style="268" customWidth="1"/>
    <col min="9733" max="9733" width="20.5703125" style="268" customWidth="1"/>
    <col min="9734" max="9734" width="12.28515625" style="268" customWidth="1"/>
    <col min="9735" max="9735" width="15" style="268" customWidth="1"/>
    <col min="9736" max="9736" width="13.85546875" style="268" customWidth="1"/>
    <col min="9737" max="9737" width="18.5703125" style="268" customWidth="1"/>
    <col min="9738" max="9984" width="9.140625" style="268"/>
    <col min="9985" max="9985" width="10.42578125" style="268" customWidth="1"/>
    <col min="9986" max="9986" width="12.42578125" style="268" customWidth="1"/>
    <col min="9987" max="9987" width="25.85546875" style="268" customWidth="1"/>
    <col min="9988" max="9988" width="15.85546875" style="268" customWidth="1"/>
    <col min="9989" max="9989" width="20.5703125" style="268" customWidth="1"/>
    <col min="9990" max="9990" width="12.28515625" style="268" customWidth="1"/>
    <col min="9991" max="9991" width="15" style="268" customWidth="1"/>
    <col min="9992" max="9992" width="13.85546875" style="268" customWidth="1"/>
    <col min="9993" max="9993" width="18.5703125" style="268" customWidth="1"/>
    <col min="9994" max="10240" width="9.140625" style="268"/>
    <col min="10241" max="10241" width="10.42578125" style="268" customWidth="1"/>
    <col min="10242" max="10242" width="12.42578125" style="268" customWidth="1"/>
    <col min="10243" max="10243" width="25.85546875" style="268" customWidth="1"/>
    <col min="10244" max="10244" width="15.85546875" style="268" customWidth="1"/>
    <col min="10245" max="10245" width="20.5703125" style="268" customWidth="1"/>
    <col min="10246" max="10246" width="12.28515625" style="268" customWidth="1"/>
    <col min="10247" max="10247" width="15" style="268" customWidth="1"/>
    <col min="10248" max="10248" width="13.85546875" style="268" customWidth="1"/>
    <col min="10249" max="10249" width="18.5703125" style="268" customWidth="1"/>
    <col min="10250" max="10496" width="9.140625" style="268"/>
    <col min="10497" max="10497" width="10.42578125" style="268" customWidth="1"/>
    <col min="10498" max="10498" width="12.42578125" style="268" customWidth="1"/>
    <col min="10499" max="10499" width="25.85546875" style="268" customWidth="1"/>
    <col min="10500" max="10500" width="15.85546875" style="268" customWidth="1"/>
    <col min="10501" max="10501" width="20.5703125" style="268" customWidth="1"/>
    <col min="10502" max="10502" width="12.28515625" style="268" customWidth="1"/>
    <col min="10503" max="10503" width="15" style="268" customWidth="1"/>
    <col min="10504" max="10504" width="13.85546875" style="268" customWidth="1"/>
    <col min="10505" max="10505" width="18.5703125" style="268" customWidth="1"/>
    <col min="10506" max="10752" width="9.140625" style="268"/>
    <col min="10753" max="10753" width="10.42578125" style="268" customWidth="1"/>
    <col min="10754" max="10754" width="12.42578125" style="268" customWidth="1"/>
    <col min="10755" max="10755" width="25.85546875" style="268" customWidth="1"/>
    <col min="10756" max="10756" width="15.85546875" style="268" customWidth="1"/>
    <col min="10757" max="10757" width="20.5703125" style="268" customWidth="1"/>
    <col min="10758" max="10758" width="12.28515625" style="268" customWidth="1"/>
    <col min="10759" max="10759" width="15" style="268" customWidth="1"/>
    <col min="10760" max="10760" width="13.85546875" style="268" customWidth="1"/>
    <col min="10761" max="10761" width="18.5703125" style="268" customWidth="1"/>
    <col min="10762" max="11008" width="9.140625" style="268"/>
    <col min="11009" max="11009" width="10.42578125" style="268" customWidth="1"/>
    <col min="11010" max="11010" width="12.42578125" style="268" customWidth="1"/>
    <col min="11011" max="11011" width="25.85546875" style="268" customWidth="1"/>
    <col min="11012" max="11012" width="15.85546875" style="268" customWidth="1"/>
    <col min="11013" max="11013" width="20.5703125" style="268" customWidth="1"/>
    <col min="11014" max="11014" width="12.28515625" style="268" customWidth="1"/>
    <col min="11015" max="11015" width="15" style="268" customWidth="1"/>
    <col min="11016" max="11016" width="13.85546875" style="268" customWidth="1"/>
    <col min="11017" max="11017" width="18.5703125" style="268" customWidth="1"/>
    <col min="11018" max="11264" width="9.140625" style="268"/>
    <col min="11265" max="11265" width="10.42578125" style="268" customWidth="1"/>
    <col min="11266" max="11266" width="12.42578125" style="268" customWidth="1"/>
    <col min="11267" max="11267" width="25.85546875" style="268" customWidth="1"/>
    <col min="11268" max="11268" width="15.85546875" style="268" customWidth="1"/>
    <col min="11269" max="11269" width="20.5703125" style="268" customWidth="1"/>
    <col min="11270" max="11270" width="12.28515625" style="268" customWidth="1"/>
    <col min="11271" max="11271" width="15" style="268" customWidth="1"/>
    <col min="11272" max="11272" width="13.85546875" style="268" customWidth="1"/>
    <col min="11273" max="11273" width="18.5703125" style="268" customWidth="1"/>
    <col min="11274" max="11520" width="9.140625" style="268"/>
    <col min="11521" max="11521" width="10.42578125" style="268" customWidth="1"/>
    <col min="11522" max="11522" width="12.42578125" style="268" customWidth="1"/>
    <col min="11523" max="11523" width="25.85546875" style="268" customWidth="1"/>
    <col min="11524" max="11524" width="15.85546875" style="268" customWidth="1"/>
    <col min="11525" max="11525" width="20.5703125" style="268" customWidth="1"/>
    <col min="11526" max="11526" width="12.28515625" style="268" customWidth="1"/>
    <col min="11527" max="11527" width="15" style="268" customWidth="1"/>
    <col min="11528" max="11528" width="13.85546875" style="268" customWidth="1"/>
    <col min="11529" max="11529" width="18.5703125" style="268" customWidth="1"/>
    <col min="11530" max="11776" width="9.140625" style="268"/>
    <col min="11777" max="11777" width="10.42578125" style="268" customWidth="1"/>
    <col min="11778" max="11778" width="12.42578125" style="268" customWidth="1"/>
    <col min="11779" max="11779" width="25.85546875" style="268" customWidth="1"/>
    <col min="11780" max="11780" width="15.85546875" style="268" customWidth="1"/>
    <col min="11781" max="11781" width="20.5703125" style="268" customWidth="1"/>
    <col min="11782" max="11782" width="12.28515625" style="268" customWidth="1"/>
    <col min="11783" max="11783" width="15" style="268" customWidth="1"/>
    <col min="11784" max="11784" width="13.85546875" style="268" customWidth="1"/>
    <col min="11785" max="11785" width="18.5703125" style="268" customWidth="1"/>
    <col min="11786" max="12032" width="9.140625" style="268"/>
    <col min="12033" max="12033" width="10.42578125" style="268" customWidth="1"/>
    <col min="12034" max="12034" width="12.42578125" style="268" customWidth="1"/>
    <col min="12035" max="12035" width="25.85546875" style="268" customWidth="1"/>
    <col min="12036" max="12036" width="15.85546875" style="268" customWidth="1"/>
    <col min="12037" max="12037" width="20.5703125" style="268" customWidth="1"/>
    <col min="12038" max="12038" width="12.28515625" style="268" customWidth="1"/>
    <col min="12039" max="12039" width="15" style="268" customWidth="1"/>
    <col min="12040" max="12040" width="13.85546875" style="268" customWidth="1"/>
    <col min="12041" max="12041" width="18.5703125" style="268" customWidth="1"/>
    <col min="12042" max="12288" width="9.140625" style="268"/>
    <col min="12289" max="12289" width="10.42578125" style="268" customWidth="1"/>
    <col min="12290" max="12290" width="12.42578125" style="268" customWidth="1"/>
    <col min="12291" max="12291" width="25.85546875" style="268" customWidth="1"/>
    <col min="12292" max="12292" width="15.85546875" style="268" customWidth="1"/>
    <col min="12293" max="12293" width="20.5703125" style="268" customWidth="1"/>
    <col min="12294" max="12294" width="12.28515625" style="268" customWidth="1"/>
    <col min="12295" max="12295" width="15" style="268" customWidth="1"/>
    <col min="12296" max="12296" width="13.85546875" style="268" customWidth="1"/>
    <col min="12297" max="12297" width="18.5703125" style="268" customWidth="1"/>
    <col min="12298" max="12544" width="9.140625" style="268"/>
    <col min="12545" max="12545" width="10.42578125" style="268" customWidth="1"/>
    <col min="12546" max="12546" width="12.42578125" style="268" customWidth="1"/>
    <col min="12547" max="12547" width="25.85546875" style="268" customWidth="1"/>
    <col min="12548" max="12548" width="15.85546875" style="268" customWidth="1"/>
    <col min="12549" max="12549" width="20.5703125" style="268" customWidth="1"/>
    <col min="12550" max="12550" width="12.28515625" style="268" customWidth="1"/>
    <col min="12551" max="12551" width="15" style="268" customWidth="1"/>
    <col min="12552" max="12552" width="13.85546875" style="268" customWidth="1"/>
    <col min="12553" max="12553" width="18.5703125" style="268" customWidth="1"/>
    <col min="12554" max="12800" width="9.140625" style="268"/>
    <col min="12801" max="12801" width="10.42578125" style="268" customWidth="1"/>
    <col min="12802" max="12802" width="12.42578125" style="268" customWidth="1"/>
    <col min="12803" max="12803" width="25.85546875" style="268" customWidth="1"/>
    <col min="12804" max="12804" width="15.85546875" style="268" customWidth="1"/>
    <col min="12805" max="12805" width="20.5703125" style="268" customWidth="1"/>
    <col min="12806" max="12806" width="12.28515625" style="268" customWidth="1"/>
    <col min="12807" max="12807" width="15" style="268" customWidth="1"/>
    <col min="12808" max="12808" width="13.85546875" style="268" customWidth="1"/>
    <col min="12809" max="12809" width="18.5703125" style="268" customWidth="1"/>
    <col min="12810" max="13056" width="9.140625" style="268"/>
    <col min="13057" max="13057" width="10.42578125" style="268" customWidth="1"/>
    <col min="13058" max="13058" width="12.42578125" style="268" customWidth="1"/>
    <col min="13059" max="13059" width="25.85546875" style="268" customWidth="1"/>
    <col min="13060" max="13060" width="15.85546875" style="268" customWidth="1"/>
    <col min="13061" max="13061" width="20.5703125" style="268" customWidth="1"/>
    <col min="13062" max="13062" width="12.28515625" style="268" customWidth="1"/>
    <col min="13063" max="13063" width="15" style="268" customWidth="1"/>
    <col min="13064" max="13064" width="13.85546875" style="268" customWidth="1"/>
    <col min="13065" max="13065" width="18.5703125" style="268" customWidth="1"/>
    <col min="13066" max="13312" width="9.140625" style="268"/>
    <col min="13313" max="13313" width="10.42578125" style="268" customWidth="1"/>
    <col min="13314" max="13314" width="12.42578125" style="268" customWidth="1"/>
    <col min="13315" max="13315" width="25.85546875" style="268" customWidth="1"/>
    <col min="13316" max="13316" width="15.85546875" style="268" customWidth="1"/>
    <col min="13317" max="13317" width="20.5703125" style="268" customWidth="1"/>
    <col min="13318" max="13318" width="12.28515625" style="268" customWidth="1"/>
    <col min="13319" max="13319" width="15" style="268" customWidth="1"/>
    <col min="13320" max="13320" width="13.85546875" style="268" customWidth="1"/>
    <col min="13321" max="13321" width="18.5703125" style="268" customWidth="1"/>
    <col min="13322" max="13568" width="9.140625" style="268"/>
    <col min="13569" max="13569" width="10.42578125" style="268" customWidth="1"/>
    <col min="13570" max="13570" width="12.42578125" style="268" customWidth="1"/>
    <col min="13571" max="13571" width="25.85546875" style="268" customWidth="1"/>
    <col min="13572" max="13572" width="15.85546875" style="268" customWidth="1"/>
    <col min="13573" max="13573" width="20.5703125" style="268" customWidth="1"/>
    <col min="13574" max="13574" width="12.28515625" style="268" customWidth="1"/>
    <col min="13575" max="13575" width="15" style="268" customWidth="1"/>
    <col min="13576" max="13576" width="13.85546875" style="268" customWidth="1"/>
    <col min="13577" max="13577" width="18.5703125" style="268" customWidth="1"/>
    <col min="13578" max="13824" width="9.140625" style="268"/>
    <col min="13825" max="13825" width="10.42578125" style="268" customWidth="1"/>
    <col min="13826" max="13826" width="12.42578125" style="268" customWidth="1"/>
    <col min="13827" max="13827" width="25.85546875" style="268" customWidth="1"/>
    <col min="13828" max="13828" width="15.85546875" style="268" customWidth="1"/>
    <col min="13829" max="13829" width="20.5703125" style="268" customWidth="1"/>
    <col min="13830" max="13830" width="12.28515625" style="268" customWidth="1"/>
    <col min="13831" max="13831" width="15" style="268" customWidth="1"/>
    <col min="13832" max="13832" width="13.85546875" style="268" customWidth="1"/>
    <col min="13833" max="13833" width="18.5703125" style="268" customWidth="1"/>
    <col min="13834" max="14080" width="9.140625" style="268"/>
    <col min="14081" max="14081" width="10.42578125" style="268" customWidth="1"/>
    <col min="14082" max="14082" width="12.42578125" style="268" customWidth="1"/>
    <col min="14083" max="14083" width="25.85546875" style="268" customWidth="1"/>
    <col min="14084" max="14084" width="15.85546875" style="268" customWidth="1"/>
    <col min="14085" max="14085" width="20.5703125" style="268" customWidth="1"/>
    <col min="14086" max="14086" width="12.28515625" style="268" customWidth="1"/>
    <col min="14087" max="14087" width="15" style="268" customWidth="1"/>
    <col min="14088" max="14088" width="13.85546875" style="268" customWidth="1"/>
    <col min="14089" max="14089" width="18.5703125" style="268" customWidth="1"/>
    <col min="14090" max="14336" width="9.140625" style="268"/>
    <col min="14337" max="14337" width="10.42578125" style="268" customWidth="1"/>
    <col min="14338" max="14338" width="12.42578125" style="268" customWidth="1"/>
    <col min="14339" max="14339" width="25.85546875" style="268" customWidth="1"/>
    <col min="14340" max="14340" width="15.85546875" style="268" customWidth="1"/>
    <col min="14341" max="14341" width="20.5703125" style="268" customWidth="1"/>
    <col min="14342" max="14342" width="12.28515625" style="268" customWidth="1"/>
    <col min="14343" max="14343" width="15" style="268" customWidth="1"/>
    <col min="14344" max="14344" width="13.85546875" style="268" customWidth="1"/>
    <col min="14345" max="14345" width="18.5703125" style="268" customWidth="1"/>
    <col min="14346" max="14592" width="9.140625" style="268"/>
    <col min="14593" max="14593" width="10.42578125" style="268" customWidth="1"/>
    <col min="14594" max="14594" width="12.42578125" style="268" customWidth="1"/>
    <col min="14595" max="14595" width="25.85546875" style="268" customWidth="1"/>
    <col min="14596" max="14596" width="15.85546875" style="268" customWidth="1"/>
    <col min="14597" max="14597" width="20.5703125" style="268" customWidth="1"/>
    <col min="14598" max="14598" width="12.28515625" style="268" customWidth="1"/>
    <col min="14599" max="14599" width="15" style="268" customWidth="1"/>
    <col min="14600" max="14600" width="13.85546875" style="268" customWidth="1"/>
    <col min="14601" max="14601" width="18.5703125" style="268" customWidth="1"/>
    <col min="14602" max="14848" width="9.140625" style="268"/>
    <col min="14849" max="14849" width="10.42578125" style="268" customWidth="1"/>
    <col min="14850" max="14850" width="12.42578125" style="268" customWidth="1"/>
    <col min="14851" max="14851" width="25.85546875" style="268" customWidth="1"/>
    <col min="14852" max="14852" width="15.85546875" style="268" customWidth="1"/>
    <col min="14853" max="14853" width="20.5703125" style="268" customWidth="1"/>
    <col min="14854" max="14854" width="12.28515625" style="268" customWidth="1"/>
    <col min="14855" max="14855" width="15" style="268" customWidth="1"/>
    <col min="14856" max="14856" width="13.85546875" style="268" customWidth="1"/>
    <col min="14857" max="14857" width="18.5703125" style="268" customWidth="1"/>
    <col min="14858" max="15104" width="9.140625" style="268"/>
    <col min="15105" max="15105" width="10.42578125" style="268" customWidth="1"/>
    <col min="15106" max="15106" width="12.42578125" style="268" customWidth="1"/>
    <col min="15107" max="15107" width="25.85546875" style="268" customWidth="1"/>
    <col min="15108" max="15108" width="15.85546875" style="268" customWidth="1"/>
    <col min="15109" max="15109" width="20.5703125" style="268" customWidth="1"/>
    <col min="15110" max="15110" width="12.28515625" style="268" customWidth="1"/>
    <col min="15111" max="15111" width="15" style="268" customWidth="1"/>
    <col min="15112" max="15112" width="13.85546875" style="268" customWidth="1"/>
    <col min="15113" max="15113" width="18.5703125" style="268" customWidth="1"/>
    <col min="15114" max="15360" width="9.140625" style="268"/>
    <col min="15361" max="15361" width="10.42578125" style="268" customWidth="1"/>
    <col min="15362" max="15362" width="12.42578125" style="268" customWidth="1"/>
    <col min="15363" max="15363" width="25.85546875" style="268" customWidth="1"/>
    <col min="15364" max="15364" width="15.85546875" style="268" customWidth="1"/>
    <col min="15365" max="15365" width="20.5703125" style="268" customWidth="1"/>
    <col min="15366" max="15366" width="12.28515625" style="268" customWidth="1"/>
    <col min="15367" max="15367" width="15" style="268" customWidth="1"/>
    <col min="15368" max="15368" width="13.85546875" style="268" customWidth="1"/>
    <col min="15369" max="15369" width="18.5703125" style="268" customWidth="1"/>
    <col min="15370" max="15616" width="9.140625" style="268"/>
    <col min="15617" max="15617" width="10.42578125" style="268" customWidth="1"/>
    <col min="15618" max="15618" width="12.42578125" style="268" customWidth="1"/>
    <col min="15619" max="15619" width="25.85546875" style="268" customWidth="1"/>
    <col min="15620" max="15620" width="15.85546875" style="268" customWidth="1"/>
    <col min="15621" max="15621" width="20.5703125" style="268" customWidth="1"/>
    <col min="15622" max="15622" width="12.28515625" style="268" customWidth="1"/>
    <col min="15623" max="15623" width="15" style="268" customWidth="1"/>
    <col min="15624" max="15624" width="13.85546875" style="268" customWidth="1"/>
    <col min="15625" max="15625" width="18.5703125" style="268" customWidth="1"/>
    <col min="15626" max="15872" width="9.140625" style="268"/>
    <col min="15873" max="15873" width="10.42578125" style="268" customWidth="1"/>
    <col min="15874" max="15874" width="12.42578125" style="268" customWidth="1"/>
    <col min="15875" max="15875" width="25.85546875" style="268" customWidth="1"/>
    <col min="15876" max="15876" width="15.85546875" style="268" customWidth="1"/>
    <col min="15877" max="15877" width="20.5703125" style="268" customWidth="1"/>
    <col min="15878" max="15878" width="12.28515625" style="268" customWidth="1"/>
    <col min="15879" max="15879" width="15" style="268" customWidth="1"/>
    <col min="15880" max="15880" width="13.85546875" style="268" customWidth="1"/>
    <col min="15881" max="15881" width="18.5703125" style="268" customWidth="1"/>
    <col min="15882" max="16128" width="9.140625" style="268"/>
    <col min="16129" max="16129" width="10.42578125" style="268" customWidth="1"/>
    <col min="16130" max="16130" width="12.42578125" style="268" customWidth="1"/>
    <col min="16131" max="16131" width="25.85546875" style="268" customWidth="1"/>
    <col min="16132" max="16132" width="15.85546875" style="268" customWidth="1"/>
    <col min="16133" max="16133" width="20.5703125" style="268" customWidth="1"/>
    <col min="16134" max="16134" width="12.28515625" style="268" customWidth="1"/>
    <col min="16135" max="16135" width="15" style="268" customWidth="1"/>
    <col min="16136" max="16136" width="13.85546875" style="268" customWidth="1"/>
    <col min="16137" max="16137" width="18.5703125" style="268" customWidth="1"/>
    <col min="16138" max="16384" width="9.140625" style="268"/>
  </cols>
  <sheetData>
    <row r="1" spans="1:9" ht="16.5" x14ac:dyDescent="0.25">
      <c r="A1" s="446" t="s">
        <v>213</v>
      </c>
      <c r="B1" s="446"/>
      <c r="C1" s="446"/>
      <c r="D1" s="446"/>
      <c r="E1" s="446"/>
      <c r="F1" s="446"/>
      <c r="G1" s="446"/>
      <c r="H1" s="446"/>
      <c r="I1" s="446"/>
    </row>
    <row r="2" spans="1:9" ht="16.5" x14ac:dyDescent="0.25">
      <c r="A2" s="245"/>
      <c r="B2" s="245"/>
      <c r="C2" s="245"/>
      <c r="D2" s="245"/>
      <c r="E2" s="245"/>
      <c r="F2" s="245"/>
      <c r="G2" s="245"/>
      <c r="H2" s="245"/>
      <c r="I2" s="245"/>
    </row>
    <row r="3" spans="1:9" ht="44.25" customHeight="1" x14ac:dyDescent="0.25">
      <c r="A3" s="448" t="s">
        <v>214</v>
      </c>
      <c r="B3" s="448"/>
      <c r="C3" s="448"/>
      <c r="D3" s="448"/>
      <c r="E3" s="448"/>
      <c r="F3" s="448"/>
      <c r="G3" s="448"/>
      <c r="H3" s="448"/>
      <c r="I3" s="448"/>
    </row>
    <row r="6" spans="1:9" ht="16.5" x14ac:dyDescent="0.25">
      <c r="A6" s="445" t="s">
        <v>61</v>
      </c>
      <c r="B6" s="445"/>
      <c r="C6" s="445"/>
      <c r="D6" s="445"/>
      <c r="E6" s="445"/>
      <c r="F6" s="445"/>
      <c r="G6" s="445"/>
      <c r="H6" s="445"/>
      <c r="I6" s="445"/>
    </row>
    <row r="8" spans="1:9" ht="16.5" x14ac:dyDescent="0.25">
      <c r="A8" s="456" t="s">
        <v>62</v>
      </c>
      <c r="B8" s="456"/>
      <c r="C8" s="456"/>
      <c r="D8" s="456"/>
      <c r="E8" s="456"/>
      <c r="F8" s="456"/>
      <c r="G8" s="456"/>
      <c r="H8" s="456"/>
      <c r="I8" s="456"/>
    </row>
    <row r="9" spans="1:9" ht="17.25" thickBot="1" x14ac:dyDescent="0.3">
      <c r="A9" s="246"/>
      <c r="B9" s="246"/>
      <c r="C9" s="246"/>
      <c r="D9" s="246"/>
      <c r="E9" s="246"/>
      <c r="F9" s="246"/>
      <c r="G9" s="246"/>
      <c r="H9" s="246"/>
      <c r="I9" s="246"/>
    </row>
    <row r="10" spans="1:9" ht="16.5" x14ac:dyDescent="0.25">
      <c r="A10" s="457" t="s">
        <v>63</v>
      </c>
      <c r="B10" s="458"/>
      <c r="C10" s="459"/>
      <c r="D10" s="466" t="s">
        <v>39</v>
      </c>
      <c r="E10" s="466"/>
      <c r="F10" s="466"/>
      <c r="G10" s="466"/>
      <c r="H10" s="466"/>
      <c r="I10" s="466"/>
    </row>
    <row r="11" spans="1:9" ht="16.5" x14ac:dyDescent="0.25">
      <c r="A11" s="460"/>
      <c r="B11" s="461"/>
      <c r="C11" s="462"/>
      <c r="D11" s="467" t="s">
        <v>64</v>
      </c>
      <c r="E11" s="467"/>
      <c r="F11" s="467"/>
      <c r="G11" s="467" t="s">
        <v>65</v>
      </c>
      <c r="H11" s="467"/>
      <c r="I11" s="467"/>
    </row>
    <row r="12" spans="1:9" ht="33.75" thickBot="1" x14ac:dyDescent="0.3">
      <c r="A12" s="463"/>
      <c r="B12" s="464"/>
      <c r="C12" s="465"/>
      <c r="D12" s="34" t="s">
        <v>14</v>
      </c>
      <c r="E12" s="34" t="s">
        <v>15</v>
      </c>
      <c r="F12" s="35" t="s">
        <v>5</v>
      </c>
      <c r="G12" s="34" t="s">
        <v>14</v>
      </c>
      <c r="H12" s="34" t="s">
        <v>15</v>
      </c>
      <c r="I12" s="36" t="s">
        <v>5</v>
      </c>
    </row>
    <row r="13" spans="1:9" ht="16.5" x14ac:dyDescent="0.25">
      <c r="A13" s="468" t="s">
        <v>66</v>
      </c>
      <c r="B13" s="469"/>
      <c r="C13" s="472" t="s">
        <v>36</v>
      </c>
      <c r="D13" s="473"/>
      <c r="E13" s="473"/>
      <c r="F13" s="473"/>
      <c r="G13" s="473"/>
      <c r="H13" s="473"/>
      <c r="I13" s="474"/>
    </row>
    <row r="14" spans="1:9" ht="16.5" x14ac:dyDescent="0.25">
      <c r="A14" s="470"/>
      <c r="B14" s="471"/>
      <c r="C14" s="558" t="s">
        <v>67</v>
      </c>
      <c r="D14" s="559"/>
      <c r="E14" s="559"/>
      <c r="F14" s="559"/>
      <c r="G14" s="559"/>
      <c r="H14" s="559"/>
      <c r="I14" s="560"/>
    </row>
    <row r="15" spans="1:9" ht="16.5" x14ac:dyDescent="0.25">
      <c r="A15" s="478" t="s">
        <v>68</v>
      </c>
      <c r="B15" s="479" t="s">
        <v>69</v>
      </c>
      <c r="C15" s="37" t="s">
        <v>70</v>
      </c>
      <c r="D15" s="38"/>
      <c r="E15" s="38"/>
      <c r="F15" s="39"/>
      <c r="G15" s="39"/>
      <c r="H15" s="39"/>
      <c r="I15" s="40"/>
    </row>
    <row r="16" spans="1:9" ht="37.5" customHeight="1" x14ac:dyDescent="0.25">
      <c r="A16" s="478"/>
      <c r="B16" s="479"/>
      <c r="C16" s="480" t="s">
        <v>218</v>
      </c>
      <c r="D16" s="481"/>
      <c r="E16" s="481"/>
      <c r="F16" s="481"/>
      <c r="G16" s="481"/>
      <c r="H16" s="481"/>
      <c r="I16" s="482"/>
    </row>
    <row r="17" spans="1:9" ht="39" customHeight="1" thickBot="1" x14ac:dyDescent="0.3">
      <c r="A17" s="483" t="s">
        <v>71</v>
      </c>
      <c r="B17" s="484"/>
      <c r="C17" s="41"/>
      <c r="D17" s="247" t="s">
        <v>72</v>
      </c>
      <c r="E17" s="247" t="s">
        <v>72</v>
      </c>
      <c r="F17" s="247" t="s">
        <v>72</v>
      </c>
      <c r="G17" s="43">
        <f>SUM(Kotayq!C20:C33)</f>
        <v>156900</v>
      </c>
      <c r="H17" s="43">
        <f>SUM(Kotayq!D20:D33)</f>
        <v>454155</v>
      </c>
      <c r="I17" s="43">
        <f>SUM(Kotayq!E20:E33)</f>
        <v>469800</v>
      </c>
    </row>
    <row r="18" spans="1:9" ht="16.5" x14ac:dyDescent="0.25">
      <c r="A18" s="485" t="s">
        <v>73</v>
      </c>
      <c r="B18" s="486"/>
      <c r="C18" s="486"/>
      <c r="D18" s="486"/>
      <c r="E18" s="486"/>
      <c r="F18" s="486"/>
      <c r="G18" s="486"/>
      <c r="H18" s="487"/>
      <c r="I18" s="488"/>
    </row>
    <row r="19" spans="1:9" ht="17.25" thickBot="1" x14ac:dyDescent="0.3">
      <c r="A19" s="453" t="s">
        <v>655</v>
      </c>
      <c r="B19" s="454"/>
      <c r="C19" s="454"/>
      <c r="D19" s="454"/>
      <c r="E19" s="454"/>
      <c r="F19" s="454"/>
      <c r="G19" s="454"/>
      <c r="H19" s="454"/>
      <c r="I19" s="455"/>
    </row>
    <row r="20" spans="1:9" ht="17.25" thickBot="1" x14ac:dyDescent="0.3">
      <c r="A20" s="495" t="s">
        <v>74</v>
      </c>
      <c r="B20" s="496"/>
      <c r="C20" s="496"/>
      <c r="D20" s="496"/>
      <c r="E20" s="496"/>
      <c r="F20" s="496"/>
      <c r="G20" s="496"/>
      <c r="H20" s="496"/>
      <c r="I20" s="497"/>
    </row>
    <row r="21" spans="1:9" ht="96.75" customHeight="1" thickBot="1" x14ac:dyDescent="0.3">
      <c r="A21" s="498" t="s">
        <v>75</v>
      </c>
      <c r="B21" s="499"/>
      <c r="C21" s="500" t="s">
        <v>76</v>
      </c>
      <c r="D21" s="501"/>
      <c r="E21" s="501"/>
      <c r="F21" s="501"/>
      <c r="G21" s="501"/>
      <c r="H21" s="501"/>
      <c r="I21" s="502"/>
    </row>
    <row r="22" spans="1:9" ht="79.5" customHeight="1" thickBot="1" x14ac:dyDescent="0.3">
      <c r="A22" s="503" t="s">
        <v>77</v>
      </c>
      <c r="B22" s="504"/>
      <c r="C22" s="44"/>
      <c r="D22" s="44"/>
      <c r="E22" s="44"/>
      <c r="F22" s="44"/>
      <c r="G22" s="44"/>
      <c r="H22" s="44"/>
      <c r="I22" s="45"/>
    </row>
    <row r="23" spans="1:9" ht="16.5" x14ac:dyDescent="0.25">
      <c r="A23" s="505" t="s">
        <v>78</v>
      </c>
      <c r="B23" s="506"/>
      <c r="C23" s="506"/>
      <c r="D23" s="506"/>
      <c r="E23" s="506"/>
      <c r="F23" s="506"/>
      <c r="G23" s="507"/>
      <c r="H23" s="507"/>
      <c r="I23" s="508"/>
    </row>
    <row r="24" spans="1:9" ht="22.5" customHeight="1" thickBot="1" x14ac:dyDescent="0.3">
      <c r="A24" s="449" t="s">
        <v>217</v>
      </c>
      <c r="B24" s="450"/>
      <c r="C24" s="450"/>
      <c r="D24" s="450"/>
      <c r="E24" s="450"/>
      <c r="F24" s="450"/>
      <c r="G24" s="451"/>
      <c r="H24" s="451"/>
      <c r="I24" s="452"/>
    </row>
    <row r="25" spans="1:9" ht="15.75" thickBot="1" x14ac:dyDescent="0.3"/>
    <row r="26" spans="1:9" ht="16.5" x14ac:dyDescent="0.25">
      <c r="A26" s="848" t="s">
        <v>215</v>
      </c>
      <c r="B26" s="849"/>
      <c r="C26" s="849"/>
      <c r="D26" s="849"/>
      <c r="E26" s="849"/>
      <c r="F26" s="849"/>
      <c r="G26" s="849"/>
      <c r="H26" s="849"/>
      <c r="I26" s="850"/>
    </row>
    <row r="27" spans="1:9" ht="17.25" thickBot="1" x14ac:dyDescent="0.3">
      <c r="A27" s="851" t="s">
        <v>85</v>
      </c>
      <c r="B27" s="852"/>
      <c r="C27" s="852"/>
      <c r="D27" s="826"/>
      <c r="E27" s="826"/>
      <c r="F27" s="826"/>
      <c r="G27" s="826"/>
      <c r="H27" s="826"/>
      <c r="I27" s="853"/>
    </row>
    <row r="28" spans="1:9" ht="33" customHeight="1" x14ac:dyDescent="0.25">
      <c r="A28" s="827" t="s">
        <v>63</v>
      </c>
      <c r="B28" s="828"/>
      <c r="C28" s="828"/>
      <c r="D28" s="466" t="s">
        <v>39</v>
      </c>
      <c r="E28" s="466"/>
      <c r="F28" s="466"/>
      <c r="G28" s="466"/>
      <c r="H28" s="466"/>
      <c r="I28" s="466"/>
    </row>
    <row r="29" spans="1:9" ht="17.25" thickBot="1" x14ac:dyDescent="0.3">
      <c r="A29" s="829"/>
      <c r="B29" s="830"/>
      <c r="C29" s="830"/>
      <c r="D29" s="636" t="s">
        <v>130</v>
      </c>
      <c r="E29" s="636"/>
      <c r="F29" s="636"/>
      <c r="G29" s="854" t="s">
        <v>131</v>
      </c>
      <c r="H29" s="854"/>
      <c r="I29" s="855"/>
    </row>
    <row r="30" spans="1:9" ht="33.75" thickBot="1" x14ac:dyDescent="0.3">
      <c r="A30" s="831"/>
      <c r="B30" s="832"/>
      <c r="C30" s="833"/>
      <c r="D30" s="34" t="s">
        <v>14</v>
      </c>
      <c r="E30" s="34" t="s">
        <v>15</v>
      </c>
      <c r="F30" s="34" t="s">
        <v>5</v>
      </c>
      <c r="G30" s="34" t="s">
        <v>14</v>
      </c>
      <c r="H30" s="34" t="s">
        <v>15</v>
      </c>
      <c r="I30" s="34" t="s">
        <v>5</v>
      </c>
    </row>
    <row r="31" spans="1:9" ht="16.5" customHeight="1" x14ac:dyDescent="0.25">
      <c r="A31" s="803" t="s">
        <v>66</v>
      </c>
      <c r="B31" s="804"/>
      <c r="C31" s="809" t="s">
        <v>36</v>
      </c>
      <c r="D31" s="810"/>
      <c r="E31" s="810"/>
      <c r="F31" s="810"/>
      <c r="G31" s="810"/>
      <c r="H31" s="810"/>
      <c r="I31" s="811"/>
    </row>
    <row r="32" spans="1:9" ht="16.5" x14ac:dyDescent="0.25">
      <c r="A32" s="805"/>
      <c r="B32" s="806"/>
      <c r="C32" s="812" t="s">
        <v>132</v>
      </c>
      <c r="D32" s="813"/>
      <c r="E32" s="813"/>
      <c r="F32" s="814"/>
      <c r="G32" s="814"/>
      <c r="H32" s="814"/>
      <c r="I32" s="815"/>
    </row>
    <row r="33" spans="1:9" ht="17.25" thickBot="1" x14ac:dyDescent="0.3">
      <c r="A33" s="807"/>
      <c r="B33" s="808"/>
      <c r="C33" s="823" t="s">
        <v>87</v>
      </c>
      <c r="D33" s="822"/>
      <c r="E33" s="822"/>
      <c r="F33" s="824"/>
      <c r="G33" s="824"/>
      <c r="H33" s="824"/>
      <c r="I33" s="825"/>
    </row>
    <row r="34" spans="1:9" ht="17.25" thickBot="1" x14ac:dyDescent="0.3">
      <c r="A34" s="142" t="s">
        <v>101</v>
      </c>
      <c r="B34" s="265" t="s">
        <v>89</v>
      </c>
      <c r="C34" s="800" t="s">
        <v>133</v>
      </c>
      <c r="D34" s="801"/>
      <c r="E34" s="801"/>
      <c r="F34" s="801"/>
      <c r="G34" s="801"/>
      <c r="H34" s="801"/>
      <c r="I34" s="802"/>
    </row>
    <row r="35" spans="1:9" ht="50.25" thickBot="1" x14ac:dyDescent="0.3">
      <c r="A35" s="762" t="s">
        <v>90</v>
      </c>
      <c r="B35" s="764"/>
      <c r="C35" s="263" t="s">
        <v>134</v>
      </c>
      <c r="D35" s="277">
        <v>0</v>
      </c>
      <c r="E35" s="277">
        <v>4</v>
      </c>
      <c r="F35" s="277">
        <v>6</v>
      </c>
      <c r="G35" s="265"/>
      <c r="H35" s="265"/>
      <c r="I35" s="265"/>
    </row>
    <row r="36" spans="1:9" ht="17.25" thickBot="1" x14ac:dyDescent="0.3">
      <c r="A36" s="762" t="s">
        <v>93</v>
      </c>
      <c r="B36" s="764"/>
      <c r="C36" s="263"/>
      <c r="D36" s="263"/>
      <c r="E36" s="263"/>
      <c r="F36" s="265"/>
      <c r="G36" s="265"/>
      <c r="H36" s="265"/>
      <c r="I36" s="265"/>
    </row>
    <row r="37" spans="1:9" ht="59.25" customHeight="1" thickBot="1" x14ac:dyDescent="0.3">
      <c r="A37" s="762" t="s">
        <v>94</v>
      </c>
      <c r="B37" s="763"/>
      <c r="C37" s="764"/>
      <c r="D37" s="263"/>
      <c r="E37" s="263"/>
      <c r="F37" s="265"/>
      <c r="G37" s="143">
        <f>SUM(Kotayq!C36:C38)</f>
        <v>0</v>
      </c>
      <c r="H37" s="143">
        <f>SUM(Kotayq!D36:D38)</f>
        <v>218640</v>
      </c>
      <c r="I37" s="143">
        <f>SUM(Kotayq!E36:E38)</f>
        <v>273300</v>
      </c>
    </row>
    <row r="38" spans="1:9" ht="42" customHeight="1" thickBot="1" x14ac:dyDescent="0.3">
      <c r="A38" s="762" t="s">
        <v>95</v>
      </c>
      <c r="B38" s="764"/>
      <c r="C38" s="144">
        <f>I37</f>
        <v>273300</v>
      </c>
      <c r="D38" s="144"/>
      <c r="E38" s="144"/>
      <c r="F38" s="265"/>
      <c r="G38" s="265"/>
      <c r="H38" s="265"/>
      <c r="I38" s="265"/>
    </row>
    <row r="39" spans="1:9" ht="138.75" customHeight="1" thickBot="1" x14ac:dyDescent="0.3">
      <c r="A39" s="762" t="s">
        <v>96</v>
      </c>
      <c r="B39" s="764"/>
      <c r="C39" s="263"/>
      <c r="D39" s="263"/>
      <c r="E39" s="263"/>
      <c r="F39" s="265"/>
      <c r="G39" s="265"/>
      <c r="H39" s="265"/>
      <c r="I39" s="265"/>
    </row>
    <row r="40" spans="1:9" ht="17.25" thickBot="1" x14ac:dyDescent="0.3">
      <c r="A40" s="759" t="s">
        <v>78</v>
      </c>
      <c r="B40" s="760"/>
      <c r="C40" s="760"/>
      <c r="D40" s="760"/>
      <c r="E40" s="760"/>
      <c r="F40" s="760"/>
      <c r="G40" s="760"/>
      <c r="H40" s="760"/>
      <c r="I40" s="761"/>
    </row>
    <row r="41" spans="1:9" ht="17.25" thickBot="1" x14ac:dyDescent="0.3">
      <c r="A41" s="762" t="s">
        <v>216</v>
      </c>
      <c r="B41" s="763"/>
      <c r="C41" s="763"/>
      <c r="D41" s="763"/>
      <c r="E41" s="763"/>
      <c r="F41" s="763"/>
      <c r="G41" s="763"/>
      <c r="H41" s="763"/>
      <c r="I41" s="764"/>
    </row>
    <row r="42" spans="1:9" ht="17.25" thickBot="1" x14ac:dyDescent="0.3">
      <c r="A42" s="759" t="s">
        <v>79</v>
      </c>
      <c r="B42" s="760"/>
      <c r="C42" s="760"/>
      <c r="D42" s="760"/>
      <c r="E42" s="760"/>
      <c r="F42" s="760"/>
      <c r="G42" s="760"/>
      <c r="H42" s="760"/>
      <c r="I42" s="761"/>
    </row>
    <row r="43" spans="1:9" ht="17.25" thickBot="1" x14ac:dyDescent="0.3">
      <c r="A43" s="762" t="s">
        <v>97</v>
      </c>
      <c r="B43" s="763"/>
      <c r="C43" s="763"/>
      <c r="D43" s="763"/>
      <c r="E43" s="763"/>
      <c r="F43" s="763"/>
      <c r="G43" s="763"/>
      <c r="H43" s="763"/>
      <c r="I43" s="764"/>
    </row>
    <row r="44" spans="1:9" ht="16.5" x14ac:dyDescent="0.25">
      <c r="A44" s="827" t="s">
        <v>63</v>
      </c>
      <c r="B44" s="828"/>
      <c r="C44" s="828"/>
      <c r="D44" s="466" t="s">
        <v>39</v>
      </c>
      <c r="E44" s="466"/>
      <c r="F44" s="466"/>
      <c r="G44" s="466"/>
      <c r="H44" s="466"/>
      <c r="I44" s="466"/>
    </row>
    <row r="45" spans="1:9" ht="16.5" x14ac:dyDescent="0.25">
      <c r="A45" s="829"/>
      <c r="B45" s="830"/>
      <c r="C45" s="830"/>
      <c r="D45" s="636" t="s">
        <v>130</v>
      </c>
      <c r="E45" s="636"/>
      <c r="F45" s="636"/>
      <c r="G45" s="636" t="s">
        <v>131</v>
      </c>
      <c r="H45" s="636"/>
      <c r="I45" s="636"/>
    </row>
    <row r="46" spans="1:9" ht="33.75" thickBot="1" x14ac:dyDescent="0.3">
      <c r="A46" s="831"/>
      <c r="B46" s="832"/>
      <c r="C46" s="833"/>
      <c r="D46" s="34" t="s">
        <v>14</v>
      </c>
      <c r="E46" s="34" t="s">
        <v>15</v>
      </c>
      <c r="F46" s="34" t="s">
        <v>5</v>
      </c>
      <c r="G46" s="34" t="s">
        <v>14</v>
      </c>
      <c r="H46" s="34" t="s">
        <v>15</v>
      </c>
      <c r="I46" s="34" t="s">
        <v>5</v>
      </c>
    </row>
    <row r="47" spans="1:9" ht="16.5" x14ac:dyDescent="0.25">
      <c r="A47" s="803" t="s">
        <v>66</v>
      </c>
      <c r="B47" s="804"/>
      <c r="C47" s="809" t="s">
        <v>36</v>
      </c>
      <c r="D47" s="810"/>
      <c r="E47" s="810"/>
      <c r="F47" s="810"/>
      <c r="G47" s="810"/>
      <c r="H47" s="810"/>
      <c r="I47" s="811"/>
    </row>
    <row r="48" spans="1:9" ht="16.5" x14ac:dyDescent="0.25">
      <c r="A48" s="805"/>
      <c r="B48" s="806"/>
      <c r="C48" s="812" t="s">
        <v>86</v>
      </c>
      <c r="D48" s="813"/>
      <c r="E48" s="813"/>
      <c r="F48" s="814"/>
      <c r="G48" s="814"/>
      <c r="H48" s="814"/>
      <c r="I48" s="815"/>
    </row>
    <row r="49" spans="1:9" ht="17.25" thickBot="1" x14ac:dyDescent="0.3">
      <c r="A49" s="807"/>
      <c r="B49" s="808"/>
      <c r="C49" s="823" t="s">
        <v>87</v>
      </c>
      <c r="D49" s="822"/>
      <c r="E49" s="822"/>
      <c r="F49" s="824"/>
      <c r="G49" s="824"/>
      <c r="H49" s="824"/>
      <c r="I49" s="825"/>
    </row>
    <row r="50" spans="1:9" ht="17.25" thickBot="1" x14ac:dyDescent="0.3">
      <c r="A50" s="142" t="s">
        <v>88</v>
      </c>
      <c r="B50" s="265" t="s">
        <v>89</v>
      </c>
      <c r="C50" s="800" t="s">
        <v>220</v>
      </c>
      <c r="D50" s="801"/>
      <c r="E50" s="801"/>
      <c r="F50" s="801"/>
      <c r="G50" s="801"/>
      <c r="H50" s="801"/>
      <c r="I50" s="802"/>
    </row>
    <row r="51" spans="1:9" ht="66.75" thickBot="1" x14ac:dyDescent="0.3">
      <c r="A51" s="834" t="s">
        <v>90</v>
      </c>
      <c r="B51" s="836"/>
      <c r="C51" s="263" t="s">
        <v>91</v>
      </c>
      <c r="D51" s="312">
        <v>0</v>
      </c>
      <c r="E51" s="265">
        <v>35</v>
      </c>
      <c r="F51" s="312">
        <v>35</v>
      </c>
      <c r="G51" s="265"/>
      <c r="H51" s="265"/>
      <c r="I51" s="265"/>
    </row>
    <row r="52" spans="1:9" ht="50.25" thickBot="1" x14ac:dyDescent="0.3">
      <c r="A52" s="800"/>
      <c r="B52" s="802"/>
      <c r="C52" s="263" t="s">
        <v>92</v>
      </c>
      <c r="D52" s="312">
        <v>0</v>
      </c>
      <c r="E52" s="312">
        <v>13500</v>
      </c>
      <c r="F52" s="312">
        <v>13500</v>
      </c>
      <c r="G52" s="265"/>
      <c r="H52" s="265"/>
      <c r="I52" s="265"/>
    </row>
    <row r="53" spans="1:9" ht="17.25" thickBot="1" x14ac:dyDescent="0.3">
      <c r="A53" s="762" t="s">
        <v>93</v>
      </c>
      <c r="B53" s="764"/>
      <c r="C53" s="263"/>
      <c r="D53" s="263"/>
      <c r="E53" s="263"/>
      <c r="F53" s="265"/>
      <c r="G53" s="265"/>
      <c r="H53" s="265"/>
      <c r="I53" s="265"/>
    </row>
    <row r="54" spans="1:9" ht="54" customHeight="1" thickBot="1" x14ac:dyDescent="0.3">
      <c r="A54" s="762" t="s">
        <v>94</v>
      </c>
      <c r="B54" s="763"/>
      <c r="C54" s="764"/>
      <c r="D54" s="263"/>
      <c r="E54" s="263"/>
      <c r="F54" s="265"/>
      <c r="G54" s="267">
        <f>SUM(Kotayq!C34:C35)</f>
        <v>0</v>
      </c>
      <c r="H54" s="267">
        <f>SUM(Kotayq!D34:D35)</f>
        <v>161000</v>
      </c>
      <c r="I54" s="267">
        <f>SUM(Kotayq!E34:E35)</f>
        <v>161000</v>
      </c>
    </row>
    <row r="55" spans="1:9" ht="32.25" customHeight="1" thickBot="1" x14ac:dyDescent="0.3">
      <c r="A55" s="762" t="s">
        <v>95</v>
      </c>
      <c r="B55" s="764"/>
      <c r="C55" s="144">
        <f>I54</f>
        <v>161000</v>
      </c>
      <c r="D55" s="272"/>
      <c r="E55" s="272"/>
      <c r="F55" s="265"/>
      <c r="G55" s="265"/>
      <c r="H55" s="265"/>
      <c r="I55" s="265"/>
    </row>
    <row r="56" spans="1:9" ht="121.5" customHeight="1" thickBot="1" x14ac:dyDescent="0.3">
      <c r="A56" s="762" t="s">
        <v>96</v>
      </c>
      <c r="B56" s="764"/>
      <c r="C56" s="263"/>
      <c r="D56" s="263"/>
      <c r="E56" s="263"/>
      <c r="F56" s="265"/>
      <c r="G56" s="265"/>
      <c r="H56" s="265"/>
      <c r="I56" s="265"/>
    </row>
    <row r="57" spans="1:9" ht="17.25" thickBot="1" x14ac:dyDescent="0.3">
      <c r="A57" s="759" t="s">
        <v>78</v>
      </c>
      <c r="B57" s="760"/>
      <c r="C57" s="760"/>
      <c r="D57" s="760"/>
      <c r="E57" s="760"/>
      <c r="F57" s="760"/>
      <c r="G57" s="760"/>
      <c r="H57" s="760"/>
      <c r="I57" s="761"/>
    </row>
    <row r="58" spans="1:9" ht="17.25" thickBot="1" x14ac:dyDescent="0.3">
      <c r="A58" s="762" t="s">
        <v>216</v>
      </c>
      <c r="B58" s="763"/>
      <c r="C58" s="763"/>
      <c r="D58" s="763"/>
      <c r="E58" s="763"/>
      <c r="F58" s="763"/>
      <c r="G58" s="763"/>
      <c r="H58" s="763"/>
      <c r="I58" s="764"/>
    </row>
    <row r="59" spans="1:9" ht="17.25" thickBot="1" x14ac:dyDescent="0.3">
      <c r="A59" s="759" t="s">
        <v>79</v>
      </c>
      <c r="B59" s="760"/>
      <c r="C59" s="760"/>
      <c r="D59" s="760"/>
      <c r="E59" s="760"/>
      <c r="F59" s="760"/>
      <c r="G59" s="760"/>
      <c r="H59" s="760"/>
      <c r="I59" s="761"/>
    </row>
    <row r="60" spans="1:9" ht="17.25" thickBot="1" x14ac:dyDescent="0.3">
      <c r="A60" s="762" t="s">
        <v>97</v>
      </c>
      <c r="B60" s="763"/>
      <c r="C60" s="763"/>
      <c r="D60" s="763"/>
      <c r="E60" s="763"/>
      <c r="F60" s="763"/>
      <c r="G60" s="763"/>
      <c r="H60" s="763"/>
      <c r="I60" s="764"/>
    </row>
    <row r="61" spans="1:9" ht="16.5" x14ac:dyDescent="0.25">
      <c r="A61" s="468" t="s">
        <v>66</v>
      </c>
      <c r="B61" s="469"/>
      <c r="C61" s="472" t="s">
        <v>36</v>
      </c>
      <c r="D61" s="473"/>
      <c r="E61" s="473"/>
      <c r="F61" s="473"/>
      <c r="G61" s="473"/>
      <c r="H61" s="473"/>
      <c r="I61" s="474"/>
    </row>
    <row r="62" spans="1:9" ht="16.5" customHeight="1" x14ac:dyDescent="0.25">
      <c r="A62" s="470"/>
      <c r="B62" s="471"/>
      <c r="C62" s="580" t="s">
        <v>137</v>
      </c>
      <c r="D62" s="581"/>
      <c r="E62" s="581"/>
      <c r="F62" s="581"/>
      <c r="G62" s="581"/>
      <c r="H62" s="581"/>
      <c r="I62" s="582"/>
    </row>
    <row r="63" spans="1:9" ht="16.5" x14ac:dyDescent="0.25">
      <c r="A63" s="478" t="s">
        <v>124</v>
      </c>
      <c r="B63" s="479" t="s">
        <v>89</v>
      </c>
      <c r="C63" s="580" t="s">
        <v>70</v>
      </c>
      <c r="D63" s="581"/>
      <c r="E63" s="581"/>
      <c r="F63" s="581"/>
      <c r="G63" s="581"/>
      <c r="H63" s="581"/>
      <c r="I63" s="582"/>
    </row>
    <row r="64" spans="1:9" ht="17.25" thickBot="1" x14ac:dyDescent="0.3">
      <c r="A64" s="578"/>
      <c r="B64" s="579"/>
      <c r="C64" s="583" t="s">
        <v>138</v>
      </c>
      <c r="D64" s="584"/>
      <c r="E64" s="584"/>
      <c r="F64" s="584"/>
      <c r="G64" s="584"/>
      <c r="H64" s="584"/>
      <c r="I64" s="585"/>
    </row>
    <row r="65" spans="1:9" ht="33" x14ac:dyDescent="0.25">
      <c r="A65" s="563" t="s">
        <v>90</v>
      </c>
      <c r="B65" s="564"/>
      <c r="C65" s="62" t="s">
        <v>139</v>
      </c>
      <c r="D65" s="97">
        <v>3</v>
      </c>
      <c r="E65" s="97">
        <v>3</v>
      </c>
      <c r="F65" s="97">
        <v>3</v>
      </c>
      <c r="G65" s="98"/>
      <c r="H65" s="98"/>
      <c r="I65" s="65"/>
    </row>
    <row r="66" spans="1:9" ht="17.25" thickBot="1" x14ac:dyDescent="0.3">
      <c r="A66" s="565" t="s">
        <v>93</v>
      </c>
      <c r="B66" s="566"/>
      <c r="C66" s="66"/>
      <c r="D66" s="66"/>
      <c r="E66" s="66"/>
      <c r="F66" s="67"/>
      <c r="G66" s="68"/>
      <c r="H66" s="68"/>
      <c r="I66" s="69"/>
    </row>
    <row r="67" spans="1:9" ht="60.75" customHeight="1" thickBot="1" x14ac:dyDescent="0.3">
      <c r="A67" s="567" t="s">
        <v>105</v>
      </c>
      <c r="B67" s="568"/>
      <c r="C67" s="568"/>
      <c r="D67" s="251"/>
      <c r="E67" s="251"/>
      <c r="F67" s="71"/>
      <c r="G67" s="99">
        <f>SUM(Kotayq!C13:C15)</f>
        <v>24000</v>
      </c>
      <c r="H67" s="99">
        <f>SUM(Kotayq!D13:D15)</f>
        <v>123000</v>
      </c>
      <c r="I67" s="99">
        <f>SUM(Kotayq!E13:E15)</f>
        <v>134000</v>
      </c>
    </row>
    <row r="68" spans="1:9" ht="57.75" customHeight="1" thickBot="1" x14ac:dyDescent="0.3">
      <c r="A68" s="569" t="s">
        <v>106</v>
      </c>
      <c r="B68" s="570"/>
      <c r="C68" s="100">
        <f>I67</f>
        <v>134000</v>
      </c>
      <c r="D68" s="100"/>
      <c r="E68" s="100"/>
      <c r="F68" s="71"/>
      <c r="G68" s="74"/>
      <c r="H68" s="74"/>
      <c r="I68" s="75"/>
    </row>
    <row r="69" spans="1:9" ht="139.5" customHeight="1" thickBot="1" x14ac:dyDescent="0.3">
      <c r="A69" s="569" t="s">
        <v>107</v>
      </c>
      <c r="B69" s="570"/>
      <c r="C69" s="248"/>
      <c r="D69" s="248"/>
      <c r="E69" s="248"/>
      <c r="F69" s="71"/>
      <c r="G69" s="74"/>
      <c r="H69" s="74"/>
      <c r="I69" s="75"/>
    </row>
    <row r="70" spans="1:9" ht="16.5" x14ac:dyDescent="0.25">
      <c r="A70" s="505" t="s">
        <v>78</v>
      </c>
      <c r="B70" s="506"/>
      <c r="C70" s="506"/>
      <c r="D70" s="506"/>
      <c r="E70" s="506"/>
      <c r="F70" s="506"/>
      <c r="G70" s="507"/>
      <c r="H70" s="507"/>
      <c r="I70" s="508"/>
    </row>
    <row r="71" spans="1:9" ht="17.25" thickBot="1" x14ac:dyDescent="0.3">
      <c r="A71" s="449" t="s">
        <v>221</v>
      </c>
      <c r="B71" s="450"/>
      <c r="C71" s="450"/>
      <c r="D71" s="450"/>
      <c r="E71" s="450"/>
      <c r="F71" s="450"/>
      <c r="G71" s="451"/>
      <c r="H71" s="451"/>
      <c r="I71" s="452"/>
    </row>
    <row r="72" spans="1:9" ht="16.5" x14ac:dyDescent="0.25">
      <c r="A72" s="505" t="s">
        <v>79</v>
      </c>
      <c r="B72" s="506"/>
      <c r="C72" s="506"/>
      <c r="D72" s="506"/>
      <c r="E72" s="506"/>
      <c r="F72" s="506"/>
      <c r="G72" s="507"/>
      <c r="H72" s="507"/>
      <c r="I72" s="508"/>
    </row>
    <row r="73" spans="1:9" ht="17.25" thickBot="1" x14ac:dyDescent="0.3">
      <c r="A73" s="449" t="s">
        <v>97</v>
      </c>
      <c r="B73" s="450"/>
      <c r="C73" s="450"/>
      <c r="D73" s="450"/>
      <c r="E73" s="450"/>
      <c r="F73" s="450"/>
      <c r="G73" s="451"/>
      <c r="H73" s="451"/>
      <c r="I73" s="452"/>
    </row>
    <row r="74" spans="1:9" ht="16.5" x14ac:dyDescent="0.25">
      <c r="A74" s="421" t="s">
        <v>66</v>
      </c>
      <c r="B74" s="422"/>
      <c r="C74" s="425" t="s">
        <v>36</v>
      </c>
      <c r="D74" s="426"/>
      <c r="E74" s="426"/>
      <c r="F74" s="426"/>
      <c r="G74" s="426"/>
      <c r="H74" s="426"/>
      <c r="I74" s="427"/>
    </row>
    <row r="75" spans="1:9" ht="16.5" x14ac:dyDescent="0.25">
      <c r="A75" s="423"/>
      <c r="B75" s="424"/>
      <c r="C75" s="428" t="s">
        <v>180</v>
      </c>
      <c r="D75" s="429"/>
      <c r="E75" s="429"/>
      <c r="F75" s="429"/>
      <c r="G75" s="429"/>
      <c r="H75" s="429"/>
      <c r="I75" s="430"/>
    </row>
    <row r="76" spans="1:9" ht="16.5" x14ac:dyDescent="0.25">
      <c r="A76" s="431" t="s">
        <v>150</v>
      </c>
      <c r="B76" s="433" t="s">
        <v>89</v>
      </c>
      <c r="C76" s="435" t="s">
        <v>70</v>
      </c>
      <c r="D76" s="436"/>
      <c r="E76" s="436"/>
      <c r="F76" s="436"/>
      <c r="G76" s="436"/>
      <c r="H76" s="436"/>
      <c r="I76" s="437"/>
    </row>
    <row r="77" spans="1:9" ht="17.25" thickBot="1" x14ac:dyDescent="0.3">
      <c r="A77" s="432"/>
      <c r="B77" s="434"/>
      <c r="C77" s="438" t="s">
        <v>219</v>
      </c>
      <c r="D77" s="439"/>
      <c r="E77" s="439"/>
      <c r="F77" s="439"/>
      <c r="G77" s="439"/>
      <c r="H77" s="439"/>
      <c r="I77" s="440"/>
    </row>
    <row r="78" spans="1:9" ht="41.25" customHeight="1" x14ac:dyDescent="0.25">
      <c r="A78" s="441" t="s">
        <v>90</v>
      </c>
      <c r="B78" s="442"/>
      <c r="C78" s="119" t="s">
        <v>139</v>
      </c>
      <c r="D78" s="120">
        <v>0</v>
      </c>
      <c r="E78" s="120">
        <v>2</v>
      </c>
      <c r="F78" s="120">
        <v>2</v>
      </c>
      <c r="G78" s="121"/>
      <c r="H78" s="121"/>
      <c r="I78" s="122"/>
    </row>
    <row r="79" spans="1:9" ht="17.25" thickBot="1" x14ac:dyDescent="0.3">
      <c r="A79" s="443" t="s">
        <v>93</v>
      </c>
      <c r="B79" s="444"/>
      <c r="C79" s="123"/>
      <c r="D79" s="123"/>
      <c r="E79" s="123"/>
      <c r="F79" s="249"/>
      <c r="G79" s="124"/>
      <c r="H79" s="124"/>
      <c r="I79" s="53"/>
    </row>
    <row r="80" spans="1:9" ht="55.5" customHeight="1" thickBot="1" x14ac:dyDescent="0.3">
      <c r="A80" s="409" t="s">
        <v>105</v>
      </c>
      <c r="B80" s="410"/>
      <c r="C80" s="410"/>
      <c r="D80" s="261"/>
      <c r="E80" s="261"/>
      <c r="F80" s="88"/>
      <c r="G80" s="125">
        <f>SUM(Kotayq!C16:C17)</f>
        <v>0</v>
      </c>
      <c r="H80" s="125">
        <f>SUM(Kotayq!D16:D17)</f>
        <v>133920</v>
      </c>
      <c r="I80" s="125">
        <f>SUM(Kotayq!E16:E17)</f>
        <v>148800</v>
      </c>
    </row>
    <row r="81" spans="1:9" ht="61.5" customHeight="1" thickBot="1" x14ac:dyDescent="0.3">
      <c r="A81" s="411" t="s">
        <v>106</v>
      </c>
      <c r="B81" s="412"/>
      <c r="C81" s="126">
        <f>I80</f>
        <v>148800</v>
      </c>
      <c r="D81" s="126"/>
      <c r="E81" s="126"/>
      <c r="F81" s="88"/>
      <c r="G81" s="91"/>
      <c r="H81" s="91"/>
      <c r="I81" s="87"/>
    </row>
    <row r="82" spans="1:9" ht="131.25" customHeight="1" thickBot="1" x14ac:dyDescent="0.3">
      <c r="A82" s="411" t="s">
        <v>107</v>
      </c>
      <c r="B82" s="412"/>
      <c r="C82" s="253"/>
      <c r="D82" s="253"/>
      <c r="E82" s="253"/>
      <c r="F82" s="88"/>
      <c r="G82" s="91"/>
      <c r="H82" s="91"/>
      <c r="I82" s="87"/>
    </row>
    <row r="83" spans="1:9" ht="16.5" x14ac:dyDescent="0.25">
      <c r="A83" s="413" t="s">
        <v>78</v>
      </c>
      <c r="B83" s="414"/>
      <c r="C83" s="414"/>
      <c r="D83" s="414"/>
      <c r="E83" s="414"/>
      <c r="F83" s="414"/>
      <c r="G83" s="415"/>
      <c r="H83" s="415"/>
      <c r="I83" s="416"/>
    </row>
    <row r="84" spans="1:9" ht="23.25" customHeight="1" thickBot="1" x14ac:dyDescent="0.3">
      <c r="A84" s="417" t="s">
        <v>222</v>
      </c>
      <c r="B84" s="418"/>
      <c r="C84" s="418"/>
      <c r="D84" s="418"/>
      <c r="E84" s="418"/>
      <c r="F84" s="418"/>
      <c r="G84" s="419"/>
      <c r="H84" s="419"/>
      <c r="I84" s="420"/>
    </row>
    <row r="85" spans="1:9" ht="16.5" x14ac:dyDescent="0.25">
      <c r="A85" s="413" t="s">
        <v>79</v>
      </c>
      <c r="B85" s="414"/>
      <c r="C85" s="414"/>
      <c r="D85" s="414"/>
      <c r="E85" s="414"/>
      <c r="F85" s="414"/>
      <c r="G85" s="415"/>
      <c r="H85" s="415"/>
      <c r="I85" s="416"/>
    </row>
    <row r="86" spans="1:9" ht="24.75" customHeight="1" thickBot="1" x14ac:dyDescent="0.3">
      <c r="A86" s="417" t="s">
        <v>97</v>
      </c>
      <c r="B86" s="418"/>
      <c r="C86" s="418"/>
      <c r="D86" s="418"/>
      <c r="E86" s="418"/>
      <c r="F86" s="418"/>
      <c r="G86" s="419"/>
      <c r="H86" s="419"/>
      <c r="I86" s="420"/>
    </row>
    <row r="87" spans="1:9" s="51" customFormat="1" ht="16.5" x14ac:dyDescent="0.25">
      <c r="A87" s="421" t="s">
        <v>66</v>
      </c>
      <c r="B87" s="422"/>
      <c r="C87" s="435" t="s">
        <v>36</v>
      </c>
      <c r="D87" s="436"/>
      <c r="E87" s="436"/>
      <c r="F87" s="436"/>
      <c r="G87" s="436"/>
      <c r="H87" s="436"/>
      <c r="I87" s="437"/>
    </row>
    <row r="88" spans="1:9" s="51" customFormat="1" ht="16.5" x14ac:dyDescent="0.25">
      <c r="A88" s="423"/>
      <c r="B88" s="424"/>
      <c r="C88" s="752" t="s">
        <v>714</v>
      </c>
      <c r="D88" s="753"/>
      <c r="E88" s="753"/>
      <c r="F88" s="754"/>
      <c r="G88" s="754"/>
      <c r="H88" s="754"/>
      <c r="I88" s="755"/>
    </row>
    <row r="89" spans="1:9" s="51" customFormat="1" ht="16.5" x14ac:dyDescent="0.25">
      <c r="A89" s="431" t="s">
        <v>166</v>
      </c>
      <c r="B89" s="433" t="s">
        <v>110</v>
      </c>
      <c r="C89" s="435" t="s">
        <v>70</v>
      </c>
      <c r="D89" s="436"/>
      <c r="E89" s="436"/>
      <c r="F89" s="436"/>
      <c r="G89" s="436"/>
      <c r="H89" s="436"/>
      <c r="I89" s="437"/>
    </row>
    <row r="90" spans="1:9" s="51" customFormat="1" ht="32.25" customHeight="1" thickBot="1" x14ac:dyDescent="0.3">
      <c r="A90" s="431"/>
      <c r="B90" s="433"/>
      <c r="C90" s="752" t="s">
        <v>656</v>
      </c>
      <c r="D90" s="753"/>
      <c r="E90" s="753"/>
      <c r="F90" s="754"/>
      <c r="G90" s="754"/>
      <c r="H90" s="754"/>
      <c r="I90" s="755"/>
    </row>
    <row r="91" spans="1:9" s="51" customFormat="1" ht="50.25" customHeight="1" thickBot="1" x14ac:dyDescent="0.3">
      <c r="A91" s="411" t="s">
        <v>112</v>
      </c>
      <c r="B91" s="412"/>
      <c r="C91" s="282" t="s">
        <v>657</v>
      </c>
      <c r="D91" s="283">
        <v>16</v>
      </c>
      <c r="E91" s="86"/>
      <c r="F91" s="85"/>
      <c r="G91" s="91"/>
      <c r="H91" s="91"/>
      <c r="I91" s="87"/>
    </row>
    <row r="92" spans="1:9" s="51" customFormat="1" ht="41.25" customHeight="1" thickBot="1" x14ac:dyDescent="0.3">
      <c r="A92" s="411" t="s">
        <v>114</v>
      </c>
      <c r="B92" s="412"/>
      <c r="C92" s="260"/>
      <c r="D92" s="88" t="s">
        <v>72</v>
      </c>
      <c r="E92" s="88" t="s">
        <v>72</v>
      </c>
      <c r="F92" s="88" t="s">
        <v>72</v>
      </c>
      <c r="G92" s="5">
        <f>Kotayq!C40</f>
        <v>0</v>
      </c>
      <c r="H92" s="5">
        <f>Kotayq!D40</f>
        <v>0</v>
      </c>
      <c r="I92" s="5">
        <f>Kotayq!E40</f>
        <v>75000</v>
      </c>
    </row>
    <row r="93" spans="1:9" s="51" customFormat="1" ht="17.25" thickBot="1" x14ac:dyDescent="0.3">
      <c r="A93" s="411" t="s">
        <v>115</v>
      </c>
      <c r="B93" s="619"/>
      <c r="C93" s="412"/>
      <c r="D93" s="252"/>
      <c r="E93" s="252"/>
      <c r="F93" s="88"/>
      <c r="G93" s="91"/>
      <c r="H93" s="91"/>
      <c r="I93" s="87"/>
    </row>
    <row r="94" spans="1:9" s="51" customFormat="1" ht="16.5" x14ac:dyDescent="0.25">
      <c r="A94" s="620" t="s">
        <v>116</v>
      </c>
      <c r="B94" s="621"/>
      <c r="C94" s="621"/>
      <c r="D94" s="621"/>
      <c r="E94" s="621"/>
      <c r="F94" s="621"/>
      <c r="G94" s="621"/>
      <c r="H94" s="621"/>
      <c r="I94" s="622"/>
    </row>
    <row r="95" spans="1:9" s="51" customFormat="1" ht="17.25" thickBot="1" x14ac:dyDescent="0.3">
      <c r="A95" s="623" t="s">
        <v>634</v>
      </c>
      <c r="B95" s="624"/>
      <c r="C95" s="624"/>
      <c r="D95" s="624"/>
      <c r="E95" s="624"/>
      <c r="F95" s="624"/>
      <c r="G95" s="624"/>
      <c r="H95" s="624"/>
      <c r="I95" s="625"/>
    </row>
    <row r="96" spans="1:9" s="51" customFormat="1" ht="16.5" x14ac:dyDescent="0.25">
      <c r="A96" s="413" t="s">
        <v>78</v>
      </c>
      <c r="B96" s="414"/>
      <c r="C96" s="414"/>
      <c r="D96" s="414"/>
      <c r="E96" s="414"/>
      <c r="F96" s="414"/>
      <c r="G96" s="415"/>
      <c r="H96" s="415"/>
      <c r="I96" s="416"/>
    </row>
    <row r="97" spans="1:9" s="51" customFormat="1" ht="15" customHeight="1" thickBot="1" x14ac:dyDescent="0.3">
      <c r="A97" s="417" t="s">
        <v>118</v>
      </c>
      <c r="B97" s="418"/>
      <c r="C97" s="418"/>
      <c r="D97" s="418"/>
      <c r="E97" s="418"/>
      <c r="F97" s="418"/>
      <c r="G97" s="419"/>
      <c r="H97" s="419"/>
      <c r="I97" s="420"/>
    </row>
    <row r="98" spans="1:9" s="51" customFormat="1" ht="16.5" x14ac:dyDescent="0.25">
      <c r="A98" s="413" t="s">
        <v>79</v>
      </c>
      <c r="B98" s="414"/>
      <c r="C98" s="414"/>
      <c r="D98" s="414"/>
      <c r="E98" s="414"/>
      <c r="F98" s="414"/>
      <c r="G98" s="415"/>
      <c r="H98" s="415"/>
      <c r="I98" s="416"/>
    </row>
    <row r="99" spans="1:9" s="51" customFormat="1" ht="48.75" customHeight="1" thickBot="1" x14ac:dyDescent="0.3">
      <c r="A99" s="417" t="s">
        <v>119</v>
      </c>
      <c r="B99" s="418"/>
      <c r="C99" s="418"/>
      <c r="D99" s="418"/>
      <c r="E99" s="418"/>
      <c r="F99" s="418"/>
      <c r="G99" s="419"/>
      <c r="H99" s="419"/>
      <c r="I99" s="420"/>
    </row>
    <row r="100" spans="1:9" ht="16.5" x14ac:dyDescent="0.25">
      <c r="A100" s="413" t="s">
        <v>79</v>
      </c>
      <c r="B100" s="414"/>
      <c r="C100" s="414"/>
      <c r="D100" s="414"/>
      <c r="E100" s="414"/>
      <c r="F100" s="414"/>
      <c r="G100" s="415"/>
      <c r="H100" s="415"/>
      <c r="I100" s="416"/>
    </row>
    <row r="101" spans="1:9" ht="17.25" thickBot="1" x14ac:dyDescent="0.3">
      <c r="A101" s="417" t="s">
        <v>97</v>
      </c>
      <c r="B101" s="418"/>
      <c r="C101" s="418"/>
      <c r="D101" s="418"/>
      <c r="E101" s="418"/>
      <c r="F101" s="418"/>
      <c r="G101" s="419"/>
      <c r="H101" s="419"/>
      <c r="I101" s="420"/>
    </row>
    <row r="102" spans="1:9" ht="16.5" x14ac:dyDescent="0.25">
      <c r="A102" s="468" t="s">
        <v>66</v>
      </c>
      <c r="B102" s="469"/>
      <c r="C102" s="472" t="s">
        <v>36</v>
      </c>
      <c r="D102" s="473"/>
      <c r="E102" s="473"/>
      <c r="F102" s="473"/>
      <c r="G102" s="473"/>
      <c r="H102" s="473"/>
      <c r="I102" s="474"/>
    </row>
    <row r="103" spans="1:9" ht="16.5" x14ac:dyDescent="0.25">
      <c r="A103" s="470"/>
      <c r="B103" s="471"/>
      <c r="C103" s="558" t="s">
        <v>719</v>
      </c>
      <c r="D103" s="559"/>
      <c r="E103" s="559"/>
      <c r="F103" s="559"/>
      <c r="G103" s="559"/>
      <c r="H103" s="559"/>
      <c r="I103" s="560"/>
    </row>
    <row r="104" spans="1:9" ht="16.5" x14ac:dyDescent="0.25">
      <c r="A104" s="478" t="s">
        <v>150</v>
      </c>
      <c r="B104" s="479" t="s">
        <v>89</v>
      </c>
      <c r="C104" s="580" t="s">
        <v>70</v>
      </c>
      <c r="D104" s="581"/>
      <c r="E104" s="581"/>
      <c r="F104" s="581"/>
      <c r="G104" s="581"/>
      <c r="H104" s="581"/>
      <c r="I104" s="582"/>
    </row>
    <row r="105" spans="1:9" ht="17.25" thickBot="1" x14ac:dyDescent="0.3">
      <c r="A105" s="578"/>
      <c r="B105" s="579"/>
      <c r="C105" s="583" t="s">
        <v>718</v>
      </c>
      <c r="D105" s="584"/>
      <c r="E105" s="584"/>
      <c r="F105" s="584"/>
      <c r="G105" s="584"/>
      <c r="H105" s="584"/>
      <c r="I105" s="585"/>
    </row>
    <row r="106" spans="1:9" ht="66" x14ac:dyDescent="0.25">
      <c r="A106" s="563" t="s">
        <v>90</v>
      </c>
      <c r="B106" s="564"/>
      <c r="C106" s="62" t="s">
        <v>103</v>
      </c>
      <c r="D106" s="97">
        <v>26</v>
      </c>
      <c r="E106" s="97">
        <v>26</v>
      </c>
      <c r="F106" s="97">
        <v>26</v>
      </c>
      <c r="G106" s="64"/>
      <c r="H106" s="64"/>
      <c r="I106" s="65"/>
    </row>
    <row r="107" spans="1:9" ht="83.25" thickBot="1" x14ac:dyDescent="0.3">
      <c r="A107" s="565" t="s">
        <v>93</v>
      </c>
      <c r="B107" s="566"/>
      <c r="C107" s="66" t="s">
        <v>104</v>
      </c>
      <c r="D107" s="66"/>
      <c r="E107" s="66"/>
      <c r="F107" s="67">
        <v>100</v>
      </c>
      <c r="G107" s="68"/>
      <c r="H107" s="68"/>
      <c r="I107" s="69"/>
    </row>
    <row r="108" spans="1:9" ht="60" customHeight="1" thickBot="1" x14ac:dyDescent="0.3">
      <c r="A108" s="567" t="s">
        <v>105</v>
      </c>
      <c r="B108" s="568"/>
      <c r="C108" s="568"/>
      <c r="D108" s="251"/>
      <c r="E108" s="251"/>
      <c r="F108" s="71"/>
      <c r="G108" s="72">
        <f>Kotayq!C43</f>
        <v>51300</v>
      </c>
      <c r="H108" s="72">
        <f>Kotayq!D43</f>
        <v>51300</v>
      </c>
      <c r="I108" s="72">
        <f>Kotayq!E43</f>
        <v>51300</v>
      </c>
    </row>
    <row r="109" spans="1:9" ht="58.5" customHeight="1" thickBot="1" x14ac:dyDescent="0.3">
      <c r="A109" s="569" t="s">
        <v>106</v>
      </c>
      <c r="B109" s="570"/>
      <c r="C109" s="72">
        <f>I108</f>
        <v>51300</v>
      </c>
      <c r="D109" s="73"/>
      <c r="E109" s="73"/>
      <c r="F109" s="71"/>
      <c r="G109" s="74"/>
      <c r="H109" s="74"/>
      <c r="I109" s="75"/>
    </row>
    <row r="110" spans="1:9" ht="132.75" customHeight="1" thickBot="1" x14ac:dyDescent="0.3">
      <c r="A110" s="569" t="s">
        <v>107</v>
      </c>
      <c r="B110" s="570"/>
      <c r="C110" s="248"/>
      <c r="D110" s="248"/>
      <c r="E110" s="248"/>
      <c r="F110" s="71"/>
      <c r="G110" s="74"/>
      <c r="H110" s="74"/>
      <c r="I110" s="75"/>
    </row>
    <row r="111" spans="1:9" ht="16.5" x14ac:dyDescent="0.25">
      <c r="A111" s="505" t="s">
        <v>78</v>
      </c>
      <c r="B111" s="506"/>
      <c r="C111" s="506"/>
      <c r="D111" s="506"/>
      <c r="E111" s="506"/>
      <c r="F111" s="506"/>
      <c r="G111" s="507"/>
      <c r="H111" s="507"/>
      <c r="I111" s="508"/>
    </row>
    <row r="112" spans="1:9" ht="17.25" thickBot="1" x14ac:dyDescent="0.3">
      <c r="A112" s="449" t="s">
        <v>658</v>
      </c>
      <c r="B112" s="450"/>
      <c r="C112" s="450"/>
      <c r="D112" s="450"/>
      <c r="E112" s="450"/>
      <c r="F112" s="450"/>
      <c r="G112" s="451"/>
      <c r="H112" s="451"/>
      <c r="I112" s="452"/>
    </row>
    <row r="113" spans="1:9" ht="16.5" x14ac:dyDescent="0.25">
      <c r="A113" s="505" t="s">
        <v>79</v>
      </c>
      <c r="B113" s="506"/>
      <c r="C113" s="506"/>
      <c r="D113" s="506"/>
      <c r="E113" s="506"/>
      <c r="F113" s="506"/>
      <c r="G113" s="507"/>
      <c r="H113" s="507"/>
      <c r="I113" s="508"/>
    </row>
    <row r="114" spans="1:9" ht="17.25" thickBot="1" x14ac:dyDescent="0.3">
      <c r="A114" s="449" t="s">
        <v>97</v>
      </c>
      <c r="B114" s="450"/>
      <c r="C114" s="450"/>
      <c r="D114" s="450"/>
      <c r="E114" s="450"/>
      <c r="F114" s="450"/>
      <c r="G114" s="451"/>
      <c r="H114" s="451"/>
      <c r="I114" s="452"/>
    </row>
    <row r="115" spans="1:9" s="51" customFormat="1" ht="16.5" x14ac:dyDescent="0.25">
      <c r="A115" s="765" t="s">
        <v>66</v>
      </c>
      <c r="B115" s="766"/>
      <c r="C115" s="769" t="s">
        <v>36</v>
      </c>
      <c r="D115" s="770"/>
      <c r="E115" s="770"/>
      <c r="F115" s="770"/>
      <c r="G115" s="770"/>
      <c r="H115" s="770"/>
      <c r="I115" s="771"/>
    </row>
    <row r="116" spans="1:9" s="51" customFormat="1" ht="16.5" x14ac:dyDescent="0.25">
      <c r="A116" s="767"/>
      <c r="B116" s="768"/>
      <c r="C116" s="772" t="s">
        <v>173</v>
      </c>
      <c r="D116" s="773"/>
      <c r="E116" s="773"/>
      <c r="F116" s="773"/>
      <c r="G116" s="773"/>
      <c r="H116" s="773"/>
      <c r="I116" s="774"/>
    </row>
    <row r="117" spans="1:9" s="51" customFormat="1" ht="16.5" x14ac:dyDescent="0.25">
      <c r="A117" s="775" t="s">
        <v>166</v>
      </c>
      <c r="B117" s="776" t="s">
        <v>110</v>
      </c>
      <c r="C117" s="777" t="s">
        <v>70</v>
      </c>
      <c r="D117" s="778"/>
      <c r="E117" s="778"/>
      <c r="F117" s="778"/>
      <c r="G117" s="778"/>
      <c r="H117" s="778"/>
      <c r="I117" s="779"/>
    </row>
    <row r="118" spans="1:9" s="51" customFormat="1" ht="17.25" thickBot="1" x14ac:dyDescent="0.3">
      <c r="A118" s="775"/>
      <c r="B118" s="776"/>
      <c r="C118" s="780" t="s">
        <v>713</v>
      </c>
      <c r="D118" s="781"/>
      <c r="E118" s="781"/>
      <c r="F118" s="781"/>
      <c r="G118" s="781"/>
      <c r="H118" s="781"/>
      <c r="I118" s="782"/>
    </row>
    <row r="119" spans="1:9" s="51" customFormat="1" ht="33.75" thickBot="1" x14ac:dyDescent="0.3">
      <c r="A119" s="783" t="s">
        <v>112</v>
      </c>
      <c r="B119" s="784"/>
      <c r="C119" s="304" t="s">
        <v>113</v>
      </c>
      <c r="D119" s="128">
        <v>1</v>
      </c>
      <c r="E119" s="128">
        <v>1</v>
      </c>
      <c r="F119" s="127">
        <v>1</v>
      </c>
      <c r="G119" s="113"/>
      <c r="H119" s="113"/>
      <c r="I119" s="114"/>
    </row>
    <row r="120" spans="1:9" s="51" customFormat="1" ht="18.75" thickBot="1" x14ac:dyDescent="0.3">
      <c r="A120" s="783" t="s">
        <v>114</v>
      </c>
      <c r="B120" s="784"/>
      <c r="C120" s="115"/>
      <c r="D120" s="112" t="s">
        <v>72</v>
      </c>
      <c r="E120" s="112" t="s">
        <v>72</v>
      </c>
      <c r="F120" s="112" t="s">
        <v>72</v>
      </c>
      <c r="G120" s="115">
        <f>Kotayq!C39</f>
        <v>4800</v>
      </c>
      <c r="H120" s="115">
        <f>Kotayq!D39</f>
        <v>4800</v>
      </c>
      <c r="I120" s="115">
        <f>Kotayq!E39</f>
        <v>4800</v>
      </c>
    </row>
    <row r="121" spans="1:9" s="51" customFormat="1" ht="17.25" thickBot="1" x14ac:dyDescent="0.3">
      <c r="A121" s="783" t="s">
        <v>115</v>
      </c>
      <c r="B121" s="785"/>
      <c r="C121" s="784"/>
      <c r="D121" s="305"/>
      <c r="E121" s="305"/>
      <c r="F121" s="112"/>
      <c r="G121" s="113"/>
      <c r="H121" s="113"/>
      <c r="I121" s="114"/>
    </row>
    <row r="122" spans="1:9" s="51" customFormat="1" ht="16.5" x14ac:dyDescent="0.25">
      <c r="A122" s="786" t="s">
        <v>116</v>
      </c>
      <c r="B122" s="787"/>
      <c r="C122" s="787"/>
      <c r="D122" s="787"/>
      <c r="E122" s="787"/>
      <c r="F122" s="787"/>
      <c r="G122" s="787"/>
      <c r="H122" s="787"/>
      <c r="I122" s="788"/>
    </row>
    <row r="123" spans="1:9" s="51" customFormat="1" ht="17.25" thickBot="1" x14ac:dyDescent="0.3">
      <c r="A123" s="789" t="s">
        <v>210</v>
      </c>
      <c r="B123" s="790"/>
      <c r="C123" s="790"/>
      <c r="D123" s="790"/>
      <c r="E123" s="790"/>
      <c r="F123" s="790"/>
      <c r="G123" s="790"/>
      <c r="H123" s="790"/>
      <c r="I123" s="791"/>
    </row>
    <row r="124" spans="1:9" s="51" customFormat="1" ht="16.5" x14ac:dyDescent="0.25">
      <c r="A124" s="792" t="s">
        <v>78</v>
      </c>
      <c r="B124" s="793"/>
      <c r="C124" s="793"/>
      <c r="D124" s="793"/>
      <c r="E124" s="793"/>
      <c r="F124" s="793"/>
      <c r="G124" s="794"/>
      <c r="H124" s="794"/>
      <c r="I124" s="795"/>
    </row>
    <row r="125" spans="1:9" s="51" customFormat="1" ht="17.25" thickBot="1" x14ac:dyDescent="0.3">
      <c r="A125" s="796" t="s">
        <v>118</v>
      </c>
      <c r="B125" s="797"/>
      <c r="C125" s="797"/>
      <c r="D125" s="797"/>
      <c r="E125" s="797"/>
      <c r="F125" s="797"/>
      <c r="G125" s="798"/>
      <c r="H125" s="798"/>
      <c r="I125" s="799"/>
    </row>
    <row r="126" spans="1:9" s="51" customFormat="1" ht="16.5" x14ac:dyDescent="0.25">
      <c r="A126" s="792" t="s">
        <v>79</v>
      </c>
      <c r="B126" s="793"/>
      <c r="C126" s="793"/>
      <c r="D126" s="793"/>
      <c r="E126" s="793"/>
      <c r="F126" s="793"/>
      <c r="G126" s="794"/>
      <c r="H126" s="794"/>
      <c r="I126" s="795"/>
    </row>
    <row r="127" spans="1:9" s="51" customFormat="1" ht="17.25" thickBot="1" x14ac:dyDescent="0.3">
      <c r="A127" s="796" t="s">
        <v>174</v>
      </c>
      <c r="B127" s="797"/>
      <c r="C127" s="797"/>
      <c r="D127" s="797"/>
      <c r="E127" s="797"/>
      <c r="F127" s="797"/>
      <c r="G127" s="798"/>
      <c r="H127" s="798"/>
      <c r="I127" s="799"/>
    </row>
    <row r="130" spans="9:9" x14ac:dyDescent="0.25">
      <c r="I130" s="278"/>
    </row>
  </sheetData>
  <mergeCells count="143"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  <mergeCell ref="A1:I1"/>
    <mergeCell ref="A3:I3"/>
    <mergeCell ref="A26:I26"/>
    <mergeCell ref="A27:I27"/>
    <mergeCell ref="A28:C30"/>
    <mergeCell ref="D28:I28"/>
    <mergeCell ref="D29:F29"/>
    <mergeCell ref="G29:I29"/>
    <mergeCell ref="C13:I13"/>
    <mergeCell ref="C14:I14"/>
    <mergeCell ref="C21:I21"/>
    <mergeCell ref="A22:B22"/>
    <mergeCell ref="A23:I23"/>
    <mergeCell ref="A24:I24"/>
    <mergeCell ref="A15:A16"/>
    <mergeCell ref="B15:B16"/>
    <mergeCell ref="C16:I16"/>
    <mergeCell ref="A17:B17"/>
    <mergeCell ref="A18:I18"/>
    <mergeCell ref="A19:I19"/>
    <mergeCell ref="A6:I6"/>
    <mergeCell ref="A8:I8"/>
    <mergeCell ref="A10:C12"/>
    <mergeCell ref="D10:I10"/>
    <mergeCell ref="D11:F11"/>
    <mergeCell ref="G11:I11"/>
    <mergeCell ref="A13:B14"/>
    <mergeCell ref="A35:B35"/>
    <mergeCell ref="A36:B36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40:I40"/>
    <mergeCell ref="A31:B33"/>
    <mergeCell ref="C31:I31"/>
    <mergeCell ref="C32:I32"/>
    <mergeCell ref="C33:I33"/>
    <mergeCell ref="C34:I34"/>
    <mergeCell ref="A47:B49"/>
    <mergeCell ref="C47:I47"/>
    <mergeCell ref="C48:I48"/>
    <mergeCell ref="C49:I49"/>
    <mergeCell ref="A41:I41"/>
    <mergeCell ref="A42:I42"/>
    <mergeCell ref="A43:I43"/>
    <mergeCell ref="A57:I57"/>
    <mergeCell ref="A58:I58"/>
    <mergeCell ref="A59:I59"/>
    <mergeCell ref="A60:I60"/>
    <mergeCell ref="C50:I50"/>
    <mergeCell ref="A51:B52"/>
    <mergeCell ref="A53:B53"/>
    <mergeCell ref="A54:C54"/>
    <mergeCell ref="A55:B55"/>
    <mergeCell ref="A56:B56"/>
    <mergeCell ref="A63:A64"/>
    <mergeCell ref="B63:B64"/>
    <mergeCell ref="C63:I63"/>
    <mergeCell ref="C64:I64"/>
    <mergeCell ref="A65:B65"/>
    <mergeCell ref="A66:B66"/>
    <mergeCell ref="A61:B62"/>
    <mergeCell ref="C61:I61"/>
    <mergeCell ref="C62:I62"/>
    <mergeCell ref="A73:I73"/>
    <mergeCell ref="A74:B75"/>
    <mergeCell ref="C74:I74"/>
    <mergeCell ref="C75:I75"/>
    <mergeCell ref="A76:A77"/>
    <mergeCell ref="B76:B77"/>
    <mergeCell ref="C76:I76"/>
    <mergeCell ref="C77:I77"/>
    <mergeCell ref="A67:C67"/>
    <mergeCell ref="A68:B68"/>
    <mergeCell ref="A69:B69"/>
    <mergeCell ref="A70:I70"/>
    <mergeCell ref="A71:I71"/>
    <mergeCell ref="A72:I72"/>
    <mergeCell ref="A84:I84"/>
    <mergeCell ref="A85:I85"/>
    <mergeCell ref="A86:I86"/>
    <mergeCell ref="A78:B78"/>
    <mergeCell ref="A79:B79"/>
    <mergeCell ref="A80:C80"/>
    <mergeCell ref="A81:B81"/>
    <mergeCell ref="A82:B82"/>
    <mergeCell ref="A83:I83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96:I96"/>
    <mergeCell ref="A97:I97"/>
    <mergeCell ref="A98:I98"/>
    <mergeCell ref="A99:I99"/>
    <mergeCell ref="A100:I100"/>
    <mergeCell ref="A101:I101"/>
    <mergeCell ref="A102:B103"/>
    <mergeCell ref="C102:I102"/>
    <mergeCell ref="C103:I103"/>
    <mergeCell ref="A111:I111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09:B109"/>
    <mergeCell ref="A110:B110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zoomScale="85" zoomScaleNormal="85" workbookViewId="0">
      <selection activeCell="A2" sqref="A2:E2"/>
    </sheetView>
  </sheetViews>
  <sheetFormatPr defaultRowHeight="15" x14ac:dyDescent="0.25"/>
  <cols>
    <col min="1" max="1" width="6.85546875" customWidth="1"/>
    <col min="2" max="2" width="44.28515625" style="212" customWidth="1"/>
    <col min="3" max="3" width="15.140625" customWidth="1"/>
    <col min="4" max="4" width="16.7109375" customWidth="1"/>
    <col min="5" max="5" width="16" customWidth="1"/>
  </cols>
  <sheetData>
    <row r="1" spans="1:5" ht="17.25" customHeight="1" x14ac:dyDescent="0.25">
      <c r="A1" s="627" t="s">
        <v>26</v>
      </c>
      <c r="B1" s="627"/>
      <c r="C1" s="627"/>
      <c r="D1" s="627"/>
      <c r="E1" s="627"/>
    </row>
    <row r="2" spans="1:5" ht="33.75" customHeight="1" x14ac:dyDescent="0.25">
      <c r="A2" s="627" t="s">
        <v>835</v>
      </c>
      <c r="B2" s="627"/>
      <c r="C2" s="627"/>
      <c r="D2" s="627"/>
      <c r="E2" s="627"/>
    </row>
    <row r="3" spans="1:5" ht="17.25" x14ac:dyDescent="0.25">
      <c r="A3" s="1"/>
      <c r="B3" s="2"/>
      <c r="C3" s="1"/>
      <c r="D3" s="1"/>
      <c r="E3" s="1"/>
    </row>
    <row r="4" spans="1:5" ht="17.25" x14ac:dyDescent="0.25">
      <c r="A4" s="1"/>
      <c r="B4" s="2"/>
      <c r="C4" s="1"/>
      <c r="D4" s="1"/>
      <c r="E4" s="2"/>
    </row>
    <row r="5" spans="1:5" ht="51" customHeight="1" x14ac:dyDescent="0.25">
      <c r="A5" s="847" t="s">
        <v>25</v>
      </c>
      <c r="B5" s="847"/>
      <c r="C5" s="847"/>
      <c r="D5" s="847"/>
      <c r="E5" s="847"/>
    </row>
    <row r="6" spans="1:5" ht="18" x14ac:dyDescent="0.25">
      <c r="A6" s="626" t="s">
        <v>3</v>
      </c>
      <c r="B6" s="626"/>
      <c r="C6" s="626"/>
      <c r="D6" s="626"/>
      <c r="E6" s="626"/>
    </row>
    <row r="7" spans="1:5" ht="75" customHeight="1" x14ac:dyDescent="0.25">
      <c r="A7" s="77" t="s">
        <v>1</v>
      </c>
      <c r="B7" s="145" t="s">
        <v>4</v>
      </c>
      <c r="C7" s="78" t="s">
        <v>14</v>
      </c>
      <c r="D7" s="78" t="s">
        <v>15</v>
      </c>
      <c r="E7" s="77" t="s">
        <v>5</v>
      </c>
    </row>
    <row r="8" spans="1:5" s="12" customFormat="1" ht="17.25" x14ac:dyDescent="0.25">
      <c r="A8" s="163"/>
      <c r="B8" s="7" t="s">
        <v>0</v>
      </c>
      <c r="C8" s="236">
        <f>C18+C10+C58+C54</f>
        <v>559000</v>
      </c>
      <c r="D8" s="236">
        <f>D18+D10+D58+D54</f>
        <v>1145650</v>
      </c>
      <c r="E8" s="236">
        <f>E18+E10+E58+E54</f>
        <v>1320000</v>
      </c>
    </row>
    <row r="9" spans="1:5" ht="17.25" x14ac:dyDescent="0.25">
      <c r="A9" s="79"/>
      <c r="B9" s="79" t="s">
        <v>6</v>
      </c>
      <c r="C9" s="79"/>
      <c r="D9" s="79"/>
      <c r="E9" s="79"/>
    </row>
    <row r="10" spans="1:5" ht="34.5" x14ac:dyDescent="0.25">
      <c r="A10" s="81">
        <v>1</v>
      </c>
      <c r="B10" s="77" t="s">
        <v>10</v>
      </c>
      <c r="C10" s="101">
        <f>SUM(C12:C17)</f>
        <v>120000</v>
      </c>
      <c r="D10" s="101">
        <f t="shared" ref="D10:E10" si="0">SUM(D12:D17)</f>
        <v>228250</v>
      </c>
      <c r="E10" s="101">
        <f t="shared" si="0"/>
        <v>243000</v>
      </c>
    </row>
    <row r="11" spans="1:5" ht="18" x14ac:dyDescent="0.25">
      <c r="A11" s="102"/>
      <c r="B11" s="77" t="s">
        <v>7</v>
      </c>
      <c r="C11" s="14"/>
      <c r="D11" s="14"/>
      <c r="E11" s="14"/>
    </row>
    <row r="12" spans="1:5" s="172" customFormat="1" ht="54" x14ac:dyDescent="0.35">
      <c r="A12" s="173" t="s">
        <v>555</v>
      </c>
      <c r="B12" s="173" t="s">
        <v>544</v>
      </c>
      <c r="C12" s="169">
        <v>0</v>
      </c>
      <c r="D12" s="169">
        <f t="shared" ref="D12:D14" si="1">E12*95%</f>
        <v>14250</v>
      </c>
      <c r="E12" s="176">
        <v>15000</v>
      </c>
    </row>
    <row r="13" spans="1:5" s="172" customFormat="1" ht="54" x14ac:dyDescent="0.35">
      <c r="A13" s="173" t="s">
        <v>556</v>
      </c>
      <c r="B13" s="178" t="s">
        <v>546</v>
      </c>
      <c r="C13" s="169">
        <v>0</v>
      </c>
      <c r="D13" s="169">
        <f t="shared" si="1"/>
        <v>23750</v>
      </c>
      <c r="E13" s="176">
        <v>25000</v>
      </c>
    </row>
    <row r="14" spans="1:5" s="172" customFormat="1" ht="54" x14ac:dyDescent="0.35">
      <c r="A14" s="173" t="s">
        <v>557</v>
      </c>
      <c r="B14" s="173" t="s">
        <v>545</v>
      </c>
      <c r="C14" s="169">
        <v>0</v>
      </c>
      <c r="D14" s="169">
        <f t="shared" si="1"/>
        <v>14250</v>
      </c>
      <c r="E14" s="176">
        <v>15000</v>
      </c>
    </row>
    <row r="15" spans="1:5" s="172" customFormat="1" ht="36" x14ac:dyDescent="0.35">
      <c r="A15" s="173" t="s">
        <v>603</v>
      </c>
      <c r="B15" s="178" t="s">
        <v>547</v>
      </c>
      <c r="C15" s="176">
        <v>0</v>
      </c>
      <c r="D15" s="176">
        <v>8000</v>
      </c>
      <c r="E15" s="176">
        <v>8000</v>
      </c>
    </row>
    <row r="16" spans="1:5" s="172" customFormat="1" ht="36" x14ac:dyDescent="0.35">
      <c r="A16" s="173" t="s">
        <v>604</v>
      </c>
      <c r="B16" s="178" t="s">
        <v>380</v>
      </c>
      <c r="C16" s="176">
        <v>120000</v>
      </c>
      <c r="D16" s="176">
        <v>120000</v>
      </c>
      <c r="E16" s="176">
        <v>120000</v>
      </c>
    </row>
    <row r="17" spans="1:5" s="172" customFormat="1" ht="24.75" customHeight="1" x14ac:dyDescent="0.35">
      <c r="A17" s="350">
        <v>1.6</v>
      </c>
      <c r="B17" s="178" t="s">
        <v>779</v>
      </c>
      <c r="C17" s="176">
        <v>0</v>
      </c>
      <c r="D17" s="176">
        <f>E17*80%</f>
        <v>48000</v>
      </c>
      <c r="E17" s="176">
        <v>60000</v>
      </c>
    </row>
    <row r="18" spans="1:5" ht="45.75" customHeight="1" x14ac:dyDescent="0.3">
      <c r="A18" s="146" t="s">
        <v>449</v>
      </c>
      <c r="B18" s="211" t="s">
        <v>261</v>
      </c>
      <c r="C18" s="149">
        <f>SUM(C20:C53)</f>
        <v>399000</v>
      </c>
      <c r="D18" s="149">
        <f>SUM(D20:D53)</f>
        <v>875400</v>
      </c>
      <c r="E18" s="149">
        <f>SUM(E20:E53)</f>
        <v>1026000</v>
      </c>
    </row>
    <row r="19" spans="1:5" ht="17.25" x14ac:dyDescent="0.25">
      <c r="A19" s="146"/>
      <c r="B19" s="134" t="s">
        <v>7</v>
      </c>
      <c r="C19" s="141"/>
      <c r="D19" s="141"/>
      <c r="E19" s="141"/>
    </row>
    <row r="20" spans="1:5" s="172" customFormat="1" ht="36" x14ac:dyDescent="0.35">
      <c r="A20" s="173" t="s">
        <v>558</v>
      </c>
      <c r="B20" s="173" t="s">
        <v>360</v>
      </c>
      <c r="C20" s="176">
        <v>17000</v>
      </c>
      <c r="D20" s="176">
        <v>17000</v>
      </c>
      <c r="E20" s="176">
        <v>17000</v>
      </c>
    </row>
    <row r="21" spans="1:5" s="172" customFormat="1" ht="36" x14ac:dyDescent="0.35">
      <c r="A21" s="207" t="s">
        <v>559</v>
      </c>
      <c r="B21" s="173" t="s">
        <v>711</v>
      </c>
      <c r="C21" s="169">
        <v>0</v>
      </c>
      <c r="D21" s="169">
        <f t="shared" ref="D21:D28" si="2">E21*95%</f>
        <v>4750</v>
      </c>
      <c r="E21" s="176">
        <v>5000</v>
      </c>
    </row>
    <row r="22" spans="1:5" s="172" customFormat="1" ht="36" x14ac:dyDescent="0.35">
      <c r="A22" s="173" t="s">
        <v>560</v>
      </c>
      <c r="B22" s="173" t="s">
        <v>712</v>
      </c>
      <c r="C22" s="169">
        <v>0</v>
      </c>
      <c r="D22" s="169">
        <f t="shared" ref="D22:D24" si="3">E22*95%</f>
        <v>4750</v>
      </c>
      <c r="E22" s="176">
        <v>5000</v>
      </c>
    </row>
    <row r="23" spans="1:5" s="172" customFormat="1" ht="54" x14ac:dyDescent="0.35">
      <c r="A23" s="173" t="s">
        <v>561</v>
      </c>
      <c r="B23" s="173" t="s">
        <v>361</v>
      </c>
      <c r="C23" s="176">
        <v>4000</v>
      </c>
      <c r="D23" s="176">
        <v>4000</v>
      </c>
      <c r="E23" s="176">
        <v>4000</v>
      </c>
    </row>
    <row r="24" spans="1:5" s="172" customFormat="1" ht="36" x14ac:dyDescent="0.35">
      <c r="A24" s="207" t="s">
        <v>562</v>
      </c>
      <c r="B24" s="178" t="s">
        <v>805</v>
      </c>
      <c r="C24" s="176">
        <v>0</v>
      </c>
      <c r="D24" s="169">
        <f t="shared" si="3"/>
        <v>11400</v>
      </c>
      <c r="E24" s="176">
        <v>12000</v>
      </c>
    </row>
    <row r="25" spans="1:5" s="172" customFormat="1" ht="36" x14ac:dyDescent="0.35">
      <c r="A25" s="173" t="s">
        <v>563</v>
      </c>
      <c r="B25" s="173" t="s">
        <v>262</v>
      </c>
      <c r="C25" s="176">
        <v>35000</v>
      </c>
      <c r="D25" s="176">
        <v>35000</v>
      </c>
      <c r="E25" s="176">
        <v>35000</v>
      </c>
    </row>
    <row r="26" spans="1:5" s="172" customFormat="1" ht="36" x14ac:dyDescent="0.35">
      <c r="A26" s="173" t="s">
        <v>564</v>
      </c>
      <c r="B26" s="173" t="s">
        <v>365</v>
      </c>
      <c r="C26" s="169">
        <v>0</v>
      </c>
      <c r="D26" s="169">
        <f t="shared" si="2"/>
        <v>30400</v>
      </c>
      <c r="E26" s="176">
        <v>32000</v>
      </c>
    </row>
    <row r="27" spans="1:5" s="172" customFormat="1" ht="36" x14ac:dyDescent="0.35">
      <c r="A27" s="207" t="s">
        <v>565</v>
      </c>
      <c r="B27" s="178" t="s">
        <v>378</v>
      </c>
      <c r="C27" s="169">
        <v>0</v>
      </c>
      <c r="D27" s="169">
        <f t="shared" si="2"/>
        <v>13300</v>
      </c>
      <c r="E27" s="176">
        <v>14000</v>
      </c>
    </row>
    <row r="28" spans="1:5" s="172" customFormat="1" ht="36" x14ac:dyDescent="0.35">
      <c r="A28" s="173" t="s">
        <v>566</v>
      </c>
      <c r="B28" s="173" t="s">
        <v>366</v>
      </c>
      <c r="C28" s="169">
        <v>0</v>
      </c>
      <c r="D28" s="169">
        <f t="shared" si="2"/>
        <v>9500</v>
      </c>
      <c r="E28" s="176">
        <v>10000</v>
      </c>
    </row>
    <row r="29" spans="1:5" s="172" customFormat="1" ht="36" x14ac:dyDescent="0.35">
      <c r="A29" s="173" t="s">
        <v>567</v>
      </c>
      <c r="B29" s="173" t="s">
        <v>383</v>
      </c>
      <c r="C29" s="176">
        <v>12000</v>
      </c>
      <c r="D29" s="176">
        <v>12000</v>
      </c>
      <c r="E29" s="176">
        <v>12000</v>
      </c>
    </row>
    <row r="30" spans="1:5" s="172" customFormat="1" ht="54" x14ac:dyDescent="0.35">
      <c r="A30" s="207" t="s">
        <v>568</v>
      </c>
      <c r="B30" s="173" t="s">
        <v>354</v>
      </c>
      <c r="C30" s="176">
        <v>0</v>
      </c>
      <c r="D30" s="176">
        <v>130000</v>
      </c>
      <c r="E30" s="176">
        <v>130000</v>
      </c>
    </row>
    <row r="31" spans="1:5" s="172" customFormat="1" ht="54" x14ac:dyDescent="0.35">
      <c r="A31" s="173" t="s">
        <v>569</v>
      </c>
      <c r="B31" s="173" t="s">
        <v>362</v>
      </c>
      <c r="C31" s="176">
        <v>0</v>
      </c>
      <c r="D31" s="176">
        <v>18000</v>
      </c>
      <c r="E31" s="176">
        <v>18000</v>
      </c>
    </row>
    <row r="32" spans="1:5" s="172" customFormat="1" ht="60" customHeight="1" x14ac:dyDescent="0.35">
      <c r="A32" s="173" t="s">
        <v>570</v>
      </c>
      <c r="B32" s="178" t="s">
        <v>375</v>
      </c>
      <c r="C32" s="176">
        <v>17000</v>
      </c>
      <c r="D32" s="176">
        <v>17000</v>
      </c>
      <c r="E32" s="176">
        <v>17000</v>
      </c>
    </row>
    <row r="33" spans="1:5" s="172" customFormat="1" ht="72" x14ac:dyDescent="0.35">
      <c r="A33" s="207" t="s">
        <v>571</v>
      </c>
      <c r="B33" s="173" t="s">
        <v>355</v>
      </c>
      <c r="C33" s="176">
        <v>0</v>
      </c>
      <c r="D33" s="176">
        <f t="shared" ref="D33:D41" si="4">E33*80%</f>
        <v>116800</v>
      </c>
      <c r="E33" s="176">
        <v>146000</v>
      </c>
    </row>
    <row r="34" spans="1:5" s="172" customFormat="1" ht="36" x14ac:dyDescent="0.35">
      <c r="A34" s="173" t="s">
        <v>572</v>
      </c>
      <c r="B34" s="173" t="s">
        <v>356</v>
      </c>
      <c r="C34" s="176">
        <v>0</v>
      </c>
      <c r="D34" s="176">
        <f t="shared" si="4"/>
        <v>52800</v>
      </c>
      <c r="E34" s="176">
        <v>66000</v>
      </c>
    </row>
    <row r="35" spans="1:5" s="172" customFormat="1" ht="36" x14ac:dyDescent="0.35">
      <c r="A35" s="173" t="s">
        <v>573</v>
      </c>
      <c r="B35" s="173" t="s">
        <v>357</v>
      </c>
      <c r="C35" s="176">
        <v>33000</v>
      </c>
      <c r="D35" s="176">
        <v>33000</v>
      </c>
      <c r="E35" s="176">
        <v>33000</v>
      </c>
    </row>
    <row r="36" spans="1:5" s="172" customFormat="1" ht="36" x14ac:dyDescent="0.35">
      <c r="A36" s="207" t="s">
        <v>574</v>
      </c>
      <c r="B36" s="173" t="s">
        <v>358</v>
      </c>
      <c r="C36" s="176">
        <v>40000</v>
      </c>
      <c r="D36" s="176">
        <v>40000</v>
      </c>
      <c r="E36" s="176">
        <v>40000</v>
      </c>
    </row>
    <row r="37" spans="1:5" s="172" customFormat="1" ht="73.5" customHeight="1" x14ac:dyDescent="0.35">
      <c r="A37" s="173" t="s">
        <v>575</v>
      </c>
      <c r="B37" s="173" t="s">
        <v>359</v>
      </c>
      <c r="C37" s="176">
        <v>35000</v>
      </c>
      <c r="D37" s="176">
        <v>35000</v>
      </c>
      <c r="E37" s="176">
        <v>35000</v>
      </c>
    </row>
    <row r="38" spans="1:5" s="172" customFormat="1" ht="54" x14ac:dyDescent="0.35">
      <c r="A38" s="173" t="s">
        <v>576</v>
      </c>
      <c r="B38" s="173" t="s">
        <v>372</v>
      </c>
      <c r="C38" s="176">
        <v>10000</v>
      </c>
      <c r="D38" s="176">
        <v>10000</v>
      </c>
      <c r="E38" s="176">
        <v>10000</v>
      </c>
    </row>
    <row r="39" spans="1:5" s="172" customFormat="1" ht="36" x14ac:dyDescent="0.35">
      <c r="A39" s="207" t="s">
        <v>577</v>
      </c>
      <c r="B39" s="178" t="s">
        <v>373</v>
      </c>
      <c r="C39" s="176">
        <v>45000</v>
      </c>
      <c r="D39" s="176">
        <v>45000</v>
      </c>
      <c r="E39" s="176">
        <v>45000</v>
      </c>
    </row>
    <row r="40" spans="1:5" s="172" customFormat="1" ht="54" x14ac:dyDescent="0.35">
      <c r="A40" s="173" t="s">
        <v>578</v>
      </c>
      <c r="B40" s="173" t="s">
        <v>363</v>
      </c>
      <c r="C40" s="176">
        <v>59000</v>
      </c>
      <c r="D40" s="176">
        <v>59000</v>
      </c>
      <c r="E40" s="176">
        <v>59000</v>
      </c>
    </row>
    <row r="41" spans="1:5" s="172" customFormat="1" ht="36" x14ac:dyDescent="0.35">
      <c r="A41" s="173" t="s">
        <v>579</v>
      </c>
      <c r="B41" s="173" t="s">
        <v>364</v>
      </c>
      <c r="C41" s="176">
        <v>0</v>
      </c>
      <c r="D41" s="176">
        <f t="shared" si="4"/>
        <v>41600</v>
      </c>
      <c r="E41" s="176">
        <v>52000</v>
      </c>
    </row>
    <row r="42" spans="1:5" s="172" customFormat="1" ht="36" x14ac:dyDescent="0.35">
      <c r="A42" s="207" t="s">
        <v>580</v>
      </c>
      <c r="B42" s="178" t="s">
        <v>376</v>
      </c>
      <c r="C42" s="180">
        <v>0</v>
      </c>
      <c r="D42" s="180">
        <f>E42*80%</f>
        <v>10400</v>
      </c>
      <c r="E42" s="176">
        <v>13000</v>
      </c>
    </row>
    <row r="43" spans="1:5" s="172" customFormat="1" ht="36" x14ac:dyDescent="0.35">
      <c r="A43" s="173" t="s">
        <v>581</v>
      </c>
      <c r="B43" s="173" t="s">
        <v>382</v>
      </c>
      <c r="C43" s="176">
        <v>30000</v>
      </c>
      <c r="D43" s="176">
        <v>30000</v>
      </c>
      <c r="E43" s="176">
        <v>30000</v>
      </c>
    </row>
    <row r="44" spans="1:5" s="172" customFormat="1" ht="54" x14ac:dyDescent="0.35">
      <c r="A44" s="173" t="s">
        <v>582</v>
      </c>
      <c r="B44" s="173" t="s">
        <v>367</v>
      </c>
      <c r="C44" s="180">
        <v>0</v>
      </c>
      <c r="D44" s="180">
        <f>E44*80%</f>
        <v>3200</v>
      </c>
      <c r="E44" s="176">
        <v>4000</v>
      </c>
    </row>
    <row r="45" spans="1:5" s="172" customFormat="1" ht="36" x14ac:dyDescent="0.35">
      <c r="A45" s="207" t="s">
        <v>583</v>
      </c>
      <c r="B45" s="173" t="s">
        <v>369</v>
      </c>
      <c r="C45" s="180">
        <v>0</v>
      </c>
      <c r="D45" s="180">
        <f>E45*80%</f>
        <v>6400</v>
      </c>
      <c r="E45" s="176">
        <v>8000</v>
      </c>
    </row>
    <row r="46" spans="1:5" s="172" customFormat="1" ht="54" x14ac:dyDescent="0.35">
      <c r="A46" s="173" t="s">
        <v>584</v>
      </c>
      <c r="B46" s="173" t="s">
        <v>370</v>
      </c>
      <c r="C46" s="180">
        <v>0</v>
      </c>
      <c r="D46" s="180">
        <f>E46*80%</f>
        <v>5600</v>
      </c>
      <c r="E46" s="176">
        <v>7000</v>
      </c>
    </row>
    <row r="47" spans="1:5" s="172" customFormat="1" ht="36" x14ac:dyDescent="0.35">
      <c r="A47" s="173" t="s">
        <v>585</v>
      </c>
      <c r="B47" s="178" t="s">
        <v>374</v>
      </c>
      <c r="C47" s="169">
        <v>0</v>
      </c>
      <c r="D47" s="169">
        <f>E47*90%</f>
        <v>4500</v>
      </c>
      <c r="E47" s="176">
        <v>5000</v>
      </c>
    </row>
    <row r="48" spans="1:5" s="172" customFormat="1" ht="18" x14ac:dyDescent="0.35">
      <c r="A48" s="207" t="s">
        <v>586</v>
      </c>
      <c r="B48" s="178" t="s">
        <v>379</v>
      </c>
      <c r="C48" s="176">
        <v>0</v>
      </c>
      <c r="D48" s="176">
        <v>0</v>
      </c>
      <c r="E48" s="176">
        <v>12000</v>
      </c>
    </row>
    <row r="49" spans="1:5" s="172" customFormat="1" ht="36" x14ac:dyDescent="0.35">
      <c r="A49" s="173" t="s">
        <v>587</v>
      </c>
      <c r="B49" s="173" t="s">
        <v>368</v>
      </c>
      <c r="C49" s="176">
        <v>12000</v>
      </c>
      <c r="D49" s="176">
        <v>12000</v>
      </c>
      <c r="E49" s="176">
        <v>12000</v>
      </c>
    </row>
    <row r="50" spans="1:5" s="172" customFormat="1" ht="36" x14ac:dyDescent="0.35">
      <c r="A50" s="173" t="s">
        <v>588</v>
      </c>
      <c r="B50" s="173" t="s">
        <v>384</v>
      </c>
      <c r="C50" s="176">
        <v>0</v>
      </c>
      <c r="D50" s="176">
        <v>0</v>
      </c>
      <c r="E50" s="176">
        <v>30000</v>
      </c>
    </row>
    <row r="51" spans="1:5" s="172" customFormat="1" ht="36" x14ac:dyDescent="0.35">
      <c r="A51" s="207" t="s">
        <v>589</v>
      </c>
      <c r="B51" s="178" t="s">
        <v>381</v>
      </c>
      <c r="C51" s="176">
        <v>0</v>
      </c>
      <c r="D51" s="176">
        <v>0</v>
      </c>
      <c r="E51" s="176">
        <v>45000</v>
      </c>
    </row>
    <row r="52" spans="1:5" s="172" customFormat="1" ht="54" x14ac:dyDescent="0.35">
      <c r="A52" s="173" t="s">
        <v>590</v>
      </c>
      <c r="B52" s="178" t="s">
        <v>377</v>
      </c>
      <c r="C52" s="176">
        <v>0</v>
      </c>
      <c r="D52" s="176">
        <v>13000</v>
      </c>
      <c r="E52" s="176">
        <v>13000</v>
      </c>
    </row>
    <row r="53" spans="1:5" s="172" customFormat="1" ht="36" x14ac:dyDescent="0.35">
      <c r="A53" s="173" t="s">
        <v>625</v>
      </c>
      <c r="B53" s="173" t="s">
        <v>371</v>
      </c>
      <c r="C53" s="176">
        <v>50000</v>
      </c>
      <c r="D53" s="176">
        <v>50000</v>
      </c>
      <c r="E53" s="176">
        <v>50000</v>
      </c>
    </row>
    <row r="54" spans="1:5" s="4" customFormat="1" ht="34.5" x14ac:dyDescent="0.3">
      <c r="A54" s="22">
        <v>3</v>
      </c>
      <c r="B54" s="203" t="s">
        <v>542</v>
      </c>
      <c r="C54" s="19">
        <f>SUM(C56:C57)</f>
        <v>0</v>
      </c>
      <c r="D54" s="19">
        <f t="shared" ref="D54:E54" si="5">SUM(D56:D57)</f>
        <v>2000</v>
      </c>
      <c r="E54" s="19">
        <f t="shared" si="5"/>
        <v>11000</v>
      </c>
    </row>
    <row r="55" spans="1:5" s="4" customFormat="1" ht="17.25" x14ac:dyDescent="0.3">
      <c r="A55" s="82"/>
      <c r="B55" s="77" t="s">
        <v>7</v>
      </c>
      <c r="C55" s="77"/>
      <c r="D55" s="77"/>
      <c r="E55" s="77"/>
    </row>
    <row r="56" spans="1:5" ht="36" x14ac:dyDescent="0.25">
      <c r="A56" s="178">
        <v>3.1</v>
      </c>
      <c r="B56" s="178" t="s">
        <v>822</v>
      </c>
      <c r="C56" s="176">
        <v>0</v>
      </c>
      <c r="D56" s="176">
        <v>0</v>
      </c>
      <c r="E56" s="176">
        <v>9000</v>
      </c>
    </row>
    <row r="57" spans="1:5" s="172" customFormat="1" ht="126" x14ac:dyDescent="0.35">
      <c r="A57" s="173">
        <v>3.2</v>
      </c>
      <c r="B57" s="192" t="s">
        <v>823</v>
      </c>
      <c r="C57" s="176">
        <v>0</v>
      </c>
      <c r="D57" s="176">
        <v>2000</v>
      </c>
      <c r="E57" s="176">
        <v>2000</v>
      </c>
    </row>
    <row r="58" spans="1:5" ht="17.25" x14ac:dyDescent="0.25">
      <c r="A58" s="20">
        <v>4</v>
      </c>
      <c r="B58" s="157" t="s">
        <v>11</v>
      </c>
      <c r="C58" s="101">
        <v>40000</v>
      </c>
      <c r="D58" s="101">
        <v>40000</v>
      </c>
      <c r="E58" s="101">
        <v>40000</v>
      </c>
    </row>
  </sheetData>
  <mergeCells count="4">
    <mergeCell ref="A5:E5"/>
    <mergeCell ref="A6:E6"/>
    <mergeCell ref="A1:E1"/>
    <mergeCell ref="A2:E2"/>
  </mergeCells>
  <pageMargins left="0.24" right="0.23" top="0.19" bottom="0.18" header="0.21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Normal="100" workbookViewId="0">
      <selection activeCell="C11" sqref="C11:I11"/>
    </sheetView>
  </sheetViews>
  <sheetFormatPr defaultRowHeight="16.5" x14ac:dyDescent="0.25"/>
  <cols>
    <col min="1" max="1" width="11.42578125" style="51" customWidth="1"/>
    <col min="2" max="2" width="18.28515625" style="51" customWidth="1"/>
    <col min="3" max="3" width="21" style="51" customWidth="1"/>
    <col min="4" max="5" width="16" style="51" customWidth="1"/>
    <col min="6" max="6" width="17" style="51" customWidth="1"/>
    <col min="7" max="7" width="15.28515625" style="51" customWidth="1"/>
    <col min="8" max="8" width="17" style="51" customWidth="1"/>
    <col min="9" max="9" width="10.7109375" style="51" bestFit="1" customWidth="1"/>
    <col min="10" max="10" width="9.140625" style="51"/>
    <col min="11" max="11" width="10.28515625" style="51" bestFit="1" customWidth="1"/>
    <col min="12" max="256" width="9.140625" style="51"/>
    <col min="257" max="257" width="11.42578125" style="51" customWidth="1"/>
    <col min="258" max="258" width="15.140625" style="51" customWidth="1"/>
    <col min="259" max="259" width="19.85546875" style="51" customWidth="1"/>
    <col min="260" max="261" width="16" style="51" customWidth="1"/>
    <col min="262" max="262" width="17" style="51" customWidth="1"/>
    <col min="263" max="263" width="15.28515625" style="51" customWidth="1"/>
    <col min="264" max="264" width="17" style="51" customWidth="1"/>
    <col min="265" max="265" width="15.42578125" style="51" customWidth="1"/>
    <col min="266" max="266" width="9.140625" style="51"/>
    <col min="267" max="267" width="10.28515625" style="51" bestFit="1" customWidth="1"/>
    <col min="268" max="512" width="9.140625" style="51"/>
    <col min="513" max="513" width="11.42578125" style="51" customWidth="1"/>
    <col min="514" max="514" width="15.140625" style="51" customWidth="1"/>
    <col min="515" max="515" width="19.85546875" style="51" customWidth="1"/>
    <col min="516" max="517" width="16" style="51" customWidth="1"/>
    <col min="518" max="518" width="17" style="51" customWidth="1"/>
    <col min="519" max="519" width="15.28515625" style="51" customWidth="1"/>
    <col min="520" max="520" width="17" style="51" customWidth="1"/>
    <col min="521" max="521" width="15.42578125" style="51" customWidth="1"/>
    <col min="522" max="522" width="9.140625" style="51"/>
    <col min="523" max="523" width="10.28515625" style="51" bestFit="1" customWidth="1"/>
    <col min="524" max="768" width="9.140625" style="51"/>
    <col min="769" max="769" width="11.42578125" style="51" customWidth="1"/>
    <col min="770" max="770" width="15.140625" style="51" customWidth="1"/>
    <col min="771" max="771" width="19.85546875" style="51" customWidth="1"/>
    <col min="772" max="773" width="16" style="51" customWidth="1"/>
    <col min="774" max="774" width="17" style="51" customWidth="1"/>
    <col min="775" max="775" width="15.28515625" style="51" customWidth="1"/>
    <col min="776" max="776" width="17" style="51" customWidth="1"/>
    <col min="777" max="777" width="15.42578125" style="51" customWidth="1"/>
    <col min="778" max="778" width="9.140625" style="51"/>
    <col min="779" max="779" width="10.28515625" style="51" bestFit="1" customWidth="1"/>
    <col min="780" max="1024" width="9.140625" style="51"/>
    <col min="1025" max="1025" width="11.42578125" style="51" customWidth="1"/>
    <col min="1026" max="1026" width="15.140625" style="51" customWidth="1"/>
    <col min="1027" max="1027" width="19.85546875" style="51" customWidth="1"/>
    <col min="1028" max="1029" width="16" style="51" customWidth="1"/>
    <col min="1030" max="1030" width="17" style="51" customWidth="1"/>
    <col min="1031" max="1031" width="15.28515625" style="51" customWidth="1"/>
    <col min="1032" max="1032" width="17" style="51" customWidth="1"/>
    <col min="1033" max="1033" width="15.42578125" style="51" customWidth="1"/>
    <col min="1034" max="1034" width="9.140625" style="51"/>
    <col min="1035" max="1035" width="10.28515625" style="51" bestFit="1" customWidth="1"/>
    <col min="1036" max="1280" width="9.140625" style="51"/>
    <col min="1281" max="1281" width="11.42578125" style="51" customWidth="1"/>
    <col min="1282" max="1282" width="15.140625" style="51" customWidth="1"/>
    <col min="1283" max="1283" width="19.85546875" style="51" customWidth="1"/>
    <col min="1284" max="1285" width="16" style="51" customWidth="1"/>
    <col min="1286" max="1286" width="17" style="51" customWidth="1"/>
    <col min="1287" max="1287" width="15.28515625" style="51" customWidth="1"/>
    <col min="1288" max="1288" width="17" style="51" customWidth="1"/>
    <col min="1289" max="1289" width="15.42578125" style="51" customWidth="1"/>
    <col min="1290" max="1290" width="9.140625" style="51"/>
    <col min="1291" max="1291" width="10.28515625" style="51" bestFit="1" customWidth="1"/>
    <col min="1292" max="1536" width="9.140625" style="51"/>
    <col min="1537" max="1537" width="11.42578125" style="51" customWidth="1"/>
    <col min="1538" max="1538" width="15.140625" style="51" customWidth="1"/>
    <col min="1539" max="1539" width="19.85546875" style="51" customWidth="1"/>
    <col min="1540" max="1541" width="16" style="51" customWidth="1"/>
    <col min="1542" max="1542" width="17" style="51" customWidth="1"/>
    <col min="1543" max="1543" width="15.28515625" style="51" customWidth="1"/>
    <col min="1544" max="1544" width="17" style="51" customWidth="1"/>
    <col min="1545" max="1545" width="15.42578125" style="51" customWidth="1"/>
    <col min="1546" max="1546" width="9.140625" style="51"/>
    <col min="1547" max="1547" width="10.28515625" style="51" bestFit="1" customWidth="1"/>
    <col min="1548" max="1792" width="9.140625" style="51"/>
    <col min="1793" max="1793" width="11.42578125" style="51" customWidth="1"/>
    <col min="1794" max="1794" width="15.140625" style="51" customWidth="1"/>
    <col min="1795" max="1795" width="19.85546875" style="51" customWidth="1"/>
    <col min="1796" max="1797" width="16" style="51" customWidth="1"/>
    <col min="1798" max="1798" width="17" style="51" customWidth="1"/>
    <col min="1799" max="1799" width="15.28515625" style="51" customWidth="1"/>
    <col min="1800" max="1800" width="17" style="51" customWidth="1"/>
    <col min="1801" max="1801" width="15.42578125" style="51" customWidth="1"/>
    <col min="1802" max="1802" width="9.140625" style="51"/>
    <col min="1803" max="1803" width="10.28515625" style="51" bestFit="1" customWidth="1"/>
    <col min="1804" max="2048" width="9.140625" style="51"/>
    <col min="2049" max="2049" width="11.42578125" style="51" customWidth="1"/>
    <col min="2050" max="2050" width="15.140625" style="51" customWidth="1"/>
    <col min="2051" max="2051" width="19.85546875" style="51" customWidth="1"/>
    <col min="2052" max="2053" width="16" style="51" customWidth="1"/>
    <col min="2054" max="2054" width="17" style="51" customWidth="1"/>
    <col min="2055" max="2055" width="15.28515625" style="51" customWidth="1"/>
    <col min="2056" max="2056" width="17" style="51" customWidth="1"/>
    <col min="2057" max="2057" width="15.42578125" style="51" customWidth="1"/>
    <col min="2058" max="2058" width="9.140625" style="51"/>
    <col min="2059" max="2059" width="10.28515625" style="51" bestFit="1" customWidth="1"/>
    <col min="2060" max="2304" width="9.140625" style="51"/>
    <col min="2305" max="2305" width="11.42578125" style="51" customWidth="1"/>
    <col min="2306" max="2306" width="15.140625" style="51" customWidth="1"/>
    <col min="2307" max="2307" width="19.85546875" style="51" customWidth="1"/>
    <col min="2308" max="2309" width="16" style="51" customWidth="1"/>
    <col min="2310" max="2310" width="17" style="51" customWidth="1"/>
    <col min="2311" max="2311" width="15.28515625" style="51" customWidth="1"/>
    <col min="2312" max="2312" width="17" style="51" customWidth="1"/>
    <col min="2313" max="2313" width="15.42578125" style="51" customWidth="1"/>
    <col min="2314" max="2314" width="9.140625" style="51"/>
    <col min="2315" max="2315" width="10.28515625" style="51" bestFit="1" customWidth="1"/>
    <col min="2316" max="2560" width="9.140625" style="51"/>
    <col min="2561" max="2561" width="11.42578125" style="51" customWidth="1"/>
    <col min="2562" max="2562" width="15.140625" style="51" customWidth="1"/>
    <col min="2563" max="2563" width="19.85546875" style="51" customWidth="1"/>
    <col min="2564" max="2565" width="16" style="51" customWidth="1"/>
    <col min="2566" max="2566" width="17" style="51" customWidth="1"/>
    <col min="2567" max="2567" width="15.28515625" style="51" customWidth="1"/>
    <col min="2568" max="2568" width="17" style="51" customWidth="1"/>
    <col min="2569" max="2569" width="15.42578125" style="51" customWidth="1"/>
    <col min="2570" max="2570" width="9.140625" style="51"/>
    <col min="2571" max="2571" width="10.28515625" style="51" bestFit="1" customWidth="1"/>
    <col min="2572" max="2816" width="9.140625" style="51"/>
    <col min="2817" max="2817" width="11.42578125" style="51" customWidth="1"/>
    <col min="2818" max="2818" width="15.140625" style="51" customWidth="1"/>
    <col min="2819" max="2819" width="19.85546875" style="51" customWidth="1"/>
    <col min="2820" max="2821" width="16" style="51" customWidth="1"/>
    <col min="2822" max="2822" width="17" style="51" customWidth="1"/>
    <col min="2823" max="2823" width="15.28515625" style="51" customWidth="1"/>
    <col min="2824" max="2824" width="17" style="51" customWidth="1"/>
    <col min="2825" max="2825" width="15.42578125" style="51" customWidth="1"/>
    <col min="2826" max="2826" width="9.140625" style="51"/>
    <col min="2827" max="2827" width="10.28515625" style="51" bestFit="1" customWidth="1"/>
    <col min="2828" max="3072" width="9.140625" style="51"/>
    <col min="3073" max="3073" width="11.42578125" style="51" customWidth="1"/>
    <col min="3074" max="3074" width="15.140625" style="51" customWidth="1"/>
    <col min="3075" max="3075" width="19.85546875" style="51" customWidth="1"/>
    <col min="3076" max="3077" width="16" style="51" customWidth="1"/>
    <col min="3078" max="3078" width="17" style="51" customWidth="1"/>
    <col min="3079" max="3079" width="15.28515625" style="51" customWidth="1"/>
    <col min="3080" max="3080" width="17" style="51" customWidth="1"/>
    <col min="3081" max="3081" width="15.42578125" style="51" customWidth="1"/>
    <col min="3082" max="3082" width="9.140625" style="51"/>
    <col min="3083" max="3083" width="10.28515625" style="51" bestFit="1" customWidth="1"/>
    <col min="3084" max="3328" width="9.140625" style="51"/>
    <col min="3329" max="3329" width="11.42578125" style="51" customWidth="1"/>
    <col min="3330" max="3330" width="15.140625" style="51" customWidth="1"/>
    <col min="3331" max="3331" width="19.85546875" style="51" customWidth="1"/>
    <col min="3332" max="3333" width="16" style="51" customWidth="1"/>
    <col min="3334" max="3334" width="17" style="51" customWidth="1"/>
    <col min="3335" max="3335" width="15.28515625" style="51" customWidth="1"/>
    <col min="3336" max="3336" width="17" style="51" customWidth="1"/>
    <col min="3337" max="3337" width="15.42578125" style="51" customWidth="1"/>
    <col min="3338" max="3338" width="9.140625" style="51"/>
    <col min="3339" max="3339" width="10.28515625" style="51" bestFit="1" customWidth="1"/>
    <col min="3340" max="3584" width="9.140625" style="51"/>
    <col min="3585" max="3585" width="11.42578125" style="51" customWidth="1"/>
    <col min="3586" max="3586" width="15.140625" style="51" customWidth="1"/>
    <col min="3587" max="3587" width="19.85546875" style="51" customWidth="1"/>
    <col min="3588" max="3589" width="16" style="51" customWidth="1"/>
    <col min="3590" max="3590" width="17" style="51" customWidth="1"/>
    <col min="3591" max="3591" width="15.28515625" style="51" customWidth="1"/>
    <col min="3592" max="3592" width="17" style="51" customWidth="1"/>
    <col min="3593" max="3593" width="15.42578125" style="51" customWidth="1"/>
    <col min="3594" max="3594" width="9.140625" style="51"/>
    <col min="3595" max="3595" width="10.28515625" style="51" bestFit="1" customWidth="1"/>
    <col min="3596" max="3840" width="9.140625" style="51"/>
    <col min="3841" max="3841" width="11.42578125" style="51" customWidth="1"/>
    <col min="3842" max="3842" width="15.140625" style="51" customWidth="1"/>
    <col min="3843" max="3843" width="19.85546875" style="51" customWidth="1"/>
    <col min="3844" max="3845" width="16" style="51" customWidth="1"/>
    <col min="3846" max="3846" width="17" style="51" customWidth="1"/>
    <col min="3847" max="3847" width="15.28515625" style="51" customWidth="1"/>
    <col min="3848" max="3848" width="17" style="51" customWidth="1"/>
    <col min="3849" max="3849" width="15.42578125" style="51" customWidth="1"/>
    <col min="3850" max="3850" width="9.140625" style="51"/>
    <col min="3851" max="3851" width="10.28515625" style="51" bestFit="1" customWidth="1"/>
    <col min="3852" max="4096" width="9.140625" style="51"/>
    <col min="4097" max="4097" width="11.42578125" style="51" customWidth="1"/>
    <col min="4098" max="4098" width="15.140625" style="51" customWidth="1"/>
    <col min="4099" max="4099" width="19.85546875" style="51" customWidth="1"/>
    <col min="4100" max="4101" width="16" style="51" customWidth="1"/>
    <col min="4102" max="4102" width="17" style="51" customWidth="1"/>
    <col min="4103" max="4103" width="15.28515625" style="51" customWidth="1"/>
    <col min="4104" max="4104" width="17" style="51" customWidth="1"/>
    <col min="4105" max="4105" width="15.42578125" style="51" customWidth="1"/>
    <col min="4106" max="4106" width="9.140625" style="51"/>
    <col min="4107" max="4107" width="10.28515625" style="51" bestFit="1" customWidth="1"/>
    <col min="4108" max="4352" width="9.140625" style="51"/>
    <col min="4353" max="4353" width="11.42578125" style="51" customWidth="1"/>
    <col min="4354" max="4354" width="15.140625" style="51" customWidth="1"/>
    <col min="4355" max="4355" width="19.85546875" style="51" customWidth="1"/>
    <col min="4356" max="4357" width="16" style="51" customWidth="1"/>
    <col min="4358" max="4358" width="17" style="51" customWidth="1"/>
    <col min="4359" max="4359" width="15.28515625" style="51" customWidth="1"/>
    <col min="4360" max="4360" width="17" style="51" customWidth="1"/>
    <col min="4361" max="4361" width="15.42578125" style="51" customWidth="1"/>
    <col min="4362" max="4362" width="9.140625" style="51"/>
    <col min="4363" max="4363" width="10.28515625" style="51" bestFit="1" customWidth="1"/>
    <col min="4364" max="4608" width="9.140625" style="51"/>
    <col min="4609" max="4609" width="11.42578125" style="51" customWidth="1"/>
    <col min="4610" max="4610" width="15.140625" style="51" customWidth="1"/>
    <col min="4611" max="4611" width="19.85546875" style="51" customWidth="1"/>
    <col min="4612" max="4613" width="16" style="51" customWidth="1"/>
    <col min="4614" max="4614" width="17" style="51" customWidth="1"/>
    <col min="4615" max="4615" width="15.28515625" style="51" customWidth="1"/>
    <col min="4616" max="4616" width="17" style="51" customWidth="1"/>
    <col min="4617" max="4617" width="15.42578125" style="51" customWidth="1"/>
    <col min="4618" max="4618" width="9.140625" style="51"/>
    <col min="4619" max="4619" width="10.28515625" style="51" bestFit="1" customWidth="1"/>
    <col min="4620" max="4864" width="9.140625" style="51"/>
    <col min="4865" max="4865" width="11.42578125" style="51" customWidth="1"/>
    <col min="4866" max="4866" width="15.140625" style="51" customWidth="1"/>
    <col min="4867" max="4867" width="19.85546875" style="51" customWidth="1"/>
    <col min="4868" max="4869" width="16" style="51" customWidth="1"/>
    <col min="4870" max="4870" width="17" style="51" customWidth="1"/>
    <col min="4871" max="4871" width="15.28515625" style="51" customWidth="1"/>
    <col min="4872" max="4872" width="17" style="51" customWidth="1"/>
    <col min="4873" max="4873" width="15.42578125" style="51" customWidth="1"/>
    <col min="4874" max="4874" width="9.140625" style="51"/>
    <col min="4875" max="4875" width="10.28515625" style="51" bestFit="1" customWidth="1"/>
    <col min="4876" max="5120" width="9.140625" style="51"/>
    <col min="5121" max="5121" width="11.42578125" style="51" customWidth="1"/>
    <col min="5122" max="5122" width="15.140625" style="51" customWidth="1"/>
    <col min="5123" max="5123" width="19.85546875" style="51" customWidth="1"/>
    <col min="5124" max="5125" width="16" style="51" customWidth="1"/>
    <col min="5126" max="5126" width="17" style="51" customWidth="1"/>
    <col min="5127" max="5127" width="15.28515625" style="51" customWidth="1"/>
    <col min="5128" max="5128" width="17" style="51" customWidth="1"/>
    <col min="5129" max="5129" width="15.42578125" style="51" customWidth="1"/>
    <col min="5130" max="5130" width="9.140625" style="51"/>
    <col min="5131" max="5131" width="10.28515625" style="51" bestFit="1" customWidth="1"/>
    <col min="5132" max="5376" width="9.140625" style="51"/>
    <col min="5377" max="5377" width="11.42578125" style="51" customWidth="1"/>
    <col min="5378" max="5378" width="15.140625" style="51" customWidth="1"/>
    <col min="5379" max="5379" width="19.85546875" style="51" customWidth="1"/>
    <col min="5380" max="5381" width="16" style="51" customWidth="1"/>
    <col min="5382" max="5382" width="17" style="51" customWidth="1"/>
    <col min="5383" max="5383" width="15.28515625" style="51" customWidth="1"/>
    <col min="5384" max="5384" width="17" style="51" customWidth="1"/>
    <col min="5385" max="5385" width="15.42578125" style="51" customWidth="1"/>
    <col min="5386" max="5386" width="9.140625" style="51"/>
    <col min="5387" max="5387" width="10.28515625" style="51" bestFit="1" customWidth="1"/>
    <col min="5388" max="5632" width="9.140625" style="51"/>
    <col min="5633" max="5633" width="11.42578125" style="51" customWidth="1"/>
    <col min="5634" max="5634" width="15.140625" style="51" customWidth="1"/>
    <col min="5635" max="5635" width="19.85546875" style="51" customWidth="1"/>
    <col min="5636" max="5637" width="16" style="51" customWidth="1"/>
    <col min="5638" max="5638" width="17" style="51" customWidth="1"/>
    <col min="5639" max="5639" width="15.28515625" style="51" customWidth="1"/>
    <col min="5640" max="5640" width="17" style="51" customWidth="1"/>
    <col min="5641" max="5641" width="15.42578125" style="51" customWidth="1"/>
    <col min="5642" max="5642" width="9.140625" style="51"/>
    <col min="5643" max="5643" width="10.28515625" style="51" bestFit="1" customWidth="1"/>
    <col min="5644" max="5888" width="9.140625" style="51"/>
    <col min="5889" max="5889" width="11.42578125" style="51" customWidth="1"/>
    <col min="5890" max="5890" width="15.140625" style="51" customWidth="1"/>
    <col min="5891" max="5891" width="19.85546875" style="51" customWidth="1"/>
    <col min="5892" max="5893" width="16" style="51" customWidth="1"/>
    <col min="5894" max="5894" width="17" style="51" customWidth="1"/>
    <col min="5895" max="5895" width="15.28515625" style="51" customWidth="1"/>
    <col min="5896" max="5896" width="17" style="51" customWidth="1"/>
    <col min="5897" max="5897" width="15.42578125" style="51" customWidth="1"/>
    <col min="5898" max="5898" width="9.140625" style="51"/>
    <col min="5899" max="5899" width="10.28515625" style="51" bestFit="1" customWidth="1"/>
    <col min="5900" max="6144" width="9.140625" style="51"/>
    <col min="6145" max="6145" width="11.42578125" style="51" customWidth="1"/>
    <col min="6146" max="6146" width="15.140625" style="51" customWidth="1"/>
    <col min="6147" max="6147" width="19.85546875" style="51" customWidth="1"/>
    <col min="6148" max="6149" width="16" style="51" customWidth="1"/>
    <col min="6150" max="6150" width="17" style="51" customWidth="1"/>
    <col min="6151" max="6151" width="15.28515625" style="51" customWidth="1"/>
    <col min="6152" max="6152" width="17" style="51" customWidth="1"/>
    <col min="6153" max="6153" width="15.42578125" style="51" customWidth="1"/>
    <col min="6154" max="6154" width="9.140625" style="51"/>
    <col min="6155" max="6155" width="10.28515625" style="51" bestFit="1" customWidth="1"/>
    <col min="6156" max="6400" width="9.140625" style="51"/>
    <col min="6401" max="6401" width="11.42578125" style="51" customWidth="1"/>
    <col min="6402" max="6402" width="15.140625" style="51" customWidth="1"/>
    <col min="6403" max="6403" width="19.85546875" style="51" customWidth="1"/>
    <col min="6404" max="6405" width="16" style="51" customWidth="1"/>
    <col min="6406" max="6406" width="17" style="51" customWidth="1"/>
    <col min="6407" max="6407" width="15.28515625" style="51" customWidth="1"/>
    <col min="6408" max="6408" width="17" style="51" customWidth="1"/>
    <col min="6409" max="6409" width="15.42578125" style="51" customWidth="1"/>
    <col min="6410" max="6410" width="9.140625" style="51"/>
    <col min="6411" max="6411" width="10.28515625" style="51" bestFit="1" customWidth="1"/>
    <col min="6412" max="6656" width="9.140625" style="51"/>
    <col min="6657" max="6657" width="11.42578125" style="51" customWidth="1"/>
    <col min="6658" max="6658" width="15.140625" style="51" customWidth="1"/>
    <col min="6659" max="6659" width="19.85546875" style="51" customWidth="1"/>
    <col min="6660" max="6661" width="16" style="51" customWidth="1"/>
    <col min="6662" max="6662" width="17" style="51" customWidth="1"/>
    <col min="6663" max="6663" width="15.28515625" style="51" customWidth="1"/>
    <col min="6664" max="6664" width="17" style="51" customWidth="1"/>
    <col min="6665" max="6665" width="15.42578125" style="51" customWidth="1"/>
    <col min="6666" max="6666" width="9.140625" style="51"/>
    <col min="6667" max="6667" width="10.28515625" style="51" bestFit="1" customWidth="1"/>
    <col min="6668" max="6912" width="9.140625" style="51"/>
    <col min="6913" max="6913" width="11.42578125" style="51" customWidth="1"/>
    <col min="6914" max="6914" width="15.140625" style="51" customWidth="1"/>
    <col min="6915" max="6915" width="19.85546875" style="51" customWidth="1"/>
    <col min="6916" max="6917" width="16" style="51" customWidth="1"/>
    <col min="6918" max="6918" width="17" style="51" customWidth="1"/>
    <col min="6919" max="6919" width="15.28515625" style="51" customWidth="1"/>
    <col min="6920" max="6920" width="17" style="51" customWidth="1"/>
    <col min="6921" max="6921" width="15.42578125" style="51" customWidth="1"/>
    <col min="6922" max="6922" width="9.140625" style="51"/>
    <col min="6923" max="6923" width="10.28515625" style="51" bestFit="1" customWidth="1"/>
    <col min="6924" max="7168" width="9.140625" style="51"/>
    <col min="7169" max="7169" width="11.42578125" style="51" customWidth="1"/>
    <col min="7170" max="7170" width="15.140625" style="51" customWidth="1"/>
    <col min="7171" max="7171" width="19.85546875" style="51" customWidth="1"/>
    <col min="7172" max="7173" width="16" style="51" customWidth="1"/>
    <col min="7174" max="7174" width="17" style="51" customWidth="1"/>
    <col min="7175" max="7175" width="15.28515625" style="51" customWidth="1"/>
    <col min="7176" max="7176" width="17" style="51" customWidth="1"/>
    <col min="7177" max="7177" width="15.42578125" style="51" customWidth="1"/>
    <col min="7178" max="7178" width="9.140625" style="51"/>
    <col min="7179" max="7179" width="10.28515625" style="51" bestFit="1" customWidth="1"/>
    <col min="7180" max="7424" width="9.140625" style="51"/>
    <col min="7425" max="7425" width="11.42578125" style="51" customWidth="1"/>
    <col min="7426" max="7426" width="15.140625" style="51" customWidth="1"/>
    <col min="7427" max="7427" width="19.85546875" style="51" customWidth="1"/>
    <col min="7428" max="7429" width="16" style="51" customWidth="1"/>
    <col min="7430" max="7430" width="17" style="51" customWidth="1"/>
    <col min="7431" max="7431" width="15.28515625" style="51" customWidth="1"/>
    <col min="7432" max="7432" width="17" style="51" customWidth="1"/>
    <col min="7433" max="7433" width="15.42578125" style="51" customWidth="1"/>
    <col min="7434" max="7434" width="9.140625" style="51"/>
    <col min="7435" max="7435" width="10.28515625" style="51" bestFit="1" customWidth="1"/>
    <col min="7436" max="7680" width="9.140625" style="51"/>
    <col min="7681" max="7681" width="11.42578125" style="51" customWidth="1"/>
    <col min="7682" max="7682" width="15.140625" style="51" customWidth="1"/>
    <col min="7683" max="7683" width="19.85546875" style="51" customWidth="1"/>
    <col min="7684" max="7685" width="16" style="51" customWidth="1"/>
    <col min="7686" max="7686" width="17" style="51" customWidth="1"/>
    <col min="7687" max="7687" width="15.28515625" style="51" customWidth="1"/>
    <col min="7688" max="7688" width="17" style="51" customWidth="1"/>
    <col min="7689" max="7689" width="15.42578125" style="51" customWidth="1"/>
    <col min="7690" max="7690" width="9.140625" style="51"/>
    <col min="7691" max="7691" width="10.28515625" style="51" bestFit="1" customWidth="1"/>
    <col min="7692" max="7936" width="9.140625" style="51"/>
    <col min="7937" max="7937" width="11.42578125" style="51" customWidth="1"/>
    <col min="7938" max="7938" width="15.140625" style="51" customWidth="1"/>
    <col min="7939" max="7939" width="19.85546875" style="51" customWidth="1"/>
    <col min="7940" max="7941" width="16" style="51" customWidth="1"/>
    <col min="7942" max="7942" width="17" style="51" customWidth="1"/>
    <col min="7943" max="7943" width="15.28515625" style="51" customWidth="1"/>
    <col min="7944" max="7944" width="17" style="51" customWidth="1"/>
    <col min="7945" max="7945" width="15.42578125" style="51" customWidth="1"/>
    <col min="7946" max="7946" width="9.140625" style="51"/>
    <col min="7947" max="7947" width="10.28515625" style="51" bestFit="1" customWidth="1"/>
    <col min="7948" max="8192" width="9.140625" style="51"/>
    <col min="8193" max="8193" width="11.42578125" style="51" customWidth="1"/>
    <col min="8194" max="8194" width="15.140625" style="51" customWidth="1"/>
    <col min="8195" max="8195" width="19.85546875" style="51" customWidth="1"/>
    <col min="8196" max="8197" width="16" style="51" customWidth="1"/>
    <col min="8198" max="8198" width="17" style="51" customWidth="1"/>
    <col min="8199" max="8199" width="15.28515625" style="51" customWidth="1"/>
    <col min="8200" max="8200" width="17" style="51" customWidth="1"/>
    <col min="8201" max="8201" width="15.42578125" style="51" customWidth="1"/>
    <col min="8202" max="8202" width="9.140625" style="51"/>
    <col min="8203" max="8203" width="10.28515625" style="51" bestFit="1" customWidth="1"/>
    <col min="8204" max="8448" width="9.140625" style="51"/>
    <col min="8449" max="8449" width="11.42578125" style="51" customWidth="1"/>
    <col min="8450" max="8450" width="15.140625" style="51" customWidth="1"/>
    <col min="8451" max="8451" width="19.85546875" style="51" customWidth="1"/>
    <col min="8452" max="8453" width="16" style="51" customWidth="1"/>
    <col min="8454" max="8454" width="17" style="51" customWidth="1"/>
    <col min="8455" max="8455" width="15.28515625" style="51" customWidth="1"/>
    <col min="8456" max="8456" width="17" style="51" customWidth="1"/>
    <col min="8457" max="8457" width="15.42578125" style="51" customWidth="1"/>
    <col min="8458" max="8458" width="9.140625" style="51"/>
    <col min="8459" max="8459" width="10.28515625" style="51" bestFit="1" customWidth="1"/>
    <col min="8460" max="8704" width="9.140625" style="51"/>
    <col min="8705" max="8705" width="11.42578125" style="51" customWidth="1"/>
    <col min="8706" max="8706" width="15.140625" style="51" customWidth="1"/>
    <col min="8707" max="8707" width="19.85546875" style="51" customWidth="1"/>
    <col min="8708" max="8709" width="16" style="51" customWidth="1"/>
    <col min="8710" max="8710" width="17" style="51" customWidth="1"/>
    <col min="8711" max="8711" width="15.28515625" style="51" customWidth="1"/>
    <col min="8712" max="8712" width="17" style="51" customWidth="1"/>
    <col min="8713" max="8713" width="15.42578125" style="51" customWidth="1"/>
    <col min="8714" max="8714" width="9.140625" style="51"/>
    <col min="8715" max="8715" width="10.28515625" style="51" bestFit="1" customWidth="1"/>
    <col min="8716" max="8960" width="9.140625" style="51"/>
    <col min="8961" max="8961" width="11.42578125" style="51" customWidth="1"/>
    <col min="8962" max="8962" width="15.140625" style="51" customWidth="1"/>
    <col min="8963" max="8963" width="19.85546875" style="51" customWidth="1"/>
    <col min="8964" max="8965" width="16" style="51" customWidth="1"/>
    <col min="8966" max="8966" width="17" style="51" customWidth="1"/>
    <col min="8967" max="8967" width="15.28515625" style="51" customWidth="1"/>
    <col min="8968" max="8968" width="17" style="51" customWidth="1"/>
    <col min="8969" max="8969" width="15.42578125" style="51" customWidth="1"/>
    <col min="8970" max="8970" width="9.140625" style="51"/>
    <col min="8971" max="8971" width="10.28515625" style="51" bestFit="1" customWidth="1"/>
    <col min="8972" max="9216" width="9.140625" style="51"/>
    <col min="9217" max="9217" width="11.42578125" style="51" customWidth="1"/>
    <col min="9218" max="9218" width="15.140625" style="51" customWidth="1"/>
    <col min="9219" max="9219" width="19.85546875" style="51" customWidth="1"/>
    <col min="9220" max="9221" width="16" style="51" customWidth="1"/>
    <col min="9222" max="9222" width="17" style="51" customWidth="1"/>
    <col min="9223" max="9223" width="15.28515625" style="51" customWidth="1"/>
    <col min="9224" max="9224" width="17" style="51" customWidth="1"/>
    <col min="9225" max="9225" width="15.42578125" style="51" customWidth="1"/>
    <col min="9226" max="9226" width="9.140625" style="51"/>
    <col min="9227" max="9227" width="10.28515625" style="51" bestFit="1" customWidth="1"/>
    <col min="9228" max="9472" width="9.140625" style="51"/>
    <col min="9473" max="9473" width="11.42578125" style="51" customWidth="1"/>
    <col min="9474" max="9474" width="15.140625" style="51" customWidth="1"/>
    <col min="9475" max="9475" width="19.85546875" style="51" customWidth="1"/>
    <col min="9476" max="9477" width="16" style="51" customWidth="1"/>
    <col min="9478" max="9478" width="17" style="51" customWidth="1"/>
    <col min="9479" max="9479" width="15.28515625" style="51" customWidth="1"/>
    <col min="9480" max="9480" width="17" style="51" customWidth="1"/>
    <col min="9481" max="9481" width="15.42578125" style="51" customWidth="1"/>
    <col min="9482" max="9482" width="9.140625" style="51"/>
    <col min="9483" max="9483" width="10.28515625" style="51" bestFit="1" customWidth="1"/>
    <col min="9484" max="9728" width="9.140625" style="51"/>
    <col min="9729" max="9729" width="11.42578125" style="51" customWidth="1"/>
    <col min="9730" max="9730" width="15.140625" style="51" customWidth="1"/>
    <col min="9731" max="9731" width="19.85546875" style="51" customWidth="1"/>
    <col min="9732" max="9733" width="16" style="51" customWidth="1"/>
    <col min="9734" max="9734" width="17" style="51" customWidth="1"/>
    <col min="9735" max="9735" width="15.28515625" style="51" customWidth="1"/>
    <col min="9736" max="9736" width="17" style="51" customWidth="1"/>
    <col min="9737" max="9737" width="15.42578125" style="51" customWidth="1"/>
    <col min="9738" max="9738" width="9.140625" style="51"/>
    <col min="9739" max="9739" width="10.28515625" style="51" bestFit="1" customWidth="1"/>
    <col min="9740" max="9984" width="9.140625" style="51"/>
    <col min="9985" max="9985" width="11.42578125" style="51" customWidth="1"/>
    <col min="9986" max="9986" width="15.140625" style="51" customWidth="1"/>
    <col min="9987" max="9987" width="19.85546875" style="51" customWidth="1"/>
    <col min="9988" max="9989" width="16" style="51" customWidth="1"/>
    <col min="9990" max="9990" width="17" style="51" customWidth="1"/>
    <col min="9991" max="9991" width="15.28515625" style="51" customWidth="1"/>
    <col min="9992" max="9992" width="17" style="51" customWidth="1"/>
    <col min="9993" max="9993" width="15.42578125" style="51" customWidth="1"/>
    <col min="9994" max="9994" width="9.140625" style="51"/>
    <col min="9995" max="9995" width="10.28515625" style="51" bestFit="1" customWidth="1"/>
    <col min="9996" max="10240" width="9.140625" style="51"/>
    <col min="10241" max="10241" width="11.42578125" style="51" customWidth="1"/>
    <col min="10242" max="10242" width="15.140625" style="51" customWidth="1"/>
    <col min="10243" max="10243" width="19.85546875" style="51" customWidth="1"/>
    <col min="10244" max="10245" width="16" style="51" customWidth="1"/>
    <col min="10246" max="10246" width="17" style="51" customWidth="1"/>
    <col min="10247" max="10247" width="15.28515625" style="51" customWidth="1"/>
    <col min="10248" max="10248" width="17" style="51" customWidth="1"/>
    <col min="10249" max="10249" width="15.42578125" style="51" customWidth="1"/>
    <col min="10250" max="10250" width="9.140625" style="51"/>
    <col min="10251" max="10251" width="10.28515625" style="51" bestFit="1" customWidth="1"/>
    <col min="10252" max="10496" width="9.140625" style="51"/>
    <col min="10497" max="10497" width="11.42578125" style="51" customWidth="1"/>
    <col min="10498" max="10498" width="15.140625" style="51" customWidth="1"/>
    <col min="10499" max="10499" width="19.85546875" style="51" customWidth="1"/>
    <col min="10500" max="10501" width="16" style="51" customWidth="1"/>
    <col min="10502" max="10502" width="17" style="51" customWidth="1"/>
    <col min="10503" max="10503" width="15.28515625" style="51" customWidth="1"/>
    <col min="10504" max="10504" width="17" style="51" customWidth="1"/>
    <col min="10505" max="10505" width="15.42578125" style="51" customWidth="1"/>
    <col min="10506" max="10506" width="9.140625" style="51"/>
    <col min="10507" max="10507" width="10.28515625" style="51" bestFit="1" customWidth="1"/>
    <col min="10508" max="10752" width="9.140625" style="51"/>
    <col min="10753" max="10753" width="11.42578125" style="51" customWidth="1"/>
    <col min="10754" max="10754" width="15.140625" style="51" customWidth="1"/>
    <col min="10755" max="10755" width="19.85546875" style="51" customWidth="1"/>
    <col min="10756" max="10757" width="16" style="51" customWidth="1"/>
    <col min="10758" max="10758" width="17" style="51" customWidth="1"/>
    <col min="10759" max="10759" width="15.28515625" style="51" customWidth="1"/>
    <col min="10760" max="10760" width="17" style="51" customWidth="1"/>
    <col min="10761" max="10761" width="15.42578125" style="51" customWidth="1"/>
    <col min="10762" max="10762" width="9.140625" style="51"/>
    <col min="10763" max="10763" width="10.28515625" style="51" bestFit="1" customWidth="1"/>
    <col min="10764" max="11008" width="9.140625" style="51"/>
    <col min="11009" max="11009" width="11.42578125" style="51" customWidth="1"/>
    <col min="11010" max="11010" width="15.140625" style="51" customWidth="1"/>
    <col min="11011" max="11011" width="19.85546875" style="51" customWidth="1"/>
    <col min="11012" max="11013" width="16" style="51" customWidth="1"/>
    <col min="11014" max="11014" width="17" style="51" customWidth="1"/>
    <col min="11015" max="11015" width="15.28515625" style="51" customWidth="1"/>
    <col min="11016" max="11016" width="17" style="51" customWidth="1"/>
    <col min="11017" max="11017" width="15.42578125" style="51" customWidth="1"/>
    <col min="11018" max="11018" width="9.140625" style="51"/>
    <col min="11019" max="11019" width="10.28515625" style="51" bestFit="1" customWidth="1"/>
    <col min="11020" max="11264" width="9.140625" style="51"/>
    <col min="11265" max="11265" width="11.42578125" style="51" customWidth="1"/>
    <col min="11266" max="11266" width="15.140625" style="51" customWidth="1"/>
    <col min="11267" max="11267" width="19.85546875" style="51" customWidth="1"/>
    <col min="11268" max="11269" width="16" style="51" customWidth="1"/>
    <col min="11270" max="11270" width="17" style="51" customWidth="1"/>
    <col min="11271" max="11271" width="15.28515625" style="51" customWidth="1"/>
    <col min="11272" max="11272" width="17" style="51" customWidth="1"/>
    <col min="11273" max="11273" width="15.42578125" style="51" customWidth="1"/>
    <col min="11274" max="11274" width="9.140625" style="51"/>
    <col min="11275" max="11275" width="10.28515625" style="51" bestFit="1" customWidth="1"/>
    <col min="11276" max="11520" width="9.140625" style="51"/>
    <col min="11521" max="11521" width="11.42578125" style="51" customWidth="1"/>
    <col min="11522" max="11522" width="15.140625" style="51" customWidth="1"/>
    <col min="11523" max="11523" width="19.85546875" style="51" customWidth="1"/>
    <col min="11524" max="11525" width="16" style="51" customWidth="1"/>
    <col min="11526" max="11526" width="17" style="51" customWidth="1"/>
    <col min="11527" max="11527" width="15.28515625" style="51" customWidth="1"/>
    <col min="11528" max="11528" width="17" style="51" customWidth="1"/>
    <col min="11529" max="11529" width="15.42578125" style="51" customWidth="1"/>
    <col min="11530" max="11530" width="9.140625" style="51"/>
    <col min="11531" max="11531" width="10.28515625" style="51" bestFit="1" customWidth="1"/>
    <col min="11532" max="11776" width="9.140625" style="51"/>
    <col min="11777" max="11777" width="11.42578125" style="51" customWidth="1"/>
    <col min="11778" max="11778" width="15.140625" style="51" customWidth="1"/>
    <col min="11779" max="11779" width="19.85546875" style="51" customWidth="1"/>
    <col min="11780" max="11781" width="16" style="51" customWidth="1"/>
    <col min="11782" max="11782" width="17" style="51" customWidth="1"/>
    <col min="11783" max="11783" width="15.28515625" style="51" customWidth="1"/>
    <col min="11784" max="11784" width="17" style="51" customWidth="1"/>
    <col min="11785" max="11785" width="15.42578125" style="51" customWidth="1"/>
    <col min="11786" max="11786" width="9.140625" style="51"/>
    <col min="11787" max="11787" width="10.28515625" style="51" bestFit="1" customWidth="1"/>
    <col min="11788" max="12032" width="9.140625" style="51"/>
    <col min="12033" max="12033" width="11.42578125" style="51" customWidth="1"/>
    <col min="12034" max="12034" width="15.140625" style="51" customWidth="1"/>
    <col min="12035" max="12035" width="19.85546875" style="51" customWidth="1"/>
    <col min="12036" max="12037" width="16" style="51" customWidth="1"/>
    <col min="12038" max="12038" width="17" style="51" customWidth="1"/>
    <col min="12039" max="12039" width="15.28515625" style="51" customWidth="1"/>
    <col min="12040" max="12040" width="17" style="51" customWidth="1"/>
    <col min="12041" max="12041" width="15.42578125" style="51" customWidth="1"/>
    <col min="12042" max="12042" width="9.140625" style="51"/>
    <col min="12043" max="12043" width="10.28515625" style="51" bestFit="1" customWidth="1"/>
    <col min="12044" max="12288" width="9.140625" style="51"/>
    <col min="12289" max="12289" width="11.42578125" style="51" customWidth="1"/>
    <col min="12290" max="12290" width="15.140625" style="51" customWidth="1"/>
    <col min="12291" max="12291" width="19.85546875" style="51" customWidth="1"/>
    <col min="12292" max="12293" width="16" style="51" customWidth="1"/>
    <col min="12294" max="12294" width="17" style="51" customWidth="1"/>
    <col min="12295" max="12295" width="15.28515625" style="51" customWidth="1"/>
    <col min="12296" max="12296" width="17" style="51" customWidth="1"/>
    <col min="12297" max="12297" width="15.42578125" style="51" customWidth="1"/>
    <col min="12298" max="12298" width="9.140625" style="51"/>
    <col min="12299" max="12299" width="10.28515625" style="51" bestFit="1" customWidth="1"/>
    <col min="12300" max="12544" width="9.140625" style="51"/>
    <col min="12545" max="12545" width="11.42578125" style="51" customWidth="1"/>
    <col min="12546" max="12546" width="15.140625" style="51" customWidth="1"/>
    <col min="12547" max="12547" width="19.85546875" style="51" customWidth="1"/>
    <col min="12548" max="12549" width="16" style="51" customWidth="1"/>
    <col min="12550" max="12550" width="17" style="51" customWidth="1"/>
    <col min="12551" max="12551" width="15.28515625" style="51" customWidth="1"/>
    <col min="12552" max="12552" width="17" style="51" customWidth="1"/>
    <col min="12553" max="12553" width="15.42578125" style="51" customWidth="1"/>
    <col min="12554" max="12554" width="9.140625" style="51"/>
    <col min="12555" max="12555" width="10.28515625" style="51" bestFit="1" customWidth="1"/>
    <col min="12556" max="12800" width="9.140625" style="51"/>
    <col min="12801" max="12801" width="11.42578125" style="51" customWidth="1"/>
    <col min="12802" max="12802" width="15.140625" style="51" customWidth="1"/>
    <col min="12803" max="12803" width="19.85546875" style="51" customWidth="1"/>
    <col min="12804" max="12805" width="16" style="51" customWidth="1"/>
    <col min="12806" max="12806" width="17" style="51" customWidth="1"/>
    <col min="12807" max="12807" width="15.28515625" style="51" customWidth="1"/>
    <col min="12808" max="12808" width="17" style="51" customWidth="1"/>
    <col min="12809" max="12809" width="15.42578125" style="51" customWidth="1"/>
    <col min="12810" max="12810" width="9.140625" style="51"/>
    <col min="12811" max="12811" width="10.28515625" style="51" bestFit="1" customWidth="1"/>
    <col min="12812" max="13056" width="9.140625" style="51"/>
    <col min="13057" max="13057" width="11.42578125" style="51" customWidth="1"/>
    <col min="13058" max="13058" width="15.140625" style="51" customWidth="1"/>
    <col min="13059" max="13059" width="19.85546875" style="51" customWidth="1"/>
    <col min="13060" max="13061" width="16" style="51" customWidth="1"/>
    <col min="13062" max="13062" width="17" style="51" customWidth="1"/>
    <col min="13063" max="13063" width="15.28515625" style="51" customWidth="1"/>
    <col min="13064" max="13064" width="17" style="51" customWidth="1"/>
    <col min="13065" max="13065" width="15.42578125" style="51" customWidth="1"/>
    <col min="13066" max="13066" width="9.140625" style="51"/>
    <col min="13067" max="13067" width="10.28515625" style="51" bestFit="1" customWidth="1"/>
    <col min="13068" max="13312" width="9.140625" style="51"/>
    <col min="13313" max="13313" width="11.42578125" style="51" customWidth="1"/>
    <col min="13314" max="13314" width="15.140625" style="51" customWidth="1"/>
    <col min="13315" max="13315" width="19.85546875" style="51" customWidth="1"/>
    <col min="13316" max="13317" width="16" style="51" customWidth="1"/>
    <col min="13318" max="13318" width="17" style="51" customWidth="1"/>
    <col min="13319" max="13319" width="15.28515625" style="51" customWidth="1"/>
    <col min="13320" max="13320" width="17" style="51" customWidth="1"/>
    <col min="13321" max="13321" width="15.42578125" style="51" customWidth="1"/>
    <col min="13322" max="13322" width="9.140625" style="51"/>
    <col min="13323" max="13323" width="10.28515625" style="51" bestFit="1" customWidth="1"/>
    <col min="13324" max="13568" width="9.140625" style="51"/>
    <col min="13569" max="13569" width="11.42578125" style="51" customWidth="1"/>
    <col min="13570" max="13570" width="15.140625" style="51" customWidth="1"/>
    <col min="13571" max="13571" width="19.85546875" style="51" customWidth="1"/>
    <col min="13572" max="13573" width="16" style="51" customWidth="1"/>
    <col min="13574" max="13574" width="17" style="51" customWidth="1"/>
    <col min="13575" max="13575" width="15.28515625" style="51" customWidth="1"/>
    <col min="13576" max="13576" width="17" style="51" customWidth="1"/>
    <col min="13577" max="13577" width="15.42578125" style="51" customWidth="1"/>
    <col min="13578" max="13578" width="9.140625" style="51"/>
    <col min="13579" max="13579" width="10.28515625" style="51" bestFit="1" customWidth="1"/>
    <col min="13580" max="13824" width="9.140625" style="51"/>
    <col min="13825" max="13825" width="11.42578125" style="51" customWidth="1"/>
    <col min="13826" max="13826" width="15.140625" style="51" customWidth="1"/>
    <col min="13827" max="13827" width="19.85546875" style="51" customWidth="1"/>
    <col min="13828" max="13829" width="16" style="51" customWidth="1"/>
    <col min="13830" max="13830" width="17" style="51" customWidth="1"/>
    <col min="13831" max="13831" width="15.28515625" style="51" customWidth="1"/>
    <col min="13832" max="13832" width="17" style="51" customWidth="1"/>
    <col min="13833" max="13833" width="15.42578125" style="51" customWidth="1"/>
    <col min="13834" max="13834" width="9.140625" style="51"/>
    <col min="13835" max="13835" width="10.28515625" style="51" bestFit="1" customWidth="1"/>
    <col min="13836" max="14080" width="9.140625" style="51"/>
    <col min="14081" max="14081" width="11.42578125" style="51" customWidth="1"/>
    <col min="14082" max="14082" width="15.140625" style="51" customWidth="1"/>
    <col min="14083" max="14083" width="19.85546875" style="51" customWidth="1"/>
    <col min="14084" max="14085" width="16" style="51" customWidth="1"/>
    <col min="14086" max="14086" width="17" style="51" customWidth="1"/>
    <col min="14087" max="14087" width="15.28515625" style="51" customWidth="1"/>
    <col min="14088" max="14088" width="17" style="51" customWidth="1"/>
    <col min="14089" max="14089" width="15.42578125" style="51" customWidth="1"/>
    <col min="14090" max="14090" width="9.140625" style="51"/>
    <col min="14091" max="14091" width="10.28515625" style="51" bestFit="1" customWidth="1"/>
    <col min="14092" max="14336" width="9.140625" style="51"/>
    <col min="14337" max="14337" width="11.42578125" style="51" customWidth="1"/>
    <col min="14338" max="14338" width="15.140625" style="51" customWidth="1"/>
    <col min="14339" max="14339" width="19.85546875" style="51" customWidth="1"/>
    <col min="14340" max="14341" width="16" style="51" customWidth="1"/>
    <col min="14342" max="14342" width="17" style="51" customWidth="1"/>
    <col min="14343" max="14343" width="15.28515625" style="51" customWidth="1"/>
    <col min="14344" max="14344" width="17" style="51" customWidth="1"/>
    <col min="14345" max="14345" width="15.42578125" style="51" customWidth="1"/>
    <col min="14346" max="14346" width="9.140625" style="51"/>
    <col min="14347" max="14347" width="10.28515625" style="51" bestFit="1" customWidth="1"/>
    <col min="14348" max="14592" width="9.140625" style="51"/>
    <col min="14593" max="14593" width="11.42578125" style="51" customWidth="1"/>
    <col min="14594" max="14594" width="15.140625" style="51" customWidth="1"/>
    <col min="14595" max="14595" width="19.85546875" style="51" customWidth="1"/>
    <col min="14596" max="14597" width="16" style="51" customWidth="1"/>
    <col min="14598" max="14598" width="17" style="51" customWidth="1"/>
    <col min="14599" max="14599" width="15.28515625" style="51" customWidth="1"/>
    <col min="14600" max="14600" width="17" style="51" customWidth="1"/>
    <col min="14601" max="14601" width="15.42578125" style="51" customWidth="1"/>
    <col min="14602" max="14602" width="9.140625" style="51"/>
    <col min="14603" max="14603" width="10.28515625" style="51" bestFit="1" customWidth="1"/>
    <col min="14604" max="14848" width="9.140625" style="51"/>
    <col min="14849" max="14849" width="11.42578125" style="51" customWidth="1"/>
    <col min="14850" max="14850" width="15.140625" style="51" customWidth="1"/>
    <col min="14851" max="14851" width="19.85546875" style="51" customWidth="1"/>
    <col min="14852" max="14853" width="16" style="51" customWidth="1"/>
    <col min="14854" max="14854" width="17" style="51" customWidth="1"/>
    <col min="14855" max="14855" width="15.28515625" style="51" customWidth="1"/>
    <col min="14856" max="14856" width="17" style="51" customWidth="1"/>
    <col min="14857" max="14857" width="15.42578125" style="51" customWidth="1"/>
    <col min="14858" max="14858" width="9.140625" style="51"/>
    <col min="14859" max="14859" width="10.28515625" style="51" bestFit="1" customWidth="1"/>
    <col min="14860" max="15104" width="9.140625" style="51"/>
    <col min="15105" max="15105" width="11.42578125" style="51" customWidth="1"/>
    <col min="15106" max="15106" width="15.140625" style="51" customWidth="1"/>
    <col min="15107" max="15107" width="19.85546875" style="51" customWidth="1"/>
    <col min="15108" max="15109" width="16" style="51" customWidth="1"/>
    <col min="15110" max="15110" width="17" style="51" customWidth="1"/>
    <col min="15111" max="15111" width="15.28515625" style="51" customWidth="1"/>
    <col min="15112" max="15112" width="17" style="51" customWidth="1"/>
    <col min="15113" max="15113" width="15.42578125" style="51" customWidth="1"/>
    <col min="15114" max="15114" width="9.140625" style="51"/>
    <col min="15115" max="15115" width="10.28515625" style="51" bestFit="1" customWidth="1"/>
    <col min="15116" max="15360" width="9.140625" style="51"/>
    <col min="15361" max="15361" width="11.42578125" style="51" customWidth="1"/>
    <col min="15362" max="15362" width="15.140625" style="51" customWidth="1"/>
    <col min="15363" max="15363" width="19.85546875" style="51" customWidth="1"/>
    <col min="15364" max="15365" width="16" style="51" customWidth="1"/>
    <col min="15366" max="15366" width="17" style="51" customWidth="1"/>
    <col min="15367" max="15367" width="15.28515625" style="51" customWidth="1"/>
    <col min="15368" max="15368" width="17" style="51" customWidth="1"/>
    <col min="15369" max="15369" width="15.42578125" style="51" customWidth="1"/>
    <col min="15370" max="15370" width="9.140625" style="51"/>
    <col min="15371" max="15371" width="10.28515625" style="51" bestFit="1" customWidth="1"/>
    <col min="15372" max="15616" width="9.140625" style="51"/>
    <col min="15617" max="15617" width="11.42578125" style="51" customWidth="1"/>
    <col min="15618" max="15618" width="15.140625" style="51" customWidth="1"/>
    <col min="15619" max="15619" width="19.85546875" style="51" customWidth="1"/>
    <col min="15620" max="15621" width="16" style="51" customWidth="1"/>
    <col min="15622" max="15622" width="17" style="51" customWidth="1"/>
    <col min="15623" max="15623" width="15.28515625" style="51" customWidth="1"/>
    <col min="15624" max="15624" width="17" style="51" customWidth="1"/>
    <col min="15625" max="15625" width="15.42578125" style="51" customWidth="1"/>
    <col min="15626" max="15626" width="9.140625" style="51"/>
    <col min="15627" max="15627" width="10.28515625" style="51" bestFit="1" customWidth="1"/>
    <col min="15628" max="15872" width="9.140625" style="51"/>
    <col min="15873" max="15873" width="11.42578125" style="51" customWidth="1"/>
    <col min="15874" max="15874" width="15.140625" style="51" customWidth="1"/>
    <col min="15875" max="15875" width="19.85546875" style="51" customWidth="1"/>
    <col min="15876" max="15877" width="16" style="51" customWidth="1"/>
    <col min="15878" max="15878" width="17" style="51" customWidth="1"/>
    <col min="15879" max="15879" width="15.28515625" style="51" customWidth="1"/>
    <col min="15880" max="15880" width="17" style="51" customWidth="1"/>
    <col min="15881" max="15881" width="15.42578125" style="51" customWidth="1"/>
    <col min="15882" max="15882" width="9.140625" style="51"/>
    <col min="15883" max="15883" width="10.28515625" style="51" bestFit="1" customWidth="1"/>
    <col min="15884" max="16128" width="9.140625" style="51"/>
    <col min="16129" max="16129" width="11.42578125" style="51" customWidth="1"/>
    <col min="16130" max="16130" width="15.140625" style="51" customWidth="1"/>
    <col min="16131" max="16131" width="19.85546875" style="51" customWidth="1"/>
    <col min="16132" max="16133" width="16" style="51" customWidth="1"/>
    <col min="16134" max="16134" width="17" style="51" customWidth="1"/>
    <col min="16135" max="16135" width="15.28515625" style="51" customWidth="1"/>
    <col min="16136" max="16136" width="17" style="51" customWidth="1"/>
    <col min="16137" max="16137" width="15.42578125" style="51" customWidth="1"/>
    <col min="16138" max="16138" width="9.140625" style="51"/>
    <col min="16139" max="16139" width="10.28515625" style="51" bestFit="1" customWidth="1"/>
    <col min="16140" max="16384" width="9.140625" style="51"/>
  </cols>
  <sheetData>
    <row r="1" spans="1:9" ht="16.5" customHeight="1" x14ac:dyDescent="0.25">
      <c r="A1" s="649" t="s">
        <v>223</v>
      </c>
      <c r="B1" s="649"/>
      <c r="C1" s="649"/>
      <c r="D1" s="649"/>
      <c r="E1" s="649"/>
      <c r="F1" s="649"/>
      <c r="G1" s="649"/>
      <c r="H1" s="649"/>
      <c r="I1" s="649"/>
    </row>
    <row r="2" spans="1:9" x14ac:dyDescent="0.25">
      <c r="A2" s="255"/>
      <c r="B2" s="255"/>
      <c r="C2" s="255"/>
      <c r="D2" s="255"/>
      <c r="E2" s="255"/>
      <c r="F2" s="255"/>
      <c r="G2" s="255"/>
      <c r="H2" s="255"/>
      <c r="I2" s="255"/>
    </row>
    <row r="3" spans="1:9" ht="45.75" customHeight="1" x14ac:dyDescent="0.25">
      <c r="A3" s="448" t="s">
        <v>224</v>
      </c>
      <c r="B3" s="448"/>
      <c r="C3" s="448"/>
      <c r="D3" s="448"/>
      <c r="E3" s="448"/>
      <c r="F3" s="448"/>
      <c r="G3" s="448"/>
      <c r="H3" s="448"/>
      <c r="I3" s="448"/>
    </row>
    <row r="4" spans="1:9" x14ac:dyDescent="0.25">
      <c r="A4" s="445" t="s">
        <v>61</v>
      </c>
      <c r="B4" s="445"/>
      <c r="C4" s="445"/>
      <c r="D4" s="445"/>
      <c r="E4" s="445"/>
      <c r="F4" s="445"/>
      <c r="G4" s="445"/>
      <c r="H4" s="445"/>
      <c r="I4" s="445"/>
    </row>
    <row r="5" spans="1:9" s="83" customFormat="1" x14ac:dyDescent="0.25">
      <c r="A5" s="51"/>
      <c r="B5" s="51"/>
      <c r="C5" s="51"/>
      <c r="D5" s="51"/>
      <c r="E5" s="51"/>
      <c r="F5" s="51"/>
      <c r="G5" s="51"/>
      <c r="H5" s="51"/>
      <c r="I5" s="51"/>
    </row>
    <row r="6" spans="1:9" x14ac:dyDescent="0.25">
      <c r="A6" s="445" t="s">
        <v>108</v>
      </c>
      <c r="B6" s="445"/>
      <c r="C6" s="445"/>
      <c r="D6" s="445"/>
      <c r="E6" s="445"/>
      <c r="F6" s="445"/>
      <c r="G6" s="445"/>
      <c r="H6" s="445"/>
      <c r="I6" s="445"/>
    </row>
    <row r="7" spans="1:9" s="83" customFormat="1" ht="17.25" thickBot="1" x14ac:dyDescent="0.3">
      <c r="A7" s="51"/>
      <c r="B7" s="51"/>
      <c r="C7" s="51"/>
      <c r="D7" s="51"/>
      <c r="E7" s="51"/>
      <c r="F7" s="51"/>
      <c r="G7" s="51"/>
      <c r="H7" s="51"/>
      <c r="I7" s="51"/>
    </row>
    <row r="8" spans="1:9" x14ac:dyDescent="0.25">
      <c r="A8" s="521" t="s">
        <v>63</v>
      </c>
      <c r="B8" s="522"/>
      <c r="C8" s="522"/>
      <c r="D8" s="527" t="s">
        <v>39</v>
      </c>
      <c r="E8" s="528"/>
      <c r="F8" s="528"/>
      <c r="G8" s="528"/>
      <c r="H8" s="528"/>
      <c r="I8" s="529"/>
    </row>
    <row r="9" spans="1:9" x14ac:dyDescent="0.25">
      <c r="A9" s="523"/>
      <c r="B9" s="524"/>
      <c r="C9" s="524"/>
      <c r="D9" s="530" t="s">
        <v>64</v>
      </c>
      <c r="E9" s="531"/>
      <c r="F9" s="433"/>
      <c r="G9" s="530" t="s">
        <v>65</v>
      </c>
      <c r="H9" s="531"/>
      <c r="I9" s="433"/>
    </row>
    <row r="10" spans="1:9" ht="44.25" customHeight="1" thickBot="1" x14ac:dyDescent="0.3">
      <c r="A10" s="525"/>
      <c r="B10" s="526"/>
      <c r="C10" s="526"/>
      <c r="D10" s="34" t="s">
        <v>14</v>
      </c>
      <c r="E10" s="34" t="s">
        <v>15</v>
      </c>
      <c r="F10" s="249" t="s">
        <v>5</v>
      </c>
      <c r="G10" s="34" t="s">
        <v>14</v>
      </c>
      <c r="H10" s="34" t="s">
        <v>15</v>
      </c>
      <c r="I10" s="53" t="s">
        <v>5</v>
      </c>
    </row>
    <row r="11" spans="1:9" x14ac:dyDescent="0.25">
      <c r="A11" s="421" t="s">
        <v>66</v>
      </c>
      <c r="B11" s="422"/>
      <c r="C11" s="425" t="s">
        <v>36</v>
      </c>
      <c r="D11" s="426"/>
      <c r="E11" s="426"/>
      <c r="F11" s="426"/>
      <c r="G11" s="426"/>
      <c r="H11" s="426"/>
      <c r="I11" s="427"/>
    </row>
    <row r="12" spans="1:9" x14ac:dyDescent="0.25">
      <c r="A12" s="423"/>
      <c r="B12" s="424"/>
      <c r="C12" s="428" t="s">
        <v>225</v>
      </c>
      <c r="D12" s="429"/>
      <c r="E12" s="429"/>
      <c r="F12" s="429"/>
      <c r="G12" s="429"/>
      <c r="H12" s="429"/>
      <c r="I12" s="430"/>
    </row>
    <row r="13" spans="1:9" x14ac:dyDescent="0.25">
      <c r="A13" s="431" t="s">
        <v>109</v>
      </c>
      <c r="B13" s="433" t="s">
        <v>110</v>
      </c>
      <c r="C13" s="435" t="s">
        <v>70</v>
      </c>
      <c r="D13" s="436"/>
      <c r="E13" s="436"/>
      <c r="F13" s="436"/>
      <c r="G13" s="436"/>
      <c r="H13" s="436"/>
      <c r="I13" s="437"/>
    </row>
    <row r="14" spans="1:9" ht="17.25" thickBot="1" x14ac:dyDescent="0.3">
      <c r="A14" s="431"/>
      <c r="B14" s="433"/>
      <c r="C14" s="438" t="s">
        <v>164</v>
      </c>
      <c r="D14" s="439"/>
      <c r="E14" s="439"/>
      <c r="F14" s="439"/>
      <c r="G14" s="439"/>
      <c r="H14" s="439"/>
      <c r="I14" s="440"/>
    </row>
    <row r="15" spans="1:9" ht="50.25" thickBot="1" x14ac:dyDescent="0.3">
      <c r="A15" s="411" t="s">
        <v>112</v>
      </c>
      <c r="B15" s="412"/>
      <c r="C15" s="260" t="s">
        <v>113</v>
      </c>
      <c r="D15" s="108">
        <v>5</v>
      </c>
      <c r="E15" s="108">
        <v>5</v>
      </c>
      <c r="F15" s="108">
        <v>5</v>
      </c>
      <c r="G15" s="109"/>
      <c r="H15" s="109"/>
      <c r="I15" s="87"/>
    </row>
    <row r="16" spans="1:9" ht="17.25" thickBot="1" x14ac:dyDescent="0.3">
      <c r="A16" s="411" t="s">
        <v>114</v>
      </c>
      <c r="B16" s="412"/>
      <c r="C16" s="260"/>
      <c r="D16" s="88" t="s">
        <v>72</v>
      </c>
      <c r="E16" s="88" t="s">
        <v>72</v>
      </c>
      <c r="F16" s="88" t="s">
        <v>72</v>
      </c>
      <c r="G16" s="110">
        <f>SUM(Shirak!C42:C46)</f>
        <v>30000</v>
      </c>
      <c r="H16" s="110">
        <f>SUM(Shirak!D42:D46)</f>
        <v>55600</v>
      </c>
      <c r="I16" s="110">
        <f>SUM(Shirak!E42:E46)</f>
        <v>62000</v>
      </c>
    </row>
    <row r="17" spans="1:9" ht="17.25" thickBot="1" x14ac:dyDescent="0.3">
      <c r="A17" s="411" t="s">
        <v>115</v>
      </c>
      <c r="B17" s="619"/>
      <c r="C17" s="412"/>
      <c r="D17" s="252"/>
      <c r="E17" s="252"/>
      <c r="F17" s="88"/>
      <c r="G17" s="91"/>
      <c r="H17" s="91"/>
      <c r="I17" s="87"/>
    </row>
    <row r="18" spans="1:9" x14ac:dyDescent="0.25">
      <c r="A18" s="620" t="s">
        <v>116</v>
      </c>
      <c r="B18" s="621"/>
      <c r="C18" s="621"/>
      <c r="D18" s="621"/>
      <c r="E18" s="621"/>
      <c r="F18" s="621"/>
      <c r="G18" s="621"/>
      <c r="H18" s="621"/>
      <c r="I18" s="622"/>
    </row>
    <row r="19" spans="1:9" ht="17.25" thickBot="1" x14ac:dyDescent="0.3">
      <c r="A19" s="623" t="s">
        <v>165</v>
      </c>
      <c r="B19" s="624"/>
      <c r="C19" s="624"/>
      <c r="D19" s="624"/>
      <c r="E19" s="624"/>
      <c r="F19" s="624"/>
      <c r="G19" s="624"/>
      <c r="H19" s="624"/>
      <c r="I19" s="625"/>
    </row>
    <row r="20" spans="1:9" x14ac:dyDescent="0.25">
      <c r="A20" s="413" t="s">
        <v>78</v>
      </c>
      <c r="B20" s="414"/>
      <c r="C20" s="414"/>
      <c r="D20" s="414"/>
      <c r="E20" s="414"/>
      <c r="F20" s="414"/>
      <c r="G20" s="415"/>
      <c r="H20" s="415"/>
      <c r="I20" s="416"/>
    </row>
    <row r="21" spans="1:9" ht="22.5" customHeight="1" thickBot="1" x14ac:dyDescent="0.3">
      <c r="A21" s="417" t="s">
        <v>118</v>
      </c>
      <c r="B21" s="418"/>
      <c r="C21" s="418"/>
      <c r="D21" s="418"/>
      <c r="E21" s="418"/>
      <c r="F21" s="418"/>
      <c r="G21" s="419"/>
      <c r="H21" s="419"/>
      <c r="I21" s="420"/>
    </row>
    <row r="22" spans="1:9" x14ac:dyDescent="0.25">
      <c r="A22" s="413" t="s">
        <v>79</v>
      </c>
      <c r="B22" s="414"/>
      <c r="C22" s="414"/>
      <c r="D22" s="414"/>
      <c r="E22" s="414"/>
      <c r="F22" s="414"/>
      <c r="G22" s="415"/>
      <c r="H22" s="415"/>
      <c r="I22" s="416"/>
    </row>
    <row r="23" spans="1:9" ht="61.5" customHeight="1" thickBot="1" x14ac:dyDescent="0.3">
      <c r="A23" s="417" t="s">
        <v>119</v>
      </c>
      <c r="B23" s="418"/>
      <c r="C23" s="418"/>
      <c r="D23" s="418"/>
      <c r="E23" s="418"/>
      <c r="F23" s="418"/>
      <c r="G23" s="419"/>
      <c r="H23" s="419"/>
      <c r="I23" s="420"/>
    </row>
    <row r="24" spans="1:9" x14ac:dyDescent="0.25">
      <c r="A24" s="421" t="s">
        <v>66</v>
      </c>
      <c r="B24" s="422"/>
      <c r="C24" s="425" t="s">
        <v>36</v>
      </c>
      <c r="D24" s="426"/>
      <c r="E24" s="426"/>
      <c r="F24" s="426"/>
      <c r="G24" s="426"/>
      <c r="H24" s="426"/>
      <c r="I24" s="427"/>
    </row>
    <row r="25" spans="1:9" x14ac:dyDescent="0.25">
      <c r="A25" s="423"/>
      <c r="B25" s="424"/>
      <c r="C25" s="428" t="s">
        <v>226</v>
      </c>
      <c r="D25" s="429"/>
      <c r="E25" s="429"/>
      <c r="F25" s="429"/>
      <c r="G25" s="429"/>
      <c r="H25" s="429"/>
      <c r="I25" s="430"/>
    </row>
    <row r="26" spans="1:9" x14ac:dyDescent="0.25">
      <c r="A26" s="431" t="s">
        <v>166</v>
      </c>
      <c r="B26" s="433" t="s">
        <v>110</v>
      </c>
      <c r="C26" s="435" t="s">
        <v>70</v>
      </c>
      <c r="D26" s="436"/>
      <c r="E26" s="436"/>
      <c r="F26" s="436"/>
      <c r="G26" s="436"/>
      <c r="H26" s="436"/>
      <c r="I26" s="437"/>
    </row>
    <row r="27" spans="1:9" ht="17.25" thickBot="1" x14ac:dyDescent="0.3">
      <c r="A27" s="431"/>
      <c r="B27" s="433"/>
      <c r="C27" s="438" t="s">
        <v>111</v>
      </c>
      <c r="D27" s="439"/>
      <c r="E27" s="439"/>
      <c r="F27" s="439"/>
      <c r="G27" s="439"/>
      <c r="H27" s="439"/>
      <c r="I27" s="440"/>
    </row>
    <row r="28" spans="1:9" ht="50.25" thickBot="1" x14ac:dyDescent="0.3">
      <c r="A28" s="411" t="s">
        <v>112</v>
      </c>
      <c r="B28" s="412"/>
      <c r="C28" s="260" t="s">
        <v>113</v>
      </c>
      <c r="D28" s="85">
        <v>3</v>
      </c>
      <c r="E28" s="85">
        <v>3</v>
      </c>
      <c r="F28" s="85">
        <v>3</v>
      </c>
      <c r="G28" s="86"/>
      <c r="H28" s="86"/>
      <c r="I28" s="87"/>
    </row>
    <row r="29" spans="1:9" ht="24" customHeight="1" thickBot="1" x14ac:dyDescent="0.3">
      <c r="A29" s="411" t="s">
        <v>114</v>
      </c>
      <c r="B29" s="412"/>
      <c r="C29" s="260"/>
      <c r="D29" s="88" t="s">
        <v>72</v>
      </c>
      <c r="E29" s="88" t="s">
        <v>72</v>
      </c>
      <c r="F29" s="88" t="s">
        <v>72</v>
      </c>
      <c r="G29" s="89">
        <f>SUM(Shirak!C15:C16,Shirak!C52)</f>
        <v>120000</v>
      </c>
      <c r="H29" s="89">
        <f>SUM(Shirak!D15:D16,Shirak!D52)</f>
        <v>141000</v>
      </c>
      <c r="I29" s="89">
        <f>SUM(Shirak!E15:E16,Shirak!E52)</f>
        <v>141000</v>
      </c>
    </row>
    <row r="30" spans="1:9" ht="27.75" customHeight="1" thickBot="1" x14ac:dyDescent="0.3">
      <c r="A30" s="411" t="s">
        <v>115</v>
      </c>
      <c r="B30" s="619"/>
      <c r="C30" s="412"/>
      <c r="D30" s="252"/>
      <c r="E30" s="252"/>
      <c r="F30" s="88"/>
      <c r="G30" s="91"/>
      <c r="H30" s="91"/>
      <c r="I30" s="87"/>
    </row>
    <row r="31" spans="1:9" x14ac:dyDescent="0.25">
      <c r="A31" s="620" t="s">
        <v>116</v>
      </c>
      <c r="B31" s="621"/>
      <c r="C31" s="621"/>
      <c r="D31" s="621"/>
      <c r="E31" s="621"/>
      <c r="F31" s="621"/>
      <c r="G31" s="621"/>
      <c r="H31" s="621"/>
      <c r="I31" s="622"/>
    </row>
    <row r="32" spans="1:9" ht="17.25" thickBot="1" x14ac:dyDescent="0.3">
      <c r="A32" s="623" t="s">
        <v>117</v>
      </c>
      <c r="B32" s="624"/>
      <c r="C32" s="624"/>
      <c r="D32" s="624"/>
      <c r="E32" s="624"/>
      <c r="F32" s="624"/>
      <c r="G32" s="624"/>
      <c r="H32" s="624"/>
      <c r="I32" s="625"/>
    </row>
    <row r="33" spans="1:9" x14ac:dyDescent="0.25">
      <c r="A33" s="413" t="s">
        <v>78</v>
      </c>
      <c r="B33" s="414"/>
      <c r="C33" s="414"/>
      <c r="D33" s="414"/>
      <c r="E33" s="414"/>
      <c r="F33" s="414"/>
      <c r="G33" s="415"/>
      <c r="H33" s="415"/>
      <c r="I33" s="416"/>
    </row>
    <row r="34" spans="1:9" ht="17.25" thickBot="1" x14ac:dyDescent="0.3">
      <c r="A34" s="417" t="s">
        <v>118</v>
      </c>
      <c r="B34" s="418"/>
      <c r="C34" s="418"/>
      <c r="D34" s="418"/>
      <c r="E34" s="418"/>
      <c r="F34" s="418"/>
      <c r="G34" s="419"/>
      <c r="H34" s="419"/>
      <c r="I34" s="420"/>
    </row>
    <row r="35" spans="1:9" x14ac:dyDescent="0.25">
      <c r="A35" s="413" t="s">
        <v>79</v>
      </c>
      <c r="B35" s="414"/>
      <c r="C35" s="414"/>
      <c r="D35" s="414"/>
      <c r="E35" s="414"/>
      <c r="F35" s="414"/>
      <c r="G35" s="415"/>
      <c r="H35" s="415"/>
      <c r="I35" s="416"/>
    </row>
    <row r="36" spans="1:9" ht="48.75" customHeight="1" thickBot="1" x14ac:dyDescent="0.3">
      <c r="A36" s="417" t="s">
        <v>119</v>
      </c>
      <c r="B36" s="418"/>
      <c r="C36" s="418"/>
      <c r="D36" s="418"/>
      <c r="E36" s="418"/>
      <c r="F36" s="418"/>
      <c r="G36" s="419"/>
      <c r="H36" s="419"/>
      <c r="I36" s="420"/>
    </row>
    <row r="37" spans="1:9" x14ac:dyDescent="0.25">
      <c r="A37" s="129"/>
      <c r="B37" s="129"/>
      <c r="C37" s="129"/>
      <c r="D37" s="129"/>
      <c r="E37" s="129"/>
      <c r="F37" s="129"/>
      <c r="G37" s="129"/>
      <c r="H37" s="129"/>
      <c r="I37" s="129"/>
    </row>
    <row r="38" spans="1:9" x14ac:dyDescent="0.25">
      <c r="A38" s="445" t="s">
        <v>62</v>
      </c>
      <c r="B38" s="445"/>
      <c r="C38" s="445"/>
      <c r="D38" s="445"/>
      <c r="E38" s="445"/>
      <c r="F38" s="445"/>
      <c r="G38" s="445"/>
      <c r="H38" s="445"/>
      <c r="I38" s="445"/>
    </row>
    <row r="39" spans="1:9" ht="17.25" thickBot="1" x14ac:dyDescent="0.3">
      <c r="A39" s="83"/>
      <c r="B39" s="83"/>
      <c r="C39" s="83"/>
      <c r="D39" s="83"/>
      <c r="E39" s="83"/>
      <c r="F39" s="83"/>
      <c r="G39" s="83"/>
      <c r="H39" s="83"/>
      <c r="I39" s="83"/>
    </row>
    <row r="40" spans="1:9" x14ac:dyDescent="0.25">
      <c r="A40" s="521" t="s">
        <v>63</v>
      </c>
      <c r="B40" s="522"/>
      <c r="C40" s="522"/>
      <c r="D40" s="527" t="s">
        <v>39</v>
      </c>
      <c r="E40" s="528"/>
      <c r="F40" s="528"/>
      <c r="G40" s="528"/>
      <c r="H40" s="528"/>
      <c r="I40" s="529"/>
    </row>
    <row r="41" spans="1:9" x14ac:dyDescent="0.25">
      <c r="A41" s="523"/>
      <c r="B41" s="524"/>
      <c r="C41" s="524"/>
      <c r="D41" s="530" t="s">
        <v>64</v>
      </c>
      <c r="E41" s="531"/>
      <c r="F41" s="433"/>
      <c r="G41" s="530" t="s">
        <v>65</v>
      </c>
      <c r="H41" s="531"/>
      <c r="I41" s="433"/>
    </row>
    <row r="42" spans="1:9" ht="33.75" thickBot="1" x14ac:dyDescent="0.3">
      <c r="A42" s="525"/>
      <c r="B42" s="526"/>
      <c r="C42" s="526"/>
      <c r="D42" s="34" t="s">
        <v>14</v>
      </c>
      <c r="E42" s="34" t="s">
        <v>15</v>
      </c>
      <c r="F42" s="249" t="s">
        <v>5</v>
      </c>
      <c r="G42" s="34" t="s">
        <v>14</v>
      </c>
      <c r="H42" s="34" t="s">
        <v>15</v>
      </c>
      <c r="I42" s="53" t="s">
        <v>5</v>
      </c>
    </row>
    <row r="43" spans="1:9" x14ac:dyDescent="0.25">
      <c r="A43" s="421" t="s">
        <v>66</v>
      </c>
      <c r="B43" s="422"/>
      <c r="C43" s="678" t="s">
        <v>36</v>
      </c>
      <c r="D43" s="679"/>
      <c r="E43" s="679"/>
      <c r="F43" s="679"/>
      <c r="G43" s="679"/>
      <c r="H43" s="679"/>
      <c r="I43" s="680"/>
    </row>
    <row r="44" spans="1:9" x14ac:dyDescent="0.25">
      <c r="A44" s="423"/>
      <c r="B44" s="424"/>
      <c r="C44" s="428" t="s">
        <v>67</v>
      </c>
      <c r="D44" s="429"/>
      <c r="E44" s="429"/>
      <c r="F44" s="429"/>
      <c r="G44" s="429"/>
      <c r="H44" s="429"/>
      <c r="I44" s="430"/>
    </row>
    <row r="45" spans="1:9" x14ac:dyDescent="0.25">
      <c r="A45" s="431" t="s">
        <v>68</v>
      </c>
      <c r="B45" s="433" t="s">
        <v>69</v>
      </c>
      <c r="C45" s="435" t="s">
        <v>70</v>
      </c>
      <c r="D45" s="436"/>
      <c r="E45" s="436"/>
      <c r="F45" s="436"/>
      <c r="G45" s="436"/>
      <c r="H45" s="436"/>
      <c r="I45" s="437"/>
    </row>
    <row r="46" spans="1:9" ht="39" customHeight="1" thickBot="1" x14ac:dyDescent="0.3">
      <c r="A46" s="431"/>
      <c r="B46" s="433"/>
      <c r="C46" s="870" t="s">
        <v>227</v>
      </c>
      <c r="D46" s="871"/>
      <c r="E46" s="871"/>
      <c r="F46" s="871"/>
      <c r="G46" s="871"/>
      <c r="H46" s="871"/>
      <c r="I46" s="872"/>
    </row>
    <row r="47" spans="1:9" ht="17.25" thickBot="1" x14ac:dyDescent="0.3">
      <c r="A47" s="858" t="s">
        <v>71</v>
      </c>
      <c r="B47" s="859"/>
      <c r="C47" s="116"/>
      <c r="D47" s="259" t="s">
        <v>72</v>
      </c>
      <c r="E47" s="259" t="s">
        <v>72</v>
      </c>
      <c r="F47" s="259" t="s">
        <v>72</v>
      </c>
      <c r="G47" s="110">
        <f>SUM(Shirak!C12:C14,Shirak!C20:C29)</f>
        <v>68000</v>
      </c>
      <c r="H47" s="110">
        <f>SUM(Shirak!D12:D14,Shirak!D20:D29)</f>
        <v>194350</v>
      </c>
      <c r="I47" s="110">
        <f>SUM(Shirak!E12:E14,Shirak!E20:E29)</f>
        <v>201000</v>
      </c>
    </row>
    <row r="48" spans="1:9" x14ac:dyDescent="0.25">
      <c r="A48" s="860" t="s">
        <v>73</v>
      </c>
      <c r="B48" s="861"/>
      <c r="C48" s="861"/>
      <c r="D48" s="861"/>
      <c r="E48" s="861"/>
      <c r="F48" s="861"/>
      <c r="G48" s="861"/>
      <c r="H48" s="861"/>
      <c r="I48" s="862"/>
    </row>
    <row r="49" spans="1:9" ht="17.25" thickBot="1" x14ac:dyDescent="0.3">
      <c r="A49" s="623" t="s">
        <v>806</v>
      </c>
      <c r="B49" s="624"/>
      <c r="C49" s="624"/>
      <c r="D49" s="624"/>
      <c r="E49" s="624"/>
      <c r="F49" s="624"/>
      <c r="G49" s="624"/>
      <c r="H49" s="624"/>
      <c r="I49" s="625"/>
    </row>
    <row r="50" spans="1:9" ht="17.25" thickBot="1" x14ac:dyDescent="0.3">
      <c r="A50" s="863" t="s">
        <v>74</v>
      </c>
      <c r="B50" s="864"/>
      <c r="C50" s="864"/>
      <c r="D50" s="864"/>
      <c r="E50" s="864"/>
      <c r="F50" s="864"/>
      <c r="G50" s="864"/>
      <c r="H50" s="864"/>
      <c r="I50" s="865"/>
    </row>
    <row r="51" spans="1:9" ht="72" customHeight="1" thickBot="1" x14ac:dyDescent="0.3">
      <c r="A51" s="866" t="s">
        <v>75</v>
      </c>
      <c r="B51" s="867"/>
      <c r="C51" s="868" t="s">
        <v>76</v>
      </c>
      <c r="D51" s="619"/>
      <c r="E51" s="619"/>
      <c r="F51" s="619"/>
      <c r="G51" s="619"/>
      <c r="H51" s="619"/>
      <c r="I51" s="869"/>
    </row>
    <row r="52" spans="1:9" ht="60.75" customHeight="1" thickBot="1" x14ac:dyDescent="0.3">
      <c r="A52" s="856" t="s">
        <v>77</v>
      </c>
      <c r="B52" s="857"/>
      <c r="C52" s="117"/>
      <c r="D52" s="117"/>
      <c r="E52" s="117"/>
      <c r="F52" s="117"/>
      <c r="G52" s="117"/>
      <c r="H52" s="117"/>
      <c r="I52" s="118"/>
    </row>
    <row r="53" spans="1:9" x14ac:dyDescent="0.25">
      <c r="A53" s="413" t="s">
        <v>78</v>
      </c>
      <c r="B53" s="414"/>
      <c r="C53" s="414"/>
      <c r="D53" s="414"/>
      <c r="E53" s="414"/>
      <c r="F53" s="414"/>
      <c r="G53" s="415"/>
      <c r="H53" s="415"/>
      <c r="I53" s="416"/>
    </row>
    <row r="54" spans="1:9" ht="17.25" thickBot="1" x14ac:dyDescent="0.3">
      <c r="A54" s="417" t="s">
        <v>228</v>
      </c>
      <c r="B54" s="418"/>
      <c r="C54" s="418"/>
      <c r="D54" s="418"/>
      <c r="E54" s="418"/>
      <c r="F54" s="418"/>
      <c r="G54" s="419"/>
      <c r="H54" s="419"/>
      <c r="I54" s="420"/>
    </row>
    <row r="55" spans="1:9" x14ac:dyDescent="0.25">
      <c r="A55" s="413" t="s">
        <v>79</v>
      </c>
      <c r="B55" s="414"/>
      <c r="C55" s="414"/>
      <c r="D55" s="414"/>
      <c r="E55" s="414"/>
      <c r="F55" s="414"/>
      <c r="G55" s="415"/>
      <c r="H55" s="415"/>
      <c r="I55" s="416"/>
    </row>
    <row r="56" spans="1:9" ht="17.25" thickBot="1" x14ac:dyDescent="0.3">
      <c r="A56" s="417" t="s">
        <v>98</v>
      </c>
      <c r="B56" s="418"/>
      <c r="C56" s="418"/>
      <c r="D56" s="418"/>
      <c r="E56" s="418"/>
      <c r="F56" s="418"/>
      <c r="G56" s="419"/>
      <c r="H56" s="419"/>
      <c r="I56" s="420"/>
    </row>
    <row r="57" spans="1:9" x14ac:dyDescent="0.25">
      <c r="A57" s="509" t="s">
        <v>66</v>
      </c>
      <c r="B57" s="510"/>
      <c r="C57" s="513" t="s">
        <v>36</v>
      </c>
      <c r="D57" s="514"/>
      <c r="E57" s="514"/>
      <c r="F57" s="514"/>
      <c r="G57" s="514"/>
      <c r="H57" s="514"/>
      <c r="I57" s="515"/>
    </row>
    <row r="58" spans="1:9" x14ac:dyDescent="0.25">
      <c r="A58" s="511"/>
      <c r="B58" s="512"/>
      <c r="C58" s="428" t="s">
        <v>80</v>
      </c>
      <c r="D58" s="429"/>
      <c r="E58" s="429"/>
      <c r="F58" s="429"/>
      <c r="G58" s="429"/>
      <c r="H58" s="429"/>
      <c r="I58" s="430"/>
    </row>
    <row r="59" spans="1:9" x14ac:dyDescent="0.25">
      <c r="A59" s="561" t="s">
        <v>81</v>
      </c>
      <c r="B59" s="562" t="s">
        <v>82</v>
      </c>
      <c r="C59" s="489" t="s">
        <v>70</v>
      </c>
      <c r="D59" s="490"/>
      <c r="E59" s="490"/>
      <c r="F59" s="490"/>
      <c r="G59" s="490"/>
      <c r="H59" s="490"/>
      <c r="I59" s="491"/>
    </row>
    <row r="60" spans="1:9" x14ac:dyDescent="0.25">
      <c r="A60" s="561"/>
      <c r="B60" s="562"/>
      <c r="C60" s="492" t="s">
        <v>229</v>
      </c>
      <c r="D60" s="493"/>
      <c r="E60" s="493"/>
      <c r="F60" s="493"/>
      <c r="G60" s="493"/>
      <c r="H60" s="493"/>
      <c r="I60" s="494"/>
    </row>
    <row r="61" spans="1:9" ht="17.25" thickBot="1" x14ac:dyDescent="0.3">
      <c r="A61" s="586" t="s">
        <v>71</v>
      </c>
      <c r="B61" s="587"/>
      <c r="C61" s="46"/>
      <c r="D61" s="250" t="s">
        <v>72</v>
      </c>
      <c r="E61" s="250" t="s">
        <v>72</v>
      </c>
      <c r="F61" s="250" t="s">
        <v>72</v>
      </c>
      <c r="G61" s="48">
        <f>SUM(Shirak!C48:C51)</f>
        <v>12000</v>
      </c>
      <c r="H61" s="48">
        <f>SUM(Shirak!D48:D51)</f>
        <v>12000</v>
      </c>
      <c r="I61" s="48">
        <f>SUM(Shirak!E48:E51)</f>
        <v>99000</v>
      </c>
    </row>
    <row r="62" spans="1:9" x14ac:dyDescent="0.25">
      <c r="A62" s="588"/>
      <c r="B62" s="589"/>
      <c r="C62" s="589"/>
      <c r="D62" s="589"/>
      <c r="E62" s="589"/>
      <c r="F62" s="589"/>
      <c r="G62" s="589"/>
      <c r="H62" s="589"/>
      <c r="I62" s="590"/>
    </row>
    <row r="63" spans="1:9" ht="21" customHeight="1" thickBot="1" x14ac:dyDescent="0.3">
      <c r="A63" s="591" t="s">
        <v>777</v>
      </c>
      <c r="B63" s="592"/>
      <c r="C63" s="592"/>
      <c r="D63" s="592"/>
      <c r="E63" s="592"/>
      <c r="F63" s="592"/>
      <c r="G63" s="592"/>
      <c r="H63" s="592"/>
      <c r="I63" s="593"/>
    </row>
    <row r="64" spans="1:9" ht="17.25" thickBot="1" x14ac:dyDescent="0.3">
      <c r="A64" s="594" t="s">
        <v>74</v>
      </c>
      <c r="B64" s="595"/>
      <c r="C64" s="595"/>
      <c r="D64" s="595"/>
      <c r="E64" s="595"/>
      <c r="F64" s="595"/>
      <c r="G64" s="595"/>
      <c r="H64" s="595"/>
      <c r="I64" s="596"/>
    </row>
    <row r="65" spans="1:9" ht="79.5" customHeight="1" thickBot="1" x14ac:dyDescent="0.3">
      <c r="A65" s="597" t="s">
        <v>75</v>
      </c>
      <c r="B65" s="598"/>
      <c r="C65" s="599" t="s">
        <v>83</v>
      </c>
      <c r="D65" s="600"/>
      <c r="E65" s="600"/>
      <c r="F65" s="600"/>
      <c r="G65" s="600"/>
      <c r="H65" s="600"/>
      <c r="I65" s="601"/>
    </row>
    <row r="66" spans="1:9" ht="17.25" thickBot="1" x14ac:dyDescent="0.3">
      <c r="A66" s="602" t="s">
        <v>77</v>
      </c>
      <c r="B66" s="603"/>
      <c r="C66" s="49"/>
      <c r="D66" s="49"/>
      <c r="E66" s="49"/>
      <c r="F66" s="49"/>
      <c r="G66" s="49"/>
      <c r="H66" s="49"/>
      <c r="I66" s="50"/>
    </row>
    <row r="67" spans="1:9" x14ac:dyDescent="0.25">
      <c r="A67" s="604" t="s">
        <v>78</v>
      </c>
      <c r="B67" s="605"/>
      <c r="C67" s="605"/>
      <c r="D67" s="605"/>
      <c r="E67" s="605"/>
      <c r="F67" s="605"/>
      <c r="G67" s="606"/>
      <c r="H67" s="606"/>
      <c r="I67" s="607"/>
    </row>
    <row r="68" spans="1:9" ht="17.25" thickBot="1" x14ac:dyDescent="0.3">
      <c r="A68" s="608" t="s">
        <v>230</v>
      </c>
      <c r="B68" s="609"/>
      <c r="C68" s="609"/>
      <c r="D68" s="609"/>
      <c r="E68" s="609"/>
      <c r="F68" s="609"/>
      <c r="G68" s="610"/>
      <c r="H68" s="610"/>
      <c r="I68" s="611"/>
    </row>
    <row r="69" spans="1:9" x14ac:dyDescent="0.25">
      <c r="A69" s="604" t="s">
        <v>79</v>
      </c>
      <c r="B69" s="605"/>
      <c r="C69" s="605"/>
      <c r="D69" s="605"/>
      <c r="E69" s="605"/>
      <c r="F69" s="605"/>
      <c r="G69" s="606"/>
      <c r="H69" s="606"/>
      <c r="I69" s="607"/>
    </row>
    <row r="70" spans="1:9" ht="17.25" thickBot="1" x14ac:dyDescent="0.3">
      <c r="A70" s="608" t="s">
        <v>99</v>
      </c>
      <c r="B70" s="609"/>
      <c r="C70" s="609"/>
      <c r="D70" s="609"/>
      <c r="E70" s="609"/>
      <c r="F70" s="609"/>
      <c r="G70" s="610"/>
      <c r="H70" s="610"/>
      <c r="I70" s="611"/>
    </row>
    <row r="71" spans="1:9" x14ac:dyDescent="0.25">
      <c r="A71" s="803" t="s">
        <v>66</v>
      </c>
      <c r="B71" s="804"/>
      <c r="C71" s="809" t="s">
        <v>36</v>
      </c>
      <c r="D71" s="822"/>
      <c r="E71" s="822"/>
      <c r="F71" s="822"/>
      <c r="G71" s="810"/>
      <c r="H71" s="822"/>
      <c r="I71" s="811"/>
    </row>
    <row r="72" spans="1:9" x14ac:dyDescent="0.25">
      <c r="A72" s="805"/>
      <c r="B72" s="806"/>
      <c r="C72" s="812" t="s">
        <v>126</v>
      </c>
      <c r="D72" s="813"/>
      <c r="E72" s="813"/>
      <c r="F72" s="814"/>
      <c r="G72" s="814"/>
      <c r="H72" s="814"/>
      <c r="I72" s="815"/>
    </row>
    <row r="73" spans="1:9" ht="17.25" thickBot="1" x14ac:dyDescent="0.3">
      <c r="A73" s="807"/>
      <c r="B73" s="808"/>
      <c r="C73" s="823" t="s">
        <v>87</v>
      </c>
      <c r="D73" s="822"/>
      <c r="E73" s="822"/>
      <c r="F73" s="824"/>
      <c r="G73" s="824"/>
      <c r="H73" s="824"/>
      <c r="I73" s="825"/>
    </row>
    <row r="74" spans="1:9" ht="17.25" thickBot="1" x14ac:dyDescent="0.3">
      <c r="A74" s="274" t="s">
        <v>120</v>
      </c>
      <c r="B74" s="275" t="s">
        <v>82</v>
      </c>
      <c r="C74" s="800" t="s">
        <v>659</v>
      </c>
      <c r="D74" s="801"/>
      <c r="E74" s="801"/>
      <c r="F74" s="801"/>
      <c r="G74" s="801"/>
      <c r="H74" s="801"/>
      <c r="I74" s="802"/>
    </row>
    <row r="75" spans="1:9" ht="18.75" thickBot="1" x14ac:dyDescent="0.3">
      <c r="A75" s="816" t="s">
        <v>121</v>
      </c>
      <c r="B75" s="816"/>
      <c r="C75" s="262"/>
      <c r="D75" s="265" t="s">
        <v>72</v>
      </c>
      <c r="E75" s="265" t="s">
        <v>72</v>
      </c>
      <c r="F75" s="265" t="s">
        <v>72</v>
      </c>
      <c r="G75" s="5">
        <f>SUM(Shirak!C53:C53)</f>
        <v>50000</v>
      </c>
      <c r="H75" s="5">
        <f>SUM(Shirak!D53:D53)</f>
        <v>50000</v>
      </c>
      <c r="I75" s="5">
        <f>SUM(Shirak!E53:E53)</f>
        <v>50000</v>
      </c>
    </row>
    <row r="76" spans="1:9" ht="17.25" thickBot="1" x14ac:dyDescent="0.3">
      <c r="A76" s="817" t="s">
        <v>73</v>
      </c>
      <c r="B76" s="818"/>
      <c r="C76" s="760"/>
      <c r="D76" s="760"/>
      <c r="E76" s="760"/>
      <c r="F76" s="760"/>
      <c r="G76" s="760"/>
      <c r="H76" s="760"/>
      <c r="I76" s="761"/>
    </row>
    <row r="77" spans="1:9" ht="17.25" thickBot="1" x14ac:dyDescent="0.3">
      <c r="A77" s="762" t="s">
        <v>780</v>
      </c>
      <c r="B77" s="763"/>
      <c r="C77" s="763"/>
      <c r="D77" s="763"/>
      <c r="E77" s="763"/>
      <c r="F77" s="763"/>
      <c r="G77" s="763"/>
      <c r="H77" s="763"/>
      <c r="I77" s="764"/>
    </row>
    <row r="78" spans="1:9" ht="17.25" thickBot="1" x14ac:dyDescent="0.3">
      <c r="A78" s="819" t="s">
        <v>74</v>
      </c>
      <c r="B78" s="820"/>
      <c r="C78" s="820"/>
      <c r="D78" s="820"/>
      <c r="E78" s="820"/>
      <c r="F78" s="820"/>
      <c r="G78" s="820"/>
      <c r="H78" s="820"/>
      <c r="I78" s="821"/>
    </row>
    <row r="79" spans="1:9" ht="77.25" customHeight="1" thickBot="1" x14ac:dyDescent="0.3">
      <c r="A79" s="759" t="s">
        <v>75</v>
      </c>
      <c r="B79" s="761"/>
      <c r="C79" s="762" t="s">
        <v>122</v>
      </c>
      <c r="D79" s="763"/>
      <c r="E79" s="763"/>
      <c r="F79" s="763"/>
      <c r="G79" s="763"/>
      <c r="H79" s="763"/>
      <c r="I79" s="764"/>
    </row>
    <row r="80" spans="1:9" ht="56.25" customHeight="1" thickBot="1" x14ac:dyDescent="0.3">
      <c r="A80" s="759" t="s">
        <v>77</v>
      </c>
      <c r="B80" s="761"/>
      <c r="C80" s="276"/>
      <c r="D80" s="276"/>
      <c r="E80" s="276"/>
      <c r="F80" s="276"/>
      <c r="G80" s="276"/>
      <c r="H80" s="276"/>
      <c r="I80" s="276"/>
    </row>
    <row r="81" spans="1:9" ht="17.25" thickBot="1" x14ac:dyDescent="0.3">
      <c r="A81" s="759" t="s">
        <v>78</v>
      </c>
      <c r="B81" s="760"/>
      <c r="C81" s="760"/>
      <c r="D81" s="760"/>
      <c r="E81" s="760"/>
      <c r="F81" s="760"/>
      <c r="G81" s="760"/>
      <c r="H81" s="760"/>
      <c r="I81" s="761"/>
    </row>
    <row r="82" spans="1:9" ht="17.25" thickBot="1" x14ac:dyDescent="0.3">
      <c r="A82" s="759" t="s">
        <v>79</v>
      </c>
      <c r="B82" s="760"/>
      <c r="C82" s="760"/>
      <c r="D82" s="760"/>
      <c r="E82" s="760"/>
      <c r="F82" s="760"/>
      <c r="G82" s="760"/>
      <c r="H82" s="760"/>
      <c r="I82" s="761"/>
    </row>
    <row r="83" spans="1:9" ht="17.25" thickBot="1" x14ac:dyDescent="0.3">
      <c r="A83" s="762" t="s">
        <v>123</v>
      </c>
      <c r="B83" s="763"/>
      <c r="C83" s="763"/>
      <c r="D83" s="763"/>
      <c r="E83" s="763"/>
      <c r="F83" s="763"/>
      <c r="G83" s="763"/>
      <c r="H83" s="763"/>
      <c r="I83" s="764"/>
    </row>
    <row r="84" spans="1:9" x14ac:dyDescent="0.25">
      <c r="A84" s="148"/>
      <c r="B84" s="148"/>
      <c r="C84" s="148"/>
      <c r="D84" s="148"/>
      <c r="E84" s="148"/>
      <c r="F84" s="148"/>
      <c r="G84" s="148"/>
      <c r="H84" s="148"/>
      <c r="I84" s="148"/>
    </row>
    <row r="85" spans="1:9" x14ac:dyDescent="0.25">
      <c r="A85" s="445" t="s">
        <v>84</v>
      </c>
      <c r="B85" s="445"/>
      <c r="C85" s="445"/>
      <c r="D85" s="445"/>
      <c r="E85" s="445"/>
      <c r="F85" s="445"/>
      <c r="G85" s="445"/>
      <c r="H85" s="445"/>
      <c r="I85" s="445"/>
    </row>
    <row r="87" spans="1:9" ht="17.25" thickBot="1" x14ac:dyDescent="0.3">
      <c r="A87" s="445" t="s">
        <v>85</v>
      </c>
      <c r="B87" s="445"/>
      <c r="C87" s="445"/>
      <c r="D87" s="445"/>
      <c r="E87" s="445"/>
      <c r="F87" s="445"/>
      <c r="G87" s="445"/>
      <c r="H87" s="445"/>
      <c r="I87" s="445"/>
    </row>
    <row r="88" spans="1:9" x14ac:dyDescent="0.25">
      <c r="A88" s="521" t="s">
        <v>63</v>
      </c>
      <c r="B88" s="522"/>
      <c r="C88" s="522"/>
      <c r="D88" s="527" t="s">
        <v>39</v>
      </c>
      <c r="E88" s="528"/>
      <c r="F88" s="528"/>
      <c r="G88" s="528"/>
      <c r="H88" s="528"/>
      <c r="I88" s="529"/>
    </row>
    <row r="89" spans="1:9" x14ac:dyDescent="0.25">
      <c r="A89" s="523"/>
      <c r="B89" s="524"/>
      <c r="C89" s="524"/>
      <c r="D89" s="530" t="s">
        <v>64</v>
      </c>
      <c r="E89" s="531"/>
      <c r="F89" s="433"/>
      <c r="G89" s="530" t="s">
        <v>65</v>
      </c>
      <c r="H89" s="531"/>
      <c r="I89" s="433"/>
    </row>
    <row r="90" spans="1:9" ht="33.75" thickBot="1" x14ac:dyDescent="0.3">
      <c r="A90" s="525"/>
      <c r="B90" s="526"/>
      <c r="C90" s="526"/>
      <c r="D90" s="34" t="s">
        <v>14</v>
      </c>
      <c r="E90" s="34" t="s">
        <v>15</v>
      </c>
      <c r="F90" s="249" t="s">
        <v>5</v>
      </c>
      <c r="G90" s="34" t="s">
        <v>14</v>
      </c>
      <c r="H90" s="34" t="s">
        <v>15</v>
      </c>
      <c r="I90" s="53" t="s">
        <v>5</v>
      </c>
    </row>
    <row r="91" spans="1:9" x14ac:dyDescent="0.25">
      <c r="A91" s="421" t="s">
        <v>66</v>
      </c>
      <c r="B91" s="422"/>
      <c r="C91" s="425" t="s">
        <v>36</v>
      </c>
      <c r="D91" s="426"/>
      <c r="E91" s="426"/>
      <c r="F91" s="426"/>
      <c r="G91" s="426"/>
      <c r="H91" s="426"/>
      <c r="I91" s="427"/>
    </row>
    <row r="92" spans="1:9" x14ac:dyDescent="0.25">
      <c r="A92" s="423"/>
      <c r="B92" s="424"/>
      <c r="C92" s="428" t="s">
        <v>137</v>
      </c>
      <c r="D92" s="429"/>
      <c r="E92" s="429"/>
      <c r="F92" s="429"/>
      <c r="G92" s="429"/>
      <c r="H92" s="429"/>
      <c r="I92" s="430"/>
    </row>
    <row r="93" spans="1:9" x14ac:dyDescent="0.25">
      <c r="A93" s="431" t="s">
        <v>125</v>
      </c>
      <c r="B93" s="433" t="s">
        <v>89</v>
      </c>
      <c r="C93" s="435" t="s">
        <v>70</v>
      </c>
      <c r="D93" s="436"/>
      <c r="E93" s="436"/>
      <c r="F93" s="436"/>
      <c r="G93" s="436"/>
      <c r="H93" s="436"/>
      <c r="I93" s="437"/>
    </row>
    <row r="94" spans="1:9" ht="17.25" thickBot="1" x14ac:dyDescent="0.3">
      <c r="A94" s="432"/>
      <c r="B94" s="434"/>
      <c r="C94" s="438" t="s">
        <v>138</v>
      </c>
      <c r="D94" s="439"/>
      <c r="E94" s="439"/>
      <c r="F94" s="439"/>
      <c r="G94" s="439"/>
      <c r="H94" s="439"/>
      <c r="I94" s="440"/>
    </row>
    <row r="95" spans="1:9" ht="49.5" x14ac:dyDescent="0.25">
      <c r="A95" s="441" t="s">
        <v>90</v>
      </c>
      <c r="B95" s="442"/>
      <c r="C95" s="119" t="s">
        <v>139</v>
      </c>
      <c r="D95" s="120">
        <v>0</v>
      </c>
      <c r="E95" s="120">
        <v>1</v>
      </c>
      <c r="F95" s="120">
        <v>1</v>
      </c>
      <c r="G95" s="121"/>
      <c r="H95" s="121"/>
      <c r="I95" s="122"/>
    </row>
    <row r="96" spans="1:9" ht="22.5" customHeight="1" thickBot="1" x14ac:dyDescent="0.3">
      <c r="A96" s="443" t="s">
        <v>93</v>
      </c>
      <c r="B96" s="444"/>
      <c r="C96" s="123"/>
      <c r="D96" s="123"/>
      <c r="E96" s="123"/>
      <c r="F96" s="249"/>
      <c r="G96" s="124"/>
      <c r="H96" s="124"/>
      <c r="I96" s="53"/>
    </row>
    <row r="97" spans="1:9" ht="61.5" customHeight="1" thickBot="1" x14ac:dyDescent="0.3">
      <c r="A97" s="409" t="s">
        <v>105</v>
      </c>
      <c r="B97" s="410"/>
      <c r="C97" s="410"/>
      <c r="D97" s="261"/>
      <c r="E97" s="261"/>
      <c r="F97" s="88"/>
      <c r="G97" s="125">
        <f>SUM(Shirak!C47)</f>
        <v>0</v>
      </c>
      <c r="H97" s="125">
        <f>SUM(Shirak!D47)</f>
        <v>4500</v>
      </c>
      <c r="I97" s="125">
        <f>SUM(Shirak!E47)</f>
        <v>5000</v>
      </c>
    </row>
    <row r="98" spans="1:9" ht="45" customHeight="1" thickBot="1" x14ac:dyDescent="0.3">
      <c r="A98" s="411" t="s">
        <v>106</v>
      </c>
      <c r="B98" s="412"/>
      <c r="C98" s="126">
        <f>I97</f>
        <v>5000</v>
      </c>
      <c r="D98" s="126"/>
      <c r="E98" s="126"/>
      <c r="F98" s="88"/>
      <c r="G98" s="91"/>
      <c r="H98" s="91"/>
      <c r="I98" s="87"/>
    </row>
    <row r="99" spans="1:9" ht="93" customHeight="1" thickBot="1" x14ac:dyDescent="0.3">
      <c r="A99" s="411" t="s">
        <v>107</v>
      </c>
      <c r="B99" s="412"/>
      <c r="C99" s="253"/>
      <c r="D99" s="253"/>
      <c r="E99" s="253"/>
      <c r="F99" s="88"/>
      <c r="G99" s="91"/>
      <c r="H99" s="91"/>
      <c r="I99" s="87"/>
    </row>
    <row r="100" spans="1:9" x14ac:dyDescent="0.25">
      <c r="A100" s="413" t="s">
        <v>78</v>
      </c>
      <c r="B100" s="414"/>
      <c r="C100" s="414"/>
      <c r="D100" s="414"/>
      <c r="E100" s="414"/>
      <c r="F100" s="414"/>
      <c r="G100" s="415"/>
      <c r="H100" s="415"/>
      <c r="I100" s="416"/>
    </row>
    <row r="101" spans="1:9" ht="17.25" thickBot="1" x14ac:dyDescent="0.3">
      <c r="A101" s="417" t="s">
        <v>232</v>
      </c>
      <c r="B101" s="418"/>
      <c r="C101" s="418"/>
      <c r="D101" s="418"/>
      <c r="E101" s="418"/>
      <c r="F101" s="418"/>
      <c r="G101" s="419"/>
      <c r="H101" s="419"/>
      <c r="I101" s="420"/>
    </row>
    <row r="102" spans="1:9" x14ac:dyDescent="0.25">
      <c r="A102" s="413" t="s">
        <v>79</v>
      </c>
      <c r="B102" s="414"/>
      <c r="C102" s="414"/>
      <c r="D102" s="414"/>
      <c r="E102" s="414"/>
      <c r="F102" s="414"/>
      <c r="G102" s="415"/>
      <c r="H102" s="415"/>
      <c r="I102" s="416"/>
    </row>
    <row r="103" spans="1:9" ht="17.25" thickBot="1" x14ac:dyDescent="0.3">
      <c r="A103" s="417" t="s">
        <v>97</v>
      </c>
      <c r="B103" s="418"/>
      <c r="C103" s="418"/>
      <c r="D103" s="418"/>
      <c r="E103" s="418"/>
      <c r="F103" s="418"/>
      <c r="G103" s="419"/>
      <c r="H103" s="419"/>
      <c r="I103" s="420"/>
    </row>
    <row r="104" spans="1:9" x14ac:dyDescent="0.25">
      <c r="A104" s="803" t="s">
        <v>66</v>
      </c>
      <c r="B104" s="804"/>
      <c r="C104" s="809" t="s">
        <v>36</v>
      </c>
      <c r="D104" s="810"/>
      <c r="E104" s="810"/>
      <c r="F104" s="810"/>
      <c r="G104" s="810"/>
      <c r="H104" s="810"/>
      <c r="I104" s="811"/>
    </row>
    <row r="105" spans="1:9" x14ac:dyDescent="0.25">
      <c r="A105" s="805"/>
      <c r="B105" s="806"/>
      <c r="C105" s="812" t="s">
        <v>86</v>
      </c>
      <c r="D105" s="813"/>
      <c r="E105" s="813"/>
      <c r="F105" s="814"/>
      <c r="G105" s="814"/>
      <c r="H105" s="814"/>
      <c r="I105" s="815"/>
    </row>
    <row r="106" spans="1:9" ht="17.25" thickBot="1" x14ac:dyDescent="0.3">
      <c r="A106" s="807"/>
      <c r="B106" s="808"/>
      <c r="C106" s="823" t="s">
        <v>87</v>
      </c>
      <c r="D106" s="822"/>
      <c r="E106" s="822"/>
      <c r="F106" s="824"/>
      <c r="G106" s="824"/>
      <c r="H106" s="824"/>
      <c r="I106" s="825"/>
    </row>
    <row r="107" spans="1:9" ht="17.25" thickBot="1" x14ac:dyDescent="0.3">
      <c r="A107" s="142" t="s">
        <v>88</v>
      </c>
      <c r="B107" s="265" t="s">
        <v>89</v>
      </c>
      <c r="C107" s="800" t="s">
        <v>234</v>
      </c>
      <c r="D107" s="801"/>
      <c r="E107" s="801"/>
      <c r="F107" s="801"/>
      <c r="G107" s="801"/>
      <c r="H107" s="801"/>
      <c r="I107" s="802"/>
    </row>
    <row r="108" spans="1:9" ht="66.75" thickBot="1" x14ac:dyDescent="0.3">
      <c r="A108" s="834" t="s">
        <v>90</v>
      </c>
      <c r="B108" s="836"/>
      <c r="C108" s="263" t="s">
        <v>91</v>
      </c>
      <c r="D108" s="277">
        <v>3</v>
      </c>
      <c r="E108" s="265">
        <v>3</v>
      </c>
      <c r="F108" s="265">
        <v>3</v>
      </c>
      <c r="G108" s="265"/>
      <c r="H108" s="265"/>
      <c r="I108" s="265"/>
    </row>
    <row r="109" spans="1:9" ht="50.25" thickBot="1" x14ac:dyDescent="0.3">
      <c r="A109" s="800"/>
      <c r="B109" s="802"/>
      <c r="C109" s="263" t="s">
        <v>92</v>
      </c>
      <c r="D109" s="315">
        <v>0</v>
      </c>
      <c r="E109" s="315">
        <v>11780</v>
      </c>
      <c r="F109" s="315">
        <v>11780</v>
      </c>
      <c r="G109" s="265"/>
      <c r="H109" s="265"/>
      <c r="I109" s="265"/>
    </row>
    <row r="110" spans="1:9" ht="17.25" thickBot="1" x14ac:dyDescent="0.3">
      <c r="A110" s="762" t="s">
        <v>93</v>
      </c>
      <c r="B110" s="764"/>
      <c r="C110" s="263"/>
      <c r="D110" s="263"/>
      <c r="E110" s="263"/>
      <c r="F110" s="265"/>
      <c r="G110" s="265"/>
      <c r="H110" s="265"/>
      <c r="I110" s="265"/>
    </row>
    <row r="111" spans="1:9" ht="60.75" customHeight="1" thickBot="1" x14ac:dyDescent="0.3">
      <c r="A111" s="762" t="s">
        <v>94</v>
      </c>
      <c r="B111" s="763"/>
      <c r="C111" s="764"/>
      <c r="D111" s="263"/>
      <c r="E111" s="263"/>
      <c r="F111" s="265"/>
      <c r="G111" s="267">
        <f>SUM(Shirak!C30:C32)</f>
        <v>17000</v>
      </c>
      <c r="H111" s="267">
        <f>SUM(Shirak!D30:D32)</f>
        <v>165000</v>
      </c>
      <c r="I111" s="267">
        <f>SUM(Shirak!E30:E32)</f>
        <v>165000</v>
      </c>
    </row>
    <row r="112" spans="1:9" ht="40.5" customHeight="1" thickBot="1" x14ac:dyDescent="0.3">
      <c r="A112" s="762" t="s">
        <v>95</v>
      </c>
      <c r="B112" s="764"/>
      <c r="C112" s="144">
        <f>I111</f>
        <v>165000</v>
      </c>
      <c r="D112" s="272"/>
      <c r="E112" s="272"/>
      <c r="F112" s="265"/>
      <c r="G112" s="265"/>
      <c r="H112" s="265"/>
      <c r="I112" s="265"/>
    </row>
    <row r="113" spans="1:9" ht="64.5" customHeight="1" thickBot="1" x14ac:dyDescent="0.3">
      <c r="A113" s="762" t="s">
        <v>96</v>
      </c>
      <c r="B113" s="764"/>
      <c r="C113" s="263"/>
      <c r="D113" s="263"/>
      <c r="E113" s="263"/>
      <c r="F113" s="265"/>
      <c r="G113" s="265"/>
      <c r="H113" s="265"/>
      <c r="I113" s="265"/>
    </row>
    <row r="114" spans="1:9" ht="17.25" thickBot="1" x14ac:dyDescent="0.3">
      <c r="A114" s="759" t="s">
        <v>78</v>
      </c>
      <c r="B114" s="760"/>
      <c r="C114" s="760"/>
      <c r="D114" s="760"/>
      <c r="E114" s="760"/>
      <c r="F114" s="760"/>
      <c r="G114" s="760"/>
      <c r="H114" s="760"/>
      <c r="I114" s="761"/>
    </row>
    <row r="115" spans="1:9" ht="17.25" thickBot="1" x14ac:dyDescent="0.3">
      <c r="A115" s="762" t="s">
        <v>233</v>
      </c>
      <c r="B115" s="763"/>
      <c r="C115" s="763"/>
      <c r="D115" s="763"/>
      <c r="E115" s="763"/>
      <c r="F115" s="763"/>
      <c r="G115" s="763"/>
      <c r="H115" s="763"/>
      <c r="I115" s="764"/>
    </row>
    <row r="116" spans="1:9" ht="17.25" thickBot="1" x14ac:dyDescent="0.3">
      <c r="A116" s="759" t="s">
        <v>79</v>
      </c>
      <c r="B116" s="760"/>
      <c r="C116" s="760"/>
      <c r="D116" s="760"/>
      <c r="E116" s="760"/>
      <c r="F116" s="760"/>
      <c r="G116" s="760"/>
      <c r="H116" s="760"/>
      <c r="I116" s="761"/>
    </row>
    <row r="117" spans="1:9" ht="17.25" thickBot="1" x14ac:dyDescent="0.3">
      <c r="A117" s="762" t="s">
        <v>97</v>
      </c>
      <c r="B117" s="763"/>
      <c r="C117" s="763"/>
      <c r="D117" s="763"/>
      <c r="E117" s="763"/>
      <c r="F117" s="763"/>
      <c r="G117" s="763"/>
      <c r="H117" s="763"/>
      <c r="I117" s="764"/>
    </row>
    <row r="118" spans="1:9" x14ac:dyDescent="0.25">
      <c r="A118" s="803" t="s">
        <v>66</v>
      </c>
      <c r="B118" s="804"/>
      <c r="C118" s="809" t="s">
        <v>36</v>
      </c>
      <c r="D118" s="810"/>
      <c r="E118" s="810"/>
      <c r="F118" s="810"/>
      <c r="G118" s="810"/>
      <c r="H118" s="810"/>
      <c r="I118" s="811"/>
    </row>
    <row r="119" spans="1:9" x14ac:dyDescent="0.25">
      <c r="A119" s="805"/>
      <c r="B119" s="806"/>
      <c r="C119" s="812" t="s">
        <v>132</v>
      </c>
      <c r="D119" s="813"/>
      <c r="E119" s="813"/>
      <c r="F119" s="814"/>
      <c r="G119" s="814"/>
      <c r="H119" s="814"/>
      <c r="I119" s="815"/>
    </row>
    <row r="120" spans="1:9" ht="17.25" thickBot="1" x14ac:dyDescent="0.3">
      <c r="A120" s="807"/>
      <c r="B120" s="808"/>
      <c r="C120" s="823" t="s">
        <v>87</v>
      </c>
      <c r="D120" s="822"/>
      <c r="E120" s="822"/>
      <c r="F120" s="824"/>
      <c r="G120" s="824"/>
      <c r="H120" s="824"/>
      <c r="I120" s="825"/>
    </row>
    <row r="121" spans="1:9" ht="17.25" thickBot="1" x14ac:dyDescent="0.3">
      <c r="A121" s="142" t="s">
        <v>124</v>
      </c>
      <c r="B121" s="265" t="s">
        <v>89</v>
      </c>
      <c r="C121" s="800" t="s">
        <v>133</v>
      </c>
      <c r="D121" s="801"/>
      <c r="E121" s="801"/>
      <c r="F121" s="801"/>
      <c r="G121" s="801"/>
      <c r="H121" s="801"/>
      <c r="I121" s="802"/>
    </row>
    <row r="122" spans="1:9" ht="66.75" thickBot="1" x14ac:dyDescent="0.3">
      <c r="A122" s="762" t="s">
        <v>90</v>
      </c>
      <c r="B122" s="764"/>
      <c r="C122" s="263" t="s">
        <v>134</v>
      </c>
      <c r="D122" s="277" t="s">
        <v>689</v>
      </c>
      <c r="E122" s="263"/>
      <c r="F122" s="265"/>
      <c r="G122" s="265"/>
      <c r="H122" s="265"/>
      <c r="I122" s="265"/>
    </row>
    <row r="123" spans="1:9" ht="17.25" thickBot="1" x14ac:dyDescent="0.3">
      <c r="A123" s="762" t="s">
        <v>93</v>
      </c>
      <c r="B123" s="764"/>
      <c r="C123" s="263"/>
      <c r="D123" s="263"/>
      <c r="E123" s="263"/>
      <c r="F123" s="265"/>
      <c r="G123" s="265"/>
      <c r="H123" s="265"/>
      <c r="I123" s="265"/>
    </row>
    <row r="124" spans="1:9" ht="61.5" customHeight="1" thickBot="1" x14ac:dyDescent="0.3">
      <c r="A124" s="762" t="s">
        <v>94</v>
      </c>
      <c r="B124" s="763"/>
      <c r="C124" s="764"/>
      <c r="D124" s="263"/>
      <c r="E124" s="263"/>
      <c r="F124" s="265"/>
      <c r="G124" s="143">
        <f>SUM(Shirak!C33:C41)</f>
        <v>222000</v>
      </c>
      <c r="H124" s="143">
        <f>SUM(Shirak!D33:D41)</f>
        <v>433200</v>
      </c>
      <c r="I124" s="143">
        <f>SUM(Shirak!E33:E41)</f>
        <v>486000</v>
      </c>
    </row>
    <row r="125" spans="1:9" ht="43.5" customHeight="1" thickBot="1" x14ac:dyDescent="0.3">
      <c r="A125" s="762" t="s">
        <v>95</v>
      </c>
      <c r="B125" s="764"/>
      <c r="C125" s="273">
        <f>I124</f>
        <v>486000</v>
      </c>
      <c r="D125" s="273"/>
      <c r="E125" s="273"/>
      <c r="F125" s="265"/>
      <c r="G125" s="265"/>
      <c r="H125" s="265"/>
      <c r="I125" s="265"/>
    </row>
    <row r="126" spans="1:9" ht="95.25" customHeight="1" thickBot="1" x14ac:dyDescent="0.3">
      <c r="A126" s="762" t="s">
        <v>96</v>
      </c>
      <c r="B126" s="764"/>
      <c r="C126" s="263"/>
      <c r="D126" s="263"/>
      <c r="E126" s="263"/>
      <c r="F126" s="265"/>
      <c r="G126" s="265"/>
      <c r="H126" s="265"/>
      <c r="I126" s="265"/>
    </row>
    <row r="127" spans="1:9" x14ac:dyDescent="0.25">
      <c r="A127" s="844" t="s">
        <v>78</v>
      </c>
      <c r="B127" s="845"/>
      <c r="C127" s="845"/>
      <c r="D127" s="845"/>
      <c r="E127" s="845"/>
      <c r="F127" s="845"/>
      <c r="G127" s="845"/>
      <c r="H127" s="845"/>
      <c r="I127" s="846"/>
    </row>
    <row r="128" spans="1:9" ht="17.25" thickBot="1" x14ac:dyDescent="0.3">
      <c r="A128" s="800" t="s">
        <v>231</v>
      </c>
      <c r="B128" s="801"/>
      <c r="C128" s="801"/>
      <c r="D128" s="801"/>
      <c r="E128" s="801"/>
      <c r="F128" s="801"/>
      <c r="G128" s="801"/>
      <c r="H128" s="801"/>
      <c r="I128" s="802"/>
    </row>
    <row r="129" spans="1:9" x14ac:dyDescent="0.25">
      <c r="A129" s="844" t="s">
        <v>79</v>
      </c>
      <c r="B129" s="845"/>
      <c r="C129" s="845"/>
      <c r="D129" s="845"/>
      <c r="E129" s="845"/>
      <c r="F129" s="845"/>
      <c r="G129" s="845"/>
      <c r="H129" s="845"/>
      <c r="I129" s="846"/>
    </row>
    <row r="130" spans="1:9" ht="17.25" thickBot="1" x14ac:dyDescent="0.3">
      <c r="A130" s="800" t="s">
        <v>97</v>
      </c>
      <c r="B130" s="801"/>
      <c r="C130" s="801"/>
      <c r="D130" s="801"/>
      <c r="E130" s="801"/>
      <c r="F130" s="801"/>
      <c r="G130" s="801"/>
      <c r="H130" s="801"/>
      <c r="I130" s="802"/>
    </row>
    <row r="131" spans="1:9" x14ac:dyDescent="0.25">
      <c r="A131" s="468" t="s">
        <v>66</v>
      </c>
      <c r="B131" s="469"/>
      <c r="C131" s="472" t="s">
        <v>36</v>
      </c>
      <c r="D131" s="473"/>
      <c r="E131" s="473"/>
      <c r="F131" s="473"/>
      <c r="G131" s="473"/>
      <c r="H131" s="473"/>
      <c r="I131" s="474"/>
    </row>
    <row r="132" spans="1:9" x14ac:dyDescent="0.25">
      <c r="A132" s="470"/>
      <c r="B132" s="471"/>
      <c r="C132" s="558" t="s">
        <v>100</v>
      </c>
      <c r="D132" s="559"/>
      <c r="E132" s="559"/>
      <c r="F132" s="559"/>
      <c r="G132" s="559"/>
      <c r="H132" s="559"/>
      <c r="I132" s="560"/>
    </row>
    <row r="133" spans="1:9" x14ac:dyDescent="0.25">
      <c r="A133" s="478" t="s">
        <v>101</v>
      </c>
      <c r="B133" s="479" t="s">
        <v>89</v>
      </c>
      <c r="C133" s="580" t="s">
        <v>70</v>
      </c>
      <c r="D133" s="581"/>
      <c r="E133" s="581"/>
      <c r="F133" s="581"/>
      <c r="G133" s="581"/>
      <c r="H133" s="581"/>
      <c r="I133" s="582"/>
    </row>
    <row r="134" spans="1:9" ht="17.25" thickBot="1" x14ac:dyDescent="0.3">
      <c r="A134" s="578"/>
      <c r="B134" s="579"/>
      <c r="C134" s="583" t="s">
        <v>102</v>
      </c>
      <c r="D134" s="584"/>
      <c r="E134" s="584"/>
      <c r="F134" s="584"/>
      <c r="G134" s="584"/>
      <c r="H134" s="584"/>
      <c r="I134" s="585"/>
    </row>
    <row r="135" spans="1:9" ht="66" x14ac:dyDescent="0.25">
      <c r="A135" s="563" t="s">
        <v>90</v>
      </c>
      <c r="B135" s="564"/>
      <c r="C135" s="62" t="s">
        <v>103</v>
      </c>
      <c r="D135" s="97">
        <v>41</v>
      </c>
      <c r="E135" s="97">
        <v>41</v>
      </c>
      <c r="F135" s="97">
        <v>41</v>
      </c>
      <c r="G135" s="64"/>
      <c r="H135" s="64"/>
      <c r="I135" s="65"/>
    </row>
    <row r="136" spans="1:9" ht="116.25" thickBot="1" x14ac:dyDescent="0.3">
      <c r="A136" s="565" t="s">
        <v>93</v>
      </c>
      <c r="B136" s="566"/>
      <c r="C136" s="66" t="s">
        <v>104</v>
      </c>
      <c r="D136" s="66"/>
      <c r="E136" s="66"/>
      <c r="F136" s="67">
        <v>100</v>
      </c>
      <c r="G136" s="68"/>
      <c r="H136" s="68"/>
      <c r="I136" s="69"/>
    </row>
    <row r="137" spans="1:9" ht="58.5" customHeight="1" thickBot="1" x14ac:dyDescent="0.3">
      <c r="A137" s="567" t="s">
        <v>105</v>
      </c>
      <c r="B137" s="568"/>
      <c r="C137" s="568"/>
      <c r="D137" s="251"/>
      <c r="E137" s="251"/>
      <c r="F137" s="71"/>
      <c r="G137" s="72">
        <f>Shirak!C58</f>
        <v>40000</v>
      </c>
      <c r="H137" s="72">
        <f>Shirak!D58</f>
        <v>40000</v>
      </c>
      <c r="I137" s="72">
        <f>Shirak!E58</f>
        <v>40000</v>
      </c>
    </row>
    <row r="138" spans="1:9" ht="61.5" customHeight="1" thickBot="1" x14ac:dyDescent="0.3">
      <c r="A138" s="569" t="s">
        <v>106</v>
      </c>
      <c r="B138" s="570"/>
      <c r="C138" s="72">
        <f>I137</f>
        <v>40000</v>
      </c>
      <c r="D138" s="73"/>
      <c r="E138" s="73"/>
      <c r="F138" s="71"/>
      <c r="G138" s="74"/>
      <c r="H138" s="74"/>
      <c r="I138" s="75"/>
    </row>
    <row r="139" spans="1:9" ht="101.25" customHeight="1" thickBot="1" x14ac:dyDescent="0.3">
      <c r="A139" s="569" t="s">
        <v>107</v>
      </c>
      <c r="B139" s="570"/>
      <c r="C139" s="248"/>
      <c r="D139" s="248"/>
      <c r="E139" s="248"/>
      <c r="F139" s="71"/>
      <c r="G139" s="74"/>
      <c r="H139" s="74"/>
      <c r="I139" s="75"/>
    </row>
    <row r="140" spans="1:9" x14ac:dyDescent="0.25">
      <c r="A140" s="505" t="s">
        <v>78</v>
      </c>
      <c r="B140" s="506"/>
      <c r="C140" s="506"/>
      <c r="D140" s="506"/>
      <c r="E140" s="506"/>
      <c r="F140" s="506"/>
      <c r="G140" s="507"/>
      <c r="H140" s="507"/>
      <c r="I140" s="508"/>
    </row>
    <row r="141" spans="1:9" ht="17.25" thickBot="1" x14ac:dyDescent="0.3">
      <c r="A141" s="449" t="s">
        <v>232</v>
      </c>
      <c r="B141" s="450"/>
      <c r="C141" s="450"/>
      <c r="D141" s="450"/>
      <c r="E141" s="450"/>
      <c r="F141" s="450"/>
      <c r="G141" s="451"/>
      <c r="H141" s="451"/>
      <c r="I141" s="452"/>
    </row>
    <row r="142" spans="1:9" x14ac:dyDescent="0.25">
      <c r="A142" s="505" t="s">
        <v>79</v>
      </c>
      <c r="B142" s="506"/>
      <c r="C142" s="506"/>
      <c r="D142" s="506"/>
      <c r="E142" s="506"/>
      <c r="F142" s="506"/>
      <c r="G142" s="507"/>
      <c r="H142" s="507"/>
      <c r="I142" s="508"/>
    </row>
    <row r="143" spans="1:9" ht="17.25" thickBot="1" x14ac:dyDescent="0.3">
      <c r="A143" s="449" t="s">
        <v>97</v>
      </c>
      <c r="B143" s="450"/>
      <c r="C143" s="450"/>
      <c r="D143" s="450"/>
      <c r="E143" s="450"/>
      <c r="F143" s="450"/>
      <c r="G143" s="451"/>
      <c r="H143" s="451"/>
      <c r="I143" s="452"/>
    </row>
    <row r="144" spans="1:9" x14ac:dyDescent="0.25">
      <c r="A144" s="421" t="s">
        <v>66</v>
      </c>
      <c r="B144" s="422"/>
      <c r="C144" s="435" t="s">
        <v>36</v>
      </c>
      <c r="D144" s="436"/>
      <c r="E144" s="436"/>
      <c r="F144" s="436"/>
      <c r="G144" s="436"/>
      <c r="H144" s="436"/>
      <c r="I144" s="437"/>
    </row>
    <row r="145" spans="1:9" x14ac:dyDescent="0.25">
      <c r="A145" s="423"/>
      <c r="B145" s="424"/>
      <c r="C145" s="752" t="s">
        <v>660</v>
      </c>
      <c r="D145" s="753"/>
      <c r="E145" s="753"/>
      <c r="F145" s="754"/>
      <c r="G145" s="754"/>
      <c r="H145" s="754"/>
      <c r="I145" s="755"/>
    </row>
    <row r="146" spans="1:9" x14ac:dyDescent="0.25">
      <c r="A146" s="431" t="s">
        <v>166</v>
      </c>
      <c r="B146" s="433" t="s">
        <v>110</v>
      </c>
      <c r="C146" s="435" t="s">
        <v>70</v>
      </c>
      <c r="D146" s="436"/>
      <c r="E146" s="436"/>
      <c r="F146" s="436"/>
      <c r="G146" s="436"/>
      <c r="H146" s="436"/>
      <c r="I146" s="437"/>
    </row>
    <row r="147" spans="1:9" ht="33.75" customHeight="1" thickBot="1" x14ac:dyDescent="0.3">
      <c r="A147" s="431"/>
      <c r="B147" s="433"/>
      <c r="C147" s="571" t="s">
        <v>661</v>
      </c>
      <c r="D147" s="572"/>
      <c r="E147" s="572"/>
      <c r="F147" s="572"/>
      <c r="G147" s="572"/>
      <c r="H147" s="572"/>
      <c r="I147" s="573"/>
    </row>
    <row r="148" spans="1:9" ht="50.25" customHeight="1" thickBot="1" x14ac:dyDescent="0.3">
      <c r="A148" s="411" t="s">
        <v>112</v>
      </c>
      <c r="B148" s="412"/>
      <c r="C148" s="260" t="s">
        <v>113</v>
      </c>
      <c r="D148" s="86">
        <v>1</v>
      </c>
      <c r="E148" s="86">
        <v>1</v>
      </c>
      <c r="F148" s="85">
        <v>1</v>
      </c>
      <c r="G148" s="91"/>
      <c r="H148" s="91"/>
      <c r="I148" s="87"/>
    </row>
    <row r="149" spans="1:9" ht="18.75" thickBot="1" x14ac:dyDescent="0.3">
      <c r="A149" s="411" t="s">
        <v>114</v>
      </c>
      <c r="B149" s="412"/>
      <c r="C149" s="260"/>
      <c r="D149" s="88" t="s">
        <v>72</v>
      </c>
      <c r="E149" s="88" t="s">
        <v>72</v>
      </c>
      <c r="F149" s="88" t="s">
        <v>72</v>
      </c>
      <c r="G149" s="5">
        <f>Shirak!C54</f>
        <v>0</v>
      </c>
      <c r="H149" s="5">
        <f>Shirak!D54</f>
        <v>2000</v>
      </c>
      <c r="I149" s="5">
        <f>Shirak!E54</f>
        <v>11000</v>
      </c>
    </row>
    <row r="150" spans="1:9" ht="17.25" thickBot="1" x14ac:dyDescent="0.3">
      <c r="A150" s="411" t="s">
        <v>115</v>
      </c>
      <c r="B150" s="619"/>
      <c r="C150" s="412"/>
      <c r="D150" s="252"/>
      <c r="E150" s="252"/>
      <c r="F150" s="88"/>
      <c r="G150" s="91"/>
      <c r="H150" s="91"/>
      <c r="I150" s="87"/>
    </row>
    <row r="151" spans="1:9" x14ac:dyDescent="0.25">
      <c r="A151" s="620" t="s">
        <v>116</v>
      </c>
      <c r="B151" s="621"/>
      <c r="C151" s="621"/>
      <c r="D151" s="621"/>
      <c r="E151" s="621"/>
      <c r="F151" s="621"/>
      <c r="G151" s="621"/>
      <c r="H151" s="621"/>
      <c r="I151" s="622"/>
    </row>
    <row r="152" spans="1:9" ht="17.25" thickBot="1" x14ac:dyDescent="0.3">
      <c r="A152" s="623" t="s">
        <v>237</v>
      </c>
      <c r="B152" s="624"/>
      <c r="C152" s="624"/>
      <c r="D152" s="624"/>
      <c r="E152" s="624"/>
      <c r="F152" s="624"/>
      <c r="G152" s="624"/>
      <c r="H152" s="624"/>
      <c r="I152" s="625"/>
    </row>
    <row r="153" spans="1:9" x14ac:dyDescent="0.25">
      <c r="A153" s="413" t="s">
        <v>78</v>
      </c>
      <c r="B153" s="414"/>
      <c r="C153" s="414"/>
      <c r="D153" s="414"/>
      <c r="E153" s="414"/>
      <c r="F153" s="414"/>
      <c r="G153" s="415"/>
      <c r="H153" s="415"/>
      <c r="I153" s="416"/>
    </row>
    <row r="154" spans="1:9" ht="15" customHeight="1" thickBot="1" x14ac:dyDescent="0.3">
      <c r="A154" s="417" t="s">
        <v>118</v>
      </c>
      <c r="B154" s="418"/>
      <c r="C154" s="418"/>
      <c r="D154" s="418"/>
      <c r="E154" s="418"/>
      <c r="F154" s="418"/>
      <c r="G154" s="419"/>
      <c r="H154" s="419"/>
      <c r="I154" s="420"/>
    </row>
    <row r="155" spans="1:9" x14ac:dyDescent="0.25">
      <c r="A155" s="413" t="s">
        <v>79</v>
      </c>
      <c r="B155" s="414"/>
      <c r="C155" s="414"/>
      <c r="D155" s="414"/>
      <c r="E155" s="414"/>
      <c r="F155" s="414"/>
      <c r="G155" s="415"/>
      <c r="H155" s="415"/>
      <c r="I155" s="416"/>
    </row>
    <row r="156" spans="1:9" ht="33.75" customHeight="1" thickBot="1" x14ac:dyDescent="0.3">
      <c r="A156" s="417" t="s">
        <v>119</v>
      </c>
      <c r="B156" s="418"/>
      <c r="C156" s="418"/>
      <c r="D156" s="418"/>
      <c r="E156" s="418"/>
      <c r="F156" s="418"/>
      <c r="G156" s="419"/>
      <c r="H156" s="419"/>
      <c r="I156" s="420"/>
    </row>
    <row r="157" spans="1:9" s="268" customFormat="1" x14ac:dyDescent="0.25">
      <c r="A157" s="413" t="s">
        <v>79</v>
      </c>
      <c r="B157" s="414"/>
      <c r="C157" s="414"/>
      <c r="D157" s="414"/>
      <c r="E157" s="414"/>
      <c r="F157" s="414"/>
      <c r="G157" s="415"/>
      <c r="H157" s="415"/>
      <c r="I157" s="416"/>
    </row>
    <row r="158" spans="1:9" s="268" customFormat="1" ht="17.25" thickBot="1" x14ac:dyDescent="0.3">
      <c r="A158" s="417" t="s">
        <v>97</v>
      </c>
      <c r="B158" s="418"/>
      <c r="C158" s="418"/>
      <c r="D158" s="418"/>
      <c r="E158" s="418"/>
      <c r="F158" s="418"/>
      <c r="G158" s="419"/>
      <c r="H158" s="419"/>
      <c r="I158" s="420"/>
    </row>
    <row r="159" spans="1:9" x14ac:dyDescent="0.3">
      <c r="A159" s="534"/>
      <c r="B159" s="535"/>
      <c r="C159" s="612" t="s">
        <v>135</v>
      </c>
      <c r="D159" s="613"/>
      <c r="E159" s="613"/>
      <c r="F159" s="614"/>
      <c r="G159" s="614"/>
      <c r="H159" s="614"/>
      <c r="I159" s="615"/>
    </row>
    <row r="160" spans="1:9" ht="17.25" thickBot="1" x14ac:dyDescent="0.35">
      <c r="A160" s="536"/>
      <c r="B160" s="537"/>
      <c r="C160" s="545" t="s">
        <v>87</v>
      </c>
      <c r="D160" s="546"/>
      <c r="E160" s="546"/>
      <c r="F160" s="547"/>
      <c r="G160" s="547"/>
      <c r="H160" s="547"/>
      <c r="I160" s="548"/>
    </row>
    <row r="161" spans="1:9" ht="17.25" thickBot="1" x14ac:dyDescent="0.35">
      <c r="A161" s="54" t="s">
        <v>125</v>
      </c>
      <c r="B161" s="345" t="s">
        <v>89</v>
      </c>
      <c r="C161" s="516" t="s">
        <v>135</v>
      </c>
      <c r="D161" s="517"/>
      <c r="E161" s="517"/>
      <c r="F161" s="517"/>
      <c r="G161" s="517"/>
      <c r="H161" s="517"/>
      <c r="I161" s="518"/>
    </row>
    <row r="162" spans="1:9" ht="33.75" thickBot="1" x14ac:dyDescent="0.3">
      <c r="A162" s="762" t="s">
        <v>90</v>
      </c>
      <c r="B162" s="764"/>
      <c r="C162" s="346" t="s">
        <v>136</v>
      </c>
      <c r="D162" s="347">
        <v>0</v>
      </c>
      <c r="E162" s="347">
        <v>4</v>
      </c>
      <c r="F162" s="347">
        <v>6</v>
      </c>
      <c r="G162" s="347"/>
      <c r="H162" s="347"/>
      <c r="I162" s="347"/>
    </row>
    <row r="163" spans="1:9" ht="17.25" thickBot="1" x14ac:dyDescent="0.35">
      <c r="A163" s="519" t="s">
        <v>93</v>
      </c>
      <c r="B163" s="520"/>
      <c r="C163" s="344"/>
      <c r="D163" s="344"/>
      <c r="E163" s="344"/>
      <c r="F163" s="345"/>
      <c r="G163" s="345"/>
      <c r="H163" s="345"/>
      <c r="I163" s="345"/>
    </row>
    <row r="164" spans="1:9" ht="54.75" customHeight="1" thickBot="1" x14ac:dyDescent="0.35">
      <c r="A164" s="519" t="s">
        <v>94</v>
      </c>
      <c r="B164" s="554"/>
      <c r="C164" s="520"/>
      <c r="D164" s="344"/>
      <c r="E164" s="344"/>
      <c r="F164" s="345"/>
      <c r="G164" s="58">
        <f>Shirak!C17</f>
        <v>0</v>
      </c>
      <c r="H164" s="58">
        <f>Shirak!D17</f>
        <v>48000</v>
      </c>
      <c r="I164" s="58">
        <f>Shirak!E17</f>
        <v>60000</v>
      </c>
    </row>
    <row r="165" spans="1:9" ht="36.75" customHeight="1" thickBot="1" x14ac:dyDescent="0.35">
      <c r="A165" s="519" t="s">
        <v>95</v>
      </c>
      <c r="B165" s="520"/>
      <c r="C165" s="144">
        <f>I164</f>
        <v>60000</v>
      </c>
      <c r="D165" s="59"/>
      <c r="E165" s="59"/>
      <c r="F165" s="345"/>
      <c r="G165" s="345"/>
      <c r="H165" s="345"/>
      <c r="I165" s="345"/>
    </row>
    <row r="166" spans="1:9" ht="88.5" customHeight="1" thickBot="1" x14ac:dyDescent="0.35">
      <c r="A166" s="519" t="s">
        <v>96</v>
      </c>
      <c r="B166" s="520"/>
      <c r="C166" s="344"/>
      <c r="D166" s="344"/>
      <c r="E166" s="344"/>
      <c r="F166" s="345"/>
      <c r="G166" s="345"/>
      <c r="H166" s="345"/>
      <c r="I166" s="345"/>
    </row>
    <row r="167" spans="1:9" x14ac:dyDescent="0.3">
      <c r="A167" s="616" t="s">
        <v>78</v>
      </c>
      <c r="B167" s="617"/>
      <c r="C167" s="617"/>
      <c r="D167" s="617"/>
      <c r="E167" s="617"/>
      <c r="F167" s="617"/>
      <c r="G167" s="617"/>
      <c r="H167" s="617"/>
      <c r="I167" s="618"/>
    </row>
    <row r="168" spans="1:9" ht="17.25" thickBot="1" x14ac:dyDescent="0.35">
      <c r="A168" s="516" t="s">
        <v>781</v>
      </c>
      <c r="B168" s="517"/>
      <c r="C168" s="517"/>
      <c r="D168" s="517"/>
      <c r="E168" s="517"/>
      <c r="F168" s="517"/>
      <c r="G168" s="517"/>
      <c r="H168" s="517"/>
      <c r="I168" s="518"/>
    </row>
    <row r="169" spans="1:9" x14ac:dyDescent="0.3">
      <c r="A169" s="616" t="s">
        <v>79</v>
      </c>
      <c r="B169" s="617"/>
      <c r="C169" s="617"/>
      <c r="D169" s="617"/>
      <c r="E169" s="617"/>
      <c r="F169" s="617"/>
      <c r="G169" s="617"/>
      <c r="H169" s="617"/>
      <c r="I169" s="618"/>
    </row>
    <row r="170" spans="1:9" ht="17.25" thickBot="1" x14ac:dyDescent="0.35">
      <c r="A170" s="516" t="s">
        <v>97</v>
      </c>
      <c r="B170" s="517"/>
      <c r="C170" s="517"/>
      <c r="D170" s="517"/>
      <c r="E170" s="517"/>
      <c r="F170" s="517"/>
      <c r="G170" s="517"/>
      <c r="H170" s="517"/>
      <c r="I170" s="518"/>
    </row>
  </sheetData>
  <mergeCells count="193"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28:B28"/>
    <mergeCell ref="A29:B29"/>
    <mergeCell ref="A30:C30"/>
    <mergeCell ref="A31:I31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43:B44"/>
    <mergeCell ref="C43:I43"/>
    <mergeCell ref="C44:I44"/>
    <mergeCell ref="A45:A46"/>
    <mergeCell ref="B45:B46"/>
    <mergeCell ref="C45:I45"/>
    <mergeCell ref="C46:I46"/>
    <mergeCell ref="A34:I34"/>
    <mergeCell ref="A35:I35"/>
    <mergeCell ref="A36:I36"/>
    <mergeCell ref="A38:I38"/>
    <mergeCell ref="A40:C42"/>
    <mergeCell ref="D40:I40"/>
    <mergeCell ref="D41:F41"/>
    <mergeCell ref="G41:I41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68:I68"/>
    <mergeCell ref="A69:I69"/>
    <mergeCell ref="A70:I70"/>
    <mergeCell ref="A85:I85"/>
    <mergeCell ref="A87:I87"/>
    <mergeCell ref="A88:C90"/>
    <mergeCell ref="D88:I88"/>
    <mergeCell ref="D89:F89"/>
    <mergeCell ref="G89:I89"/>
    <mergeCell ref="A76:I76"/>
    <mergeCell ref="A71:B73"/>
    <mergeCell ref="C71:I71"/>
    <mergeCell ref="C72:I72"/>
    <mergeCell ref="C73:I73"/>
    <mergeCell ref="C74:I74"/>
    <mergeCell ref="A75:B75"/>
    <mergeCell ref="C121:I121"/>
    <mergeCell ref="A122:B122"/>
    <mergeCell ref="A123:B123"/>
    <mergeCell ref="A118:B120"/>
    <mergeCell ref="C118:I118"/>
    <mergeCell ref="C119:I119"/>
    <mergeCell ref="C120:I120"/>
    <mergeCell ref="A114:I114"/>
    <mergeCell ref="A115:I115"/>
    <mergeCell ref="A116:I116"/>
    <mergeCell ref="A117:I117"/>
    <mergeCell ref="C107:I107"/>
    <mergeCell ref="A108:B109"/>
    <mergeCell ref="A110:B110"/>
    <mergeCell ref="A111:C111"/>
    <mergeCell ref="A112:B112"/>
    <mergeCell ref="A113:B113"/>
    <mergeCell ref="A104:B106"/>
    <mergeCell ref="A77:I77"/>
    <mergeCell ref="A78:I78"/>
    <mergeCell ref="A79:B79"/>
    <mergeCell ref="C79:I79"/>
    <mergeCell ref="A80:B80"/>
    <mergeCell ref="A81:I81"/>
    <mergeCell ref="A101:I101"/>
    <mergeCell ref="A102:I102"/>
    <mergeCell ref="A103:I103"/>
    <mergeCell ref="A95:B95"/>
    <mergeCell ref="A96:B96"/>
    <mergeCell ref="A97:C97"/>
    <mergeCell ref="A98:B98"/>
    <mergeCell ref="A99:B99"/>
    <mergeCell ref="A100:I100"/>
    <mergeCell ref="A82:I82"/>
    <mergeCell ref="A83:I83"/>
    <mergeCell ref="A131:B132"/>
    <mergeCell ref="C131:I131"/>
    <mergeCell ref="C132:I132"/>
    <mergeCell ref="A133:A134"/>
    <mergeCell ref="B133:B134"/>
    <mergeCell ref="C133:I133"/>
    <mergeCell ref="C134:I134"/>
    <mergeCell ref="A130:I130"/>
    <mergeCell ref="A91:B92"/>
    <mergeCell ref="C91:I91"/>
    <mergeCell ref="C92:I92"/>
    <mergeCell ref="A93:A94"/>
    <mergeCell ref="B93:B94"/>
    <mergeCell ref="C93:I93"/>
    <mergeCell ref="C94:I94"/>
    <mergeCell ref="A127:I127"/>
    <mergeCell ref="A128:I128"/>
    <mergeCell ref="A129:I129"/>
    <mergeCell ref="A124:C124"/>
    <mergeCell ref="A125:B125"/>
    <mergeCell ref="A126:B126"/>
    <mergeCell ref="C104:I104"/>
    <mergeCell ref="C105:I105"/>
    <mergeCell ref="C106:I106"/>
    <mergeCell ref="A141:I141"/>
    <mergeCell ref="A142:I142"/>
    <mergeCell ref="A143:I143"/>
    <mergeCell ref="A135:B135"/>
    <mergeCell ref="A136:B136"/>
    <mergeCell ref="A137:C137"/>
    <mergeCell ref="A138:B138"/>
    <mergeCell ref="A139:B139"/>
    <mergeCell ref="A140:I140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67:I167"/>
    <mergeCell ref="A168:I168"/>
    <mergeCell ref="A169:I169"/>
    <mergeCell ref="A170:I170"/>
    <mergeCell ref="A159:B160"/>
    <mergeCell ref="C159:I159"/>
    <mergeCell ref="C160:I160"/>
    <mergeCell ref="C161:I161"/>
    <mergeCell ref="A162:B162"/>
    <mergeCell ref="A163:B163"/>
    <mergeCell ref="A164:C164"/>
    <mergeCell ref="A165:B165"/>
    <mergeCell ref="A166:B166"/>
  </mergeCells>
  <pageMargins left="0.2" right="0.19" top="0.17" bottom="0.17" header="0.31496062992125984" footer="0.2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" sqref="A2:E2"/>
    </sheetView>
  </sheetViews>
  <sheetFormatPr defaultRowHeight="15" x14ac:dyDescent="0.25"/>
  <cols>
    <col min="1" max="1" width="6.85546875" customWidth="1"/>
    <col min="2" max="2" width="47.42578125" style="212" customWidth="1"/>
    <col min="3" max="3" width="18.42578125" customWidth="1"/>
    <col min="4" max="4" width="16.140625" customWidth="1"/>
    <col min="5" max="5" width="14.5703125" customWidth="1"/>
  </cols>
  <sheetData>
    <row r="1" spans="1:5" ht="17.25" customHeight="1" x14ac:dyDescent="0.25">
      <c r="A1" s="627" t="s">
        <v>27</v>
      </c>
      <c r="B1" s="627"/>
      <c r="C1" s="627"/>
      <c r="D1" s="627"/>
      <c r="E1" s="627"/>
    </row>
    <row r="2" spans="1:5" ht="57" customHeight="1" x14ac:dyDescent="0.25">
      <c r="A2" s="627" t="s">
        <v>835</v>
      </c>
      <c r="B2" s="627"/>
      <c r="C2" s="627"/>
      <c r="D2" s="627"/>
      <c r="E2" s="627"/>
    </row>
    <row r="3" spans="1:5" ht="51" customHeight="1" x14ac:dyDescent="0.25">
      <c r="A3" s="628" t="s">
        <v>28</v>
      </c>
      <c r="B3" s="628"/>
      <c r="C3" s="628"/>
      <c r="D3" s="628"/>
      <c r="E3" s="628"/>
    </row>
    <row r="4" spans="1:5" ht="18" x14ac:dyDescent="0.25">
      <c r="A4" s="626" t="s">
        <v>3</v>
      </c>
      <c r="B4" s="626"/>
      <c r="C4" s="626"/>
      <c r="D4" s="626"/>
      <c r="E4" s="626"/>
    </row>
    <row r="5" spans="1:5" ht="75" customHeight="1" x14ac:dyDescent="0.25">
      <c r="A5" s="77" t="s">
        <v>1</v>
      </c>
      <c r="B5" s="78" t="s">
        <v>4</v>
      </c>
      <c r="C5" s="78" t="s">
        <v>14</v>
      </c>
      <c r="D5" s="78" t="s">
        <v>15</v>
      </c>
      <c r="E5" s="77" t="s">
        <v>5</v>
      </c>
    </row>
    <row r="6" spans="1:5" ht="17.25" x14ac:dyDescent="0.25">
      <c r="A6" s="79"/>
      <c r="B6" s="77" t="s">
        <v>0</v>
      </c>
      <c r="C6" s="19">
        <f>C8+C13+C31+C34+C28</f>
        <v>191300</v>
      </c>
      <c r="D6" s="19">
        <f>D8+D13+D31+D34+D28</f>
        <v>567000</v>
      </c>
      <c r="E6" s="19">
        <f>E8+E13+E31+E34+E28</f>
        <v>720000</v>
      </c>
    </row>
    <row r="7" spans="1:5" ht="17.25" x14ac:dyDescent="0.25">
      <c r="A7" s="79"/>
      <c r="B7" s="79" t="s">
        <v>6</v>
      </c>
      <c r="C7" s="79"/>
      <c r="D7" s="79"/>
      <c r="E7" s="79"/>
    </row>
    <row r="8" spans="1:5" s="16" customFormat="1" ht="34.5" x14ac:dyDescent="0.25">
      <c r="A8" s="81">
        <v>1</v>
      </c>
      <c r="B8" s="77" t="s">
        <v>10</v>
      </c>
      <c r="C8" s="101">
        <f>SUM(C10:C12)</f>
        <v>63000</v>
      </c>
      <c r="D8" s="101">
        <f t="shared" ref="D8:E8" si="0">SUM(D10:D12)</f>
        <v>97200</v>
      </c>
      <c r="E8" s="101">
        <f t="shared" si="0"/>
        <v>116200</v>
      </c>
    </row>
    <row r="9" spans="1:5" s="16" customFormat="1" ht="17.25" x14ac:dyDescent="0.25">
      <c r="A9" s="81"/>
      <c r="B9" s="77" t="s">
        <v>7</v>
      </c>
      <c r="C9" s="101"/>
      <c r="D9" s="101"/>
      <c r="E9" s="101"/>
    </row>
    <row r="10" spans="1:5" s="172" customFormat="1" ht="36" x14ac:dyDescent="0.35">
      <c r="A10" s="173">
        <v>1.1000000000000001</v>
      </c>
      <c r="B10" s="173" t="s">
        <v>391</v>
      </c>
      <c r="C10" s="176">
        <v>30000</v>
      </c>
      <c r="D10" s="176">
        <v>30000</v>
      </c>
      <c r="E10" s="176">
        <v>30000</v>
      </c>
    </row>
    <row r="11" spans="1:5" s="172" customFormat="1" ht="36" x14ac:dyDescent="0.35">
      <c r="A11" s="13">
        <v>1.2</v>
      </c>
      <c r="B11" s="178" t="s">
        <v>807</v>
      </c>
      <c r="C11" s="176">
        <v>33000</v>
      </c>
      <c r="D11" s="176">
        <v>33000</v>
      </c>
      <c r="E11" s="176">
        <v>48200</v>
      </c>
    </row>
    <row r="12" spans="1:5" s="172" customFormat="1" ht="36" x14ac:dyDescent="0.35">
      <c r="A12" s="173">
        <v>1.3</v>
      </c>
      <c r="B12" s="173" t="s">
        <v>392</v>
      </c>
      <c r="C12" s="169">
        <v>0</v>
      </c>
      <c r="D12" s="169">
        <f>E12*90%</f>
        <v>34200</v>
      </c>
      <c r="E12" s="176">
        <v>38000</v>
      </c>
    </row>
    <row r="13" spans="1:5" ht="34.5" x14ac:dyDescent="0.3">
      <c r="A13" s="208" t="s">
        <v>449</v>
      </c>
      <c r="B13" s="211" t="s">
        <v>9</v>
      </c>
      <c r="C13" s="80">
        <f>SUM(C15:C27)</f>
        <v>111300</v>
      </c>
      <c r="D13" s="80">
        <f t="shared" ref="D13:E13" si="1">SUM(D15:D27)</f>
        <v>452800</v>
      </c>
      <c r="E13" s="80">
        <f t="shared" si="1"/>
        <v>524800</v>
      </c>
    </row>
    <row r="14" spans="1:5" ht="17.25" x14ac:dyDescent="0.25">
      <c r="A14" s="131"/>
      <c r="B14" s="77" t="s">
        <v>7</v>
      </c>
      <c r="C14" s="77"/>
      <c r="D14" s="77"/>
      <c r="E14" s="77"/>
    </row>
    <row r="15" spans="1:5" s="16" customFormat="1" ht="36" x14ac:dyDescent="0.25">
      <c r="A15" s="13" t="s">
        <v>558</v>
      </c>
      <c r="B15" s="173" t="s">
        <v>549</v>
      </c>
      <c r="C15" s="176">
        <v>35000</v>
      </c>
      <c r="D15" s="176">
        <v>35000</v>
      </c>
      <c r="E15" s="176">
        <v>35000</v>
      </c>
    </row>
    <row r="16" spans="1:5" s="174" customFormat="1" ht="36" x14ac:dyDescent="0.35">
      <c r="A16" s="13" t="s">
        <v>559</v>
      </c>
      <c r="B16" s="173" t="s">
        <v>550</v>
      </c>
      <c r="C16" s="169">
        <v>0</v>
      </c>
      <c r="D16" s="169">
        <f t="shared" ref="D16:D19" si="2">E16*95%</f>
        <v>14250</v>
      </c>
      <c r="E16" s="176">
        <v>15000</v>
      </c>
    </row>
    <row r="17" spans="1:5" s="172" customFormat="1" ht="18" x14ac:dyDescent="0.35">
      <c r="A17" s="13" t="s">
        <v>560</v>
      </c>
      <c r="B17" s="178" t="s">
        <v>552</v>
      </c>
      <c r="C17" s="176">
        <v>10600</v>
      </c>
      <c r="D17" s="176">
        <v>10600</v>
      </c>
      <c r="E17" s="176">
        <v>10600</v>
      </c>
    </row>
    <row r="18" spans="1:5" s="172" customFormat="1" ht="36" x14ac:dyDescent="0.35">
      <c r="A18" s="13" t="s">
        <v>561</v>
      </c>
      <c r="B18" s="178" t="s">
        <v>782</v>
      </c>
      <c r="C18" s="169">
        <v>0</v>
      </c>
      <c r="D18" s="169">
        <f t="shared" si="2"/>
        <v>9500</v>
      </c>
      <c r="E18" s="176">
        <v>10000</v>
      </c>
    </row>
    <row r="19" spans="1:5" s="172" customFormat="1" ht="36" x14ac:dyDescent="0.35">
      <c r="A19" s="13" t="s">
        <v>562</v>
      </c>
      <c r="B19" s="178" t="s">
        <v>551</v>
      </c>
      <c r="C19" s="169">
        <v>0</v>
      </c>
      <c r="D19" s="169">
        <f t="shared" si="2"/>
        <v>31350</v>
      </c>
      <c r="E19" s="176">
        <v>33000</v>
      </c>
    </row>
    <row r="20" spans="1:5" s="172" customFormat="1" ht="36" x14ac:dyDescent="0.35">
      <c r="A20" s="13" t="s">
        <v>563</v>
      </c>
      <c r="B20" s="178" t="s">
        <v>553</v>
      </c>
      <c r="C20" s="176">
        <v>7700</v>
      </c>
      <c r="D20" s="176">
        <v>7700</v>
      </c>
      <c r="E20" s="178">
        <v>7700</v>
      </c>
    </row>
    <row r="21" spans="1:5" s="172" customFormat="1" ht="36" x14ac:dyDescent="0.35">
      <c r="A21" s="13" t="s">
        <v>564</v>
      </c>
      <c r="B21" s="178" t="s">
        <v>778</v>
      </c>
      <c r="C21" s="176">
        <v>0</v>
      </c>
      <c r="D21" s="176">
        <v>10000</v>
      </c>
      <c r="E21" s="176">
        <v>10000</v>
      </c>
    </row>
    <row r="22" spans="1:5" s="16" customFormat="1" ht="37.5" customHeight="1" x14ac:dyDescent="0.25">
      <c r="A22" s="13" t="s">
        <v>565</v>
      </c>
      <c r="B22" s="173" t="s">
        <v>390</v>
      </c>
      <c r="C22" s="176">
        <v>58000</v>
      </c>
      <c r="D22" s="176">
        <v>58000</v>
      </c>
      <c r="E22" s="176">
        <v>58000</v>
      </c>
    </row>
    <row r="23" spans="1:5" s="16" customFormat="1" ht="36" x14ac:dyDescent="0.25">
      <c r="A23" s="13" t="s">
        <v>566</v>
      </c>
      <c r="B23" s="173" t="s">
        <v>385</v>
      </c>
      <c r="C23" s="176">
        <v>0</v>
      </c>
      <c r="D23" s="176">
        <f t="shared" ref="D23:D27" si="3">E23*80%</f>
        <v>76000</v>
      </c>
      <c r="E23" s="176">
        <v>95000</v>
      </c>
    </row>
    <row r="24" spans="1:5" s="16" customFormat="1" ht="36" x14ac:dyDescent="0.25">
      <c r="A24" s="13" t="s">
        <v>567</v>
      </c>
      <c r="B24" s="173" t="s">
        <v>386</v>
      </c>
      <c r="C24" s="176">
        <v>0</v>
      </c>
      <c r="D24" s="176">
        <f t="shared" si="3"/>
        <v>64000</v>
      </c>
      <c r="E24" s="176">
        <v>80000</v>
      </c>
    </row>
    <row r="25" spans="1:5" s="16" customFormat="1" ht="36" x14ac:dyDescent="0.25">
      <c r="A25" s="13" t="s">
        <v>568</v>
      </c>
      <c r="B25" s="173" t="s">
        <v>387</v>
      </c>
      <c r="C25" s="176">
        <v>0</v>
      </c>
      <c r="D25" s="176">
        <f t="shared" si="3"/>
        <v>49600</v>
      </c>
      <c r="E25" s="176">
        <v>62000</v>
      </c>
    </row>
    <row r="26" spans="1:5" s="16" customFormat="1" ht="36" x14ac:dyDescent="0.25">
      <c r="A26" s="13" t="s">
        <v>569</v>
      </c>
      <c r="B26" s="178" t="s">
        <v>388</v>
      </c>
      <c r="C26" s="176">
        <v>0</v>
      </c>
      <c r="D26" s="176">
        <f t="shared" si="3"/>
        <v>50800</v>
      </c>
      <c r="E26" s="176">
        <v>63500</v>
      </c>
    </row>
    <row r="27" spans="1:5" s="16" customFormat="1" ht="36" x14ac:dyDescent="0.25">
      <c r="A27" s="13" t="s">
        <v>570</v>
      </c>
      <c r="B27" s="178" t="s">
        <v>389</v>
      </c>
      <c r="C27" s="176">
        <v>0</v>
      </c>
      <c r="D27" s="176">
        <f t="shared" si="3"/>
        <v>36000</v>
      </c>
      <c r="E27" s="176">
        <v>45000</v>
      </c>
    </row>
    <row r="28" spans="1:5" s="202" customFormat="1" ht="17.25" x14ac:dyDescent="0.25">
      <c r="A28" s="168">
        <v>3</v>
      </c>
      <c r="B28" s="201" t="s">
        <v>753</v>
      </c>
      <c r="C28" s="196">
        <f>C30</f>
        <v>0</v>
      </c>
      <c r="D28" s="196">
        <f t="shared" ref="D28:E28" si="4">D30</f>
        <v>0</v>
      </c>
      <c r="E28" s="196">
        <f t="shared" si="4"/>
        <v>12000</v>
      </c>
    </row>
    <row r="29" spans="1:5" s="199" customFormat="1" ht="17.25" x14ac:dyDescent="0.25">
      <c r="A29" s="140"/>
      <c r="B29" s="134" t="s">
        <v>7</v>
      </c>
      <c r="C29" s="141"/>
      <c r="D29" s="141"/>
      <c r="E29" s="141"/>
    </row>
    <row r="30" spans="1:5" s="174" customFormat="1" ht="72" x14ac:dyDescent="0.35">
      <c r="A30" s="178">
        <v>3.1</v>
      </c>
      <c r="B30" s="178" t="s">
        <v>754</v>
      </c>
      <c r="C30" s="176">
        <v>0</v>
      </c>
      <c r="D30" s="176">
        <v>0</v>
      </c>
      <c r="E30" s="176">
        <v>12000</v>
      </c>
    </row>
    <row r="31" spans="1:5" s="202" customFormat="1" ht="17.25" x14ac:dyDescent="0.25">
      <c r="A31" s="168">
        <v>4</v>
      </c>
      <c r="B31" s="201" t="s">
        <v>541</v>
      </c>
      <c r="C31" s="196">
        <f>C33</f>
        <v>0</v>
      </c>
      <c r="D31" s="196">
        <f t="shared" ref="D31:E31" si="5">D33</f>
        <v>0</v>
      </c>
      <c r="E31" s="196">
        <f t="shared" si="5"/>
        <v>50000</v>
      </c>
    </row>
    <row r="32" spans="1:5" s="199" customFormat="1" ht="17.25" x14ac:dyDescent="0.25">
      <c r="A32" s="140"/>
      <c r="B32" s="134" t="s">
        <v>7</v>
      </c>
      <c r="C32" s="141"/>
      <c r="D32" s="141"/>
      <c r="E32" s="141"/>
    </row>
    <row r="33" spans="1:5" s="210" customFormat="1" ht="36" x14ac:dyDescent="0.25">
      <c r="A33" s="209">
        <v>4.0999999999999996</v>
      </c>
      <c r="B33" s="192" t="s">
        <v>548</v>
      </c>
      <c r="C33" s="176">
        <v>0</v>
      </c>
      <c r="D33" s="176">
        <v>0</v>
      </c>
      <c r="E33" s="184">
        <v>50000</v>
      </c>
    </row>
    <row r="34" spans="1:5" s="16" customFormat="1" ht="17.25" x14ac:dyDescent="0.25">
      <c r="A34" s="17">
        <v>5</v>
      </c>
      <c r="B34" s="157" t="s">
        <v>11</v>
      </c>
      <c r="C34" s="19">
        <v>17000</v>
      </c>
      <c r="D34" s="19">
        <v>17000</v>
      </c>
      <c r="E34" s="19">
        <v>17000</v>
      </c>
    </row>
  </sheetData>
  <mergeCells count="4">
    <mergeCell ref="A3:E3"/>
    <mergeCell ref="A4:E4"/>
    <mergeCell ref="A1:E1"/>
    <mergeCell ref="A2:E2"/>
  </mergeCells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workbookViewId="0">
      <selection activeCell="G13" sqref="G13"/>
    </sheetView>
  </sheetViews>
  <sheetFormatPr defaultRowHeight="16.5" x14ac:dyDescent="0.25"/>
  <cols>
    <col min="1" max="1" width="13.140625" style="51" customWidth="1"/>
    <col min="2" max="2" width="16.140625" style="51" customWidth="1"/>
    <col min="3" max="3" width="26.85546875" style="51" customWidth="1"/>
    <col min="4" max="4" width="17.42578125" style="51" customWidth="1"/>
    <col min="5" max="5" width="15.140625" style="51" customWidth="1"/>
    <col min="6" max="6" width="19.140625" style="51" customWidth="1"/>
    <col min="7" max="7" width="10.7109375" style="51" bestFit="1" customWidth="1"/>
    <col min="8" max="9" width="10.5703125" style="51" bestFit="1" customWidth="1"/>
    <col min="10" max="10" width="9.140625" style="51"/>
    <col min="11" max="11" width="9.42578125" style="51" bestFit="1" customWidth="1"/>
    <col min="12" max="256" width="9.140625" style="51"/>
    <col min="257" max="257" width="13.140625" style="51" customWidth="1"/>
    <col min="258" max="258" width="16.140625" style="51" customWidth="1"/>
    <col min="259" max="259" width="26.85546875" style="51" customWidth="1"/>
    <col min="260" max="260" width="17.42578125" style="51" customWidth="1"/>
    <col min="261" max="261" width="15.140625" style="51" customWidth="1"/>
    <col min="262" max="262" width="19.140625" style="51" customWidth="1"/>
    <col min="263" max="263" width="17.5703125" style="51" customWidth="1"/>
    <col min="264" max="264" width="15.7109375" style="51" customWidth="1"/>
    <col min="265" max="265" width="17.140625" style="51" customWidth="1"/>
    <col min="266" max="266" width="9.140625" style="51"/>
    <col min="267" max="267" width="9.42578125" style="51" bestFit="1" customWidth="1"/>
    <col min="268" max="512" width="9.140625" style="51"/>
    <col min="513" max="513" width="13.140625" style="51" customWidth="1"/>
    <col min="514" max="514" width="16.140625" style="51" customWidth="1"/>
    <col min="515" max="515" width="26.85546875" style="51" customWidth="1"/>
    <col min="516" max="516" width="17.42578125" style="51" customWidth="1"/>
    <col min="517" max="517" width="15.140625" style="51" customWidth="1"/>
    <col min="518" max="518" width="19.140625" style="51" customWidth="1"/>
    <col min="519" max="519" width="17.5703125" style="51" customWidth="1"/>
    <col min="520" max="520" width="15.7109375" style="51" customWidth="1"/>
    <col min="521" max="521" width="17.140625" style="51" customWidth="1"/>
    <col min="522" max="522" width="9.140625" style="51"/>
    <col min="523" max="523" width="9.42578125" style="51" bestFit="1" customWidth="1"/>
    <col min="524" max="768" width="9.140625" style="51"/>
    <col min="769" max="769" width="13.140625" style="51" customWidth="1"/>
    <col min="770" max="770" width="16.140625" style="51" customWidth="1"/>
    <col min="771" max="771" width="26.85546875" style="51" customWidth="1"/>
    <col min="772" max="772" width="17.42578125" style="51" customWidth="1"/>
    <col min="773" max="773" width="15.140625" style="51" customWidth="1"/>
    <col min="774" max="774" width="19.140625" style="51" customWidth="1"/>
    <col min="775" max="775" width="17.5703125" style="51" customWidth="1"/>
    <col min="776" max="776" width="15.7109375" style="51" customWidth="1"/>
    <col min="777" max="777" width="17.140625" style="51" customWidth="1"/>
    <col min="778" max="778" width="9.140625" style="51"/>
    <col min="779" max="779" width="9.42578125" style="51" bestFit="1" customWidth="1"/>
    <col min="780" max="1024" width="9.140625" style="51"/>
    <col min="1025" max="1025" width="13.140625" style="51" customWidth="1"/>
    <col min="1026" max="1026" width="16.140625" style="51" customWidth="1"/>
    <col min="1027" max="1027" width="26.85546875" style="51" customWidth="1"/>
    <col min="1028" max="1028" width="17.42578125" style="51" customWidth="1"/>
    <col min="1029" max="1029" width="15.140625" style="51" customWidth="1"/>
    <col min="1030" max="1030" width="19.140625" style="51" customWidth="1"/>
    <col min="1031" max="1031" width="17.5703125" style="51" customWidth="1"/>
    <col min="1032" max="1032" width="15.7109375" style="51" customWidth="1"/>
    <col min="1033" max="1033" width="17.140625" style="51" customWidth="1"/>
    <col min="1034" max="1034" width="9.140625" style="51"/>
    <col min="1035" max="1035" width="9.42578125" style="51" bestFit="1" customWidth="1"/>
    <col min="1036" max="1280" width="9.140625" style="51"/>
    <col min="1281" max="1281" width="13.140625" style="51" customWidth="1"/>
    <col min="1282" max="1282" width="16.140625" style="51" customWidth="1"/>
    <col min="1283" max="1283" width="26.85546875" style="51" customWidth="1"/>
    <col min="1284" max="1284" width="17.42578125" style="51" customWidth="1"/>
    <col min="1285" max="1285" width="15.140625" style="51" customWidth="1"/>
    <col min="1286" max="1286" width="19.140625" style="51" customWidth="1"/>
    <col min="1287" max="1287" width="17.5703125" style="51" customWidth="1"/>
    <col min="1288" max="1288" width="15.7109375" style="51" customWidth="1"/>
    <col min="1289" max="1289" width="17.140625" style="51" customWidth="1"/>
    <col min="1290" max="1290" width="9.140625" style="51"/>
    <col min="1291" max="1291" width="9.42578125" style="51" bestFit="1" customWidth="1"/>
    <col min="1292" max="1536" width="9.140625" style="51"/>
    <col min="1537" max="1537" width="13.140625" style="51" customWidth="1"/>
    <col min="1538" max="1538" width="16.140625" style="51" customWidth="1"/>
    <col min="1539" max="1539" width="26.85546875" style="51" customWidth="1"/>
    <col min="1540" max="1540" width="17.42578125" style="51" customWidth="1"/>
    <col min="1541" max="1541" width="15.140625" style="51" customWidth="1"/>
    <col min="1542" max="1542" width="19.140625" style="51" customWidth="1"/>
    <col min="1543" max="1543" width="17.5703125" style="51" customWidth="1"/>
    <col min="1544" max="1544" width="15.7109375" style="51" customWidth="1"/>
    <col min="1545" max="1545" width="17.140625" style="51" customWidth="1"/>
    <col min="1546" max="1546" width="9.140625" style="51"/>
    <col min="1547" max="1547" width="9.42578125" style="51" bestFit="1" customWidth="1"/>
    <col min="1548" max="1792" width="9.140625" style="51"/>
    <col min="1793" max="1793" width="13.140625" style="51" customWidth="1"/>
    <col min="1794" max="1794" width="16.140625" style="51" customWidth="1"/>
    <col min="1795" max="1795" width="26.85546875" style="51" customWidth="1"/>
    <col min="1796" max="1796" width="17.42578125" style="51" customWidth="1"/>
    <col min="1797" max="1797" width="15.140625" style="51" customWidth="1"/>
    <col min="1798" max="1798" width="19.140625" style="51" customWidth="1"/>
    <col min="1799" max="1799" width="17.5703125" style="51" customWidth="1"/>
    <col min="1800" max="1800" width="15.7109375" style="51" customWidth="1"/>
    <col min="1801" max="1801" width="17.140625" style="51" customWidth="1"/>
    <col min="1802" max="1802" width="9.140625" style="51"/>
    <col min="1803" max="1803" width="9.42578125" style="51" bestFit="1" customWidth="1"/>
    <col min="1804" max="2048" width="9.140625" style="51"/>
    <col min="2049" max="2049" width="13.140625" style="51" customWidth="1"/>
    <col min="2050" max="2050" width="16.140625" style="51" customWidth="1"/>
    <col min="2051" max="2051" width="26.85546875" style="51" customWidth="1"/>
    <col min="2052" max="2052" width="17.42578125" style="51" customWidth="1"/>
    <col min="2053" max="2053" width="15.140625" style="51" customWidth="1"/>
    <col min="2054" max="2054" width="19.140625" style="51" customWidth="1"/>
    <col min="2055" max="2055" width="17.5703125" style="51" customWidth="1"/>
    <col min="2056" max="2056" width="15.7109375" style="51" customWidth="1"/>
    <col min="2057" max="2057" width="17.140625" style="51" customWidth="1"/>
    <col min="2058" max="2058" width="9.140625" style="51"/>
    <col min="2059" max="2059" width="9.42578125" style="51" bestFit="1" customWidth="1"/>
    <col min="2060" max="2304" width="9.140625" style="51"/>
    <col min="2305" max="2305" width="13.140625" style="51" customWidth="1"/>
    <col min="2306" max="2306" width="16.140625" style="51" customWidth="1"/>
    <col min="2307" max="2307" width="26.85546875" style="51" customWidth="1"/>
    <col min="2308" max="2308" width="17.42578125" style="51" customWidth="1"/>
    <col min="2309" max="2309" width="15.140625" style="51" customWidth="1"/>
    <col min="2310" max="2310" width="19.140625" style="51" customWidth="1"/>
    <col min="2311" max="2311" width="17.5703125" style="51" customWidth="1"/>
    <col min="2312" max="2312" width="15.7109375" style="51" customWidth="1"/>
    <col min="2313" max="2313" width="17.140625" style="51" customWidth="1"/>
    <col min="2314" max="2314" width="9.140625" style="51"/>
    <col min="2315" max="2315" width="9.42578125" style="51" bestFit="1" customWidth="1"/>
    <col min="2316" max="2560" width="9.140625" style="51"/>
    <col min="2561" max="2561" width="13.140625" style="51" customWidth="1"/>
    <col min="2562" max="2562" width="16.140625" style="51" customWidth="1"/>
    <col min="2563" max="2563" width="26.85546875" style="51" customWidth="1"/>
    <col min="2564" max="2564" width="17.42578125" style="51" customWidth="1"/>
    <col min="2565" max="2565" width="15.140625" style="51" customWidth="1"/>
    <col min="2566" max="2566" width="19.140625" style="51" customWidth="1"/>
    <col min="2567" max="2567" width="17.5703125" style="51" customWidth="1"/>
    <col min="2568" max="2568" width="15.7109375" style="51" customWidth="1"/>
    <col min="2569" max="2569" width="17.140625" style="51" customWidth="1"/>
    <col min="2570" max="2570" width="9.140625" style="51"/>
    <col min="2571" max="2571" width="9.42578125" style="51" bestFit="1" customWidth="1"/>
    <col min="2572" max="2816" width="9.140625" style="51"/>
    <col min="2817" max="2817" width="13.140625" style="51" customWidth="1"/>
    <col min="2818" max="2818" width="16.140625" style="51" customWidth="1"/>
    <col min="2819" max="2819" width="26.85546875" style="51" customWidth="1"/>
    <col min="2820" max="2820" width="17.42578125" style="51" customWidth="1"/>
    <col min="2821" max="2821" width="15.140625" style="51" customWidth="1"/>
    <col min="2822" max="2822" width="19.140625" style="51" customWidth="1"/>
    <col min="2823" max="2823" width="17.5703125" style="51" customWidth="1"/>
    <col min="2824" max="2824" width="15.7109375" style="51" customWidth="1"/>
    <col min="2825" max="2825" width="17.140625" style="51" customWidth="1"/>
    <col min="2826" max="2826" width="9.140625" style="51"/>
    <col min="2827" max="2827" width="9.42578125" style="51" bestFit="1" customWidth="1"/>
    <col min="2828" max="3072" width="9.140625" style="51"/>
    <col min="3073" max="3073" width="13.140625" style="51" customWidth="1"/>
    <col min="3074" max="3074" width="16.140625" style="51" customWidth="1"/>
    <col min="3075" max="3075" width="26.85546875" style="51" customWidth="1"/>
    <col min="3076" max="3076" width="17.42578125" style="51" customWidth="1"/>
    <col min="3077" max="3077" width="15.140625" style="51" customWidth="1"/>
    <col min="3078" max="3078" width="19.140625" style="51" customWidth="1"/>
    <col min="3079" max="3079" width="17.5703125" style="51" customWidth="1"/>
    <col min="3080" max="3080" width="15.7109375" style="51" customWidth="1"/>
    <col min="3081" max="3081" width="17.140625" style="51" customWidth="1"/>
    <col min="3082" max="3082" width="9.140625" style="51"/>
    <col min="3083" max="3083" width="9.42578125" style="51" bestFit="1" customWidth="1"/>
    <col min="3084" max="3328" width="9.140625" style="51"/>
    <col min="3329" max="3329" width="13.140625" style="51" customWidth="1"/>
    <col min="3330" max="3330" width="16.140625" style="51" customWidth="1"/>
    <col min="3331" max="3331" width="26.85546875" style="51" customWidth="1"/>
    <col min="3332" max="3332" width="17.42578125" style="51" customWidth="1"/>
    <col min="3333" max="3333" width="15.140625" style="51" customWidth="1"/>
    <col min="3334" max="3334" width="19.140625" style="51" customWidth="1"/>
    <col min="3335" max="3335" width="17.5703125" style="51" customWidth="1"/>
    <col min="3336" max="3336" width="15.7109375" style="51" customWidth="1"/>
    <col min="3337" max="3337" width="17.140625" style="51" customWidth="1"/>
    <col min="3338" max="3338" width="9.140625" style="51"/>
    <col min="3339" max="3339" width="9.42578125" style="51" bestFit="1" customWidth="1"/>
    <col min="3340" max="3584" width="9.140625" style="51"/>
    <col min="3585" max="3585" width="13.140625" style="51" customWidth="1"/>
    <col min="3586" max="3586" width="16.140625" style="51" customWidth="1"/>
    <col min="3587" max="3587" width="26.85546875" style="51" customWidth="1"/>
    <col min="3588" max="3588" width="17.42578125" style="51" customWidth="1"/>
    <col min="3589" max="3589" width="15.140625" style="51" customWidth="1"/>
    <col min="3590" max="3590" width="19.140625" style="51" customWidth="1"/>
    <col min="3591" max="3591" width="17.5703125" style="51" customWidth="1"/>
    <col min="3592" max="3592" width="15.7109375" style="51" customWidth="1"/>
    <col min="3593" max="3593" width="17.140625" style="51" customWidth="1"/>
    <col min="3594" max="3594" width="9.140625" style="51"/>
    <col min="3595" max="3595" width="9.42578125" style="51" bestFit="1" customWidth="1"/>
    <col min="3596" max="3840" width="9.140625" style="51"/>
    <col min="3841" max="3841" width="13.140625" style="51" customWidth="1"/>
    <col min="3842" max="3842" width="16.140625" style="51" customWidth="1"/>
    <col min="3843" max="3843" width="26.85546875" style="51" customWidth="1"/>
    <col min="3844" max="3844" width="17.42578125" style="51" customWidth="1"/>
    <col min="3845" max="3845" width="15.140625" style="51" customWidth="1"/>
    <col min="3846" max="3846" width="19.140625" style="51" customWidth="1"/>
    <col min="3847" max="3847" width="17.5703125" style="51" customWidth="1"/>
    <col min="3848" max="3848" width="15.7109375" style="51" customWidth="1"/>
    <col min="3849" max="3849" width="17.140625" style="51" customWidth="1"/>
    <col min="3850" max="3850" width="9.140625" style="51"/>
    <col min="3851" max="3851" width="9.42578125" style="51" bestFit="1" customWidth="1"/>
    <col min="3852" max="4096" width="9.140625" style="51"/>
    <col min="4097" max="4097" width="13.140625" style="51" customWidth="1"/>
    <col min="4098" max="4098" width="16.140625" style="51" customWidth="1"/>
    <col min="4099" max="4099" width="26.85546875" style="51" customWidth="1"/>
    <col min="4100" max="4100" width="17.42578125" style="51" customWidth="1"/>
    <col min="4101" max="4101" width="15.140625" style="51" customWidth="1"/>
    <col min="4102" max="4102" width="19.140625" style="51" customWidth="1"/>
    <col min="4103" max="4103" width="17.5703125" style="51" customWidth="1"/>
    <col min="4104" max="4104" width="15.7109375" style="51" customWidth="1"/>
    <col min="4105" max="4105" width="17.140625" style="51" customWidth="1"/>
    <col min="4106" max="4106" width="9.140625" style="51"/>
    <col min="4107" max="4107" width="9.42578125" style="51" bestFit="1" customWidth="1"/>
    <col min="4108" max="4352" width="9.140625" style="51"/>
    <col min="4353" max="4353" width="13.140625" style="51" customWidth="1"/>
    <col min="4354" max="4354" width="16.140625" style="51" customWidth="1"/>
    <col min="4355" max="4355" width="26.85546875" style="51" customWidth="1"/>
    <col min="4356" max="4356" width="17.42578125" style="51" customWidth="1"/>
    <col min="4357" max="4357" width="15.140625" style="51" customWidth="1"/>
    <col min="4358" max="4358" width="19.140625" style="51" customWidth="1"/>
    <col min="4359" max="4359" width="17.5703125" style="51" customWidth="1"/>
    <col min="4360" max="4360" width="15.7109375" style="51" customWidth="1"/>
    <col min="4361" max="4361" width="17.140625" style="51" customWidth="1"/>
    <col min="4362" max="4362" width="9.140625" style="51"/>
    <col min="4363" max="4363" width="9.42578125" style="51" bestFit="1" customWidth="1"/>
    <col min="4364" max="4608" width="9.140625" style="51"/>
    <col min="4609" max="4609" width="13.140625" style="51" customWidth="1"/>
    <col min="4610" max="4610" width="16.140625" style="51" customWidth="1"/>
    <col min="4611" max="4611" width="26.85546875" style="51" customWidth="1"/>
    <col min="4612" max="4612" width="17.42578125" style="51" customWidth="1"/>
    <col min="4613" max="4613" width="15.140625" style="51" customWidth="1"/>
    <col min="4614" max="4614" width="19.140625" style="51" customWidth="1"/>
    <col min="4615" max="4615" width="17.5703125" style="51" customWidth="1"/>
    <col min="4616" max="4616" width="15.7109375" style="51" customWidth="1"/>
    <col min="4617" max="4617" width="17.140625" style="51" customWidth="1"/>
    <col min="4618" max="4618" width="9.140625" style="51"/>
    <col min="4619" max="4619" width="9.42578125" style="51" bestFit="1" customWidth="1"/>
    <col min="4620" max="4864" width="9.140625" style="51"/>
    <col min="4865" max="4865" width="13.140625" style="51" customWidth="1"/>
    <col min="4866" max="4866" width="16.140625" style="51" customWidth="1"/>
    <col min="4867" max="4867" width="26.85546875" style="51" customWidth="1"/>
    <col min="4868" max="4868" width="17.42578125" style="51" customWidth="1"/>
    <col min="4869" max="4869" width="15.140625" style="51" customWidth="1"/>
    <col min="4870" max="4870" width="19.140625" style="51" customWidth="1"/>
    <col min="4871" max="4871" width="17.5703125" style="51" customWidth="1"/>
    <col min="4872" max="4872" width="15.7109375" style="51" customWidth="1"/>
    <col min="4873" max="4873" width="17.140625" style="51" customWidth="1"/>
    <col min="4874" max="4874" width="9.140625" style="51"/>
    <col min="4875" max="4875" width="9.42578125" style="51" bestFit="1" customWidth="1"/>
    <col min="4876" max="5120" width="9.140625" style="51"/>
    <col min="5121" max="5121" width="13.140625" style="51" customWidth="1"/>
    <col min="5122" max="5122" width="16.140625" style="51" customWidth="1"/>
    <col min="5123" max="5123" width="26.85546875" style="51" customWidth="1"/>
    <col min="5124" max="5124" width="17.42578125" style="51" customWidth="1"/>
    <col min="5125" max="5125" width="15.140625" style="51" customWidth="1"/>
    <col min="5126" max="5126" width="19.140625" style="51" customWidth="1"/>
    <col min="5127" max="5127" width="17.5703125" style="51" customWidth="1"/>
    <col min="5128" max="5128" width="15.7109375" style="51" customWidth="1"/>
    <col min="5129" max="5129" width="17.140625" style="51" customWidth="1"/>
    <col min="5130" max="5130" width="9.140625" style="51"/>
    <col min="5131" max="5131" width="9.42578125" style="51" bestFit="1" customWidth="1"/>
    <col min="5132" max="5376" width="9.140625" style="51"/>
    <col min="5377" max="5377" width="13.140625" style="51" customWidth="1"/>
    <col min="5378" max="5378" width="16.140625" style="51" customWidth="1"/>
    <col min="5379" max="5379" width="26.85546875" style="51" customWidth="1"/>
    <col min="5380" max="5380" width="17.42578125" style="51" customWidth="1"/>
    <col min="5381" max="5381" width="15.140625" style="51" customWidth="1"/>
    <col min="5382" max="5382" width="19.140625" style="51" customWidth="1"/>
    <col min="5383" max="5383" width="17.5703125" style="51" customWidth="1"/>
    <col min="5384" max="5384" width="15.7109375" style="51" customWidth="1"/>
    <col min="5385" max="5385" width="17.140625" style="51" customWidth="1"/>
    <col min="5386" max="5386" width="9.140625" style="51"/>
    <col min="5387" max="5387" width="9.42578125" style="51" bestFit="1" customWidth="1"/>
    <col min="5388" max="5632" width="9.140625" style="51"/>
    <col min="5633" max="5633" width="13.140625" style="51" customWidth="1"/>
    <col min="5634" max="5634" width="16.140625" style="51" customWidth="1"/>
    <col min="5635" max="5635" width="26.85546875" style="51" customWidth="1"/>
    <col min="5636" max="5636" width="17.42578125" style="51" customWidth="1"/>
    <col min="5637" max="5637" width="15.140625" style="51" customWidth="1"/>
    <col min="5638" max="5638" width="19.140625" style="51" customWidth="1"/>
    <col min="5639" max="5639" width="17.5703125" style="51" customWidth="1"/>
    <col min="5640" max="5640" width="15.7109375" style="51" customWidth="1"/>
    <col min="5641" max="5641" width="17.140625" style="51" customWidth="1"/>
    <col min="5642" max="5642" width="9.140625" style="51"/>
    <col min="5643" max="5643" width="9.42578125" style="51" bestFit="1" customWidth="1"/>
    <col min="5644" max="5888" width="9.140625" style="51"/>
    <col min="5889" max="5889" width="13.140625" style="51" customWidth="1"/>
    <col min="5890" max="5890" width="16.140625" style="51" customWidth="1"/>
    <col min="5891" max="5891" width="26.85546875" style="51" customWidth="1"/>
    <col min="5892" max="5892" width="17.42578125" style="51" customWidth="1"/>
    <col min="5893" max="5893" width="15.140625" style="51" customWidth="1"/>
    <col min="5894" max="5894" width="19.140625" style="51" customWidth="1"/>
    <col min="5895" max="5895" width="17.5703125" style="51" customWidth="1"/>
    <col min="5896" max="5896" width="15.7109375" style="51" customWidth="1"/>
    <col min="5897" max="5897" width="17.140625" style="51" customWidth="1"/>
    <col min="5898" max="5898" width="9.140625" style="51"/>
    <col min="5899" max="5899" width="9.42578125" style="51" bestFit="1" customWidth="1"/>
    <col min="5900" max="6144" width="9.140625" style="51"/>
    <col min="6145" max="6145" width="13.140625" style="51" customWidth="1"/>
    <col min="6146" max="6146" width="16.140625" style="51" customWidth="1"/>
    <col min="6147" max="6147" width="26.85546875" style="51" customWidth="1"/>
    <col min="6148" max="6148" width="17.42578125" style="51" customWidth="1"/>
    <col min="6149" max="6149" width="15.140625" style="51" customWidth="1"/>
    <col min="6150" max="6150" width="19.140625" style="51" customWidth="1"/>
    <col min="6151" max="6151" width="17.5703125" style="51" customWidth="1"/>
    <col min="6152" max="6152" width="15.7109375" style="51" customWidth="1"/>
    <col min="6153" max="6153" width="17.140625" style="51" customWidth="1"/>
    <col min="6154" max="6154" width="9.140625" style="51"/>
    <col min="6155" max="6155" width="9.42578125" style="51" bestFit="1" customWidth="1"/>
    <col min="6156" max="6400" width="9.140625" style="51"/>
    <col min="6401" max="6401" width="13.140625" style="51" customWidth="1"/>
    <col min="6402" max="6402" width="16.140625" style="51" customWidth="1"/>
    <col min="6403" max="6403" width="26.85546875" style="51" customWidth="1"/>
    <col min="6404" max="6404" width="17.42578125" style="51" customWidth="1"/>
    <col min="6405" max="6405" width="15.140625" style="51" customWidth="1"/>
    <col min="6406" max="6406" width="19.140625" style="51" customWidth="1"/>
    <col min="6407" max="6407" width="17.5703125" style="51" customWidth="1"/>
    <col min="6408" max="6408" width="15.7109375" style="51" customWidth="1"/>
    <col min="6409" max="6409" width="17.140625" style="51" customWidth="1"/>
    <col min="6410" max="6410" width="9.140625" style="51"/>
    <col min="6411" max="6411" width="9.42578125" style="51" bestFit="1" customWidth="1"/>
    <col min="6412" max="6656" width="9.140625" style="51"/>
    <col min="6657" max="6657" width="13.140625" style="51" customWidth="1"/>
    <col min="6658" max="6658" width="16.140625" style="51" customWidth="1"/>
    <col min="6659" max="6659" width="26.85546875" style="51" customWidth="1"/>
    <col min="6660" max="6660" width="17.42578125" style="51" customWidth="1"/>
    <col min="6661" max="6661" width="15.140625" style="51" customWidth="1"/>
    <col min="6662" max="6662" width="19.140625" style="51" customWidth="1"/>
    <col min="6663" max="6663" width="17.5703125" style="51" customWidth="1"/>
    <col min="6664" max="6664" width="15.7109375" style="51" customWidth="1"/>
    <col min="6665" max="6665" width="17.140625" style="51" customWidth="1"/>
    <col min="6666" max="6666" width="9.140625" style="51"/>
    <col min="6667" max="6667" width="9.42578125" style="51" bestFit="1" customWidth="1"/>
    <col min="6668" max="6912" width="9.140625" style="51"/>
    <col min="6913" max="6913" width="13.140625" style="51" customWidth="1"/>
    <col min="6914" max="6914" width="16.140625" style="51" customWidth="1"/>
    <col min="6915" max="6915" width="26.85546875" style="51" customWidth="1"/>
    <col min="6916" max="6916" width="17.42578125" style="51" customWidth="1"/>
    <col min="6917" max="6917" width="15.140625" style="51" customWidth="1"/>
    <col min="6918" max="6918" width="19.140625" style="51" customWidth="1"/>
    <col min="6919" max="6919" width="17.5703125" style="51" customWidth="1"/>
    <col min="6920" max="6920" width="15.7109375" style="51" customWidth="1"/>
    <col min="6921" max="6921" width="17.140625" style="51" customWidth="1"/>
    <col min="6922" max="6922" width="9.140625" style="51"/>
    <col min="6923" max="6923" width="9.42578125" style="51" bestFit="1" customWidth="1"/>
    <col min="6924" max="7168" width="9.140625" style="51"/>
    <col min="7169" max="7169" width="13.140625" style="51" customWidth="1"/>
    <col min="7170" max="7170" width="16.140625" style="51" customWidth="1"/>
    <col min="7171" max="7171" width="26.85546875" style="51" customWidth="1"/>
    <col min="7172" max="7172" width="17.42578125" style="51" customWidth="1"/>
    <col min="7173" max="7173" width="15.140625" style="51" customWidth="1"/>
    <col min="7174" max="7174" width="19.140625" style="51" customWidth="1"/>
    <col min="7175" max="7175" width="17.5703125" style="51" customWidth="1"/>
    <col min="7176" max="7176" width="15.7109375" style="51" customWidth="1"/>
    <col min="7177" max="7177" width="17.140625" style="51" customWidth="1"/>
    <col min="7178" max="7178" width="9.140625" style="51"/>
    <col min="7179" max="7179" width="9.42578125" style="51" bestFit="1" customWidth="1"/>
    <col min="7180" max="7424" width="9.140625" style="51"/>
    <col min="7425" max="7425" width="13.140625" style="51" customWidth="1"/>
    <col min="7426" max="7426" width="16.140625" style="51" customWidth="1"/>
    <col min="7427" max="7427" width="26.85546875" style="51" customWidth="1"/>
    <col min="7428" max="7428" width="17.42578125" style="51" customWidth="1"/>
    <col min="7429" max="7429" width="15.140625" style="51" customWidth="1"/>
    <col min="7430" max="7430" width="19.140625" style="51" customWidth="1"/>
    <col min="7431" max="7431" width="17.5703125" style="51" customWidth="1"/>
    <col min="7432" max="7432" width="15.7109375" style="51" customWidth="1"/>
    <col min="7433" max="7433" width="17.140625" style="51" customWidth="1"/>
    <col min="7434" max="7434" width="9.140625" style="51"/>
    <col min="7435" max="7435" width="9.42578125" style="51" bestFit="1" customWidth="1"/>
    <col min="7436" max="7680" width="9.140625" style="51"/>
    <col min="7681" max="7681" width="13.140625" style="51" customWidth="1"/>
    <col min="7682" max="7682" width="16.140625" style="51" customWidth="1"/>
    <col min="7683" max="7683" width="26.85546875" style="51" customWidth="1"/>
    <col min="7684" max="7684" width="17.42578125" style="51" customWidth="1"/>
    <col min="7685" max="7685" width="15.140625" style="51" customWidth="1"/>
    <col min="7686" max="7686" width="19.140625" style="51" customWidth="1"/>
    <col min="7687" max="7687" width="17.5703125" style="51" customWidth="1"/>
    <col min="7688" max="7688" width="15.7109375" style="51" customWidth="1"/>
    <col min="7689" max="7689" width="17.140625" style="51" customWidth="1"/>
    <col min="7690" max="7690" width="9.140625" style="51"/>
    <col min="7691" max="7691" width="9.42578125" style="51" bestFit="1" customWidth="1"/>
    <col min="7692" max="7936" width="9.140625" style="51"/>
    <col min="7937" max="7937" width="13.140625" style="51" customWidth="1"/>
    <col min="7938" max="7938" width="16.140625" style="51" customWidth="1"/>
    <col min="7939" max="7939" width="26.85546875" style="51" customWidth="1"/>
    <col min="7940" max="7940" width="17.42578125" style="51" customWidth="1"/>
    <col min="7941" max="7941" width="15.140625" style="51" customWidth="1"/>
    <col min="7942" max="7942" width="19.140625" style="51" customWidth="1"/>
    <col min="7943" max="7943" width="17.5703125" style="51" customWidth="1"/>
    <col min="7944" max="7944" width="15.7109375" style="51" customWidth="1"/>
    <col min="7945" max="7945" width="17.140625" style="51" customWidth="1"/>
    <col min="7946" max="7946" width="9.140625" style="51"/>
    <col min="7947" max="7947" width="9.42578125" style="51" bestFit="1" customWidth="1"/>
    <col min="7948" max="8192" width="9.140625" style="51"/>
    <col min="8193" max="8193" width="13.140625" style="51" customWidth="1"/>
    <col min="8194" max="8194" width="16.140625" style="51" customWidth="1"/>
    <col min="8195" max="8195" width="26.85546875" style="51" customWidth="1"/>
    <col min="8196" max="8196" width="17.42578125" style="51" customWidth="1"/>
    <col min="8197" max="8197" width="15.140625" style="51" customWidth="1"/>
    <col min="8198" max="8198" width="19.140625" style="51" customWidth="1"/>
    <col min="8199" max="8199" width="17.5703125" style="51" customWidth="1"/>
    <col min="8200" max="8200" width="15.7109375" style="51" customWidth="1"/>
    <col min="8201" max="8201" width="17.140625" style="51" customWidth="1"/>
    <col min="8202" max="8202" width="9.140625" style="51"/>
    <col min="8203" max="8203" width="9.42578125" style="51" bestFit="1" customWidth="1"/>
    <col min="8204" max="8448" width="9.140625" style="51"/>
    <col min="8449" max="8449" width="13.140625" style="51" customWidth="1"/>
    <col min="8450" max="8450" width="16.140625" style="51" customWidth="1"/>
    <col min="8451" max="8451" width="26.85546875" style="51" customWidth="1"/>
    <col min="8452" max="8452" width="17.42578125" style="51" customWidth="1"/>
    <col min="8453" max="8453" width="15.140625" style="51" customWidth="1"/>
    <col min="8454" max="8454" width="19.140625" style="51" customWidth="1"/>
    <col min="8455" max="8455" width="17.5703125" style="51" customWidth="1"/>
    <col min="8456" max="8456" width="15.7109375" style="51" customWidth="1"/>
    <col min="8457" max="8457" width="17.140625" style="51" customWidth="1"/>
    <col min="8458" max="8458" width="9.140625" style="51"/>
    <col min="8459" max="8459" width="9.42578125" style="51" bestFit="1" customWidth="1"/>
    <col min="8460" max="8704" width="9.140625" style="51"/>
    <col min="8705" max="8705" width="13.140625" style="51" customWidth="1"/>
    <col min="8706" max="8706" width="16.140625" style="51" customWidth="1"/>
    <col min="8707" max="8707" width="26.85546875" style="51" customWidth="1"/>
    <col min="8708" max="8708" width="17.42578125" style="51" customWidth="1"/>
    <col min="8709" max="8709" width="15.140625" style="51" customWidth="1"/>
    <col min="8710" max="8710" width="19.140625" style="51" customWidth="1"/>
    <col min="8711" max="8711" width="17.5703125" style="51" customWidth="1"/>
    <col min="8712" max="8712" width="15.7109375" style="51" customWidth="1"/>
    <col min="8713" max="8713" width="17.140625" style="51" customWidth="1"/>
    <col min="8714" max="8714" width="9.140625" style="51"/>
    <col min="8715" max="8715" width="9.42578125" style="51" bestFit="1" customWidth="1"/>
    <col min="8716" max="8960" width="9.140625" style="51"/>
    <col min="8961" max="8961" width="13.140625" style="51" customWidth="1"/>
    <col min="8962" max="8962" width="16.140625" style="51" customWidth="1"/>
    <col min="8963" max="8963" width="26.85546875" style="51" customWidth="1"/>
    <col min="8964" max="8964" width="17.42578125" style="51" customWidth="1"/>
    <col min="8965" max="8965" width="15.140625" style="51" customWidth="1"/>
    <col min="8966" max="8966" width="19.140625" style="51" customWidth="1"/>
    <col min="8967" max="8967" width="17.5703125" style="51" customWidth="1"/>
    <col min="8968" max="8968" width="15.7109375" style="51" customWidth="1"/>
    <col min="8969" max="8969" width="17.140625" style="51" customWidth="1"/>
    <col min="8970" max="8970" width="9.140625" style="51"/>
    <col min="8971" max="8971" width="9.42578125" style="51" bestFit="1" customWidth="1"/>
    <col min="8972" max="9216" width="9.140625" style="51"/>
    <col min="9217" max="9217" width="13.140625" style="51" customWidth="1"/>
    <col min="9218" max="9218" width="16.140625" style="51" customWidth="1"/>
    <col min="9219" max="9219" width="26.85546875" style="51" customWidth="1"/>
    <col min="9220" max="9220" width="17.42578125" style="51" customWidth="1"/>
    <col min="9221" max="9221" width="15.140625" style="51" customWidth="1"/>
    <col min="9222" max="9222" width="19.140625" style="51" customWidth="1"/>
    <col min="9223" max="9223" width="17.5703125" style="51" customWidth="1"/>
    <col min="9224" max="9224" width="15.7109375" style="51" customWidth="1"/>
    <col min="9225" max="9225" width="17.140625" style="51" customWidth="1"/>
    <col min="9226" max="9226" width="9.140625" style="51"/>
    <col min="9227" max="9227" width="9.42578125" style="51" bestFit="1" customWidth="1"/>
    <col min="9228" max="9472" width="9.140625" style="51"/>
    <col min="9473" max="9473" width="13.140625" style="51" customWidth="1"/>
    <col min="9474" max="9474" width="16.140625" style="51" customWidth="1"/>
    <col min="9475" max="9475" width="26.85546875" style="51" customWidth="1"/>
    <col min="9476" max="9476" width="17.42578125" style="51" customWidth="1"/>
    <col min="9477" max="9477" width="15.140625" style="51" customWidth="1"/>
    <col min="9478" max="9478" width="19.140625" style="51" customWidth="1"/>
    <col min="9479" max="9479" width="17.5703125" style="51" customWidth="1"/>
    <col min="9480" max="9480" width="15.7109375" style="51" customWidth="1"/>
    <col min="9481" max="9481" width="17.140625" style="51" customWidth="1"/>
    <col min="9482" max="9482" width="9.140625" style="51"/>
    <col min="9483" max="9483" width="9.42578125" style="51" bestFit="1" customWidth="1"/>
    <col min="9484" max="9728" width="9.140625" style="51"/>
    <col min="9729" max="9729" width="13.140625" style="51" customWidth="1"/>
    <col min="9730" max="9730" width="16.140625" style="51" customWidth="1"/>
    <col min="9731" max="9731" width="26.85546875" style="51" customWidth="1"/>
    <col min="9732" max="9732" width="17.42578125" style="51" customWidth="1"/>
    <col min="9733" max="9733" width="15.140625" style="51" customWidth="1"/>
    <col min="9734" max="9734" width="19.140625" style="51" customWidth="1"/>
    <col min="9735" max="9735" width="17.5703125" style="51" customWidth="1"/>
    <col min="9736" max="9736" width="15.7109375" style="51" customWidth="1"/>
    <col min="9737" max="9737" width="17.140625" style="51" customWidth="1"/>
    <col min="9738" max="9738" width="9.140625" style="51"/>
    <col min="9739" max="9739" width="9.42578125" style="51" bestFit="1" customWidth="1"/>
    <col min="9740" max="9984" width="9.140625" style="51"/>
    <col min="9985" max="9985" width="13.140625" style="51" customWidth="1"/>
    <col min="9986" max="9986" width="16.140625" style="51" customWidth="1"/>
    <col min="9987" max="9987" width="26.85546875" style="51" customWidth="1"/>
    <col min="9988" max="9988" width="17.42578125" style="51" customWidth="1"/>
    <col min="9989" max="9989" width="15.140625" style="51" customWidth="1"/>
    <col min="9990" max="9990" width="19.140625" style="51" customWidth="1"/>
    <col min="9991" max="9991" width="17.5703125" style="51" customWidth="1"/>
    <col min="9992" max="9992" width="15.7109375" style="51" customWidth="1"/>
    <col min="9993" max="9993" width="17.140625" style="51" customWidth="1"/>
    <col min="9994" max="9994" width="9.140625" style="51"/>
    <col min="9995" max="9995" width="9.42578125" style="51" bestFit="1" customWidth="1"/>
    <col min="9996" max="10240" width="9.140625" style="51"/>
    <col min="10241" max="10241" width="13.140625" style="51" customWidth="1"/>
    <col min="10242" max="10242" width="16.140625" style="51" customWidth="1"/>
    <col min="10243" max="10243" width="26.85546875" style="51" customWidth="1"/>
    <col min="10244" max="10244" width="17.42578125" style="51" customWidth="1"/>
    <col min="10245" max="10245" width="15.140625" style="51" customWidth="1"/>
    <col min="10246" max="10246" width="19.140625" style="51" customWidth="1"/>
    <col min="10247" max="10247" width="17.5703125" style="51" customWidth="1"/>
    <col min="10248" max="10248" width="15.7109375" style="51" customWidth="1"/>
    <col min="10249" max="10249" width="17.140625" style="51" customWidth="1"/>
    <col min="10250" max="10250" width="9.140625" style="51"/>
    <col min="10251" max="10251" width="9.42578125" style="51" bestFit="1" customWidth="1"/>
    <col min="10252" max="10496" width="9.140625" style="51"/>
    <col min="10497" max="10497" width="13.140625" style="51" customWidth="1"/>
    <col min="10498" max="10498" width="16.140625" style="51" customWidth="1"/>
    <col min="10499" max="10499" width="26.85546875" style="51" customWidth="1"/>
    <col min="10500" max="10500" width="17.42578125" style="51" customWidth="1"/>
    <col min="10501" max="10501" width="15.140625" style="51" customWidth="1"/>
    <col min="10502" max="10502" width="19.140625" style="51" customWidth="1"/>
    <col min="10503" max="10503" width="17.5703125" style="51" customWidth="1"/>
    <col min="10504" max="10504" width="15.7109375" style="51" customWidth="1"/>
    <col min="10505" max="10505" width="17.140625" style="51" customWidth="1"/>
    <col min="10506" max="10506" width="9.140625" style="51"/>
    <col min="10507" max="10507" width="9.42578125" style="51" bestFit="1" customWidth="1"/>
    <col min="10508" max="10752" width="9.140625" style="51"/>
    <col min="10753" max="10753" width="13.140625" style="51" customWidth="1"/>
    <col min="10754" max="10754" width="16.140625" style="51" customWidth="1"/>
    <col min="10755" max="10755" width="26.85546875" style="51" customWidth="1"/>
    <col min="10756" max="10756" width="17.42578125" style="51" customWidth="1"/>
    <col min="10757" max="10757" width="15.140625" style="51" customWidth="1"/>
    <col min="10758" max="10758" width="19.140625" style="51" customWidth="1"/>
    <col min="10759" max="10759" width="17.5703125" style="51" customWidth="1"/>
    <col min="10760" max="10760" width="15.7109375" style="51" customWidth="1"/>
    <col min="10761" max="10761" width="17.140625" style="51" customWidth="1"/>
    <col min="10762" max="10762" width="9.140625" style="51"/>
    <col min="10763" max="10763" width="9.42578125" style="51" bestFit="1" customWidth="1"/>
    <col min="10764" max="11008" width="9.140625" style="51"/>
    <col min="11009" max="11009" width="13.140625" style="51" customWidth="1"/>
    <col min="11010" max="11010" width="16.140625" style="51" customWidth="1"/>
    <col min="11011" max="11011" width="26.85546875" style="51" customWidth="1"/>
    <col min="11012" max="11012" width="17.42578125" style="51" customWidth="1"/>
    <col min="11013" max="11013" width="15.140625" style="51" customWidth="1"/>
    <col min="11014" max="11014" width="19.140625" style="51" customWidth="1"/>
    <col min="11015" max="11015" width="17.5703125" style="51" customWidth="1"/>
    <col min="11016" max="11016" width="15.7109375" style="51" customWidth="1"/>
    <col min="11017" max="11017" width="17.140625" style="51" customWidth="1"/>
    <col min="11018" max="11018" width="9.140625" style="51"/>
    <col min="11019" max="11019" width="9.42578125" style="51" bestFit="1" customWidth="1"/>
    <col min="11020" max="11264" width="9.140625" style="51"/>
    <col min="11265" max="11265" width="13.140625" style="51" customWidth="1"/>
    <col min="11266" max="11266" width="16.140625" style="51" customWidth="1"/>
    <col min="11267" max="11267" width="26.85546875" style="51" customWidth="1"/>
    <col min="11268" max="11268" width="17.42578125" style="51" customWidth="1"/>
    <col min="11269" max="11269" width="15.140625" style="51" customWidth="1"/>
    <col min="11270" max="11270" width="19.140625" style="51" customWidth="1"/>
    <col min="11271" max="11271" width="17.5703125" style="51" customWidth="1"/>
    <col min="11272" max="11272" width="15.7109375" style="51" customWidth="1"/>
    <col min="11273" max="11273" width="17.140625" style="51" customWidth="1"/>
    <col min="11274" max="11274" width="9.140625" style="51"/>
    <col min="11275" max="11275" width="9.42578125" style="51" bestFit="1" customWidth="1"/>
    <col min="11276" max="11520" width="9.140625" style="51"/>
    <col min="11521" max="11521" width="13.140625" style="51" customWidth="1"/>
    <col min="11522" max="11522" width="16.140625" style="51" customWidth="1"/>
    <col min="11523" max="11523" width="26.85546875" style="51" customWidth="1"/>
    <col min="11524" max="11524" width="17.42578125" style="51" customWidth="1"/>
    <col min="11525" max="11525" width="15.140625" style="51" customWidth="1"/>
    <col min="11526" max="11526" width="19.140625" style="51" customWidth="1"/>
    <col min="11527" max="11527" width="17.5703125" style="51" customWidth="1"/>
    <col min="11528" max="11528" width="15.7109375" style="51" customWidth="1"/>
    <col min="11529" max="11529" width="17.140625" style="51" customWidth="1"/>
    <col min="11530" max="11530" width="9.140625" style="51"/>
    <col min="11531" max="11531" width="9.42578125" style="51" bestFit="1" customWidth="1"/>
    <col min="11532" max="11776" width="9.140625" style="51"/>
    <col min="11777" max="11777" width="13.140625" style="51" customWidth="1"/>
    <col min="11778" max="11778" width="16.140625" style="51" customWidth="1"/>
    <col min="11779" max="11779" width="26.85546875" style="51" customWidth="1"/>
    <col min="11780" max="11780" width="17.42578125" style="51" customWidth="1"/>
    <col min="11781" max="11781" width="15.140625" style="51" customWidth="1"/>
    <col min="11782" max="11782" width="19.140625" style="51" customWidth="1"/>
    <col min="11783" max="11783" width="17.5703125" style="51" customWidth="1"/>
    <col min="11784" max="11784" width="15.7109375" style="51" customWidth="1"/>
    <col min="11785" max="11785" width="17.140625" style="51" customWidth="1"/>
    <col min="11786" max="11786" width="9.140625" style="51"/>
    <col min="11787" max="11787" width="9.42578125" style="51" bestFit="1" customWidth="1"/>
    <col min="11788" max="12032" width="9.140625" style="51"/>
    <col min="12033" max="12033" width="13.140625" style="51" customWidth="1"/>
    <col min="12034" max="12034" width="16.140625" style="51" customWidth="1"/>
    <col min="12035" max="12035" width="26.85546875" style="51" customWidth="1"/>
    <col min="12036" max="12036" width="17.42578125" style="51" customWidth="1"/>
    <col min="12037" max="12037" width="15.140625" style="51" customWidth="1"/>
    <col min="12038" max="12038" width="19.140625" style="51" customWidth="1"/>
    <col min="12039" max="12039" width="17.5703125" style="51" customWidth="1"/>
    <col min="12040" max="12040" width="15.7109375" style="51" customWidth="1"/>
    <col min="12041" max="12041" width="17.140625" style="51" customWidth="1"/>
    <col min="12042" max="12042" width="9.140625" style="51"/>
    <col min="12043" max="12043" width="9.42578125" style="51" bestFit="1" customWidth="1"/>
    <col min="12044" max="12288" width="9.140625" style="51"/>
    <col min="12289" max="12289" width="13.140625" style="51" customWidth="1"/>
    <col min="12290" max="12290" width="16.140625" style="51" customWidth="1"/>
    <col min="12291" max="12291" width="26.85546875" style="51" customWidth="1"/>
    <col min="12292" max="12292" width="17.42578125" style="51" customWidth="1"/>
    <col min="12293" max="12293" width="15.140625" style="51" customWidth="1"/>
    <col min="12294" max="12294" width="19.140625" style="51" customWidth="1"/>
    <col min="12295" max="12295" width="17.5703125" style="51" customWidth="1"/>
    <col min="12296" max="12296" width="15.7109375" style="51" customWidth="1"/>
    <col min="12297" max="12297" width="17.140625" style="51" customWidth="1"/>
    <col min="12298" max="12298" width="9.140625" style="51"/>
    <col min="12299" max="12299" width="9.42578125" style="51" bestFit="1" customWidth="1"/>
    <col min="12300" max="12544" width="9.140625" style="51"/>
    <col min="12545" max="12545" width="13.140625" style="51" customWidth="1"/>
    <col min="12546" max="12546" width="16.140625" style="51" customWidth="1"/>
    <col min="12547" max="12547" width="26.85546875" style="51" customWidth="1"/>
    <col min="12548" max="12548" width="17.42578125" style="51" customWidth="1"/>
    <col min="12549" max="12549" width="15.140625" style="51" customWidth="1"/>
    <col min="12550" max="12550" width="19.140625" style="51" customWidth="1"/>
    <col min="12551" max="12551" width="17.5703125" style="51" customWidth="1"/>
    <col min="12552" max="12552" width="15.7109375" style="51" customWidth="1"/>
    <col min="12553" max="12553" width="17.140625" style="51" customWidth="1"/>
    <col min="12554" max="12554" width="9.140625" style="51"/>
    <col min="12555" max="12555" width="9.42578125" style="51" bestFit="1" customWidth="1"/>
    <col min="12556" max="12800" width="9.140625" style="51"/>
    <col min="12801" max="12801" width="13.140625" style="51" customWidth="1"/>
    <col min="12802" max="12802" width="16.140625" style="51" customWidth="1"/>
    <col min="12803" max="12803" width="26.85546875" style="51" customWidth="1"/>
    <col min="12804" max="12804" width="17.42578125" style="51" customWidth="1"/>
    <col min="12805" max="12805" width="15.140625" style="51" customWidth="1"/>
    <col min="12806" max="12806" width="19.140625" style="51" customWidth="1"/>
    <col min="12807" max="12807" width="17.5703125" style="51" customWidth="1"/>
    <col min="12808" max="12808" width="15.7109375" style="51" customWidth="1"/>
    <col min="12809" max="12809" width="17.140625" style="51" customWidth="1"/>
    <col min="12810" max="12810" width="9.140625" style="51"/>
    <col min="12811" max="12811" width="9.42578125" style="51" bestFit="1" customWidth="1"/>
    <col min="12812" max="13056" width="9.140625" style="51"/>
    <col min="13057" max="13057" width="13.140625" style="51" customWidth="1"/>
    <col min="13058" max="13058" width="16.140625" style="51" customWidth="1"/>
    <col min="13059" max="13059" width="26.85546875" style="51" customWidth="1"/>
    <col min="13060" max="13060" width="17.42578125" style="51" customWidth="1"/>
    <col min="13061" max="13061" width="15.140625" style="51" customWidth="1"/>
    <col min="13062" max="13062" width="19.140625" style="51" customWidth="1"/>
    <col min="13063" max="13063" width="17.5703125" style="51" customWidth="1"/>
    <col min="13064" max="13064" width="15.7109375" style="51" customWidth="1"/>
    <col min="13065" max="13065" width="17.140625" style="51" customWidth="1"/>
    <col min="13066" max="13066" width="9.140625" style="51"/>
    <col min="13067" max="13067" width="9.42578125" style="51" bestFit="1" customWidth="1"/>
    <col min="13068" max="13312" width="9.140625" style="51"/>
    <col min="13313" max="13313" width="13.140625" style="51" customWidth="1"/>
    <col min="13314" max="13314" width="16.140625" style="51" customWidth="1"/>
    <col min="13315" max="13315" width="26.85546875" style="51" customWidth="1"/>
    <col min="13316" max="13316" width="17.42578125" style="51" customWidth="1"/>
    <col min="13317" max="13317" width="15.140625" style="51" customWidth="1"/>
    <col min="13318" max="13318" width="19.140625" style="51" customWidth="1"/>
    <col min="13319" max="13319" width="17.5703125" style="51" customWidth="1"/>
    <col min="13320" max="13320" width="15.7109375" style="51" customWidth="1"/>
    <col min="13321" max="13321" width="17.140625" style="51" customWidth="1"/>
    <col min="13322" max="13322" width="9.140625" style="51"/>
    <col min="13323" max="13323" width="9.42578125" style="51" bestFit="1" customWidth="1"/>
    <col min="13324" max="13568" width="9.140625" style="51"/>
    <col min="13569" max="13569" width="13.140625" style="51" customWidth="1"/>
    <col min="13570" max="13570" width="16.140625" style="51" customWidth="1"/>
    <col min="13571" max="13571" width="26.85546875" style="51" customWidth="1"/>
    <col min="13572" max="13572" width="17.42578125" style="51" customWidth="1"/>
    <col min="13573" max="13573" width="15.140625" style="51" customWidth="1"/>
    <col min="13574" max="13574" width="19.140625" style="51" customWidth="1"/>
    <col min="13575" max="13575" width="17.5703125" style="51" customWidth="1"/>
    <col min="13576" max="13576" width="15.7109375" style="51" customWidth="1"/>
    <col min="13577" max="13577" width="17.140625" style="51" customWidth="1"/>
    <col min="13578" max="13578" width="9.140625" style="51"/>
    <col min="13579" max="13579" width="9.42578125" style="51" bestFit="1" customWidth="1"/>
    <col min="13580" max="13824" width="9.140625" style="51"/>
    <col min="13825" max="13825" width="13.140625" style="51" customWidth="1"/>
    <col min="13826" max="13826" width="16.140625" style="51" customWidth="1"/>
    <col min="13827" max="13827" width="26.85546875" style="51" customWidth="1"/>
    <col min="13828" max="13828" width="17.42578125" style="51" customWidth="1"/>
    <col min="13829" max="13829" width="15.140625" style="51" customWidth="1"/>
    <col min="13830" max="13830" width="19.140625" style="51" customWidth="1"/>
    <col min="13831" max="13831" width="17.5703125" style="51" customWidth="1"/>
    <col min="13832" max="13832" width="15.7109375" style="51" customWidth="1"/>
    <col min="13833" max="13833" width="17.140625" style="51" customWidth="1"/>
    <col min="13834" max="13834" width="9.140625" style="51"/>
    <col min="13835" max="13835" width="9.42578125" style="51" bestFit="1" customWidth="1"/>
    <col min="13836" max="14080" width="9.140625" style="51"/>
    <col min="14081" max="14081" width="13.140625" style="51" customWidth="1"/>
    <col min="14082" max="14082" width="16.140625" style="51" customWidth="1"/>
    <col min="14083" max="14083" width="26.85546875" style="51" customWidth="1"/>
    <col min="14084" max="14084" width="17.42578125" style="51" customWidth="1"/>
    <col min="14085" max="14085" width="15.140625" style="51" customWidth="1"/>
    <col min="14086" max="14086" width="19.140625" style="51" customWidth="1"/>
    <col min="14087" max="14087" width="17.5703125" style="51" customWidth="1"/>
    <col min="14088" max="14088" width="15.7109375" style="51" customWidth="1"/>
    <col min="14089" max="14089" width="17.140625" style="51" customWidth="1"/>
    <col min="14090" max="14090" width="9.140625" style="51"/>
    <col min="14091" max="14091" width="9.42578125" style="51" bestFit="1" customWidth="1"/>
    <col min="14092" max="14336" width="9.140625" style="51"/>
    <col min="14337" max="14337" width="13.140625" style="51" customWidth="1"/>
    <col min="14338" max="14338" width="16.140625" style="51" customWidth="1"/>
    <col min="14339" max="14339" width="26.85546875" style="51" customWidth="1"/>
    <col min="14340" max="14340" width="17.42578125" style="51" customWidth="1"/>
    <col min="14341" max="14341" width="15.140625" style="51" customWidth="1"/>
    <col min="14342" max="14342" width="19.140625" style="51" customWidth="1"/>
    <col min="14343" max="14343" width="17.5703125" style="51" customWidth="1"/>
    <col min="14344" max="14344" width="15.7109375" style="51" customWidth="1"/>
    <col min="14345" max="14345" width="17.140625" style="51" customWidth="1"/>
    <col min="14346" max="14346" width="9.140625" style="51"/>
    <col min="14347" max="14347" width="9.42578125" style="51" bestFit="1" customWidth="1"/>
    <col min="14348" max="14592" width="9.140625" style="51"/>
    <col min="14593" max="14593" width="13.140625" style="51" customWidth="1"/>
    <col min="14594" max="14594" width="16.140625" style="51" customWidth="1"/>
    <col min="14595" max="14595" width="26.85546875" style="51" customWidth="1"/>
    <col min="14596" max="14596" width="17.42578125" style="51" customWidth="1"/>
    <col min="14597" max="14597" width="15.140625" style="51" customWidth="1"/>
    <col min="14598" max="14598" width="19.140625" style="51" customWidth="1"/>
    <col min="14599" max="14599" width="17.5703125" style="51" customWidth="1"/>
    <col min="14600" max="14600" width="15.7109375" style="51" customWidth="1"/>
    <col min="14601" max="14601" width="17.140625" style="51" customWidth="1"/>
    <col min="14602" max="14602" width="9.140625" style="51"/>
    <col min="14603" max="14603" width="9.42578125" style="51" bestFit="1" customWidth="1"/>
    <col min="14604" max="14848" width="9.140625" style="51"/>
    <col min="14849" max="14849" width="13.140625" style="51" customWidth="1"/>
    <col min="14850" max="14850" width="16.140625" style="51" customWidth="1"/>
    <col min="14851" max="14851" width="26.85546875" style="51" customWidth="1"/>
    <col min="14852" max="14852" width="17.42578125" style="51" customWidth="1"/>
    <col min="14853" max="14853" width="15.140625" style="51" customWidth="1"/>
    <col min="14854" max="14854" width="19.140625" style="51" customWidth="1"/>
    <col min="14855" max="14855" width="17.5703125" style="51" customWidth="1"/>
    <col min="14856" max="14856" width="15.7109375" style="51" customWidth="1"/>
    <col min="14857" max="14857" width="17.140625" style="51" customWidth="1"/>
    <col min="14858" max="14858" width="9.140625" style="51"/>
    <col min="14859" max="14859" width="9.42578125" style="51" bestFit="1" customWidth="1"/>
    <col min="14860" max="15104" width="9.140625" style="51"/>
    <col min="15105" max="15105" width="13.140625" style="51" customWidth="1"/>
    <col min="15106" max="15106" width="16.140625" style="51" customWidth="1"/>
    <col min="15107" max="15107" width="26.85546875" style="51" customWidth="1"/>
    <col min="15108" max="15108" width="17.42578125" style="51" customWidth="1"/>
    <col min="15109" max="15109" width="15.140625" style="51" customWidth="1"/>
    <col min="15110" max="15110" width="19.140625" style="51" customWidth="1"/>
    <col min="15111" max="15111" width="17.5703125" style="51" customWidth="1"/>
    <col min="15112" max="15112" width="15.7109375" style="51" customWidth="1"/>
    <col min="15113" max="15113" width="17.140625" style="51" customWidth="1"/>
    <col min="15114" max="15114" width="9.140625" style="51"/>
    <col min="15115" max="15115" width="9.42578125" style="51" bestFit="1" customWidth="1"/>
    <col min="15116" max="15360" width="9.140625" style="51"/>
    <col min="15361" max="15361" width="13.140625" style="51" customWidth="1"/>
    <col min="15362" max="15362" width="16.140625" style="51" customWidth="1"/>
    <col min="15363" max="15363" width="26.85546875" style="51" customWidth="1"/>
    <col min="15364" max="15364" width="17.42578125" style="51" customWidth="1"/>
    <col min="15365" max="15365" width="15.140625" style="51" customWidth="1"/>
    <col min="15366" max="15366" width="19.140625" style="51" customWidth="1"/>
    <col min="15367" max="15367" width="17.5703125" style="51" customWidth="1"/>
    <col min="15368" max="15368" width="15.7109375" style="51" customWidth="1"/>
    <col min="15369" max="15369" width="17.140625" style="51" customWidth="1"/>
    <col min="15370" max="15370" width="9.140625" style="51"/>
    <col min="15371" max="15371" width="9.42578125" style="51" bestFit="1" customWidth="1"/>
    <col min="15372" max="15616" width="9.140625" style="51"/>
    <col min="15617" max="15617" width="13.140625" style="51" customWidth="1"/>
    <col min="15618" max="15618" width="16.140625" style="51" customWidth="1"/>
    <col min="15619" max="15619" width="26.85546875" style="51" customWidth="1"/>
    <col min="15620" max="15620" width="17.42578125" style="51" customWidth="1"/>
    <col min="15621" max="15621" width="15.140625" style="51" customWidth="1"/>
    <col min="15622" max="15622" width="19.140625" style="51" customWidth="1"/>
    <col min="15623" max="15623" width="17.5703125" style="51" customWidth="1"/>
    <col min="15624" max="15624" width="15.7109375" style="51" customWidth="1"/>
    <col min="15625" max="15625" width="17.140625" style="51" customWidth="1"/>
    <col min="15626" max="15626" width="9.140625" style="51"/>
    <col min="15627" max="15627" width="9.42578125" style="51" bestFit="1" customWidth="1"/>
    <col min="15628" max="15872" width="9.140625" style="51"/>
    <col min="15873" max="15873" width="13.140625" style="51" customWidth="1"/>
    <col min="15874" max="15874" width="16.140625" style="51" customWidth="1"/>
    <col min="15875" max="15875" width="26.85546875" style="51" customWidth="1"/>
    <col min="15876" max="15876" width="17.42578125" style="51" customWidth="1"/>
    <col min="15877" max="15877" width="15.140625" style="51" customWidth="1"/>
    <col min="15878" max="15878" width="19.140625" style="51" customWidth="1"/>
    <col min="15879" max="15879" width="17.5703125" style="51" customWidth="1"/>
    <col min="15880" max="15880" width="15.7109375" style="51" customWidth="1"/>
    <col min="15881" max="15881" width="17.140625" style="51" customWidth="1"/>
    <col min="15882" max="15882" width="9.140625" style="51"/>
    <col min="15883" max="15883" width="9.42578125" style="51" bestFit="1" customWidth="1"/>
    <col min="15884" max="16128" width="9.140625" style="51"/>
    <col min="16129" max="16129" width="13.140625" style="51" customWidth="1"/>
    <col min="16130" max="16130" width="16.140625" style="51" customWidth="1"/>
    <col min="16131" max="16131" width="26.85546875" style="51" customWidth="1"/>
    <col min="16132" max="16132" width="17.42578125" style="51" customWidth="1"/>
    <col min="16133" max="16133" width="15.140625" style="51" customWidth="1"/>
    <col min="16134" max="16134" width="19.140625" style="51" customWidth="1"/>
    <col min="16135" max="16135" width="17.5703125" style="51" customWidth="1"/>
    <col min="16136" max="16136" width="15.7109375" style="51" customWidth="1"/>
    <col min="16137" max="16137" width="17.140625" style="51" customWidth="1"/>
    <col min="16138" max="16138" width="9.140625" style="51"/>
    <col min="16139" max="16139" width="9.42578125" style="51" bestFit="1" customWidth="1"/>
    <col min="16140" max="16384" width="9.140625" style="51"/>
  </cols>
  <sheetData>
    <row r="1" spans="1:9" x14ac:dyDescent="0.25">
      <c r="A1" s="446" t="s">
        <v>235</v>
      </c>
      <c r="B1" s="446"/>
      <c r="C1" s="446"/>
      <c r="D1" s="446"/>
      <c r="E1" s="446"/>
      <c r="F1" s="446"/>
      <c r="G1" s="446"/>
      <c r="H1" s="446"/>
      <c r="I1" s="446"/>
    </row>
    <row r="2" spans="1:9" x14ac:dyDescent="0.25">
      <c r="A2" s="245"/>
      <c r="B2" s="245"/>
      <c r="C2" s="245"/>
      <c r="D2" s="245"/>
      <c r="E2" s="245"/>
      <c r="F2" s="245"/>
      <c r="G2" s="245"/>
      <c r="H2" s="245"/>
      <c r="I2" s="245"/>
    </row>
    <row r="3" spans="1:9" ht="58.5" customHeight="1" x14ac:dyDescent="0.25">
      <c r="A3" s="448" t="s">
        <v>236</v>
      </c>
      <c r="B3" s="448"/>
      <c r="C3" s="448"/>
      <c r="D3" s="448"/>
      <c r="E3" s="448"/>
      <c r="F3" s="448"/>
      <c r="G3" s="448"/>
      <c r="H3" s="448"/>
      <c r="I3" s="448"/>
    </row>
    <row r="4" spans="1:9" s="83" customFormat="1" ht="34.5" customHeight="1" x14ac:dyDescent="0.25">
      <c r="A4" s="445" t="s">
        <v>61</v>
      </c>
      <c r="B4" s="445"/>
      <c r="C4" s="445"/>
      <c r="D4" s="445"/>
      <c r="E4" s="445"/>
      <c r="F4" s="445"/>
      <c r="G4" s="445"/>
      <c r="H4" s="445"/>
      <c r="I4" s="445"/>
    </row>
    <row r="6" spans="1:9" s="83" customFormat="1" x14ac:dyDescent="0.25">
      <c r="A6" s="445" t="s">
        <v>108</v>
      </c>
      <c r="B6" s="445"/>
      <c r="C6" s="445"/>
      <c r="D6" s="445"/>
      <c r="E6" s="445"/>
      <c r="F6" s="445"/>
      <c r="G6" s="445"/>
      <c r="H6" s="445"/>
      <c r="I6" s="445"/>
    </row>
    <row r="7" spans="1:9" s="83" customFormat="1" ht="17.25" thickBot="1" x14ac:dyDescent="0.3">
      <c r="A7" s="244"/>
      <c r="B7" s="244"/>
      <c r="C7" s="244"/>
      <c r="D7" s="244"/>
      <c r="E7" s="244"/>
      <c r="F7" s="244"/>
      <c r="G7" s="244"/>
      <c r="H7" s="244"/>
      <c r="I7" s="244"/>
    </row>
    <row r="8" spans="1:9" ht="17.25" thickBot="1" x14ac:dyDescent="0.3">
      <c r="A8" s="762" t="s">
        <v>123</v>
      </c>
      <c r="B8" s="763"/>
      <c r="C8" s="763"/>
      <c r="D8" s="763"/>
      <c r="E8" s="763"/>
      <c r="F8" s="763"/>
      <c r="G8" s="763"/>
      <c r="H8" s="763"/>
      <c r="I8" s="764"/>
    </row>
    <row r="9" spans="1:9" x14ac:dyDescent="0.25">
      <c r="A9" s="421" t="s">
        <v>66</v>
      </c>
      <c r="B9" s="422"/>
      <c r="C9" s="678" t="s">
        <v>36</v>
      </c>
      <c r="D9" s="679"/>
      <c r="E9" s="679"/>
      <c r="F9" s="679"/>
      <c r="G9" s="679"/>
      <c r="H9" s="679"/>
      <c r="I9" s="680"/>
    </row>
    <row r="10" spans="1:9" x14ac:dyDescent="0.25">
      <c r="A10" s="423"/>
      <c r="B10" s="424"/>
      <c r="C10" s="428" t="s">
        <v>67</v>
      </c>
      <c r="D10" s="429"/>
      <c r="E10" s="429"/>
      <c r="F10" s="429"/>
      <c r="G10" s="429"/>
      <c r="H10" s="429"/>
      <c r="I10" s="430"/>
    </row>
    <row r="11" spans="1:9" x14ac:dyDescent="0.25">
      <c r="A11" s="431" t="s">
        <v>68</v>
      </c>
      <c r="B11" s="433" t="s">
        <v>69</v>
      </c>
      <c r="C11" s="644" t="s">
        <v>70</v>
      </c>
      <c r="D11" s="645"/>
      <c r="E11" s="645"/>
      <c r="F11" s="645"/>
      <c r="G11" s="645"/>
      <c r="H11" s="645"/>
      <c r="I11" s="646"/>
    </row>
    <row r="12" spans="1:9" ht="37.5" customHeight="1" thickBot="1" x14ac:dyDescent="0.3">
      <c r="A12" s="431"/>
      <c r="B12" s="433"/>
      <c r="C12" s="693" t="s">
        <v>243</v>
      </c>
      <c r="D12" s="694"/>
      <c r="E12" s="694"/>
      <c r="F12" s="694"/>
      <c r="G12" s="694"/>
      <c r="H12" s="694"/>
      <c r="I12" s="695"/>
    </row>
    <row r="13" spans="1:9" ht="17.25" thickBot="1" x14ac:dyDescent="0.3">
      <c r="A13" s="858" t="s">
        <v>71</v>
      </c>
      <c r="B13" s="859"/>
      <c r="C13" s="116"/>
      <c r="D13" s="259" t="s">
        <v>72</v>
      </c>
      <c r="E13" s="259" t="s">
        <v>72</v>
      </c>
      <c r="F13" s="259" t="s">
        <v>72</v>
      </c>
      <c r="G13" s="110">
        <f>SUM(Syunik!C10:C11,Syunik!C15:C21)</f>
        <v>116300</v>
      </c>
      <c r="H13" s="110">
        <f>SUM(Syunik!D10:D11,Syunik!D15:D21)</f>
        <v>181400</v>
      </c>
      <c r="I13" s="110">
        <f>SUM(Syunik!E10:E11,Syunik!E15:E21)</f>
        <v>199500</v>
      </c>
    </row>
    <row r="14" spans="1:9" x14ac:dyDescent="0.25">
      <c r="A14" s="860" t="s">
        <v>73</v>
      </c>
      <c r="B14" s="861"/>
      <c r="C14" s="861"/>
      <c r="D14" s="861"/>
      <c r="E14" s="861"/>
      <c r="F14" s="861"/>
      <c r="G14" s="861"/>
      <c r="H14" s="861"/>
      <c r="I14" s="862"/>
    </row>
    <row r="15" spans="1:9" ht="17.25" thickBot="1" x14ac:dyDescent="0.3">
      <c r="A15" s="623" t="s">
        <v>808</v>
      </c>
      <c r="B15" s="624"/>
      <c r="C15" s="624"/>
      <c r="D15" s="624"/>
      <c r="E15" s="624"/>
      <c r="F15" s="624"/>
      <c r="G15" s="624"/>
      <c r="H15" s="624"/>
      <c r="I15" s="625"/>
    </row>
    <row r="16" spans="1:9" ht="17.25" thickBot="1" x14ac:dyDescent="0.3">
      <c r="A16" s="863" t="s">
        <v>74</v>
      </c>
      <c r="B16" s="864"/>
      <c r="C16" s="864"/>
      <c r="D16" s="864"/>
      <c r="E16" s="864"/>
      <c r="F16" s="864"/>
      <c r="G16" s="864"/>
      <c r="H16" s="864"/>
      <c r="I16" s="865"/>
    </row>
    <row r="17" spans="1:9" ht="73.5" customHeight="1" thickBot="1" x14ac:dyDescent="0.3">
      <c r="A17" s="866" t="s">
        <v>75</v>
      </c>
      <c r="B17" s="867"/>
      <c r="C17" s="868" t="s">
        <v>76</v>
      </c>
      <c r="D17" s="619"/>
      <c r="E17" s="619"/>
      <c r="F17" s="619"/>
      <c r="G17" s="619"/>
      <c r="H17" s="619"/>
      <c r="I17" s="869"/>
    </row>
    <row r="18" spans="1:9" ht="75" customHeight="1" thickBot="1" x14ac:dyDescent="0.3">
      <c r="A18" s="856" t="s">
        <v>77</v>
      </c>
      <c r="B18" s="857"/>
      <c r="C18" s="117"/>
      <c r="D18" s="117"/>
      <c r="E18" s="117"/>
      <c r="F18" s="117"/>
      <c r="G18" s="117"/>
      <c r="H18" s="117"/>
      <c r="I18" s="118"/>
    </row>
    <row r="19" spans="1:9" x14ac:dyDescent="0.25">
      <c r="A19" s="413" t="s">
        <v>78</v>
      </c>
      <c r="B19" s="414"/>
      <c r="C19" s="414"/>
      <c r="D19" s="414"/>
      <c r="E19" s="414"/>
      <c r="F19" s="414"/>
      <c r="G19" s="415"/>
      <c r="H19" s="415"/>
      <c r="I19" s="416"/>
    </row>
    <row r="20" spans="1:9" ht="17.25" thickBot="1" x14ac:dyDescent="0.3">
      <c r="A20" s="417" t="s">
        <v>244</v>
      </c>
      <c r="B20" s="418"/>
      <c r="C20" s="418"/>
      <c r="D20" s="418"/>
      <c r="E20" s="418"/>
      <c r="F20" s="418"/>
      <c r="G20" s="419"/>
      <c r="H20" s="419"/>
      <c r="I20" s="420"/>
    </row>
    <row r="21" spans="1:9" x14ac:dyDescent="0.25">
      <c r="A21" s="413" t="s">
        <v>79</v>
      </c>
      <c r="B21" s="414"/>
      <c r="C21" s="414"/>
      <c r="D21" s="414"/>
      <c r="E21" s="414"/>
      <c r="F21" s="414"/>
      <c r="G21" s="415"/>
      <c r="H21" s="415"/>
      <c r="I21" s="416"/>
    </row>
    <row r="22" spans="1:9" ht="17.25" thickBot="1" x14ac:dyDescent="0.3">
      <c r="A22" s="417" t="s">
        <v>98</v>
      </c>
      <c r="B22" s="418"/>
      <c r="C22" s="418"/>
      <c r="D22" s="418"/>
      <c r="E22" s="418"/>
      <c r="F22" s="418"/>
      <c r="G22" s="419"/>
      <c r="H22" s="419"/>
      <c r="I22" s="420"/>
    </row>
    <row r="24" spans="1:9" x14ac:dyDescent="0.25">
      <c r="A24" s="445" t="s">
        <v>84</v>
      </c>
      <c r="B24" s="445"/>
      <c r="C24" s="445"/>
      <c r="D24" s="445"/>
      <c r="E24" s="445"/>
      <c r="F24" s="445"/>
      <c r="G24" s="445"/>
      <c r="H24" s="445"/>
      <c r="I24" s="445"/>
    </row>
    <row r="26" spans="1:9" x14ac:dyDescent="0.25">
      <c r="A26" s="445" t="s">
        <v>85</v>
      </c>
      <c r="B26" s="445"/>
      <c r="C26" s="445"/>
      <c r="D26" s="445"/>
      <c r="E26" s="445"/>
      <c r="F26" s="445"/>
      <c r="G26" s="445"/>
      <c r="H26" s="445"/>
      <c r="I26" s="445"/>
    </row>
    <row r="27" spans="1:9" ht="17.25" thickBot="1" x14ac:dyDescent="0.3"/>
    <row r="28" spans="1:9" x14ac:dyDescent="0.25">
      <c r="A28" s="521" t="s">
        <v>63</v>
      </c>
      <c r="B28" s="522"/>
      <c r="C28" s="522"/>
      <c r="D28" s="527" t="s">
        <v>39</v>
      </c>
      <c r="E28" s="528"/>
      <c r="F28" s="528"/>
      <c r="G28" s="528"/>
      <c r="H28" s="528"/>
      <c r="I28" s="529"/>
    </row>
    <row r="29" spans="1:9" x14ac:dyDescent="0.25">
      <c r="A29" s="523"/>
      <c r="B29" s="524"/>
      <c r="C29" s="524"/>
      <c r="D29" s="530" t="s">
        <v>64</v>
      </c>
      <c r="E29" s="531"/>
      <c r="F29" s="433"/>
      <c r="G29" s="530" t="s">
        <v>65</v>
      </c>
      <c r="H29" s="531"/>
      <c r="I29" s="433"/>
    </row>
    <row r="30" spans="1:9" ht="33.75" thickBot="1" x14ac:dyDescent="0.3">
      <c r="A30" s="525"/>
      <c r="B30" s="526"/>
      <c r="C30" s="526"/>
      <c r="D30" s="34" t="s">
        <v>14</v>
      </c>
      <c r="E30" s="34" t="s">
        <v>15</v>
      </c>
      <c r="F30" s="249" t="s">
        <v>5</v>
      </c>
      <c r="G30" s="34" t="s">
        <v>14</v>
      </c>
      <c r="H30" s="34" t="s">
        <v>15</v>
      </c>
      <c r="I30" s="249" t="s">
        <v>5</v>
      </c>
    </row>
    <row r="31" spans="1:9" x14ac:dyDescent="0.25">
      <c r="A31" s="421" t="s">
        <v>66</v>
      </c>
      <c r="B31" s="422"/>
      <c r="C31" s="425" t="s">
        <v>36</v>
      </c>
      <c r="D31" s="426"/>
      <c r="E31" s="426"/>
      <c r="F31" s="426"/>
      <c r="G31" s="426"/>
      <c r="H31" s="426"/>
      <c r="I31" s="427"/>
    </row>
    <row r="32" spans="1:9" x14ac:dyDescent="0.25">
      <c r="A32" s="423"/>
      <c r="B32" s="424"/>
      <c r="C32" s="428" t="s">
        <v>238</v>
      </c>
      <c r="D32" s="429"/>
      <c r="E32" s="429"/>
      <c r="F32" s="429"/>
      <c r="G32" s="429"/>
      <c r="H32" s="429"/>
      <c r="I32" s="430"/>
    </row>
    <row r="33" spans="1:9" x14ac:dyDescent="0.25">
      <c r="A33" s="431" t="s">
        <v>88</v>
      </c>
      <c r="B33" s="433" t="s">
        <v>89</v>
      </c>
      <c r="C33" s="435" t="s">
        <v>70</v>
      </c>
      <c r="D33" s="436"/>
      <c r="E33" s="436"/>
      <c r="F33" s="436"/>
      <c r="G33" s="436"/>
      <c r="H33" s="436"/>
      <c r="I33" s="437"/>
    </row>
    <row r="34" spans="1:9" ht="17.25" thickBot="1" x14ac:dyDescent="0.3">
      <c r="A34" s="432"/>
      <c r="B34" s="434"/>
      <c r="C34" s="438" t="s">
        <v>239</v>
      </c>
      <c r="D34" s="439"/>
      <c r="E34" s="439"/>
      <c r="F34" s="439"/>
      <c r="G34" s="439"/>
      <c r="H34" s="439"/>
      <c r="I34" s="440"/>
    </row>
    <row r="35" spans="1:9" ht="50.25" thickBot="1" x14ac:dyDescent="0.3">
      <c r="A35" s="441" t="s">
        <v>90</v>
      </c>
      <c r="B35" s="442"/>
      <c r="C35" s="150" t="s">
        <v>240</v>
      </c>
      <c r="D35" s="110">
        <v>0</v>
      </c>
      <c r="E35" s="110">
        <v>2</v>
      </c>
      <c r="F35" s="110">
        <v>2.8</v>
      </c>
      <c r="G35" s="151"/>
      <c r="H35" s="151"/>
      <c r="I35" s="122"/>
    </row>
    <row r="36" spans="1:9" ht="17.25" thickBot="1" x14ac:dyDescent="0.3">
      <c r="A36" s="443" t="s">
        <v>93</v>
      </c>
      <c r="B36" s="444"/>
      <c r="C36" s="123"/>
      <c r="D36" s="123"/>
      <c r="E36" s="123"/>
      <c r="F36" s="249"/>
      <c r="G36" s="124"/>
      <c r="H36" s="124"/>
      <c r="I36" s="53"/>
    </row>
    <row r="37" spans="1:9" ht="51" customHeight="1" thickBot="1" x14ac:dyDescent="0.3">
      <c r="A37" s="409" t="s">
        <v>105</v>
      </c>
      <c r="B37" s="410"/>
      <c r="C37" s="410"/>
      <c r="D37" s="261"/>
      <c r="E37" s="261"/>
      <c r="F37" s="88"/>
      <c r="G37" s="110">
        <f>SUM(Syunik!C23:C27)</f>
        <v>0</v>
      </c>
      <c r="H37" s="110">
        <f>SUM(Syunik!D23:D27)</f>
        <v>276400</v>
      </c>
      <c r="I37" s="110">
        <f>SUM(Syunik!E23:E27)</f>
        <v>345500</v>
      </c>
    </row>
    <row r="38" spans="1:9" ht="42.75" customHeight="1" thickBot="1" x14ac:dyDescent="0.3">
      <c r="A38" s="411" t="s">
        <v>106</v>
      </c>
      <c r="B38" s="412"/>
      <c r="C38" s="152">
        <f>I37</f>
        <v>345500</v>
      </c>
      <c r="D38" s="152"/>
      <c r="E38" s="152"/>
      <c r="F38" s="88"/>
      <c r="G38" s="91"/>
      <c r="H38" s="91"/>
      <c r="I38" s="87"/>
    </row>
    <row r="39" spans="1:9" ht="93" customHeight="1" thickBot="1" x14ac:dyDescent="0.3">
      <c r="A39" s="411" t="s">
        <v>107</v>
      </c>
      <c r="B39" s="412"/>
      <c r="C39" s="253"/>
      <c r="D39" s="253"/>
      <c r="E39" s="253"/>
      <c r="F39" s="88"/>
      <c r="G39" s="91"/>
      <c r="H39" s="91"/>
      <c r="I39" s="87"/>
    </row>
    <row r="40" spans="1:9" x14ac:dyDescent="0.25">
      <c r="A40" s="413" t="s">
        <v>78</v>
      </c>
      <c r="B40" s="414"/>
      <c r="C40" s="414"/>
      <c r="D40" s="414"/>
      <c r="E40" s="414"/>
      <c r="F40" s="414"/>
      <c r="G40" s="415"/>
      <c r="H40" s="415"/>
      <c r="I40" s="416"/>
    </row>
    <row r="41" spans="1:9" ht="17.25" customHeight="1" thickBot="1" x14ac:dyDescent="0.3">
      <c r="A41" s="417" t="s">
        <v>241</v>
      </c>
      <c r="B41" s="418"/>
      <c r="C41" s="418"/>
      <c r="D41" s="418"/>
      <c r="E41" s="418"/>
      <c r="F41" s="418"/>
      <c r="G41" s="419"/>
      <c r="H41" s="419"/>
      <c r="I41" s="420"/>
    </row>
    <row r="42" spans="1:9" x14ac:dyDescent="0.25">
      <c r="A42" s="413" t="s">
        <v>79</v>
      </c>
      <c r="B42" s="414"/>
      <c r="C42" s="414"/>
      <c r="D42" s="414"/>
      <c r="E42" s="414"/>
      <c r="F42" s="414"/>
      <c r="G42" s="415"/>
      <c r="H42" s="415"/>
      <c r="I42" s="416"/>
    </row>
    <row r="43" spans="1:9" ht="17.25" thickBot="1" x14ac:dyDescent="0.3">
      <c r="A43" s="417" t="s">
        <v>97</v>
      </c>
      <c r="B43" s="418"/>
      <c r="C43" s="418"/>
      <c r="D43" s="418"/>
      <c r="E43" s="418"/>
      <c r="F43" s="418"/>
      <c r="G43" s="419"/>
      <c r="H43" s="419"/>
      <c r="I43" s="420"/>
    </row>
    <row r="44" spans="1:9" x14ac:dyDescent="0.25">
      <c r="A44" s="468" t="s">
        <v>66</v>
      </c>
      <c r="B44" s="469"/>
      <c r="C44" s="472" t="s">
        <v>36</v>
      </c>
      <c r="D44" s="473"/>
      <c r="E44" s="473"/>
      <c r="F44" s="473"/>
      <c r="G44" s="473"/>
      <c r="H44" s="473"/>
      <c r="I44" s="474"/>
    </row>
    <row r="45" spans="1:9" x14ac:dyDescent="0.25">
      <c r="A45" s="470"/>
      <c r="B45" s="471"/>
      <c r="C45" s="558" t="s">
        <v>100</v>
      </c>
      <c r="D45" s="559"/>
      <c r="E45" s="559"/>
      <c r="F45" s="559"/>
      <c r="G45" s="559"/>
      <c r="H45" s="559"/>
      <c r="I45" s="560"/>
    </row>
    <row r="46" spans="1:9" x14ac:dyDescent="0.25">
      <c r="A46" s="478" t="s">
        <v>125</v>
      </c>
      <c r="B46" s="479" t="s">
        <v>89</v>
      </c>
      <c r="C46" s="580" t="s">
        <v>70</v>
      </c>
      <c r="D46" s="581"/>
      <c r="E46" s="581"/>
      <c r="F46" s="581"/>
      <c r="G46" s="581"/>
      <c r="H46" s="581"/>
      <c r="I46" s="582"/>
    </row>
    <row r="47" spans="1:9" ht="17.25" thickBot="1" x14ac:dyDescent="0.3">
      <c r="A47" s="578"/>
      <c r="B47" s="579"/>
      <c r="C47" s="583" t="s">
        <v>102</v>
      </c>
      <c r="D47" s="584"/>
      <c r="E47" s="584"/>
      <c r="F47" s="584"/>
      <c r="G47" s="584"/>
      <c r="H47" s="584"/>
      <c r="I47" s="585"/>
    </row>
    <row r="48" spans="1:9" ht="66" x14ac:dyDescent="0.25">
      <c r="A48" s="563" t="s">
        <v>90</v>
      </c>
      <c r="B48" s="564"/>
      <c r="C48" s="62" t="s">
        <v>103</v>
      </c>
      <c r="D48" s="62"/>
      <c r="E48" s="62"/>
      <c r="F48" s="63"/>
      <c r="G48" s="64"/>
      <c r="H48" s="64"/>
      <c r="I48" s="65"/>
    </row>
    <row r="49" spans="1:9" ht="83.25" thickBot="1" x14ac:dyDescent="0.3">
      <c r="A49" s="565" t="s">
        <v>93</v>
      </c>
      <c r="B49" s="566"/>
      <c r="C49" s="66" t="s">
        <v>104</v>
      </c>
      <c r="D49" s="280">
        <v>16</v>
      </c>
      <c r="E49" s="66"/>
      <c r="F49" s="67">
        <v>100</v>
      </c>
      <c r="G49" s="68"/>
      <c r="H49" s="68"/>
      <c r="I49" s="69"/>
    </row>
    <row r="50" spans="1:9" ht="53.25" customHeight="1" thickBot="1" x14ac:dyDescent="0.3">
      <c r="A50" s="567" t="s">
        <v>105</v>
      </c>
      <c r="B50" s="568"/>
      <c r="C50" s="568"/>
      <c r="D50" s="251"/>
      <c r="E50" s="251"/>
      <c r="F50" s="71"/>
      <c r="G50" s="72">
        <f>Syunik!C34</f>
        <v>17000</v>
      </c>
      <c r="H50" s="72">
        <f>Syunik!D34</f>
        <v>17000</v>
      </c>
      <c r="I50" s="72">
        <f>Syunik!E34</f>
        <v>17000</v>
      </c>
    </row>
    <row r="51" spans="1:9" ht="44.25" customHeight="1" thickBot="1" x14ac:dyDescent="0.3">
      <c r="A51" s="569" t="s">
        <v>106</v>
      </c>
      <c r="B51" s="570"/>
      <c r="C51" s="72">
        <f>I50</f>
        <v>17000</v>
      </c>
      <c r="D51" s="73"/>
      <c r="E51" s="73"/>
      <c r="F51" s="71"/>
      <c r="G51" s="74"/>
      <c r="H51" s="74"/>
      <c r="I51" s="75"/>
    </row>
    <row r="52" spans="1:9" ht="88.5" customHeight="1" thickBot="1" x14ac:dyDescent="0.3">
      <c r="A52" s="569" t="s">
        <v>107</v>
      </c>
      <c r="B52" s="570"/>
      <c r="C52" s="248"/>
      <c r="D52" s="248"/>
      <c r="E52" s="248"/>
      <c r="F52" s="71"/>
      <c r="G52" s="74"/>
      <c r="H52" s="74"/>
      <c r="I52" s="75"/>
    </row>
    <row r="53" spans="1:9" x14ac:dyDescent="0.25">
      <c r="A53" s="505" t="s">
        <v>78</v>
      </c>
      <c r="B53" s="506"/>
      <c r="C53" s="506"/>
      <c r="D53" s="506"/>
      <c r="E53" s="506"/>
      <c r="F53" s="506"/>
      <c r="G53" s="507"/>
      <c r="H53" s="507"/>
      <c r="I53" s="508"/>
    </row>
    <row r="54" spans="1:9" ht="17.25" thickBot="1" x14ac:dyDescent="0.3">
      <c r="A54" s="449" t="s">
        <v>242</v>
      </c>
      <c r="B54" s="450"/>
      <c r="C54" s="450"/>
      <c r="D54" s="450"/>
      <c r="E54" s="450"/>
      <c r="F54" s="450"/>
      <c r="G54" s="451"/>
      <c r="H54" s="451"/>
      <c r="I54" s="452"/>
    </row>
    <row r="55" spans="1:9" x14ac:dyDescent="0.25">
      <c r="A55" s="505" t="s">
        <v>79</v>
      </c>
      <c r="B55" s="506"/>
      <c r="C55" s="506"/>
      <c r="D55" s="506"/>
      <c r="E55" s="506"/>
      <c r="F55" s="506"/>
      <c r="G55" s="507"/>
      <c r="H55" s="507"/>
      <c r="I55" s="508"/>
    </row>
    <row r="56" spans="1:9" ht="17.25" thickBot="1" x14ac:dyDescent="0.3">
      <c r="A56" s="449" t="s">
        <v>97</v>
      </c>
      <c r="B56" s="450"/>
      <c r="C56" s="450"/>
      <c r="D56" s="450"/>
      <c r="E56" s="450"/>
      <c r="F56" s="450"/>
      <c r="G56" s="451"/>
      <c r="H56" s="451"/>
      <c r="I56" s="452"/>
    </row>
    <row r="57" spans="1:9" x14ac:dyDescent="0.25">
      <c r="A57" s="468" t="s">
        <v>66</v>
      </c>
      <c r="B57" s="469"/>
      <c r="C57" s="472" t="s">
        <v>36</v>
      </c>
      <c r="D57" s="473"/>
      <c r="E57" s="473"/>
      <c r="F57" s="473"/>
      <c r="G57" s="473"/>
      <c r="H57" s="473"/>
      <c r="I57" s="474"/>
    </row>
    <row r="58" spans="1:9" x14ac:dyDescent="0.25">
      <c r="A58" s="470"/>
      <c r="B58" s="471"/>
      <c r="C58" s="558" t="s">
        <v>137</v>
      </c>
      <c r="D58" s="559"/>
      <c r="E58" s="559"/>
      <c r="F58" s="559"/>
      <c r="G58" s="559"/>
      <c r="H58" s="559"/>
      <c r="I58" s="560"/>
    </row>
    <row r="59" spans="1:9" x14ac:dyDescent="0.25">
      <c r="A59" s="478" t="s">
        <v>124</v>
      </c>
      <c r="B59" s="479" t="s">
        <v>89</v>
      </c>
      <c r="C59" s="580" t="s">
        <v>70</v>
      </c>
      <c r="D59" s="581"/>
      <c r="E59" s="581"/>
      <c r="F59" s="581"/>
      <c r="G59" s="581"/>
      <c r="H59" s="581"/>
      <c r="I59" s="582"/>
    </row>
    <row r="60" spans="1:9" ht="17.25" thickBot="1" x14ac:dyDescent="0.3">
      <c r="A60" s="578"/>
      <c r="B60" s="579"/>
      <c r="C60" s="583" t="s">
        <v>138</v>
      </c>
      <c r="D60" s="584"/>
      <c r="E60" s="584"/>
      <c r="F60" s="584"/>
      <c r="G60" s="584"/>
      <c r="H60" s="584"/>
      <c r="I60" s="585"/>
    </row>
    <row r="61" spans="1:9" ht="33" x14ac:dyDescent="0.25">
      <c r="A61" s="563" t="s">
        <v>90</v>
      </c>
      <c r="B61" s="564"/>
      <c r="C61" s="62" t="s">
        <v>139</v>
      </c>
      <c r="D61" s="97">
        <v>0</v>
      </c>
      <c r="E61" s="97">
        <v>1</v>
      </c>
      <c r="F61" s="97">
        <v>1</v>
      </c>
      <c r="G61" s="98"/>
      <c r="H61" s="98"/>
      <c r="I61" s="65"/>
    </row>
    <row r="62" spans="1:9" ht="17.25" thickBot="1" x14ac:dyDescent="0.3">
      <c r="A62" s="565" t="s">
        <v>93</v>
      </c>
      <c r="B62" s="566"/>
      <c r="C62" s="66"/>
      <c r="D62" s="66"/>
      <c r="E62" s="66"/>
      <c r="F62" s="67"/>
      <c r="G62" s="68"/>
      <c r="H62" s="68"/>
      <c r="I62" s="69"/>
    </row>
    <row r="63" spans="1:9" ht="60.75" customHeight="1" thickBot="1" x14ac:dyDescent="0.3">
      <c r="A63" s="567" t="s">
        <v>105</v>
      </c>
      <c r="B63" s="568"/>
      <c r="C63" s="568"/>
      <c r="D63" s="251"/>
      <c r="E63" s="251"/>
      <c r="F63" s="71"/>
      <c r="G63" s="99">
        <f>SUM(Syunik!C12)</f>
        <v>0</v>
      </c>
      <c r="H63" s="99">
        <f>SUM(Syunik!D12)</f>
        <v>34200</v>
      </c>
      <c r="I63" s="99">
        <f>SUM(Syunik!E12)</f>
        <v>38000</v>
      </c>
    </row>
    <row r="64" spans="1:9" ht="50.25" customHeight="1" thickBot="1" x14ac:dyDescent="0.3">
      <c r="A64" s="569" t="s">
        <v>106</v>
      </c>
      <c r="B64" s="570"/>
      <c r="C64" s="100">
        <f>I63</f>
        <v>38000</v>
      </c>
      <c r="D64" s="100"/>
      <c r="E64" s="100"/>
      <c r="F64" s="71"/>
      <c r="G64" s="74"/>
      <c r="H64" s="74"/>
      <c r="I64" s="75"/>
    </row>
    <row r="65" spans="1:9" ht="98.25" customHeight="1" thickBot="1" x14ac:dyDescent="0.3">
      <c r="A65" s="569" t="s">
        <v>107</v>
      </c>
      <c r="B65" s="570"/>
      <c r="C65" s="248"/>
      <c r="D65" s="248"/>
      <c r="E65" s="248"/>
      <c r="F65" s="71"/>
      <c r="G65" s="74"/>
      <c r="H65" s="74"/>
      <c r="I65" s="75"/>
    </row>
    <row r="66" spans="1:9" x14ac:dyDescent="0.25">
      <c r="A66" s="505" t="s">
        <v>78</v>
      </c>
      <c r="B66" s="506"/>
      <c r="C66" s="506"/>
      <c r="D66" s="506"/>
      <c r="E66" s="506"/>
      <c r="F66" s="506"/>
      <c r="G66" s="507"/>
      <c r="H66" s="507"/>
      <c r="I66" s="508"/>
    </row>
    <row r="67" spans="1:9" ht="17.25" thickBot="1" x14ac:dyDescent="0.3">
      <c r="A67" s="449" t="s">
        <v>242</v>
      </c>
      <c r="B67" s="450"/>
      <c r="C67" s="450"/>
      <c r="D67" s="450"/>
      <c r="E67" s="450"/>
      <c r="F67" s="450"/>
      <c r="G67" s="451"/>
      <c r="H67" s="451"/>
      <c r="I67" s="452"/>
    </row>
    <row r="68" spans="1:9" x14ac:dyDescent="0.25">
      <c r="A68" s="505" t="s">
        <v>79</v>
      </c>
      <c r="B68" s="506"/>
      <c r="C68" s="506"/>
      <c r="D68" s="506"/>
      <c r="E68" s="506"/>
      <c r="F68" s="506"/>
      <c r="G68" s="507"/>
      <c r="H68" s="507"/>
      <c r="I68" s="508"/>
    </row>
    <row r="69" spans="1:9" ht="17.25" thickBot="1" x14ac:dyDescent="0.3">
      <c r="A69" s="449" t="s">
        <v>97</v>
      </c>
      <c r="B69" s="450"/>
      <c r="C69" s="450"/>
      <c r="D69" s="450"/>
      <c r="E69" s="450"/>
      <c r="F69" s="450"/>
      <c r="G69" s="451"/>
      <c r="H69" s="451"/>
      <c r="I69" s="452"/>
    </row>
    <row r="70" spans="1:9" s="268" customFormat="1" x14ac:dyDescent="0.25">
      <c r="A70" s="521" t="s">
        <v>63</v>
      </c>
      <c r="B70" s="522"/>
      <c r="C70" s="522"/>
      <c r="D70" s="527" t="s">
        <v>39</v>
      </c>
      <c r="E70" s="528"/>
      <c r="F70" s="528"/>
      <c r="G70" s="528"/>
      <c r="H70" s="528"/>
      <c r="I70" s="529"/>
    </row>
    <row r="71" spans="1:9" s="268" customFormat="1" x14ac:dyDescent="0.25">
      <c r="A71" s="523"/>
      <c r="B71" s="524"/>
      <c r="C71" s="524"/>
      <c r="D71" s="530" t="s">
        <v>64</v>
      </c>
      <c r="E71" s="531"/>
      <c r="F71" s="433"/>
      <c r="G71" s="530" t="s">
        <v>65</v>
      </c>
      <c r="H71" s="531"/>
      <c r="I71" s="433"/>
    </row>
    <row r="72" spans="1:9" s="268" customFormat="1" ht="33.75" thickBot="1" x14ac:dyDescent="0.3">
      <c r="A72" s="525"/>
      <c r="B72" s="526"/>
      <c r="C72" s="526"/>
      <c r="D72" s="34" t="s">
        <v>14</v>
      </c>
      <c r="E72" s="34" t="s">
        <v>15</v>
      </c>
      <c r="F72" s="249" t="s">
        <v>5</v>
      </c>
      <c r="G72" s="34" t="s">
        <v>14</v>
      </c>
      <c r="H72" s="34" t="s">
        <v>15</v>
      </c>
      <c r="I72" s="53" t="s">
        <v>5</v>
      </c>
    </row>
    <row r="73" spans="1:9" s="268" customFormat="1" x14ac:dyDescent="0.25">
      <c r="A73" s="803" t="s">
        <v>66</v>
      </c>
      <c r="B73" s="804"/>
      <c r="C73" s="809" t="s">
        <v>36</v>
      </c>
      <c r="D73" s="810"/>
      <c r="E73" s="810"/>
      <c r="F73" s="810"/>
      <c r="G73" s="810"/>
      <c r="H73" s="810"/>
      <c r="I73" s="811"/>
    </row>
    <row r="74" spans="1:9" s="268" customFormat="1" x14ac:dyDescent="0.25">
      <c r="A74" s="805"/>
      <c r="B74" s="806"/>
      <c r="C74" s="812" t="s">
        <v>86</v>
      </c>
      <c r="D74" s="813"/>
      <c r="E74" s="813"/>
      <c r="F74" s="814"/>
      <c r="G74" s="814"/>
      <c r="H74" s="814"/>
      <c r="I74" s="815"/>
    </row>
    <row r="75" spans="1:9" s="268" customFormat="1" ht="17.25" thickBot="1" x14ac:dyDescent="0.3">
      <c r="A75" s="807"/>
      <c r="B75" s="808"/>
      <c r="C75" s="823" t="s">
        <v>87</v>
      </c>
      <c r="D75" s="822"/>
      <c r="E75" s="822"/>
      <c r="F75" s="824"/>
      <c r="G75" s="824"/>
      <c r="H75" s="824"/>
      <c r="I75" s="825"/>
    </row>
    <row r="76" spans="1:9" s="268" customFormat="1" ht="38.25" customHeight="1" thickBot="1" x14ac:dyDescent="0.3">
      <c r="A76" s="142" t="s">
        <v>88</v>
      </c>
      <c r="B76" s="265" t="s">
        <v>89</v>
      </c>
      <c r="C76" s="800" t="s">
        <v>663</v>
      </c>
      <c r="D76" s="801"/>
      <c r="E76" s="801"/>
      <c r="F76" s="801"/>
      <c r="G76" s="801"/>
      <c r="H76" s="801"/>
      <c r="I76" s="802"/>
    </row>
    <row r="77" spans="1:9" s="268" customFormat="1" ht="69.75" customHeight="1" thickBot="1" x14ac:dyDescent="0.3">
      <c r="A77" s="834" t="s">
        <v>90</v>
      </c>
      <c r="B77" s="836"/>
      <c r="C77" s="263" t="s">
        <v>91</v>
      </c>
      <c r="D77" s="265">
        <v>1</v>
      </c>
      <c r="E77" s="265">
        <v>1</v>
      </c>
      <c r="F77" s="265">
        <v>1</v>
      </c>
      <c r="G77" s="265"/>
      <c r="H77" s="265"/>
      <c r="I77" s="265"/>
    </row>
    <row r="78" spans="1:9" s="268" customFormat="1" ht="60.75" customHeight="1" thickBot="1" x14ac:dyDescent="0.3">
      <c r="A78" s="800"/>
      <c r="B78" s="802"/>
      <c r="C78" s="263" t="s">
        <v>92</v>
      </c>
      <c r="D78" s="312">
        <v>6000</v>
      </c>
      <c r="E78" s="312">
        <v>6000</v>
      </c>
      <c r="F78" s="312">
        <v>6000</v>
      </c>
      <c r="G78" s="265"/>
      <c r="H78" s="265"/>
      <c r="I78" s="265"/>
    </row>
    <row r="79" spans="1:9" s="268" customFormat="1" ht="17.25" thickBot="1" x14ac:dyDescent="0.3">
      <c r="A79" s="762" t="s">
        <v>93</v>
      </c>
      <c r="B79" s="764"/>
      <c r="C79" s="263"/>
      <c r="D79" s="263"/>
      <c r="E79" s="263"/>
      <c r="F79" s="265"/>
      <c r="G79" s="265"/>
      <c r="H79" s="265"/>
      <c r="I79" s="265"/>
    </row>
    <row r="80" spans="1:9" s="268" customFormat="1" ht="63.75" customHeight="1" thickBot="1" x14ac:dyDescent="0.3">
      <c r="A80" s="762" t="s">
        <v>94</v>
      </c>
      <c r="B80" s="763"/>
      <c r="C80" s="764"/>
      <c r="D80" s="263"/>
      <c r="E80" s="263"/>
      <c r="F80" s="265"/>
      <c r="G80" s="267">
        <f>SUM(Syunik!C22)</f>
        <v>58000</v>
      </c>
      <c r="H80" s="267">
        <f>SUM(Syunik!D22)</f>
        <v>58000</v>
      </c>
      <c r="I80" s="267">
        <f>SUM(Syunik!E22)</f>
        <v>58000</v>
      </c>
    </row>
    <row r="81" spans="1:9" s="268" customFormat="1" ht="36" customHeight="1" thickBot="1" x14ac:dyDescent="0.3">
      <c r="A81" s="762" t="s">
        <v>95</v>
      </c>
      <c r="B81" s="764"/>
      <c r="C81" s="144">
        <f>I80</f>
        <v>58000</v>
      </c>
      <c r="D81" s="272"/>
      <c r="E81" s="272"/>
      <c r="F81" s="265"/>
      <c r="G81" s="265"/>
      <c r="H81" s="265"/>
      <c r="I81" s="265"/>
    </row>
    <row r="82" spans="1:9" s="268" customFormat="1" ht="66" customHeight="1" thickBot="1" x14ac:dyDescent="0.3">
      <c r="A82" s="762" t="s">
        <v>96</v>
      </c>
      <c r="B82" s="764"/>
      <c r="C82" s="263"/>
      <c r="D82" s="263"/>
      <c r="E82" s="263"/>
      <c r="F82" s="265"/>
      <c r="G82" s="265"/>
      <c r="H82" s="265"/>
      <c r="I82" s="265"/>
    </row>
    <row r="83" spans="1:9" s="268" customFormat="1" ht="17.25" thickBot="1" x14ac:dyDescent="0.3">
      <c r="A83" s="759" t="s">
        <v>78</v>
      </c>
      <c r="B83" s="760"/>
      <c r="C83" s="760"/>
      <c r="D83" s="760"/>
      <c r="E83" s="760"/>
      <c r="F83" s="760"/>
      <c r="G83" s="760"/>
      <c r="H83" s="760"/>
      <c r="I83" s="761"/>
    </row>
    <row r="84" spans="1:9" s="268" customFormat="1" ht="17.25" thickBot="1" x14ac:dyDescent="0.3">
      <c r="A84" s="762" t="s">
        <v>662</v>
      </c>
      <c r="B84" s="763"/>
      <c r="C84" s="763"/>
      <c r="D84" s="763"/>
      <c r="E84" s="763"/>
      <c r="F84" s="763"/>
      <c r="G84" s="763"/>
      <c r="H84" s="763"/>
      <c r="I84" s="764"/>
    </row>
    <row r="85" spans="1:9" s="268" customFormat="1" ht="17.25" thickBot="1" x14ac:dyDescent="0.3">
      <c r="A85" s="759" t="s">
        <v>79</v>
      </c>
      <c r="B85" s="760"/>
      <c r="C85" s="760"/>
      <c r="D85" s="760"/>
      <c r="E85" s="760"/>
      <c r="F85" s="760"/>
      <c r="G85" s="760"/>
      <c r="H85" s="760"/>
      <c r="I85" s="761"/>
    </row>
    <row r="86" spans="1:9" s="268" customFormat="1" ht="17.25" thickBot="1" x14ac:dyDescent="0.3">
      <c r="A86" s="762" t="s">
        <v>97</v>
      </c>
      <c r="B86" s="763"/>
      <c r="C86" s="763"/>
      <c r="D86" s="763"/>
      <c r="E86" s="763"/>
      <c r="F86" s="763"/>
      <c r="G86" s="763"/>
      <c r="H86" s="763"/>
      <c r="I86" s="764"/>
    </row>
    <row r="87" spans="1:9" x14ac:dyDescent="0.25">
      <c r="A87" s="421" t="s">
        <v>66</v>
      </c>
      <c r="B87" s="422"/>
      <c r="C87" s="435" t="s">
        <v>36</v>
      </c>
      <c r="D87" s="436"/>
      <c r="E87" s="436"/>
      <c r="F87" s="436"/>
      <c r="G87" s="436"/>
      <c r="H87" s="436"/>
      <c r="I87" s="437"/>
    </row>
    <row r="88" spans="1:9" x14ac:dyDescent="0.25">
      <c r="A88" s="423"/>
      <c r="B88" s="424"/>
      <c r="C88" s="752" t="s">
        <v>665</v>
      </c>
      <c r="D88" s="753"/>
      <c r="E88" s="753"/>
      <c r="F88" s="754"/>
      <c r="G88" s="754"/>
      <c r="H88" s="754"/>
      <c r="I88" s="755"/>
    </row>
    <row r="89" spans="1:9" x14ac:dyDescent="0.25">
      <c r="A89" s="431" t="s">
        <v>166</v>
      </c>
      <c r="B89" s="433" t="s">
        <v>110</v>
      </c>
      <c r="C89" s="435" t="s">
        <v>70</v>
      </c>
      <c r="D89" s="436"/>
      <c r="E89" s="436"/>
      <c r="F89" s="436"/>
      <c r="G89" s="436"/>
      <c r="H89" s="436"/>
      <c r="I89" s="437"/>
    </row>
    <row r="90" spans="1:9" ht="17.25" thickBot="1" x14ac:dyDescent="0.3">
      <c r="A90" s="431"/>
      <c r="B90" s="433"/>
      <c r="C90" s="571" t="s">
        <v>664</v>
      </c>
      <c r="D90" s="572"/>
      <c r="E90" s="572"/>
      <c r="F90" s="572"/>
      <c r="G90" s="572"/>
      <c r="H90" s="572"/>
      <c r="I90" s="573"/>
    </row>
    <row r="91" spans="1:9" ht="33.75" thickBot="1" x14ac:dyDescent="0.3">
      <c r="A91" s="411" t="s">
        <v>112</v>
      </c>
      <c r="B91" s="412"/>
      <c r="C91" s="282" t="s">
        <v>113</v>
      </c>
      <c r="D91" s="283"/>
      <c r="E91" s="86"/>
      <c r="F91" s="85"/>
      <c r="G91" s="91"/>
      <c r="H91" s="91"/>
      <c r="I91" s="87"/>
    </row>
    <row r="92" spans="1:9" ht="18.75" thickBot="1" x14ac:dyDescent="0.3">
      <c r="A92" s="411" t="s">
        <v>114</v>
      </c>
      <c r="B92" s="412"/>
      <c r="C92" s="260"/>
      <c r="D92" s="88" t="s">
        <v>72</v>
      </c>
      <c r="E92" s="88" t="s">
        <v>72</v>
      </c>
      <c r="F92" s="88" t="s">
        <v>72</v>
      </c>
      <c r="G92" s="5">
        <f>SUM(Syunik!C31)</f>
        <v>0</v>
      </c>
      <c r="H92" s="5">
        <f>SUM(Syunik!D31)</f>
        <v>0</v>
      </c>
      <c r="I92" s="5">
        <f>SUM(Syunik!E31)</f>
        <v>50000</v>
      </c>
    </row>
    <row r="93" spans="1:9" ht="17.25" thickBot="1" x14ac:dyDescent="0.3">
      <c r="A93" s="411" t="s">
        <v>115</v>
      </c>
      <c r="B93" s="619"/>
      <c r="C93" s="412"/>
      <c r="D93" s="252"/>
      <c r="E93" s="252"/>
      <c r="F93" s="88"/>
      <c r="G93" s="91"/>
      <c r="H93" s="91"/>
      <c r="I93" s="87"/>
    </row>
    <row r="94" spans="1:9" x14ac:dyDescent="0.25">
      <c r="A94" s="620" t="s">
        <v>116</v>
      </c>
      <c r="B94" s="621"/>
      <c r="C94" s="621"/>
      <c r="D94" s="621"/>
      <c r="E94" s="621"/>
      <c r="F94" s="621"/>
      <c r="G94" s="621"/>
      <c r="H94" s="621"/>
      <c r="I94" s="622"/>
    </row>
    <row r="95" spans="1:9" ht="17.25" thickBot="1" x14ac:dyDescent="0.3">
      <c r="A95" s="623" t="s">
        <v>237</v>
      </c>
      <c r="B95" s="624"/>
      <c r="C95" s="624"/>
      <c r="D95" s="624"/>
      <c r="E95" s="624"/>
      <c r="F95" s="624"/>
      <c r="G95" s="624"/>
      <c r="H95" s="624"/>
      <c r="I95" s="625"/>
    </row>
    <row r="96" spans="1:9" x14ac:dyDescent="0.25">
      <c r="A96" s="413" t="s">
        <v>78</v>
      </c>
      <c r="B96" s="414"/>
      <c r="C96" s="414"/>
      <c r="D96" s="414"/>
      <c r="E96" s="414"/>
      <c r="F96" s="414"/>
      <c r="G96" s="415"/>
      <c r="H96" s="415"/>
      <c r="I96" s="416"/>
    </row>
    <row r="97" spans="1:9" ht="15" customHeight="1" thickBot="1" x14ac:dyDescent="0.3">
      <c r="A97" s="417" t="s">
        <v>118</v>
      </c>
      <c r="B97" s="418"/>
      <c r="C97" s="418"/>
      <c r="D97" s="418"/>
      <c r="E97" s="418"/>
      <c r="F97" s="418"/>
      <c r="G97" s="419"/>
      <c r="H97" s="419"/>
      <c r="I97" s="420"/>
    </row>
    <row r="98" spans="1:9" x14ac:dyDescent="0.25">
      <c r="A98" s="413" t="s">
        <v>79</v>
      </c>
      <c r="B98" s="414"/>
      <c r="C98" s="414"/>
      <c r="D98" s="414"/>
      <c r="E98" s="414"/>
      <c r="F98" s="414"/>
      <c r="G98" s="415"/>
      <c r="H98" s="415"/>
      <c r="I98" s="416"/>
    </row>
    <row r="99" spans="1:9" ht="33.75" customHeight="1" thickBot="1" x14ac:dyDescent="0.3">
      <c r="A99" s="417" t="s">
        <v>119</v>
      </c>
      <c r="B99" s="418"/>
      <c r="C99" s="418"/>
      <c r="D99" s="418"/>
      <c r="E99" s="418"/>
      <c r="F99" s="418"/>
      <c r="G99" s="419"/>
      <c r="H99" s="419"/>
      <c r="I99" s="420"/>
    </row>
    <row r="100" spans="1:9" s="334" customFormat="1" x14ac:dyDescent="0.25">
      <c r="A100" s="668" t="s">
        <v>66</v>
      </c>
      <c r="B100" s="669"/>
      <c r="C100" s="644" t="s">
        <v>36</v>
      </c>
      <c r="D100" s="645"/>
      <c r="E100" s="645"/>
      <c r="F100" s="645"/>
      <c r="G100" s="645"/>
      <c r="H100" s="645"/>
      <c r="I100" s="646"/>
    </row>
    <row r="101" spans="1:9" s="334" customFormat="1" x14ac:dyDescent="0.3">
      <c r="A101" s="670"/>
      <c r="B101" s="671"/>
      <c r="C101" s="873" t="s">
        <v>755</v>
      </c>
      <c r="D101" s="874"/>
      <c r="E101" s="874"/>
      <c r="F101" s="875"/>
      <c r="G101" s="875"/>
      <c r="H101" s="875"/>
      <c r="I101" s="876"/>
    </row>
    <row r="102" spans="1:9" s="334" customFormat="1" x14ac:dyDescent="0.25">
      <c r="A102" s="676" t="s">
        <v>166</v>
      </c>
      <c r="B102" s="677" t="s">
        <v>110</v>
      </c>
      <c r="C102" s="644" t="s">
        <v>70</v>
      </c>
      <c r="D102" s="645"/>
      <c r="E102" s="645"/>
      <c r="F102" s="645"/>
      <c r="G102" s="645"/>
      <c r="H102" s="645"/>
      <c r="I102" s="646"/>
    </row>
    <row r="103" spans="1:9" s="334" customFormat="1" ht="33.75" customHeight="1" thickBot="1" x14ac:dyDescent="0.3">
      <c r="A103" s="676"/>
      <c r="B103" s="677"/>
      <c r="C103" s="571" t="s">
        <v>775</v>
      </c>
      <c r="D103" s="572"/>
      <c r="E103" s="572"/>
      <c r="F103" s="572"/>
      <c r="G103" s="572"/>
      <c r="H103" s="572"/>
      <c r="I103" s="573"/>
    </row>
    <row r="104" spans="1:9" s="334" customFormat="1" ht="39" customHeight="1" thickBot="1" x14ac:dyDescent="0.3">
      <c r="A104" s="651" t="s">
        <v>112</v>
      </c>
      <c r="B104" s="653"/>
      <c r="C104" s="282" t="s">
        <v>776</v>
      </c>
      <c r="D104" s="283">
        <v>0</v>
      </c>
      <c r="E104" s="283">
        <v>0</v>
      </c>
      <c r="F104" s="284">
        <v>80</v>
      </c>
      <c r="G104" s="285"/>
      <c r="H104" s="285"/>
      <c r="I104" s="286"/>
    </row>
    <row r="105" spans="1:9" s="334" customFormat="1" ht="17.25" thickBot="1" x14ac:dyDescent="0.3">
      <c r="A105" s="651" t="s">
        <v>114</v>
      </c>
      <c r="B105" s="653"/>
      <c r="C105" s="282"/>
      <c r="D105" s="335" t="s">
        <v>72</v>
      </c>
      <c r="E105" s="335" t="s">
        <v>72</v>
      </c>
      <c r="F105" s="335" t="s">
        <v>72</v>
      </c>
      <c r="G105" s="336">
        <f>Syunik!C28</f>
        <v>0</v>
      </c>
      <c r="H105" s="336">
        <f>Syunik!D28</f>
        <v>0</v>
      </c>
      <c r="I105" s="336">
        <f>Syunik!E28</f>
        <v>12000</v>
      </c>
    </row>
    <row r="106" spans="1:9" s="334" customFormat="1" ht="17.25" thickBot="1" x14ac:dyDescent="0.3">
      <c r="A106" s="651" t="s">
        <v>115</v>
      </c>
      <c r="B106" s="652"/>
      <c r="C106" s="653"/>
      <c r="D106" s="337"/>
      <c r="E106" s="337"/>
      <c r="F106" s="335"/>
      <c r="G106" s="285"/>
      <c r="H106" s="285"/>
      <c r="I106" s="286"/>
    </row>
    <row r="107" spans="1:9" s="334" customFormat="1" x14ac:dyDescent="0.25">
      <c r="A107" s="654" t="s">
        <v>116</v>
      </c>
      <c r="B107" s="655"/>
      <c r="C107" s="655"/>
      <c r="D107" s="655"/>
      <c r="E107" s="655"/>
      <c r="F107" s="655"/>
      <c r="G107" s="655"/>
      <c r="H107" s="655"/>
      <c r="I107" s="656"/>
    </row>
    <row r="108" spans="1:9" s="334" customFormat="1" ht="17.25" thickBot="1" x14ac:dyDescent="0.3">
      <c r="A108" s="657" t="s">
        <v>634</v>
      </c>
      <c r="B108" s="658"/>
      <c r="C108" s="658"/>
      <c r="D108" s="658"/>
      <c r="E108" s="658"/>
      <c r="F108" s="658"/>
      <c r="G108" s="658"/>
      <c r="H108" s="658"/>
      <c r="I108" s="659"/>
    </row>
    <row r="109" spans="1:9" s="334" customFormat="1" x14ac:dyDescent="0.25">
      <c r="A109" s="660" t="s">
        <v>78</v>
      </c>
      <c r="B109" s="661"/>
      <c r="C109" s="661"/>
      <c r="D109" s="661"/>
      <c r="E109" s="661"/>
      <c r="F109" s="661"/>
      <c r="G109" s="662"/>
      <c r="H109" s="662"/>
      <c r="I109" s="663"/>
    </row>
    <row r="110" spans="1:9" s="334" customFormat="1" ht="15" customHeight="1" thickBot="1" x14ac:dyDescent="0.3">
      <c r="A110" s="664" t="s">
        <v>118</v>
      </c>
      <c r="B110" s="665"/>
      <c r="C110" s="665"/>
      <c r="D110" s="665"/>
      <c r="E110" s="665"/>
      <c r="F110" s="665"/>
      <c r="G110" s="666"/>
      <c r="H110" s="666"/>
      <c r="I110" s="667"/>
    </row>
    <row r="111" spans="1:9" s="334" customFormat="1" x14ac:dyDescent="0.25">
      <c r="A111" s="660" t="s">
        <v>79</v>
      </c>
      <c r="B111" s="661"/>
      <c r="C111" s="661"/>
      <c r="D111" s="661"/>
      <c r="E111" s="661"/>
      <c r="F111" s="661"/>
      <c r="G111" s="662"/>
      <c r="H111" s="662"/>
      <c r="I111" s="663"/>
    </row>
    <row r="112" spans="1:9" s="334" customFormat="1" ht="33.75" customHeight="1" thickBot="1" x14ac:dyDescent="0.3">
      <c r="A112" s="664" t="s">
        <v>119</v>
      </c>
      <c r="B112" s="665"/>
      <c r="C112" s="665"/>
      <c r="D112" s="665"/>
      <c r="E112" s="665"/>
      <c r="F112" s="665"/>
      <c r="G112" s="666"/>
      <c r="H112" s="666"/>
      <c r="I112" s="667"/>
    </row>
    <row r="113" spans="1:9" x14ac:dyDescent="0.25">
      <c r="A113" s="268"/>
      <c r="B113" s="268"/>
      <c r="C113" s="268"/>
      <c r="D113" s="268"/>
      <c r="E113" s="268"/>
      <c r="F113" s="268"/>
      <c r="G113" s="268"/>
      <c r="H113" s="268"/>
      <c r="I113" s="268"/>
    </row>
    <row r="114" spans="1:9" x14ac:dyDescent="0.25">
      <c r="A114" s="268"/>
      <c r="B114" s="268"/>
      <c r="C114" s="268"/>
      <c r="D114" s="268"/>
      <c r="E114" s="268"/>
      <c r="F114" s="268"/>
      <c r="G114" s="268"/>
      <c r="H114" s="268"/>
      <c r="I114" s="278"/>
    </row>
  </sheetData>
  <mergeCells count="127">
    <mergeCell ref="A1:I1"/>
    <mergeCell ref="A3:I3"/>
    <mergeCell ref="A4:I4"/>
    <mergeCell ref="A6:I6"/>
    <mergeCell ref="A33:A34"/>
    <mergeCell ref="B33:B34"/>
    <mergeCell ref="C33:I33"/>
    <mergeCell ref="C34:I34"/>
    <mergeCell ref="A8:I8"/>
    <mergeCell ref="A24:I24"/>
    <mergeCell ref="A26:I26"/>
    <mergeCell ref="A28:C30"/>
    <mergeCell ref="D28:I28"/>
    <mergeCell ref="D29:F29"/>
    <mergeCell ref="G29:I29"/>
    <mergeCell ref="A15:I15"/>
    <mergeCell ref="A16:I16"/>
    <mergeCell ref="A17:B17"/>
    <mergeCell ref="C17:I17"/>
    <mergeCell ref="A18:B18"/>
    <mergeCell ref="A19:I19"/>
    <mergeCell ref="A20:I20"/>
    <mergeCell ref="A9:B10"/>
    <mergeCell ref="C9:I9"/>
    <mergeCell ref="C10:I10"/>
    <mergeCell ref="A11:A12"/>
    <mergeCell ref="B11:B12"/>
    <mergeCell ref="C11:I11"/>
    <mergeCell ref="A14:I14"/>
    <mergeCell ref="C44:I44"/>
    <mergeCell ref="C45:I45"/>
    <mergeCell ref="A35:B35"/>
    <mergeCell ref="A36:B36"/>
    <mergeCell ref="A37:C37"/>
    <mergeCell ref="A38:B38"/>
    <mergeCell ref="A39:B39"/>
    <mergeCell ref="C12:I12"/>
    <mergeCell ref="A13:B13"/>
    <mergeCell ref="A21:I21"/>
    <mergeCell ref="A22:I22"/>
    <mergeCell ref="A41:I41"/>
    <mergeCell ref="A42:I42"/>
    <mergeCell ref="A43:I43"/>
    <mergeCell ref="A44:B45"/>
    <mergeCell ref="A40:I40"/>
    <mergeCell ref="A31:B32"/>
    <mergeCell ref="C31:I31"/>
    <mergeCell ref="C32:I32"/>
    <mergeCell ref="C47:I47"/>
    <mergeCell ref="A48:B48"/>
    <mergeCell ref="A49:B49"/>
    <mergeCell ref="A56:I56"/>
    <mergeCell ref="A50:C50"/>
    <mergeCell ref="A51:B51"/>
    <mergeCell ref="A52:B52"/>
    <mergeCell ref="A77:B78"/>
    <mergeCell ref="A79:B79"/>
    <mergeCell ref="A67:I67"/>
    <mergeCell ref="A53:I53"/>
    <mergeCell ref="A54:I54"/>
    <mergeCell ref="A55:I55"/>
    <mergeCell ref="A46:A47"/>
    <mergeCell ref="B46:B47"/>
    <mergeCell ref="A57:B58"/>
    <mergeCell ref="C57:I57"/>
    <mergeCell ref="C58:I58"/>
    <mergeCell ref="A59:A60"/>
    <mergeCell ref="B59:B60"/>
    <mergeCell ref="C59:I59"/>
    <mergeCell ref="C60:I60"/>
    <mergeCell ref="C46:I46"/>
    <mergeCell ref="A80:C80"/>
    <mergeCell ref="A69:I69"/>
    <mergeCell ref="A61:B61"/>
    <mergeCell ref="A62:B62"/>
    <mergeCell ref="A63:C63"/>
    <mergeCell ref="A64:B64"/>
    <mergeCell ref="A65:B65"/>
    <mergeCell ref="A66:I66"/>
    <mergeCell ref="A68:I68"/>
    <mergeCell ref="C73:I73"/>
    <mergeCell ref="A70:C72"/>
    <mergeCell ref="D70:I70"/>
    <mergeCell ref="D71:F71"/>
    <mergeCell ref="G71:I71"/>
    <mergeCell ref="A73:B75"/>
    <mergeCell ref="C74:I74"/>
    <mergeCell ref="C75:I75"/>
    <mergeCell ref="C76:I76"/>
    <mergeCell ref="A81:B81"/>
    <mergeCell ref="A82:B82"/>
    <mergeCell ref="A83:I83"/>
    <mergeCell ref="A84:I84"/>
    <mergeCell ref="A85:I85"/>
    <mergeCell ref="A86:I86"/>
    <mergeCell ref="A87:B88"/>
    <mergeCell ref="C87:I87"/>
    <mergeCell ref="C88:I88"/>
    <mergeCell ref="A96:I96"/>
    <mergeCell ref="A97:I97"/>
    <mergeCell ref="A98:I98"/>
    <mergeCell ref="A99:I99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106:C106"/>
    <mergeCell ref="A107:I107"/>
    <mergeCell ref="A108:I108"/>
    <mergeCell ref="A109:I109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C102:I102"/>
    <mergeCell ref="C103:I103"/>
    <mergeCell ref="A104:B104"/>
    <mergeCell ref="A105:B105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A2" sqref="A2:E2"/>
    </sheetView>
  </sheetViews>
  <sheetFormatPr defaultRowHeight="15" x14ac:dyDescent="0.25"/>
  <cols>
    <col min="1" max="1" width="6.85546875" style="351" customWidth="1"/>
    <col min="2" max="2" width="43" style="222" customWidth="1"/>
    <col min="3" max="3" width="15.42578125" style="104" customWidth="1"/>
    <col min="4" max="4" width="15.140625" style="104" customWidth="1"/>
    <col min="5" max="5" width="15.85546875" style="104" customWidth="1"/>
    <col min="6" max="6" width="24.5703125" style="104" customWidth="1"/>
    <col min="7" max="16384" width="9.140625" style="104"/>
  </cols>
  <sheetData>
    <row r="1" spans="1:7" ht="17.25" customHeight="1" x14ac:dyDescent="0.25">
      <c r="A1" s="648" t="s">
        <v>30</v>
      </c>
      <c r="B1" s="648"/>
      <c r="C1" s="648"/>
      <c r="D1" s="648"/>
      <c r="E1" s="648"/>
    </row>
    <row r="2" spans="1:7" ht="31.5" customHeight="1" x14ac:dyDescent="0.25">
      <c r="A2" s="648" t="s">
        <v>835</v>
      </c>
      <c r="B2" s="648"/>
      <c r="C2" s="648"/>
      <c r="D2" s="648"/>
      <c r="E2" s="648"/>
    </row>
    <row r="3" spans="1:7" ht="17.25" x14ac:dyDescent="0.25">
      <c r="A3" s="349"/>
      <c r="B3" s="130"/>
      <c r="C3" s="107"/>
      <c r="D3" s="107"/>
      <c r="E3" s="130"/>
    </row>
    <row r="4" spans="1:7" ht="51" customHeight="1" x14ac:dyDescent="0.25">
      <c r="A4" s="847" t="s">
        <v>29</v>
      </c>
      <c r="B4" s="847"/>
      <c r="C4" s="847"/>
      <c r="D4" s="847"/>
      <c r="E4" s="847"/>
    </row>
    <row r="5" spans="1:7" ht="18" x14ac:dyDescent="0.25">
      <c r="A5" s="626" t="s">
        <v>3</v>
      </c>
      <c r="B5" s="626"/>
      <c r="C5" s="626"/>
      <c r="D5" s="626"/>
      <c r="E5" s="626"/>
    </row>
    <row r="6" spans="1:7" ht="75" customHeight="1" x14ac:dyDescent="0.25">
      <c r="A6" s="77" t="s">
        <v>1</v>
      </c>
      <c r="B6" s="145" t="s">
        <v>4</v>
      </c>
      <c r="C6" s="78" t="s">
        <v>14</v>
      </c>
      <c r="D6" s="78" t="s">
        <v>15</v>
      </c>
      <c r="E6" s="77" t="s">
        <v>5</v>
      </c>
    </row>
    <row r="7" spans="1:7" ht="17.25" x14ac:dyDescent="0.25">
      <c r="A7" s="79"/>
      <c r="B7" s="77" t="s">
        <v>0</v>
      </c>
      <c r="C7" s="19">
        <f>C12+C9+C23+C40+C26</f>
        <v>23876.799999999999</v>
      </c>
      <c r="D7" s="19">
        <f>D12+D9+D23+D40+D26</f>
        <v>204181.19999999998</v>
      </c>
      <c r="E7" s="19">
        <f>E12+E9+E23+E40+E26</f>
        <v>261000.8</v>
      </c>
    </row>
    <row r="8" spans="1:7" ht="17.25" x14ac:dyDescent="0.25">
      <c r="A8" s="79"/>
      <c r="B8" s="79" t="s">
        <v>6</v>
      </c>
      <c r="C8" s="79"/>
      <c r="D8" s="79"/>
      <c r="E8" s="79"/>
    </row>
    <row r="9" spans="1:7" ht="34.5" x14ac:dyDescent="0.25">
      <c r="A9" s="81">
        <v>1</v>
      </c>
      <c r="B9" s="77" t="s">
        <v>10</v>
      </c>
      <c r="C9" s="101">
        <f>SUM(C11:C11)</f>
        <v>0</v>
      </c>
      <c r="D9" s="101">
        <f>SUM(D11:D11)</f>
        <v>5354.4</v>
      </c>
      <c r="E9" s="101">
        <f>SUM(E11:E11)</f>
        <v>8924</v>
      </c>
    </row>
    <row r="10" spans="1:7" ht="17.25" x14ac:dyDescent="0.25">
      <c r="A10" s="81"/>
      <c r="B10" s="155" t="s">
        <v>7</v>
      </c>
      <c r="C10" s="101"/>
      <c r="D10" s="101"/>
      <c r="E10" s="101"/>
    </row>
    <row r="11" spans="1:7" s="172" customFormat="1" ht="18" x14ac:dyDescent="0.35">
      <c r="A11" s="187">
        <v>1.1000000000000001</v>
      </c>
      <c r="B11" s="187" t="s">
        <v>489</v>
      </c>
      <c r="C11" s="169">
        <v>0</v>
      </c>
      <c r="D11" s="169">
        <f>E11*60%</f>
        <v>5354.4</v>
      </c>
      <c r="E11" s="186">
        <v>8924</v>
      </c>
      <c r="G11" s="293"/>
    </row>
    <row r="12" spans="1:7" ht="34.5" x14ac:dyDescent="0.25">
      <c r="A12" s="146" t="s">
        <v>449</v>
      </c>
      <c r="B12" s="221" t="s">
        <v>9</v>
      </c>
      <c r="C12" s="80">
        <f>SUM(C14:C22)</f>
        <v>0</v>
      </c>
      <c r="D12" s="80">
        <f>SUM(D14:D22)</f>
        <v>174950</v>
      </c>
      <c r="E12" s="80">
        <f>SUM(E14:E22)</f>
        <v>198200</v>
      </c>
    </row>
    <row r="13" spans="1:7" ht="17.25" x14ac:dyDescent="0.25">
      <c r="A13" s="154"/>
      <c r="B13" s="155" t="s">
        <v>7</v>
      </c>
      <c r="C13" s="155"/>
      <c r="D13" s="155"/>
      <c r="E13" s="155"/>
    </row>
    <row r="14" spans="1:7" s="172" customFormat="1" ht="36" x14ac:dyDescent="0.35">
      <c r="A14" s="187" t="s">
        <v>558</v>
      </c>
      <c r="B14" s="192" t="s">
        <v>481</v>
      </c>
      <c r="C14" s="169">
        <v>0</v>
      </c>
      <c r="D14" s="169">
        <f t="shared" ref="D14" si="0">E14*95%</f>
        <v>21850</v>
      </c>
      <c r="E14" s="186">
        <v>23000</v>
      </c>
    </row>
    <row r="15" spans="1:7" s="172" customFormat="1" ht="38.25" customHeight="1" x14ac:dyDescent="0.35">
      <c r="A15" s="187" t="s">
        <v>559</v>
      </c>
      <c r="B15" s="192" t="s">
        <v>482</v>
      </c>
      <c r="C15" s="186">
        <v>0</v>
      </c>
      <c r="D15" s="186">
        <v>12500</v>
      </c>
      <c r="E15" s="186">
        <v>12500</v>
      </c>
    </row>
    <row r="16" spans="1:7" s="172" customFormat="1" ht="58.5" customHeight="1" x14ac:dyDescent="0.35">
      <c r="A16" s="187" t="s">
        <v>560</v>
      </c>
      <c r="B16" s="192" t="s">
        <v>483</v>
      </c>
      <c r="C16" s="186">
        <v>0</v>
      </c>
      <c r="D16" s="186">
        <v>12500</v>
      </c>
      <c r="E16" s="186">
        <v>12500</v>
      </c>
      <c r="F16" s="172">
        <v>-1</v>
      </c>
      <c r="G16" s="172">
        <v>-3.2</v>
      </c>
    </row>
    <row r="17" spans="1:5" s="172" customFormat="1" ht="39.75" customHeight="1" x14ac:dyDescent="0.35">
      <c r="A17" s="187" t="s">
        <v>561</v>
      </c>
      <c r="B17" s="192" t="s">
        <v>484</v>
      </c>
      <c r="C17" s="186">
        <v>0</v>
      </c>
      <c r="D17" s="186">
        <v>7400</v>
      </c>
      <c r="E17" s="186">
        <v>7400</v>
      </c>
    </row>
    <row r="18" spans="1:5" s="172" customFormat="1" ht="37.5" customHeight="1" x14ac:dyDescent="0.35">
      <c r="A18" s="187" t="s">
        <v>562</v>
      </c>
      <c r="B18" s="192" t="s">
        <v>485</v>
      </c>
      <c r="C18" s="186">
        <v>0</v>
      </c>
      <c r="D18" s="186">
        <v>7600</v>
      </c>
      <c r="E18" s="186">
        <v>7600</v>
      </c>
    </row>
    <row r="19" spans="1:5" s="172" customFormat="1" ht="54" x14ac:dyDescent="0.35">
      <c r="A19" s="187" t="s">
        <v>563</v>
      </c>
      <c r="B19" s="192" t="s">
        <v>783</v>
      </c>
      <c r="C19" s="186">
        <v>0</v>
      </c>
      <c r="D19" s="189">
        <v>47200</v>
      </c>
      <c r="E19" s="189">
        <v>47200</v>
      </c>
    </row>
    <row r="20" spans="1:5" s="172" customFormat="1" ht="36" x14ac:dyDescent="0.35">
      <c r="A20" s="187" t="s">
        <v>564</v>
      </c>
      <c r="B20" s="192" t="s">
        <v>784</v>
      </c>
      <c r="C20" s="176">
        <v>0</v>
      </c>
      <c r="D20" s="176">
        <f t="shared" ref="D20" si="1">E20*80%</f>
        <v>56000</v>
      </c>
      <c r="E20" s="186">
        <v>70000</v>
      </c>
    </row>
    <row r="21" spans="1:5" s="172" customFormat="1" ht="36" x14ac:dyDescent="0.35">
      <c r="A21" s="187" t="s">
        <v>565</v>
      </c>
      <c r="B21" s="192" t="s">
        <v>487</v>
      </c>
      <c r="C21" s="176">
        <v>0</v>
      </c>
      <c r="D21" s="176">
        <v>0</v>
      </c>
      <c r="E21" s="186">
        <v>7000</v>
      </c>
    </row>
    <row r="22" spans="1:5" s="172" customFormat="1" ht="36" x14ac:dyDescent="0.35">
      <c r="A22" s="187" t="s">
        <v>566</v>
      </c>
      <c r="B22" s="192" t="s">
        <v>488</v>
      </c>
      <c r="C22" s="169">
        <v>0</v>
      </c>
      <c r="D22" s="169">
        <f>E22*90%</f>
        <v>9900</v>
      </c>
      <c r="E22" s="186">
        <v>11000</v>
      </c>
    </row>
    <row r="23" spans="1:5" ht="17.25" collapsed="1" x14ac:dyDescent="0.25">
      <c r="A23" s="206">
        <v>3</v>
      </c>
      <c r="B23" s="295" t="s">
        <v>543</v>
      </c>
      <c r="C23" s="354">
        <f>C25</f>
        <v>0</v>
      </c>
      <c r="D23" s="354">
        <f t="shared" ref="D23:E23" si="2">D25</f>
        <v>0</v>
      </c>
      <c r="E23" s="354">
        <f t="shared" si="2"/>
        <v>30000</v>
      </c>
    </row>
    <row r="24" spans="1:5" customFormat="1" ht="18" x14ac:dyDescent="0.25">
      <c r="A24" s="175"/>
      <c r="B24" s="77" t="s">
        <v>7</v>
      </c>
      <c r="C24" s="355"/>
      <c r="D24" s="355"/>
      <c r="E24" s="355"/>
    </row>
    <row r="25" spans="1:5" s="172" customFormat="1" ht="56.25" customHeight="1" x14ac:dyDescent="0.35">
      <c r="A25" s="187">
        <v>3.1</v>
      </c>
      <c r="B25" s="192" t="s">
        <v>486</v>
      </c>
      <c r="C25" s="189">
        <v>0</v>
      </c>
      <c r="D25" s="189">
        <v>0</v>
      </c>
      <c r="E25" s="189">
        <v>30000</v>
      </c>
    </row>
    <row r="26" spans="1:5" s="226" customFormat="1" ht="34.5" x14ac:dyDescent="0.25">
      <c r="A26" s="21">
        <v>4</v>
      </c>
      <c r="B26" s="295" t="s">
        <v>704</v>
      </c>
      <c r="C26" s="296">
        <f>SUM(C28:C39)</f>
        <v>14126.8</v>
      </c>
      <c r="D26" s="296">
        <f>SUM(D28:D39)</f>
        <v>14126.8</v>
      </c>
      <c r="E26" s="296">
        <f>SUM(E28:E39)</f>
        <v>14126.8</v>
      </c>
    </row>
    <row r="27" spans="1:5" s="226" customFormat="1" ht="18" x14ac:dyDescent="0.25">
      <c r="B27" s="225" t="s">
        <v>7</v>
      </c>
      <c r="C27" s="195"/>
      <c r="D27" s="195"/>
      <c r="E27" s="195"/>
    </row>
    <row r="28" spans="1:5" s="226" customFormat="1" ht="108" x14ac:dyDescent="0.25">
      <c r="A28" s="224">
        <v>4.0999999999999996</v>
      </c>
      <c r="B28" s="192" t="s">
        <v>785</v>
      </c>
      <c r="C28" s="186">
        <v>1244.2</v>
      </c>
      <c r="D28" s="186">
        <v>1244.2</v>
      </c>
      <c r="E28" s="186">
        <v>1244.2</v>
      </c>
    </row>
    <row r="29" spans="1:5" s="226" customFormat="1" ht="108" x14ac:dyDescent="0.25">
      <c r="A29" s="224">
        <v>4.2</v>
      </c>
      <c r="B29" s="192" t="s">
        <v>786</v>
      </c>
      <c r="C29" s="186">
        <v>1154.5</v>
      </c>
      <c r="D29" s="186">
        <v>1154.5</v>
      </c>
      <c r="E29" s="186">
        <v>1154.5</v>
      </c>
    </row>
    <row r="30" spans="1:5" s="226" customFormat="1" ht="108" x14ac:dyDescent="0.25">
      <c r="A30" s="224">
        <v>4.3</v>
      </c>
      <c r="B30" s="192" t="s">
        <v>787</v>
      </c>
      <c r="C30" s="186">
        <v>1274.1000000000001</v>
      </c>
      <c r="D30" s="186">
        <v>1274.1000000000001</v>
      </c>
      <c r="E30" s="186">
        <v>1274.1000000000001</v>
      </c>
    </row>
    <row r="31" spans="1:5" s="226" customFormat="1" ht="108" x14ac:dyDescent="0.25">
      <c r="A31" s="224">
        <v>4.4000000000000004</v>
      </c>
      <c r="B31" s="192" t="s">
        <v>788</v>
      </c>
      <c r="C31" s="186">
        <v>1789.5</v>
      </c>
      <c r="D31" s="186">
        <v>1789.5</v>
      </c>
      <c r="E31" s="186">
        <v>1789.5</v>
      </c>
    </row>
    <row r="32" spans="1:5" s="226" customFormat="1" ht="108" x14ac:dyDescent="0.25">
      <c r="A32" s="224">
        <v>4.5</v>
      </c>
      <c r="B32" s="192" t="s">
        <v>789</v>
      </c>
      <c r="C32" s="186">
        <v>745.59999999999991</v>
      </c>
      <c r="D32" s="186">
        <v>745.59999999999991</v>
      </c>
      <c r="E32" s="186">
        <v>745.59999999999991</v>
      </c>
    </row>
    <row r="33" spans="1:5" s="226" customFormat="1" ht="108" x14ac:dyDescent="0.25">
      <c r="A33" s="224">
        <v>4.5999999999999996</v>
      </c>
      <c r="B33" s="192" t="s">
        <v>790</v>
      </c>
      <c r="C33" s="186">
        <v>959.59999999999991</v>
      </c>
      <c r="D33" s="186">
        <v>959.59999999999991</v>
      </c>
      <c r="E33" s="186">
        <v>959.59999999999991</v>
      </c>
    </row>
    <row r="34" spans="1:5" s="226" customFormat="1" ht="108" x14ac:dyDescent="0.25">
      <c r="A34" s="224">
        <v>4.7</v>
      </c>
      <c r="B34" s="192" t="s">
        <v>791</v>
      </c>
      <c r="C34" s="186">
        <v>1173.3999999999999</v>
      </c>
      <c r="D34" s="186">
        <v>1173.3999999999999</v>
      </c>
      <c r="E34" s="186">
        <v>1173.3999999999999</v>
      </c>
    </row>
    <row r="35" spans="1:5" s="226" customFormat="1" ht="108" x14ac:dyDescent="0.25">
      <c r="A35" s="224">
        <v>4.8</v>
      </c>
      <c r="B35" s="192" t="s">
        <v>792</v>
      </c>
      <c r="C35" s="186">
        <v>1202.3</v>
      </c>
      <c r="D35" s="186">
        <v>1202.3</v>
      </c>
      <c r="E35" s="186">
        <v>1202.3</v>
      </c>
    </row>
    <row r="36" spans="1:5" s="226" customFormat="1" ht="108" x14ac:dyDescent="0.25">
      <c r="A36" s="224">
        <v>4.9000000000000004</v>
      </c>
      <c r="B36" s="192" t="s">
        <v>824</v>
      </c>
      <c r="C36" s="186">
        <v>806.7</v>
      </c>
      <c r="D36" s="186">
        <v>806.7</v>
      </c>
      <c r="E36" s="186">
        <v>806.7</v>
      </c>
    </row>
    <row r="37" spans="1:5" s="226" customFormat="1" ht="108" x14ac:dyDescent="0.25">
      <c r="A37" s="294">
        <v>4.0999999999999996</v>
      </c>
      <c r="B37" s="192" t="s">
        <v>793</v>
      </c>
      <c r="C37" s="186">
        <v>1161</v>
      </c>
      <c r="D37" s="186">
        <v>1161</v>
      </c>
      <c r="E37" s="186">
        <v>1161</v>
      </c>
    </row>
    <row r="38" spans="1:5" s="226" customFormat="1" ht="108" x14ac:dyDescent="0.25">
      <c r="A38" s="294">
        <v>4.1100000000000003</v>
      </c>
      <c r="B38" s="192" t="s">
        <v>794</v>
      </c>
      <c r="C38" s="186">
        <v>1549.1999999999998</v>
      </c>
      <c r="D38" s="186">
        <v>1549.1999999999998</v>
      </c>
      <c r="E38" s="186">
        <v>1549.1999999999998</v>
      </c>
    </row>
    <row r="39" spans="1:5" s="226" customFormat="1" ht="108" x14ac:dyDescent="0.25">
      <c r="A39" s="294">
        <v>4.12</v>
      </c>
      <c r="B39" s="192" t="s">
        <v>795</v>
      </c>
      <c r="C39" s="186">
        <v>1066.7</v>
      </c>
      <c r="D39" s="186">
        <v>1066.7</v>
      </c>
      <c r="E39" s="186">
        <v>1066.7</v>
      </c>
    </row>
    <row r="40" spans="1:5" s="16" customFormat="1" ht="34.5" collapsed="1" x14ac:dyDescent="0.25">
      <c r="A40" s="17">
        <v>5</v>
      </c>
      <c r="B40" s="353" t="s">
        <v>11</v>
      </c>
      <c r="C40" s="353">
        <v>9750</v>
      </c>
      <c r="D40" s="353">
        <v>9750</v>
      </c>
      <c r="E40" s="353">
        <v>9750</v>
      </c>
    </row>
  </sheetData>
  <mergeCells count="4">
    <mergeCell ref="A4:E4"/>
    <mergeCell ref="A5:E5"/>
    <mergeCell ref="A1:E1"/>
    <mergeCell ref="A2:E2"/>
  </mergeCells>
  <pageMargins left="0.24" right="0.23" top="0.23" bottom="0.18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zoomScaleNormal="100" workbookViewId="0">
      <selection activeCell="N50" sqref="N50"/>
    </sheetView>
  </sheetViews>
  <sheetFormatPr defaultRowHeight="15" x14ac:dyDescent="0.25"/>
  <cols>
    <col min="1" max="1" width="23" style="268" customWidth="1"/>
    <col min="2" max="2" width="20" style="268" customWidth="1"/>
    <col min="3" max="3" width="27.85546875" style="268" customWidth="1"/>
    <col min="4" max="4" width="12.7109375" style="268" customWidth="1"/>
    <col min="5" max="5" width="15.140625" style="268" customWidth="1"/>
    <col min="6" max="6" width="9.140625" style="268"/>
    <col min="7" max="7" width="13.7109375" style="268" customWidth="1"/>
    <col min="8" max="8" width="10.42578125" style="268" bestFit="1" customWidth="1"/>
    <col min="9" max="9" width="10.5703125" style="268" bestFit="1" customWidth="1"/>
    <col min="10" max="16384" width="9.140625" style="268"/>
  </cols>
  <sheetData>
    <row r="1" spans="1:9" ht="16.5" x14ac:dyDescent="0.25">
      <c r="A1" s="877" t="s">
        <v>245</v>
      </c>
      <c r="B1" s="877"/>
      <c r="C1" s="877"/>
      <c r="D1" s="877"/>
      <c r="E1" s="877"/>
      <c r="F1" s="877"/>
      <c r="G1" s="877"/>
      <c r="H1" s="877"/>
      <c r="I1" s="877"/>
    </row>
    <row r="2" spans="1:9" ht="16.5" x14ac:dyDescent="0.25">
      <c r="A2" s="266"/>
      <c r="B2" s="266"/>
      <c r="C2" s="266"/>
      <c r="D2" s="266"/>
      <c r="E2" s="266"/>
      <c r="F2" s="153"/>
      <c r="G2" s="153"/>
      <c r="H2" s="153"/>
      <c r="I2" s="153"/>
    </row>
    <row r="3" spans="1:9" ht="57.75" customHeight="1" x14ac:dyDescent="0.25">
      <c r="A3" s="878" t="s">
        <v>246</v>
      </c>
      <c r="B3" s="878"/>
      <c r="C3" s="878"/>
      <c r="D3" s="878"/>
      <c r="E3" s="878"/>
      <c r="F3" s="878"/>
      <c r="G3" s="878"/>
      <c r="H3" s="878"/>
      <c r="I3" s="878"/>
    </row>
    <row r="4" spans="1:9" ht="48.75" customHeight="1" x14ac:dyDescent="0.25">
      <c r="A4" s="445" t="s">
        <v>61</v>
      </c>
      <c r="B4" s="445"/>
      <c r="C4" s="445"/>
      <c r="D4" s="445"/>
      <c r="E4" s="445"/>
      <c r="F4" s="445"/>
      <c r="G4" s="445"/>
      <c r="H4" s="445"/>
      <c r="I4" s="445"/>
    </row>
    <row r="5" spans="1:9" ht="16.5" x14ac:dyDescent="0.25">
      <c r="A5" s="456" t="s">
        <v>62</v>
      </c>
      <c r="B5" s="456"/>
      <c r="C5" s="456"/>
      <c r="D5" s="456"/>
      <c r="E5" s="456"/>
      <c r="F5" s="456"/>
      <c r="G5" s="456"/>
      <c r="H5" s="456"/>
      <c r="I5" s="456"/>
    </row>
    <row r="6" spans="1:9" ht="17.25" thickBot="1" x14ac:dyDescent="0.3">
      <c r="A6" s="246"/>
      <c r="B6" s="246"/>
      <c r="C6" s="246"/>
      <c r="D6" s="246"/>
      <c r="E6" s="246"/>
      <c r="F6" s="246"/>
      <c r="G6" s="246"/>
      <c r="H6" s="246"/>
      <c r="I6" s="246"/>
    </row>
    <row r="7" spans="1:9" ht="31.5" customHeight="1" x14ac:dyDescent="0.25">
      <c r="A7" s="457" t="s">
        <v>63</v>
      </c>
      <c r="B7" s="458"/>
      <c r="C7" s="459"/>
      <c r="D7" s="466" t="s">
        <v>39</v>
      </c>
      <c r="E7" s="466"/>
      <c r="F7" s="466"/>
      <c r="G7" s="466"/>
      <c r="H7" s="466"/>
      <c r="I7" s="466"/>
    </row>
    <row r="8" spans="1:9" ht="16.5" x14ac:dyDescent="0.25">
      <c r="A8" s="460"/>
      <c r="B8" s="461"/>
      <c r="C8" s="462"/>
      <c r="D8" s="467" t="s">
        <v>64</v>
      </c>
      <c r="E8" s="467"/>
      <c r="F8" s="467"/>
      <c r="G8" s="467" t="s">
        <v>65</v>
      </c>
      <c r="H8" s="467"/>
      <c r="I8" s="467"/>
    </row>
    <row r="9" spans="1:9" ht="33.75" thickBot="1" x14ac:dyDescent="0.3">
      <c r="A9" s="463"/>
      <c r="B9" s="464"/>
      <c r="C9" s="465"/>
      <c r="D9" s="34" t="s">
        <v>14</v>
      </c>
      <c r="E9" s="34" t="s">
        <v>15</v>
      </c>
      <c r="F9" s="35" t="s">
        <v>5</v>
      </c>
      <c r="G9" s="34" t="s">
        <v>14</v>
      </c>
      <c r="H9" s="34" t="s">
        <v>15</v>
      </c>
      <c r="I9" s="36" t="s">
        <v>5</v>
      </c>
    </row>
    <row r="10" spans="1:9" ht="16.5" x14ac:dyDescent="0.25">
      <c r="A10" s="468" t="s">
        <v>66</v>
      </c>
      <c r="B10" s="469"/>
      <c r="C10" s="472" t="s">
        <v>36</v>
      </c>
      <c r="D10" s="473"/>
      <c r="E10" s="473"/>
      <c r="F10" s="473"/>
      <c r="G10" s="473"/>
      <c r="H10" s="473"/>
      <c r="I10" s="474"/>
    </row>
    <row r="11" spans="1:9" ht="16.5" x14ac:dyDescent="0.25">
      <c r="A11" s="470"/>
      <c r="B11" s="471"/>
      <c r="C11" s="558" t="s">
        <v>67</v>
      </c>
      <c r="D11" s="559"/>
      <c r="E11" s="559"/>
      <c r="F11" s="559"/>
      <c r="G11" s="559"/>
      <c r="H11" s="559"/>
      <c r="I11" s="560"/>
    </row>
    <row r="12" spans="1:9" ht="16.5" x14ac:dyDescent="0.25">
      <c r="A12" s="478" t="s">
        <v>68</v>
      </c>
      <c r="B12" s="479" t="s">
        <v>69</v>
      </c>
      <c r="C12" s="37" t="s">
        <v>70</v>
      </c>
      <c r="D12" s="38"/>
      <c r="E12" s="38"/>
      <c r="F12" s="39"/>
      <c r="G12" s="39"/>
      <c r="H12" s="39"/>
      <c r="I12" s="40"/>
    </row>
    <row r="13" spans="1:9" ht="42" customHeight="1" x14ac:dyDescent="0.25">
      <c r="A13" s="478"/>
      <c r="B13" s="479"/>
      <c r="C13" s="480" t="s">
        <v>699</v>
      </c>
      <c r="D13" s="481"/>
      <c r="E13" s="481"/>
      <c r="F13" s="481"/>
      <c r="G13" s="481"/>
      <c r="H13" s="481"/>
      <c r="I13" s="482"/>
    </row>
    <row r="14" spans="1:9" ht="17.25" thickBot="1" x14ac:dyDescent="0.3">
      <c r="A14" s="483" t="s">
        <v>71</v>
      </c>
      <c r="B14" s="484"/>
      <c r="C14" s="41"/>
      <c r="D14" s="247" t="s">
        <v>72</v>
      </c>
      <c r="E14" s="247" t="s">
        <v>72</v>
      </c>
      <c r="F14" s="247" t="s">
        <v>72</v>
      </c>
      <c r="G14" s="43">
        <f>SUM('Vayoc Dzor'!C14)</f>
        <v>0</v>
      </c>
      <c r="H14" s="43">
        <f>SUM('Vayoc Dzor'!D14)</f>
        <v>21850</v>
      </c>
      <c r="I14" s="43">
        <f>SUM('Vayoc Dzor'!E14)</f>
        <v>23000</v>
      </c>
    </row>
    <row r="15" spans="1:9" ht="16.5" x14ac:dyDescent="0.25">
      <c r="A15" s="485" t="s">
        <v>73</v>
      </c>
      <c r="B15" s="486"/>
      <c r="C15" s="486"/>
      <c r="D15" s="486"/>
      <c r="E15" s="486"/>
      <c r="F15" s="486"/>
      <c r="G15" s="486"/>
      <c r="H15" s="487"/>
      <c r="I15" s="488"/>
    </row>
    <row r="16" spans="1:9" ht="17.25" thickBot="1" x14ac:dyDescent="0.3">
      <c r="A16" s="453" t="s">
        <v>700</v>
      </c>
      <c r="B16" s="454"/>
      <c r="C16" s="454"/>
      <c r="D16" s="454"/>
      <c r="E16" s="454"/>
      <c r="F16" s="454"/>
      <c r="G16" s="454"/>
      <c r="H16" s="454"/>
      <c r="I16" s="455"/>
    </row>
    <row r="17" spans="1:9" ht="17.25" thickBot="1" x14ac:dyDescent="0.3">
      <c r="A17" s="495" t="s">
        <v>74</v>
      </c>
      <c r="B17" s="496"/>
      <c r="C17" s="496"/>
      <c r="D17" s="496"/>
      <c r="E17" s="496"/>
      <c r="F17" s="496"/>
      <c r="G17" s="496"/>
      <c r="H17" s="496"/>
      <c r="I17" s="497"/>
    </row>
    <row r="18" spans="1:9" ht="56.25" customHeight="1" thickBot="1" x14ac:dyDescent="0.3">
      <c r="A18" s="498" t="s">
        <v>75</v>
      </c>
      <c r="B18" s="499"/>
      <c r="C18" s="500" t="s">
        <v>76</v>
      </c>
      <c r="D18" s="501"/>
      <c r="E18" s="501"/>
      <c r="F18" s="501"/>
      <c r="G18" s="501"/>
      <c r="H18" s="501"/>
      <c r="I18" s="502"/>
    </row>
    <row r="19" spans="1:9" ht="33.75" customHeight="1" thickBot="1" x14ac:dyDescent="0.3">
      <c r="A19" s="503" t="s">
        <v>77</v>
      </c>
      <c r="B19" s="504"/>
      <c r="C19" s="44"/>
      <c r="D19" s="44"/>
      <c r="E19" s="44"/>
      <c r="F19" s="44"/>
      <c r="G19" s="44"/>
      <c r="H19" s="44"/>
      <c r="I19" s="45"/>
    </row>
    <row r="20" spans="1:9" ht="16.5" x14ac:dyDescent="0.25">
      <c r="A20" s="505" t="s">
        <v>78</v>
      </c>
      <c r="B20" s="506"/>
      <c r="C20" s="506"/>
      <c r="D20" s="506"/>
      <c r="E20" s="506"/>
      <c r="F20" s="506"/>
      <c r="G20" s="507"/>
      <c r="H20" s="507"/>
      <c r="I20" s="508"/>
    </row>
    <row r="21" spans="1:9" ht="17.25" thickBot="1" x14ac:dyDescent="0.3">
      <c r="A21" s="449" t="s">
        <v>701</v>
      </c>
      <c r="B21" s="450"/>
      <c r="C21" s="450"/>
      <c r="D21" s="450"/>
      <c r="E21" s="450"/>
      <c r="F21" s="450"/>
      <c r="G21" s="451"/>
      <c r="H21" s="451"/>
      <c r="I21" s="452"/>
    </row>
    <row r="22" spans="1:9" ht="16.5" x14ac:dyDescent="0.25">
      <c r="A22" s="505" t="s">
        <v>79</v>
      </c>
      <c r="B22" s="506"/>
      <c r="C22" s="506"/>
      <c r="D22" s="506"/>
      <c r="E22" s="506"/>
      <c r="F22" s="506"/>
      <c r="G22" s="507"/>
      <c r="H22" s="507"/>
      <c r="I22" s="508"/>
    </row>
    <row r="23" spans="1:9" ht="17.25" thickBot="1" x14ac:dyDescent="0.3">
      <c r="A23" s="449" t="s">
        <v>98</v>
      </c>
      <c r="B23" s="450"/>
      <c r="C23" s="450"/>
      <c r="D23" s="450"/>
      <c r="E23" s="450"/>
      <c r="F23" s="450"/>
      <c r="G23" s="451"/>
      <c r="H23" s="451"/>
      <c r="I23" s="452"/>
    </row>
    <row r="24" spans="1:9" ht="16.5" x14ac:dyDescent="0.25">
      <c r="A24" s="509" t="s">
        <v>66</v>
      </c>
      <c r="B24" s="510"/>
      <c r="C24" s="513" t="s">
        <v>36</v>
      </c>
      <c r="D24" s="514"/>
      <c r="E24" s="514"/>
      <c r="F24" s="514"/>
      <c r="G24" s="514"/>
      <c r="H24" s="514"/>
      <c r="I24" s="515"/>
    </row>
    <row r="25" spans="1:9" ht="18" customHeight="1" x14ac:dyDescent="0.25">
      <c r="A25" s="511"/>
      <c r="B25" s="512"/>
      <c r="C25" s="428" t="s">
        <v>80</v>
      </c>
      <c r="D25" s="429"/>
      <c r="E25" s="429"/>
      <c r="F25" s="429"/>
      <c r="G25" s="429"/>
      <c r="H25" s="429"/>
      <c r="I25" s="430"/>
    </row>
    <row r="26" spans="1:9" ht="16.5" x14ac:dyDescent="0.25">
      <c r="A26" s="561" t="s">
        <v>81</v>
      </c>
      <c r="B26" s="562" t="s">
        <v>82</v>
      </c>
      <c r="C26" s="489" t="s">
        <v>70</v>
      </c>
      <c r="D26" s="490"/>
      <c r="E26" s="490"/>
      <c r="F26" s="490"/>
      <c r="G26" s="490"/>
      <c r="H26" s="490"/>
      <c r="I26" s="491"/>
    </row>
    <row r="27" spans="1:9" ht="16.5" x14ac:dyDescent="0.25">
      <c r="A27" s="561"/>
      <c r="B27" s="562"/>
      <c r="C27" s="492" t="s">
        <v>702</v>
      </c>
      <c r="D27" s="493"/>
      <c r="E27" s="493"/>
      <c r="F27" s="493"/>
      <c r="G27" s="493"/>
      <c r="H27" s="493"/>
      <c r="I27" s="494"/>
    </row>
    <row r="28" spans="1:9" ht="17.25" thickBot="1" x14ac:dyDescent="0.3">
      <c r="A28" s="586" t="s">
        <v>71</v>
      </c>
      <c r="B28" s="587"/>
      <c r="C28" s="46"/>
      <c r="D28" s="250" t="s">
        <v>72</v>
      </c>
      <c r="E28" s="250" t="s">
        <v>72</v>
      </c>
      <c r="F28" s="250" t="s">
        <v>72</v>
      </c>
      <c r="G28" s="48">
        <f>SUM('Vayoc Dzor'!C21)</f>
        <v>0</v>
      </c>
      <c r="H28" s="48">
        <f>SUM('Vayoc Dzor'!D21)</f>
        <v>0</v>
      </c>
      <c r="I28" s="48">
        <f>SUM('Vayoc Dzor'!E21)</f>
        <v>7000</v>
      </c>
    </row>
    <row r="29" spans="1:9" ht="16.5" x14ac:dyDescent="0.25">
      <c r="A29" s="588" t="s">
        <v>73</v>
      </c>
      <c r="B29" s="589"/>
      <c r="C29" s="589"/>
      <c r="D29" s="589"/>
      <c r="E29" s="589"/>
      <c r="F29" s="589"/>
      <c r="G29" s="589"/>
      <c r="H29" s="589"/>
      <c r="I29" s="590"/>
    </row>
    <row r="30" spans="1:9" ht="17.25" thickBot="1" x14ac:dyDescent="0.3">
      <c r="A30" s="591" t="s">
        <v>666</v>
      </c>
      <c r="B30" s="592"/>
      <c r="C30" s="592"/>
      <c r="D30" s="592"/>
      <c r="E30" s="592"/>
      <c r="F30" s="592"/>
      <c r="G30" s="592"/>
      <c r="H30" s="592"/>
      <c r="I30" s="593"/>
    </row>
    <row r="31" spans="1:9" ht="17.25" thickBot="1" x14ac:dyDescent="0.3">
      <c r="A31" s="594" t="s">
        <v>74</v>
      </c>
      <c r="B31" s="595"/>
      <c r="C31" s="595"/>
      <c r="D31" s="595"/>
      <c r="E31" s="595"/>
      <c r="F31" s="595"/>
      <c r="G31" s="595"/>
      <c r="H31" s="595"/>
      <c r="I31" s="596"/>
    </row>
    <row r="32" spans="1:9" ht="60" customHeight="1" thickBot="1" x14ac:dyDescent="0.3">
      <c r="A32" s="597" t="s">
        <v>75</v>
      </c>
      <c r="B32" s="598"/>
      <c r="C32" s="599" t="s">
        <v>83</v>
      </c>
      <c r="D32" s="600"/>
      <c r="E32" s="600"/>
      <c r="F32" s="600"/>
      <c r="G32" s="600"/>
      <c r="H32" s="600"/>
      <c r="I32" s="601"/>
    </row>
    <row r="33" spans="1:9" ht="42" customHeight="1" thickBot="1" x14ac:dyDescent="0.3">
      <c r="A33" s="602" t="s">
        <v>77</v>
      </c>
      <c r="B33" s="603"/>
      <c r="C33" s="49"/>
      <c r="D33" s="49"/>
      <c r="E33" s="49"/>
      <c r="F33" s="49"/>
      <c r="G33" s="49"/>
      <c r="H33" s="49"/>
      <c r="I33" s="50"/>
    </row>
    <row r="34" spans="1:9" ht="16.5" x14ac:dyDescent="0.25">
      <c r="A34" s="604" t="s">
        <v>78</v>
      </c>
      <c r="B34" s="605"/>
      <c r="C34" s="605"/>
      <c r="D34" s="605"/>
      <c r="E34" s="605"/>
      <c r="F34" s="605"/>
      <c r="G34" s="606"/>
      <c r="H34" s="606"/>
      <c r="I34" s="607"/>
    </row>
    <row r="35" spans="1:9" ht="17.25" thickBot="1" x14ac:dyDescent="0.3">
      <c r="A35" s="608" t="s">
        <v>692</v>
      </c>
      <c r="B35" s="609"/>
      <c r="C35" s="609"/>
      <c r="D35" s="609"/>
      <c r="E35" s="609"/>
      <c r="F35" s="609"/>
      <c r="G35" s="610"/>
      <c r="H35" s="610"/>
      <c r="I35" s="611"/>
    </row>
    <row r="36" spans="1:9" ht="16.5" x14ac:dyDescent="0.25">
      <c r="A36" s="604" t="s">
        <v>79</v>
      </c>
      <c r="B36" s="605"/>
      <c r="C36" s="605"/>
      <c r="D36" s="605"/>
      <c r="E36" s="605"/>
      <c r="F36" s="605"/>
      <c r="G36" s="606"/>
      <c r="H36" s="606"/>
      <c r="I36" s="607"/>
    </row>
    <row r="37" spans="1:9" ht="17.25" thickBot="1" x14ac:dyDescent="0.3">
      <c r="A37" s="608" t="s">
        <v>99</v>
      </c>
      <c r="B37" s="609"/>
      <c r="C37" s="609"/>
      <c r="D37" s="609"/>
      <c r="E37" s="609"/>
      <c r="F37" s="609"/>
      <c r="G37" s="610"/>
      <c r="H37" s="610"/>
      <c r="I37" s="611"/>
    </row>
    <row r="38" spans="1:9" ht="16.5" x14ac:dyDescent="0.25">
      <c r="A38" s="51"/>
      <c r="B38" s="51"/>
      <c r="C38" s="51"/>
      <c r="D38" s="51"/>
      <c r="E38" s="51"/>
      <c r="F38" s="51"/>
      <c r="G38" s="51"/>
      <c r="H38" s="51"/>
      <c r="I38" s="51"/>
    </row>
    <row r="39" spans="1:9" ht="16.5" x14ac:dyDescent="0.25">
      <c r="A39" s="445" t="s">
        <v>84</v>
      </c>
      <c r="B39" s="445"/>
      <c r="C39" s="445"/>
      <c r="D39" s="445"/>
      <c r="E39" s="445"/>
      <c r="F39" s="445"/>
      <c r="G39" s="445"/>
      <c r="H39" s="445"/>
      <c r="I39" s="445"/>
    </row>
    <row r="40" spans="1:9" ht="16.5" x14ac:dyDescent="0.25">
      <c r="A40" s="51"/>
      <c r="B40" s="51"/>
      <c r="C40" s="51"/>
      <c r="D40" s="51"/>
      <c r="E40" s="51"/>
      <c r="F40" s="51"/>
      <c r="G40" s="51"/>
      <c r="H40" s="51"/>
      <c r="I40" s="51"/>
    </row>
    <row r="41" spans="1:9" ht="16.5" x14ac:dyDescent="0.25">
      <c r="A41" s="445" t="s">
        <v>85</v>
      </c>
      <c r="B41" s="445"/>
      <c r="C41" s="445"/>
      <c r="D41" s="445"/>
      <c r="E41" s="445"/>
      <c r="F41" s="445"/>
      <c r="G41" s="445"/>
      <c r="H41" s="445"/>
      <c r="I41" s="445"/>
    </row>
    <row r="42" spans="1:9" ht="17.25" thickBot="1" x14ac:dyDescent="0.3">
      <c r="A42" s="51"/>
      <c r="B42" s="51"/>
      <c r="C42" s="51"/>
      <c r="D42" s="51"/>
      <c r="E42" s="51"/>
      <c r="F42" s="51"/>
      <c r="G42" s="51"/>
      <c r="H42" s="51"/>
      <c r="I42" s="51"/>
    </row>
    <row r="43" spans="1:9" ht="16.5" x14ac:dyDescent="0.25">
      <c r="A43" s="521" t="s">
        <v>63</v>
      </c>
      <c r="B43" s="522"/>
      <c r="C43" s="522"/>
      <c r="D43" s="527" t="s">
        <v>39</v>
      </c>
      <c r="E43" s="528"/>
      <c r="F43" s="528"/>
      <c r="G43" s="528"/>
      <c r="H43" s="528"/>
      <c r="I43" s="529"/>
    </row>
    <row r="44" spans="1:9" ht="19.5" customHeight="1" x14ac:dyDescent="0.25">
      <c r="A44" s="523"/>
      <c r="B44" s="524"/>
      <c r="C44" s="524"/>
      <c r="D44" s="530" t="s">
        <v>64</v>
      </c>
      <c r="E44" s="531"/>
      <c r="F44" s="433"/>
      <c r="G44" s="530" t="s">
        <v>65</v>
      </c>
      <c r="H44" s="531"/>
      <c r="I44" s="433"/>
    </row>
    <row r="45" spans="1:9" ht="33.75" thickBot="1" x14ac:dyDescent="0.3">
      <c r="A45" s="525"/>
      <c r="B45" s="526"/>
      <c r="C45" s="526"/>
      <c r="D45" s="34" t="s">
        <v>14</v>
      </c>
      <c r="E45" s="34" t="s">
        <v>15</v>
      </c>
      <c r="F45" s="249" t="s">
        <v>5</v>
      </c>
      <c r="G45" s="34" t="s">
        <v>14</v>
      </c>
      <c r="H45" s="34" t="s">
        <v>15</v>
      </c>
      <c r="I45" s="53" t="s">
        <v>5</v>
      </c>
    </row>
    <row r="46" spans="1:9" ht="16.5" x14ac:dyDescent="0.25">
      <c r="A46" s="803" t="s">
        <v>66</v>
      </c>
      <c r="B46" s="804"/>
      <c r="C46" s="809" t="s">
        <v>36</v>
      </c>
      <c r="D46" s="810"/>
      <c r="E46" s="810"/>
      <c r="F46" s="810"/>
      <c r="G46" s="810"/>
      <c r="H46" s="810"/>
      <c r="I46" s="811"/>
    </row>
    <row r="47" spans="1:9" ht="16.5" x14ac:dyDescent="0.25">
      <c r="A47" s="805"/>
      <c r="B47" s="806"/>
      <c r="C47" s="812" t="s">
        <v>86</v>
      </c>
      <c r="D47" s="813"/>
      <c r="E47" s="813"/>
      <c r="F47" s="814"/>
      <c r="G47" s="814"/>
      <c r="H47" s="814"/>
      <c r="I47" s="815"/>
    </row>
    <row r="48" spans="1:9" ht="17.25" thickBot="1" x14ac:dyDescent="0.3">
      <c r="A48" s="807"/>
      <c r="B48" s="808"/>
      <c r="C48" s="823" t="s">
        <v>87</v>
      </c>
      <c r="D48" s="822"/>
      <c r="E48" s="822"/>
      <c r="F48" s="824"/>
      <c r="G48" s="824"/>
      <c r="H48" s="824"/>
      <c r="I48" s="825"/>
    </row>
    <row r="49" spans="1:9" ht="17.25" thickBot="1" x14ac:dyDescent="0.3">
      <c r="A49" s="142" t="s">
        <v>88</v>
      </c>
      <c r="B49" s="290" t="s">
        <v>89</v>
      </c>
      <c r="C49" s="800" t="s">
        <v>694</v>
      </c>
      <c r="D49" s="801"/>
      <c r="E49" s="801"/>
      <c r="F49" s="801"/>
      <c r="G49" s="801"/>
      <c r="H49" s="801"/>
      <c r="I49" s="802"/>
    </row>
    <row r="50" spans="1:9" ht="55.5" customHeight="1" thickBot="1" x14ac:dyDescent="0.3">
      <c r="A50" s="834" t="s">
        <v>90</v>
      </c>
      <c r="B50" s="836"/>
      <c r="C50" s="263" t="s">
        <v>91</v>
      </c>
      <c r="D50" s="265">
        <v>0</v>
      </c>
      <c r="E50" s="265">
        <v>7</v>
      </c>
      <c r="F50" s="265">
        <v>7</v>
      </c>
      <c r="G50" s="265"/>
      <c r="H50" s="265"/>
      <c r="I50" s="265"/>
    </row>
    <row r="51" spans="1:9" ht="51.75" customHeight="1" thickBot="1" x14ac:dyDescent="0.3">
      <c r="A51" s="800"/>
      <c r="B51" s="802"/>
      <c r="C51" s="263" t="s">
        <v>92</v>
      </c>
      <c r="D51" s="312">
        <v>0</v>
      </c>
      <c r="E51" s="312">
        <v>4382</v>
      </c>
      <c r="F51" s="312">
        <v>4382</v>
      </c>
      <c r="G51" s="265"/>
      <c r="H51" s="265"/>
      <c r="I51" s="265"/>
    </row>
    <row r="52" spans="1:9" ht="17.25" thickBot="1" x14ac:dyDescent="0.3">
      <c r="A52" s="762" t="s">
        <v>93</v>
      </c>
      <c r="B52" s="764"/>
      <c r="C52" s="263"/>
      <c r="D52" s="263"/>
      <c r="E52" s="263"/>
      <c r="F52" s="265"/>
      <c r="G52" s="265"/>
      <c r="H52" s="265"/>
      <c r="I52" s="265"/>
    </row>
    <row r="53" spans="1:9" ht="38.25" customHeight="1" thickBot="1" x14ac:dyDescent="0.3">
      <c r="A53" s="762" t="s">
        <v>94</v>
      </c>
      <c r="B53" s="763"/>
      <c r="C53" s="764"/>
      <c r="D53" s="263"/>
      <c r="E53" s="263"/>
      <c r="F53" s="265"/>
      <c r="G53" s="267">
        <f>SUM('Vayoc Dzor'!C15:C19)</f>
        <v>0</v>
      </c>
      <c r="H53" s="267">
        <f>SUM('Vayoc Dzor'!D15:D19)</f>
        <v>87200</v>
      </c>
      <c r="I53" s="267">
        <f>SUM('Vayoc Dzor'!E15:E19)</f>
        <v>87200</v>
      </c>
    </row>
    <row r="54" spans="1:9" ht="17.25" thickBot="1" x14ac:dyDescent="0.3">
      <c r="A54" s="762" t="s">
        <v>667</v>
      </c>
      <c r="B54" s="764"/>
      <c r="C54" s="144">
        <f>I53</f>
        <v>87200</v>
      </c>
      <c r="D54" s="272"/>
      <c r="E54" s="272"/>
      <c r="F54" s="265"/>
      <c r="G54" s="265"/>
      <c r="H54" s="265"/>
      <c r="I54" s="265"/>
    </row>
    <row r="55" spans="1:9" ht="66" customHeight="1" thickBot="1" x14ac:dyDescent="0.3">
      <c r="A55" s="762" t="s">
        <v>96</v>
      </c>
      <c r="B55" s="764"/>
      <c r="C55" s="263"/>
      <c r="D55" s="263"/>
      <c r="E55" s="263"/>
      <c r="F55" s="265"/>
      <c r="G55" s="265"/>
      <c r="H55" s="265"/>
      <c r="I55" s="265"/>
    </row>
    <row r="56" spans="1:9" ht="17.25" thickBot="1" x14ac:dyDescent="0.3">
      <c r="A56" s="759" t="s">
        <v>78</v>
      </c>
      <c r="B56" s="760"/>
      <c r="C56" s="760"/>
      <c r="D56" s="760"/>
      <c r="E56" s="760"/>
      <c r="F56" s="760"/>
      <c r="G56" s="760"/>
      <c r="H56" s="760"/>
      <c r="I56" s="761"/>
    </row>
    <row r="57" spans="1:9" ht="17.25" thickBot="1" x14ac:dyDescent="0.3">
      <c r="A57" s="762" t="s">
        <v>695</v>
      </c>
      <c r="B57" s="763"/>
      <c r="C57" s="763"/>
      <c r="D57" s="763"/>
      <c r="E57" s="763"/>
      <c r="F57" s="763"/>
      <c r="G57" s="763"/>
      <c r="H57" s="763"/>
      <c r="I57" s="764"/>
    </row>
    <row r="58" spans="1:9" ht="17.25" thickBot="1" x14ac:dyDescent="0.3">
      <c r="A58" s="759" t="s">
        <v>79</v>
      </c>
      <c r="B58" s="760"/>
      <c r="C58" s="760"/>
      <c r="D58" s="760"/>
      <c r="E58" s="760"/>
      <c r="F58" s="760"/>
      <c r="G58" s="760"/>
      <c r="H58" s="760"/>
      <c r="I58" s="761"/>
    </row>
    <row r="59" spans="1:9" ht="17.25" thickBot="1" x14ac:dyDescent="0.3">
      <c r="A59" s="762" t="s">
        <v>97</v>
      </c>
      <c r="B59" s="763"/>
      <c r="C59" s="763"/>
      <c r="D59" s="763"/>
      <c r="E59" s="763"/>
      <c r="F59" s="763"/>
      <c r="G59" s="763"/>
      <c r="H59" s="763"/>
      <c r="I59" s="764"/>
    </row>
    <row r="60" spans="1:9" ht="16.5" x14ac:dyDescent="0.25">
      <c r="A60" s="803" t="s">
        <v>66</v>
      </c>
      <c r="B60" s="804"/>
      <c r="C60" s="809" t="s">
        <v>36</v>
      </c>
      <c r="D60" s="810"/>
      <c r="E60" s="810"/>
      <c r="F60" s="810"/>
      <c r="G60" s="810"/>
      <c r="H60" s="810"/>
      <c r="I60" s="811"/>
    </row>
    <row r="61" spans="1:9" ht="16.5" x14ac:dyDescent="0.25">
      <c r="A61" s="805"/>
      <c r="B61" s="806"/>
      <c r="C61" s="812" t="s">
        <v>135</v>
      </c>
      <c r="D61" s="813"/>
      <c r="E61" s="813"/>
      <c r="F61" s="814"/>
      <c r="G61" s="814"/>
      <c r="H61" s="814"/>
      <c r="I61" s="815"/>
    </row>
    <row r="62" spans="1:9" ht="17.25" thickBot="1" x14ac:dyDescent="0.3">
      <c r="A62" s="807"/>
      <c r="B62" s="808"/>
      <c r="C62" s="823" t="s">
        <v>87</v>
      </c>
      <c r="D62" s="822"/>
      <c r="E62" s="822"/>
      <c r="F62" s="824"/>
      <c r="G62" s="824"/>
      <c r="H62" s="824"/>
      <c r="I62" s="825"/>
    </row>
    <row r="63" spans="1:9" ht="17.25" thickBot="1" x14ac:dyDescent="0.3">
      <c r="A63" s="142" t="s">
        <v>125</v>
      </c>
      <c r="B63" s="290" t="s">
        <v>89</v>
      </c>
      <c r="C63" s="800" t="s">
        <v>135</v>
      </c>
      <c r="D63" s="801"/>
      <c r="E63" s="801"/>
      <c r="F63" s="801"/>
      <c r="G63" s="801"/>
      <c r="H63" s="801"/>
      <c r="I63" s="802"/>
    </row>
    <row r="64" spans="1:9" ht="36.75" customHeight="1" thickBot="1" x14ac:dyDescent="0.3">
      <c r="A64" s="762" t="s">
        <v>90</v>
      </c>
      <c r="B64" s="764"/>
      <c r="C64" s="312" t="s">
        <v>136</v>
      </c>
      <c r="D64" s="312">
        <v>0</v>
      </c>
      <c r="E64" s="312">
        <v>1</v>
      </c>
      <c r="F64" s="265">
        <v>2</v>
      </c>
      <c r="G64" s="265"/>
      <c r="H64" s="265"/>
      <c r="I64" s="265"/>
    </row>
    <row r="65" spans="1:9" ht="17.25" thickBot="1" x14ac:dyDescent="0.3">
      <c r="A65" s="762" t="s">
        <v>93</v>
      </c>
      <c r="B65" s="764"/>
      <c r="C65" s="263"/>
      <c r="D65" s="263"/>
      <c r="E65" s="263"/>
      <c r="F65" s="265"/>
      <c r="G65" s="265"/>
      <c r="H65" s="265"/>
      <c r="I65" s="265"/>
    </row>
    <row r="66" spans="1:9" ht="40.5" customHeight="1" thickBot="1" x14ac:dyDescent="0.3">
      <c r="A66" s="762" t="s">
        <v>94</v>
      </c>
      <c r="B66" s="763"/>
      <c r="C66" s="764"/>
      <c r="D66" s="263"/>
      <c r="E66" s="263"/>
      <c r="F66" s="265"/>
      <c r="G66" s="267">
        <f>SUM('Vayoc Dzor'!C11)</f>
        <v>0</v>
      </c>
      <c r="H66" s="267">
        <f>SUM('Vayoc Dzor'!D11)</f>
        <v>5354.4</v>
      </c>
      <c r="I66" s="267">
        <f>SUM('Vayoc Dzor'!E11)</f>
        <v>8924</v>
      </c>
    </row>
    <row r="67" spans="1:9" ht="17.25" thickBot="1" x14ac:dyDescent="0.3">
      <c r="A67" s="762" t="s">
        <v>95</v>
      </c>
      <c r="B67" s="764"/>
      <c r="C67" s="144">
        <f>I66</f>
        <v>8924</v>
      </c>
      <c r="D67" s="144"/>
      <c r="E67" s="144"/>
      <c r="F67" s="265"/>
      <c r="G67" s="265"/>
      <c r="H67" s="265"/>
      <c r="I67" s="265"/>
    </row>
    <row r="68" spans="1:9" ht="68.25" customHeight="1" thickBot="1" x14ac:dyDescent="0.3">
      <c r="A68" s="762" t="s">
        <v>96</v>
      </c>
      <c r="B68" s="764"/>
      <c r="C68" s="263"/>
      <c r="D68" s="263"/>
      <c r="E68" s="263"/>
      <c r="F68" s="265"/>
      <c r="G68" s="265"/>
      <c r="H68" s="265"/>
      <c r="I68" s="265"/>
    </row>
    <row r="69" spans="1:9" ht="16.5" x14ac:dyDescent="0.25">
      <c r="A69" s="844" t="s">
        <v>78</v>
      </c>
      <c r="B69" s="845"/>
      <c r="C69" s="845"/>
      <c r="D69" s="845"/>
      <c r="E69" s="845"/>
      <c r="F69" s="845"/>
      <c r="G69" s="845"/>
      <c r="H69" s="845"/>
      <c r="I69" s="846"/>
    </row>
    <row r="70" spans="1:9" ht="17.25" thickBot="1" x14ac:dyDescent="0.3">
      <c r="A70" s="800" t="s">
        <v>696</v>
      </c>
      <c r="B70" s="801"/>
      <c r="C70" s="801"/>
      <c r="D70" s="801"/>
      <c r="E70" s="801"/>
      <c r="F70" s="801"/>
      <c r="G70" s="801"/>
      <c r="H70" s="801"/>
      <c r="I70" s="802"/>
    </row>
    <row r="71" spans="1:9" ht="16.5" x14ac:dyDescent="0.25">
      <c r="A71" s="844" t="s">
        <v>79</v>
      </c>
      <c r="B71" s="845"/>
      <c r="C71" s="845"/>
      <c r="D71" s="845"/>
      <c r="E71" s="845"/>
      <c r="F71" s="845"/>
      <c r="G71" s="845"/>
      <c r="H71" s="845"/>
      <c r="I71" s="846"/>
    </row>
    <row r="72" spans="1:9" ht="17.25" thickBot="1" x14ac:dyDescent="0.3">
      <c r="A72" s="800" t="s">
        <v>97</v>
      </c>
      <c r="B72" s="801"/>
      <c r="C72" s="801"/>
      <c r="D72" s="801"/>
      <c r="E72" s="801"/>
      <c r="F72" s="801"/>
      <c r="G72" s="801"/>
      <c r="H72" s="801"/>
      <c r="I72" s="802"/>
    </row>
    <row r="73" spans="1:9" ht="16.5" x14ac:dyDescent="0.25">
      <c r="A73" s="421" t="s">
        <v>66</v>
      </c>
      <c r="B73" s="422"/>
      <c r="C73" s="425" t="s">
        <v>36</v>
      </c>
      <c r="D73" s="426"/>
      <c r="E73" s="426"/>
      <c r="F73" s="426"/>
      <c r="G73" s="426"/>
      <c r="H73" s="426"/>
      <c r="I73" s="427"/>
    </row>
    <row r="74" spans="1:9" ht="16.5" x14ac:dyDescent="0.25">
      <c r="A74" s="423"/>
      <c r="B74" s="424"/>
      <c r="C74" s="428" t="s">
        <v>137</v>
      </c>
      <c r="D74" s="429"/>
      <c r="E74" s="429"/>
      <c r="F74" s="429"/>
      <c r="G74" s="429"/>
      <c r="H74" s="429"/>
      <c r="I74" s="430"/>
    </row>
    <row r="75" spans="1:9" ht="16.5" x14ac:dyDescent="0.25">
      <c r="A75" s="431" t="s">
        <v>124</v>
      </c>
      <c r="B75" s="433" t="s">
        <v>89</v>
      </c>
      <c r="C75" s="435" t="s">
        <v>70</v>
      </c>
      <c r="D75" s="436"/>
      <c r="E75" s="436"/>
      <c r="F75" s="436"/>
      <c r="G75" s="436"/>
      <c r="H75" s="436"/>
      <c r="I75" s="437"/>
    </row>
    <row r="76" spans="1:9" ht="17.25" thickBot="1" x14ac:dyDescent="0.3">
      <c r="A76" s="432"/>
      <c r="B76" s="434"/>
      <c r="C76" s="438" t="s">
        <v>138</v>
      </c>
      <c r="D76" s="439"/>
      <c r="E76" s="439"/>
      <c r="F76" s="439"/>
      <c r="G76" s="439"/>
      <c r="H76" s="439"/>
      <c r="I76" s="440"/>
    </row>
    <row r="77" spans="1:9" ht="42" customHeight="1" x14ac:dyDescent="0.25">
      <c r="A77" s="441" t="s">
        <v>90</v>
      </c>
      <c r="B77" s="442"/>
      <c r="C77" s="119" t="s">
        <v>139</v>
      </c>
      <c r="D77" s="120">
        <v>0</v>
      </c>
      <c r="E77" s="120">
        <v>1</v>
      </c>
      <c r="F77" s="120">
        <v>1</v>
      </c>
      <c r="G77" s="121"/>
      <c r="H77" s="121"/>
      <c r="I77" s="122"/>
    </row>
    <row r="78" spans="1:9" ht="17.25" thickBot="1" x14ac:dyDescent="0.3">
      <c r="A78" s="443" t="s">
        <v>93</v>
      </c>
      <c r="B78" s="444"/>
      <c r="C78" s="123"/>
      <c r="D78" s="123"/>
      <c r="E78" s="123"/>
      <c r="F78" s="249"/>
      <c r="G78" s="124"/>
      <c r="H78" s="124"/>
      <c r="I78" s="53"/>
    </row>
    <row r="79" spans="1:9" ht="42" customHeight="1" thickBot="1" x14ac:dyDescent="0.3">
      <c r="A79" s="409" t="s">
        <v>105</v>
      </c>
      <c r="B79" s="410"/>
      <c r="C79" s="410"/>
      <c r="D79" s="261"/>
      <c r="E79" s="261"/>
      <c r="F79" s="88"/>
      <c r="G79" s="125">
        <f>SUM('Vayoc Dzor'!C22)</f>
        <v>0</v>
      </c>
      <c r="H79" s="125">
        <f>SUM('Vayoc Dzor'!D22)</f>
        <v>9900</v>
      </c>
      <c r="I79" s="125">
        <f>SUM('Vayoc Dzor'!E22)</f>
        <v>11000</v>
      </c>
    </row>
    <row r="80" spans="1:9" ht="36" customHeight="1" thickBot="1" x14ac:dyDescent="0.3">
      <c r="A80" s="411" t="s">
        <v>106</v>
      </c>
      <c r="B80" s="412"/>
      <c r="C80" s="126">
        <f>I79</f>
        <v>11000</v>
      </c>
      <c r="D80" s="126"/>
      <c r="E80" s="126"/>
      <c r="F80" s="88"/>
      <c r="G80" s="91"/>
      <c r="H80" s="91"/>
      <c r="I80" s="87"/>
    </row>
    <row r="81" spans="1:9" ht="77.25" customHeight="1" thickBot="1" x14ac:dyDescent="0.3">
      <c r="A81" s="411" t="s">
        <v>107</v>
      </c>
      <c r="B81" s="412"/>
      <c r="C81" s="253"/>
      <c r="D81" s="253"/>
      <c r="E81" s="253"/>
      <c r="F81" s="88"/>
      <c r="G81" s="91"/>
      <c r="H81" s="91"/>
      <c r="I81" s="87"/>
    </row>
    <row r="82" spans="1:9" ht="16.5" x14ac:dyDescent="0.25">
      <c r="A82" s="413" t="s">
        <v>78</v>
      </c>
      <c r="B82" s="414"/>
      <c r="C82" s="414"/>
      <c r="D82" s="414"/>
      <c r="E82" s="414"/>
      <c r="F82" s="414"/>
      <c r="G82" s="415"/>
      <c r="H82" s="415"/>
      <c r="I82" s="416"/>
    </row>
    <row r="83" spans="1:9" ht="17.25" thickBot="1" x14ac:dyDescent="0.3">
      <c r="A83" s="417" t="s">
        <v>697</v>
      </c>
      <c r="B83" s="418"/>
      <c r="C83" s="418"/>
      <c r="D83" s="418"/>
      <c r="E83" s="418"/>
      <c r="F83" s="418"/>
      <c r="G83" s="419"/>
      <c r="H83" s="419"/>
      <c r="I83" s="420"/>
    </row>
    <row r="84" spans="1:9" ht="16.5" x14ac:dyDescent="0.25">
      <c r="A84" s="413" t="s">
        <v>79</v>
      </c>
      <c r="B84" s="414"/>
      <c r="C84" s="414"/>
      <c r="D84" s="414"/>
      <c r="E84" s="414"/>
      <c r="F84" s="414"/>
      <c r="G84" s="415"/>
      <c r="H84" s="415"/>
      <c r="I84" s="416"/>
    </row>
    <row r="85" spans="1:9" ht="17.25" thickBot="1" x14ac:dyDescent="0.3">
      <c r="A85" s="417" t="s">
        <v>97</v>
      </c>
      <c r="B85" s="418"/>
      <c r="C85" s="418"/>
      <c r="D85" s="418"/>
      <c r="E85" s="418"/>
      <c r="F85" s="418"/>
      <c r="G85" s="419"/>
      <c r="H85" s="419"/>
      <c r="I85" s="420"/>
    </row>
    <row r="86" spans="1:9" ht="16.5" x14ac:dyDescent="0.25">
      <c r="A86" s="803" t="s">
        <v>66</v>
      </c>
      <c r="B86" s="804"/>
      <c r="C86" s="809" t="s">
        <v>36</v>
      </c>
      <c r="D86" s="810"/>
      <c r="E86" s="810"/>
      <c r="F86" s="810"/>
      <c r="G86" s="810"/>
      <c r="H86" s="810"/>
      <c r="I86" s="811"/>
    </row>
    <row r="87" spans="1:9" ht="16.5" x14ac:dyDescent="0.25">
      <c r="A87" s="805"/>
      <c r="B87" s="806"/>
      <c r="C87" s="812" t="s">
        <v>132</v>
      </c>
      <c r="D87" s="813"/>
      <c r="E87" s="813"/>
      <c r="F87" s="814"/>
      <c r="G87" s="814"/>
      <c r="H87" s="814"/>
      <c r="I87" s="815"/>
    </row>
    <row r="88" spans="1:9" ht="17.25" thickBot="1" x14ac:dyDescent="0.3">
      <c r="A88" s="807"/>
      <c r="B88" s="808"/>
      <c r="C88" s="823" t="s">
        <v>87</v>
      </c>
      <c r="D88" s="822"/>
      <c r="E88" s="822"/>
      <c r="F88" s="824"/>
      <c r="G88" s="824"/>
      <c r="H88" s="824"/>
      <c r="I88" s="825"/>
    </row>
    <row r="89" spans="1:9" ht="17.25" thickBot="1" x14ac:dyDescent="0.3">
      <c r="A89" s="142" t="s">
        <v>101</v>
      </c>
      <c r="B89" s="290" t="s">
        <v>89</v>
      </c>
      <c r="C89" s="800" t="s">
        <v>133</v>
      </c>
      <c r="D89" s="801"/>
      <c r="E89" s="801"/>
      <c r="F89" s="801"/>
      <c r="G89" s="801"/>
      <c r="H89" s="801"/>
      <c r="I89" s="802"/>
    </row>
    <row r="90" spans="1:9" ht="50.25" thickBot="1" x14ac:dyDescent="0.3">
      <c r="A90" s="762" t="s">
        <v>90</v>
      </c>
      <c r="B90" s="764"/>
      <c r="C90" s="263" t="s">
        <v>134</v>
      </c>
      <c r="D90" s="143">
        <v>0</v>
      </c>
      <c r="E90" s="143">
        <v>0.1</v>
      </c>
      <c r="F90" s="143">
        <v>0.5</v>
      </c>
      <c r="G90" s="265"/>
      <c r="H90" s="265"/>
      <c r="I90" s="265"/>
    </row>
    <row r="91" spans="1:9" ht="17.25" thickBot="1" x14ac:dyDescent="0.3">
      <c r="A91" s="762" t="s">
        <v>93</v>
      </c>
      <c r="B91" s="764"/>
      <c r="C91" s="263"/>
      <c r="D91" s="263"/>
      <c r="E91" s="263"/>
      <c r="F91" s="265"/>
      <c r="G91" s="265"/>
      <c r="H91" s="265"/>
      <c r="I91" s="265"/>
    </row>
    <row r="92" spans="1:9" ht="37.5" customHeight="1" thickBot="1" x14ac:dyDescent="0.3">
      <c r="A92" s="762" t="s">
        <v>94</v>
      </c>
      <c r="B92" s="763"/>
      <c r="C92" s="764"/>
      <c r="D92" s="263"/>
      <c r="E92" s="263"/>
      <c r="F92" s="265"/>
      <c r="G92" s="143">
        <f>SUM('Vayoc Dzor'!C20)</f>
        <v>0</v>
      </c>
      <c r="H92" s="143">
        <f>SUM('Vayoc Dzor'!D20)</f>
        <v>56000</v>
      </c>
      <c r="I92" s="143">
        <f>SUM('Vayoc Dzor'!E20)</f>
        <v>70000</v>
      </c>
    </row>
    <row r="93" spans="1:9" ht="17.25" thickBot="1" x14ac:dyDescent="0.3">
      <c r="A93" s="762" t="s">
        <v>95</v>
      </c>
      <c r="B93" s="764"/>
      <c r="C93" s="273">
        <f>I92</f>
        <v>70000</v>
      </c>
      <c r="D93" s="273"/>
      <c r="E93" s="273"/>
      <c r="F93" s="265"/>
      <c r="G93" s="265"/>
      <c r="H93" s="265"/>
      <c r="I93" s="265"/>
    </row>
    <row r="94" spans="1:9" ht="68.25" customHeight="1" thickBot="1" x14ac:dyDescent="0.3">
      <c r="A94" s="762" t="s">
        <v>96</v>
      </c>
      <c r="B94" s="764"/>
      <c r="C94" s="263"/>
      <c r="D94" s="263"/>
      <c r="E94" s="263"/>
      <c r="F94" s="265"/>
      <c r="G94" s="265"/>
      <c r="H94" s="265"/>
      <c r="I94" s="265"/>
    </row>
    <row r="95" spans="1:9" ht="16.5" x14ac:dyDescent="0.25">
      <c r="A95" s="844" t="s">
        <v>78</v>
      </c>
      <c r="B95" s="845"/>
      <c r="C95" s="845"/>
      <c r="D95" s="845"/>
      <c r="E95" s="845"/>
      <c r="F95" s="845"/>
      <c r="G95" s="845"/>
      <c r="H95" s="845"/>
      <c r="I95" s="846"/>
    </row>
    <row r="96" spans="1:9" ht="17.25" thickBot="1" x14ac:dyDescent="0.3">
      <c r="A96" s="800" t="s">
        <v>698</v>
      </c>
      <c r="B96" s="801"/>
      <c r="C96" s="801"/>
      <c r="D96" s="801"/>
      <c r="E96" s="801"/>
      <c r="F96" s="801"/>
      <c r="G96" s="801"/>
      <c r="H96" s="801"/>
      <c r="I96" s="802"/>
    </row>
    <row r="97" spans="1:9" ht="16.5" x14ac:dyDescent="0.25">
      <c r="A97" s="844" t="s">
        <v>79</v>
      </c>
      <c r="B97" s="845"/>
      <c r="C97" s="845"/>
      <c r="D97" s="845"/>
      <c r="E97" s="845"/>
      <c r="F97" s="845"/>
      <c r="G97" s="845"/>
      <c r="H97" s="845"/>
      <c r="I97" s="846"/>
    </row>
    <row r="98" spans="1:9" ht="17.25" thickBot="1" x14ac:dyDescent="0.3">
      <c r="A98" s="800" t="s">
        <v>97</v>
      </c>
      <c r="B98" s="801"/>
      <c r="C98" s="801"/>
      <c r="D98" s="801"/>
      <c r="E98" s="801"/>
      <c r="F98" s="801"/>
      <c r="G98" s="801"/>
      <c r="H98" s="801"/>
      <c r="I98" s="802"/>
    </row>
    <row r="99" spans="1:9" s="51" customFormat="1" ht="16.5" x14ac:dyDescent="0.25">
      <c r="A99" s="421" t="s">
        <v>66</v>
      </c>
      <c r="B99" s="422"/>
      <c r="C99" s="435" t="s">
        <v>36</v>
      </c>
      <c r="D99" s="436"/>
      <c r="E99" s="436"/>
      <c r="F99" s="436"/>
      <c r="G99" s="436"/>
      <c r="H99" s="436"/>
      <c r="I99" s="437"/>
    </row>
    <row r="100" spans="1:9" s="51" customFormat="1" ht="16.5" x14ac:dyDescent="0.25">
      <c r="A100" s="423"/>
      <c r="B100" s="424"/>
      <c r="C100" s="752" t="s">
        <v>816</v>
      </c>
      <c r="D100" s="753"/>
      <c r="E100" s="753"/>
      <c r="F100" s="754"/>
      <c r="G100" s="754"/>
      <c r="H100" s="754"/>
      <c r="I100" s="755"/>
    </row>
    <row r="101" spans="1:9" s="51" customFormat="1" ht="16.5" x14ac:dyDescent="0.25">
      <c r="A101" s="431" t="s">
        <v>166</v>
      </c>
      <c r="B101" s="433" t="s">
        <v>110</v>
      </c>
      <c r="C101" s="435" t="s">
        <v>70</v>
      </c>
      <c r="D101" s="436"/>
      <c r="E101" s="436"/>
      <c r="F101" s="436"/>
      <c r="G101" s="436"/>
      <c r="H101" s="436"/>
      <c r="I101" s="437"/>
    </row>
    <row r="102" spans="1:9" s="51" customFormat="1" ht="33.75" customHeight="1" thickBot="1" x14ac:dyDescent="0.3">
      <c r="A102" s="431"/>
      <c r="B102" s="433"/>
      <c r="C102" s="571" t="s">
        <v>669</v>
      </c>
      <c r="D102" s="572"/>
      <c r="E102" s="572"/>
      <c r="F102" s="572"/>
      <c r="G102" s="572"/>
      <c r="H102" s="572"/>
      <c r="I102" s="573"/>
    </row>
    <row r="103" spans="1:9" s="334" customFormat="1" ht="50.25" customHeight="1" thickBot="1" x14ac:dyDescent="0.3">
      <c r="A103" s="651" t="s">
        <v>112</v>
      </c>
      <c r="B103" s="653"/>
      <c r="C103" s="282" t="s">
        <v>113</v>
      </c>
      <c r="D103" s="283">
        <v>0</v>
      </c>
      <c r="E103" s="283">
        <v>0</v>
      </c>
      <c r="F103" s="284">
        <v>1</v>
      </c>
      <c r="G103" s="285"/>
      <c r="H103" s="285"/>
      <c r="I103" s="286"/>
    </row>
    <row r="104" spans="1:9" s="51" customFormat="1" ht="18.75" thickBot="1" x14ac:dyDescent="0.3">
      <c r="A104" s="411" t="s">
        <v>114</v>
      </c>
      <c r="B104" s="412"/>
      <c r="C104" s="260"/>
      <c r="D104" s="88" t="s">
        <v>72</v>
      </c>
      <c r="E104" s="88" t="s">
        <v>72</v>
      </c>
      <c r="F104" s="88" t="s">
        <v>72</v>
      </c>
      <c r="G104" s="5">
        <f>SUM('Vayoc Dzor'!C23)</f>
        <v>0</v>
      </c>
      <c r="H104" s="5">
        <f>SUM('Vayoc Dzor'!D23)</f>
        <v>0</v>
      </c>
      <c r="I104" s="5">
        <f>SUM('Vayoc Dzor'!E23)</f>
        <v>30000</v>
      </c>
    </row>
    <row r="105" spans="1:9" s="51" customFormat="1" ht="17.25" thickBot="1" x14ac:dyDescent="0.3">
      <c r="A105" s="411" t="s">
        <v>115</v>
      </c>
      <c r="B105" s="619"/>
      <c r="C105" s="412"/>
      <c r="D105" s="252"/>
      <c r="E105" s="252"/>
      <c r="F105" s="88"/>
      <c r="G105" s="91"/>
      <c r="H105" s="91"/>
      <c r="I105" s="87"/>
    </row>
    <row r="106" spans="1:9" s="51" customFormat="1" ht="16.5" x14ac:dyDescent="0.25">
      <c r="A106" s="620" t="s">
        <v>116</v>
      </c>
      <c r="B106" s="621"/>
      <c r="C106" s="621"/>
      <c r="D106" s="621"/>
      <c r="E106" s="621"/>
      <c r="F106" s="621"/>
      <c r="G106" s="621"/>
      <c r="H106" s="621"/>
      <c r="I106" s="622"/>
    </row>
    <row r="107" spans="1:9" s="51" customFormat="1" ht="17.25" thickBot="1" x14ac:dyDescent="0.3">
      <c r="A107" s="623" t="s">
        <v>237</v>
      </c>
      <c r="B107" s="624"/>
      <c r="C107" s="624"/>
      <c r="D107" s="624"/>
      <c r="E107" s="624"/>
      <c r="F107" s="624"/>
      <c r="G107" s="624"/>
      <c r="H107" s="624"/>
      <c r="I107" s="625"/>
    </row>
    <row r="108" spans="1:9" s="51" customFormat="1" ht="16.5" x14ac:dyDescent="0.25">
      <c r="A108" s="413" t="s">
        <v>78</v>
      </c>
      <c r="B108" s="414"/>
      <c r="C108" s="414"/>
      <c r="D108" s="414"/>
      <c r="E108" s="414"/>
      <c r="F108" s="414"/>
      <c r="G108" s="415"/>
      <c r="H108" s="415"/>
      <c r="I108" s="416"/>
    </row>
    <row r="109" spans="1:9" s="51" customFormat="1" ht="17.25" thickBot="1" x14ac:dyDescent="0.3">
      <c r="A109" s="417" t="s">
        <v>118</v>
      </c>
      <c r="B109" s="418"/>
      <c r="C109" s="418"/>
      <c r="D109" s="418"/>
      <c r="E109" s="418"/>
      <c r="F109" s="418"/>
      <c r="G109" s="419"/>
      <c r="H109" s="419"/>
      <c r="I109" s="420"/>
    </row>
    <row r="110" spans="1:9" s="51" customFormat="1" ht="16.5" x14ac:dyDescent="0.25">
      <c r="A110" s="413" t="s">
        <v>79</v>
      </c>
      <c r="B110" s="414"/>
      <c r="C110" s="414"/>
      <c r="D110" s="414"/>
      <c r="E110" s="414"/>
      <c r="F110" s="414"/>
      <c r="G110" s="415"/>
      <c r="H110" s="415"/>
      <c r="I110" s="416"/>
    </row>
    <row r="111" spans="1:9" s="51" customFormat="1" ht="33.75" customHeight="1" thickBot="1" x14ac:dyDescent="0.3">
      <c r="A111" s="417" t="s">
        <v>119</v>
      </c>
      <c r="B111" s="418"/>
      <c r="C111" s="418"/>
      <c r="D111" s="418"/>
      <c r="E111" s="418"/>
      <c r="F111" s="418"/>
      <c r="G111" s="419"/>
      <c r="H111" s="419"/>
      <c r="I111" s="420"/>
    </row>
    <row r="112" spans="1:9" s="51" customFormat="1" ht="16.5" x14ac:dyDescent="0.25">
      <c r="A112" s="468" t="s">
        <v>66</v>
      </c>
      <c r="B112" s="469"/>
      <c r="C112" s="472" t="s">
        <v>36</v>
      </c>
      <c r="D112" s="473"/>
      <c r="E112" s="473"/>
      <c r="F112" s="473"/>
      <c r="G112" s="473"/>
      <c r="H112" s="473"/>
      <c r="I112" s="474"/>
    </row>
    <row r="113" spans="1:9" s="51" customFormat="1" ht="16.5" x14ac:dyDescent="0.25">
      <c r="A113" s="470"/>
      <c r="B113" s="471"/>
      <c r="C113" s="558" t="s">
        <v>100</v>
      </c>
      <c r="D113" s="559"/>
      <c r="E113" s="559"/>
      <c r="F113" s="559"/>
      <c r="G113" s="559"/>
      <c r="H113" s="559"/>
      <c r="I113" s="560"/>
    </row>
    <row r="114" spans="1:9" s="51" customFormat="1" ht="16.5" x14ac:dyDescent="0.25">
      <c r="A114" s="478" t="s">
        <v>150</v>
      </c>
      <c r="B114" s="479" t="s">
        <v>693</v>
      </c>
      <c r="C114" s="580" t="s">
        <v>70</v>
      </c>
      <c r="D114" s="581"/>
      <c r="E114" s="581"/>
      <c r="F114" s="581"/>
      <c r="G114" s="581"/>
      <c r="H114" s="581"/>
      <c r="I114" s="582"/>
    </row>
    <row r="115" spans="1:9" s="51" customFormat="1" ht="17.25" thickBot="1" x14ac:dyDescent="0.3">
      <c r="A115" s="578"/>
      <c r="B115" s="579"/>
      <c r="C115" s="583" t="s">
        <v>102</v>
      </c>
      <c r="D115" s="584"/>
      <c r="E115" s="584"/>
      <c r="F115" s="584"/>
      <c r="G115" s="584"/>
      <c r="H115" s="584"/>
      <c r="I115" s="585"/>
    </row>
    <row r="116" spans="1:9" s="51" customFormat="1" ht="66" x14ac:dyDescent="0.25">
      <c r="A116" s="563" t="s">
        <v>90</v>
      </c>
      <c r="B116" s="564"/>
      <c r="C116" s="62" t="s">
        <v>103</v>
      </c>
      <c r="D116" s="97">
        <v>12</v>
      </c>
      <c r="E116" s="97">
        <v>12</v>
      </c>
      <c r="F116" s="97">
        <v>12</v>
      </c>
      <c r="G116" s="64"/>
      <c r="H116" s="64"/>
      <c r="I116" s="65"/>
    </row>
    <row r="117" spans="1:9" s="51" customFormat="1" ht="83.25" thickBot="1" x14ac:dyDescent="0.3">
      <c r="A117" s="565" t="s">
        <v>93</v>
      </c>
      <c r="B117" s="566"/>
      <c r="C117" s="66" t="s">
        <v>104</v>
      </c>
      <c r="D117" s="66"/>
      <c r="E117" s="66"/>
      <c r="F117" s="67">
        <v>100</v>
      </c>
      <c r="G117" s="68"/>
      <c r="H117" s="68"/>
      <c r="I117" s="69"/>
    </row>
    <row r="118" spans="1:9" s="51" customFormat="1" ht="35.25" customHeight="1" thickBot="1" x14ac:dyDescent="0.3">
      <c r="A118" s="567" t="s">
        <v>105</v>
      </c>
      <c r="B118" s="568"/>
      <c r="C118" s="568"/>
      <c r="D118" s="251"/>
      <c r="E118" s="251"/>
      <c r="F118" s="71"/>
      <c r="G118" s="72">
        <f>'Vayoc Dzor'!C40</f>
        <v>9750</v>
      </c>
      <c r="H118" s="72">
        <f>'Vayoc Dzor'!D40</f>
        <v>9750</v>
      </c>
      <c r="I118" s="72">
        <f>'Vayoc Dzor'!E40</f>
        <v>9750</v>
      </c>
    </row>
    <row r="119" spans="1:9" s="51" customFormat="1" ht="35.25" customHeight="1" thickBot="1" x14ac:dyDescent="0.3">
      <c r="A119" s="569" t="s">
        <v>106</v>
      </c>
      <c r="B119" s="570"/>
      <c r="C119" s="72">
        <f>I118</f>
        <v>9750</v>
      </c>
      <c r="D119" s="73"/>
      <c r="E119" s="73"/>
      <c r="F119" s="71"/>
      <c r="G119" s="74"/>
      <c r="H119" s="74"/>
      <c r="I119" s="75"/>
    </row>
    <row r="120" spans="1:9" s="51" customFormat="1" ht="80.25" customHeight="1" thickBot="1" x14ac:dyDescent="0.3">
      <c r="A120" s="569" t="s">
        <v>107</v>
      </c>
      <c r="B120" s="570"/>
      <c r="C120" s="248"/>
      <c r="D120" s="248"/>
      <c r="E120" s="248"/>
      <c r="F120" s="71"/>
      <c r="G120" s="74"/>
      <c r="H120" s="74"/>
      <c r="I120" s="75"/>
    </row>
    <row r="121" spans="1:9" s="51" customFormat="1" ht="23.25" customHeight="1" x14ac:dyDescent="0.25">
      <c r="A121" s="505" t="s">
        <v>78</v>
      </c>
      <c r="B121" s="506"/>
      <c r="C121" s="506"/>
      <c r="D121" s="506"/>
      <c r="E121" s="506"/>
      <c r="F121" s="506"/>
      <c r="G121" s="507"/>
      <c r="H121" s="507"/>
      <c r="I121" s="508"/>
    </row>
    <row r="122" spans="1:9" s="51" customFormat="1" ht="17.25" thickBot="1" x14ac:dyDescent="0.3">
      <c r="A122" s="449" t="s">
        <v>697</v>
      </c>
      <c r="B122" s="450"/>
      <c r="C122" s="450"/>
      <c r="D122" s="450"/>
      <c r="E122" s="450"/>
      <c r="F122" s="450"/>
      <c r="G122" s="451"/>
      <c r="H122" s="451"/>
      <c r="I122" s="452"/>
    </row>
    <row r="123" spans="1:9" s="51" customFormat="1" ht="16.5" x14ac:dyDescent="0.25">
      <c r="A123" s="505" t="s">
        <v>79</v>
      </c>
      <c r="B123" s="506"/>
      <c r="C123" s="506"/>
      <c r="D123" s="506"/>
      <c r="E123" s="506"/>
      <c r="F123" s="506"/>
      <c r="G123" s="507"/>
      <c r="H123" s="507"/>
      <c r="I123" s="508"/>
    </row>
    <row r="124" spans="1:9" s="51" customFormat="1" ht="17.25" thickBot="1" x14ac:dyDescent="0.3">
      <c r="A124" s="449" t="s">
        <v>97</v>
      </c>
      <c r="B124" s="450"/>
      <c r="C124" s="450"/>
      <c r="D124" s="450"/>
      <c r="E124" s="450"/>
      <c r="F124" s="450"/>
      <c r="G124" s="451"/>
      <c r="H124" s="451"/>
      <c r="I124" s="452"/>
    </row>
    <row r="125" spans="1:9" s="334" customFormat="1" ht="16.5" x14ac:dyDescent="0.25">
      <c r="A125" s="668" t="s">
        <v>66</v>
      </c>
      <c r="B125" s="669"/>
      <c r="C125" s="644" t="s">
        <v>36</v>
      </c>
      <c r="D125" s="645"/>
      <c r="E125" s="645"/>
      <c r="F125" s="645"/>
      <c r="G125" s="645"/>
      <c r="H125" s="645"/>
      <c r="I125" s="646"/>
    </row>
    <row r="126" spans="1:9" s="334" customFormat="1" ht="16.5" x14ac:dyDescent="0.3">
      <c r="A126" s="670"/>
      <c r="B126" s="671"/>
      <c r="C126" s="873" t="s">
        <v>668</v>
      </c>
      <c r="D126" s="874"/>
      <c r="E126" s="874"/>
      <c r="F126" s="875"/>
      <c r="G126" s="875"/>
      <c r="H126" s="875"/>
      <c r="I126" s="876"/>
    </row>
    <row r="127" spans="1:9" s="334" customFormat="1" ht="16.5" x14ac:dyDescent="0.25">
      <c r="A127" s="676" t="s">
        <v>166</v>
      </c>
      <c r="B127" s="677" t="s">
        <v>110</v>
      </c>
      <c r="C127" s="644" t="s">
        <v>70</v>
      </c>
      <c r="D127" s="645"/>
      <c r="E127" s="645"/>
      <c r="F127" s="645"/>
      <c r="G127" s="645"/>
      <c r="H127" s="645"/>
      <c r="I127" s="646"/>
    </row>
    <row r="128" spans="1:9" s="334" customFormat="1" ht="33.75" customHeight="1" thickBot="1" x14ac:dyDescent="0.3">
      <c r="A128" s="676"/>
      <c r="B128" s="677"/>
      <c r="C128" s="571" t="s">
        <v>752</v>
      </c>
      <c r="D128" s="572"/>
      <c r="E128" s="572"/>
      <c r="F128" s="572"/>
      <c r="G128" s="572"/>
      <c r="H128" s="572"/>
      <c r="I128" s="573"/>
    </row>
    <row r="129" spans="1:9" s="334" customFormat="1" ht="50.25" customHeight="1" thickBot="1" x14ac:dyDescent="0.3">
      <c r="A129" s="651" t="s">
        <v>112</v>
      </c>
      <c r="B129" s="653"/>
      <c r="C129" s="282" t="s">
        <v>113</v>
      </c>
      <c r="D129" s="283">
        <v>12</v>
      </c>
      <c r="E129" s="283">
        <v>12</v>
      </c>
      <c r="F129" s="284">
        <v>12</v>
      </c>
      <c r="G129" s="285"/>
      <c r="H129" s="285"/>
      <c r="I129" s="286"/>
    </row>
    <row r="130" spans="1:9" s="334" customFormat="1" ht="17.25" thickBot="1" x14ac:dyDescent="0.3">
      <c r="A130" s="651" t="s">
        <v>114</v>
      </c>
      <c r="B130" s="653"/>
      <c r="C130" s="282"/>
      <c r="D130" s="335" t="s">
        <v>72</v>
      </c>
      <c r="E130" s="335" t="s">
        <v>72</v>
      </c>
      <c r="F130" s="335" t="s">
        <v>72</v>
      </c>
      <c r="G130" s="336">
        <f>SUM('Vayoc Dzor'!C26)</f>
        <v>14126.8</v>
      </c>
      <c r="H130" s="336">
        <f>SUM('Vayoc Dzor'!D26)</f>
        <v>14126.8</v>
      </c>
      <c r="I130" s="336">
        <f>SUM('Vayoc Dzor'!E26)</f>
        <v>14126.8</v>
      </c>
    </row>
    <row r="131" spans="1:9" s="334" customFormat="1" ht="17.25" thickBot="1" x14ac:dyDescent="0.3">
      <c r="A131" s="651" t="s">
        <v>115</v>
      </c>
      <c r="B131" s="652"/>
      <c r="C131" s="653"/>
      <c r="D131" s="337"/>
      <c r="E131" s="337"/>
      <c r="F131" s="335"/>
      <c r="G131" s="285"/>
      <c r="H131" s="285"/>
      <c r="I131" s="286"/>
    </row>
    <row r="132" spans="1:9" s="334" customFormat="1" ht="16.5" x14ac:dyDescent="0.25">
      <c r="A132" s="654" t="s">
        <v>116</v>
      </c>
      <c r="B132" s="655"/>
      <c r="C132" s="655"/>
      <c r="D132" s="655"/>
      <c r="E132" s="655"/>
      <c r="F132" s="655"/>
      <c r="G132" s="655"/>
      <c r="H132" s="655"/>
      <c r="I132" s="656"/>
    </row>
    <row r="133" spans="1:9" s="334" customFormat="1" ht="17.25" thickBot="1" x14ac:dyDescent="0.3">
      <c r="A133" s="657" t="s">
        <v>634</v>
      </c>
      <c r="B133" s="658"/>
      <c r="C133" s="658"/>
      <c r="D133" s="658"/>
      <c r="E133" s="658"/>
      <c r="F133" s="658"/>
      <c r="G133" s="658"/>
      <c r="H133" s="658"/>
      <c r="I133" s="659"/>
    </row>
    <row r="134" spans="1:9" s="334" customFormat="1" ht="16.5" x14ac:dyDescent="0.25">
      <c r="A134" s="660" t="s">
        <v>78</v>
      </c>
      <c r="B134" s="661"/>
      <c r="C134" s="661"/>
      <c r="D134" s="661"/>
      <c r="E134" s="661"/>
      <c r="F134" s="661"/>
      <c r="G134" s="662"/>
      <c r="H134" s="662"/>
      <c r="I134" s="663"/>
    </row>
    <row r="135" spans="1:9" s="334" customFormat="1" ht="15" customHeight="1" thickBot="1" x14ac:dyDescent="0.3">
      <c r="A135" s="664" t="s">
        <v>118</v>
      </c>
      <c r="B135" s="665"/>
      <c r="C135" s="665"/>
      <c r="D135" s="665"/>
      <c r="E135" s="665"/>
      <c r="F135" s="665"/>
      <c r="G135" s="666"/>
      <c r="H135" s="666"/>
      <c r="I135" s="667"/>
    </row>
    <row r="136" spans="1:9" s="334" customFormat="1" ht="16.5" x14ac:dyDescent="0.25">
      <c r="A136" s="660" t="s">
        <v>79</v>
      </c>
      <c r="B136" s="661"/>
      <c r="C136" s="661"/>
      <c r="D136" s="661"/>
      <c r="E136" s="661"/>
      <c r="F136" s="661"/>
      <c r="G136" s="662"/>
      <c r="H136" s="662"/>
      <c r="I136" s="663"/>
    </row>
    <row r="137" spans="1:9" s="334" customFormat="1" ht="33.75" customHeight="1" thickBot="1" x14ac:dyDescent="0.3">
      <c r="A137" s="664" t="s">
        <v>119</v>
      </c>
      <c r="B137" s="665"/>
      <c r="C137" s="665"/>
      <c r="D137" s="665"/>
      <c r="E137" s="665"/>
      <c r="F137" s="665"/>
      <c r="G137" s="666"/>
      <c r="H137" s="666"/>
      <c r="I137" s="667"/>
    </row>
    <row r="138" spans="1:9" x14ac:dyDescent="0.25">
      <c r="I138" s="278"/>
    </row>
  </sheetData>
  <mergeCells count="155">
    <mergeCell ref="A5:I5"/>
    <mergeCell ref="A7:C9"/>
    <mergeCell ref="D7:I7"/>
    <mergeCell ref="D8:F8"/>
    <mergeCell ref="G8:I8"/>
    <mergeCell ref="A10:B11"/>
    <mergeCell ref="C10:I10"/>
    <mergeCell ref="C11:I11"/>
    <mergeCell ref="A1:I1"/>
    <mergeCell ref="A3:I3"/>
    <mergeCell ref="A4:I4"/>
    <mergeCell ref="A17:I17"/>
    <mergeCell ref="A18:B18"/>
    <mergeCell ref="C18:I18"/>
    <mergeCell ref="A19:B19"/>
    <mergeCell ref="A20:I20"/>
    <mergeCell ref="A21:I21"/>
    <mergeCell ref="A12:A13"/>
    <mergeCell ref="B12:B13"/>
    <mergeCell ref="C13:I13"/>
    <mergeCell ref="A14:B14"/>
    <mergeCell ref="A15:I15"/>
    <mergeCell ref="A16:I16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33:B33"/>
    <mergeCell ref="A34:I34"/>
    <mergeCell ref="A35:I35"/>
    <mergeCell ref="A36:I36"/>
    <mergeCell ref="A37:I37"/>
    <mergeCell ref="A39:I39"/>
    <mergeCell ref="A28:B28"/>
    <mergeCell ref="A29:I29"/>
    <mergeCell ref="A30:I30"/>
    <mergeCell ref="A31:I31"/>
    <mergeCell ref="A32:B32"/>
    <mergeCell ref="C32:I32"/>
    <mergeCell ref="A41:I41"/>
    <mergeCell ref="A43:C45"/>
    <mergeCell ref="D43:I43"/>
    <mergeCell ref="D44:F44"/>
    <mergeCell ref="G44:I44"/>
    <mergeCell ref="A46:B48"/>
    <mergeCell ref="C46:I46"/>
    <mergeCell ref="C47:I47"/>
    <mergeCell ref="C48:I48"/>
    <mergeCell ref="A56:I56"/>
    <mergeCell ref="A57:I57"/>
    <mergeCell ref="A58:I58"/>
    <mergeCell ref="A59:I59"/>
    <mergeCell ref="C49:I49"/>
    <mergeCell ref="A50:B51"/>
    <mergeCell ref="A52:B52"/>
    <mergeCell ref="A53:C53"/>
    <mergeCell ref="A54:B54"/>
    <mergeCell ref="A55:B55"/>
    <mergeCell ref="A72:I72"/>
    <mergeCell ref="A60:B62"/>
    <mergeCell ref="C60:I60"/>
    <mergeCell ref="C61:I61"/>
    <mergeCell ref="A73:B74"/>
    <mergeCell ref="C73:I73"/>
    <mergeCell ref="C74:I74"/>
    <mergeCell ref="A66:C66"/>
    <mergeCell ref="A67:B67"/>
    <mergeCell ref="A68:B68"/>
    <mergeCell ref="A69:I69"/>
    <mergeCell ref="A70:I70"/>
    <mergeCell ref="A71:I71"/>
    <mergeCell ref="C62:I62"/>
    <mergeCell ref="C63:I63"/>
    <mergeCell ref="A64:B64"/>
    <mergeCell ref="A65:B65"/>
    <mergeCell ref="A85:I85"/>
    <mergeCell ref="A79:C79"/>
    <mergeCell ref="A80:B80"/>
    <mergeCell ref="A81:B81"/>
    <mergeCell ref="A82:I82"/>
    <mergeCell ref="A83:I83"/>
    <mergeCell ref="A84:I84"/>
    <mergeCell ref="A75:A76"/>
    <mergeCell ref="B75:B76"/>
    <mergeCell ref="C75:I75"/>
    <mergeCell ref="C76:I76"/>
    <mergeCell ref="A77:B77"/>
    <mergeCell ref="A78:B78"/>
    <mergeCell ref="A96:I96"/>
    <mergeCell ref="A97:I97"/>
    <mergeCell ref="A98:I98"/>
    <mergeCell ref="A86:B88"/>
    <mergeCell ref="C86:I86"/>
    <mergeCell ref="C87:I87"/>
    <mergeCell ref="C88:I88"/>
    <mergeCell ref="C89:I89"/>
    <mergeCell ref="A90:B90"/>
    <mergeCell ref="A91:B91"/>
    <mergeCell ref="A92:C92"/>
    <mergeCell ref="A93:B93"/>
    <mergeCell ref="A94:B94"/>
    <mergeCell ref="A95:I95"/>
    <mergeCell ref="A99:B100"/>
    <mergeCell ref="C99:I99"/>
    <mergeCell ref="C100:I100"/>
    <mergeCell ref="A101:A102"/>
    <mergeCell ref="B101:B102"/>
    <mergeCell ref="C101:I101"/>
    <mergeCell ref="C102:I102"/>
    <mergeCell ref="A103:B103"/>
    <mergeCell ref="A104:B104"/>
    <mergeCell ref="A105:C105"/>
    <mergeCell ref="A106:I106"/>
    <mergeCell ref="A107:I107"/>
    <mergeCell ref="A108:I108"/>
    <mergeCell ref="A109:I109"/>
    <mergeCell ref="A110:I110"/>
    <mergeCell ref="A111:I111"/>
    <mergeCell ref="A112:B113"/>
    <mergeCell ref="C112:I112"/>
    <mergeCell ref="C113:I113"/>
    <mergeCell ref="A121:I121"/>
    <mergeCell ref="A122:I122"/>
    <mergeCell ref="A123:I123"/>
    <mergeCell ref="A124:I124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0:B120"/>
    <mergeCell ref="A131:C131"/>
    <mergeCell ref="A132:I132"/>
    <mergeCell ref="A133:I133"/>
    <mergeCell ref="A134:I134"/>
    <mergeCell ref="A135:I135"/>
    <mergeCell ref="A136:I136"/>
    <mergeCell ref="A137:I137"/>
    <mergeCell ref="A125:B126"/>
    <mergeCell ref="C125:I125"/>
    <mergeCell ref="C126:I126"/>
    <mergeCell ref="A127:A128"/>
    <mergeCell ref="B127:B128"/>
    <mergeCell ref="C127:I127"/>
    <mergeCell ref="C128:I128"/>
    <mergeCell ref="A129:B129"/>
    <mergeCell ref="A130:B130"/>
  </mergeCells>
  <pageMargins left="0.2" right="0.19" top="0.17" bottom="0.17" header="0.17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="85" zoomScaleNormal="85" workbookViewId="0">
      <selection activeCell="A2" sqref="A2:E2"/>
    </sheetView>
  </sheetViews>
  <sheetFormatPr defaultRowHeight="15" x14ac:dyDescent="0.25"/>
  <cols>
    <col min="1" max="1" width="6.85546875" style="395" customWidth="1"/>
    <col min="2" max="2" width="46.28515625" style="398" customWidth="1"/>
    <col min="3" max="4" width="16.5703125" style="395" customWidth="1"/>
    <col min="5" max="5" width="17.5703125" style="395" customWidth="1"/>
    <col min="6" max="6" width="11.42578125" style="395" customWidth="1"/>
    <col min="7" max="7" width="9.7109375" style="395" bestFit="1" customWidth="1"/>
    <col min="8" max="16384" width="9.140625" style="395"/>
  </cols>
  <sheetData>
    <row r="1" spans="1:7" ht="17.25" customHeight="1" x14ac:dyDescent="0.25">
      <c r="A1" s="406" t="s">
        <v>32</v>
      </c>
      <c r="B1" s="406"/>
      <c r="C1" s="406"/>
      <c r="D1" s="406"/>
      <c r="E1" s="406"/>
      <c r="F1" s="158"/>
    </row>
    <row r="2" spans="1:7" ht="34.5" customHeight="1" x14ac:dyDescent="0.25">
      <c r="A2" s="406" t="s">
        <v>835</v>
      </c>
      <c r="B2" s="406"/>
      <c r="C2" s="406"/>
      <c r="D2" s="406"/>
      <c r="E2" s="406"/>
      <c r="F2" s="158"/>
    </row>
    <row r="3" spans="1:7" ht="17.25" x14ac:dyDescent="0.25">
      <c r="A3" s="392"/>
      <c r="B3" s="159"/>
      <c r="C3" s="392"/>
      <c r="D3" s="392"/>
      <c r="E3" s="159"/>
    </row>
    <row r="4" spans="1:7" ht="51" customHeight="1" x14ac:dyDescent="0.25">
      <c r="A4" s="650" t="s">
        <v>31</v>
      </c>
      <c r="B4" s="650"/>
      <c r="C4" s="650"/>
      <c r="D4" s="650"/>
      <c r="E4" s="650"/>
    </row>
    <row r="5" spans="1:7" ht="30.75" customHeight="1" x14ac:dyDescent="0.25">
      <c r="A5" s="160"/>
      <c r="B5" s="160"/>
      <c r="C5" s="160"/>
      <c r="D5" s="160"/>
      <c r="E5" s="160"/>
    </row>
    <row r="6" spans="1:7" ht="18" x14ac:dyDescent="0.25">
      <c r="A6" s="408" t="s">
        <v>3</v>
      </c>
      <c r="B6" s="408"/>
      <c r="C6" s="408"/>
      <c r="D6" s="408"/>
      <c r="E6" s="408"/>
    </row>
    <row r="7" spans="1:7" ht="75" customHeight="1" x14ac:dyDescent="0.25">
      <c r="A7" s="7" t="s">
        <v>1</v>
      </c>
      <c r="B7" s="161" t="s">
        <v>4</v>
      </c>
      <c r="C7" s="162" t="s">
        <v>14</v>
      </c>
      <c r="D7" s="162" t="s">
        <v>15</v>
      </c>
      <c r="E7" s="7" t="s">
        <v>5</v>
      </c>
    </row>
    <row r="8" spans="1:7" ht="17.25" x14ac:dyDescent="0.25">
      <c r="A8" s="163"/>
      <c r="B8" s="7" t="s">
        <v>0</v>
      </c>
      <c r="C8" s="18">
        <f>C10+C15+C48+C53+C64+C67</f>
        <v>182700</v>
      </c>
      <c r="D8" s="18">
        <f>D10+D15+D48+D53+D64+D67</f>
        <v>562088.30000000005</v>
      </c>
      <c r="E8" s="18">
        <f>E10+E15+E48+E53+E64+E67</f>
        <v>631998.30000000005</v>
      </c>
      <c r="G8" s="396"/>
    </row>
    <row r="9" spans="1:7" ht="17.25" x14ac:dyDescent="0.25">
      <c r="A9" s="163"/>
      <c r="B9" s="163" t="s">
        <v>6</v>
      </c>
      <c r="C9" s="163"/>
      <c r="D9" s="163"/>
      <c r="E9" s="163"/>
    </row>
    <row r="10" spans="1:7" ht="34.5" x14ac:dyDescent="0.25">
      <c r="A10" s="167">
        <v>1</v>
      </c>
      <c r="B10" s="7" t="s">
        <v>10</v>
      </c>
      <c r="C10" s="18">
        <f>SUM(C11:C14)</f>
        <v>15000</v>
      </c>
      <c r="D10" s="18">
        <f t="shared" ref="D10:E10" si="0">SUM(D11:D14)</f>
        <v>53600</v>
      </c>
      <c r="E10" s="18">
        <f t="shared" si="0"/>
        <v>67000</v>
      </c>
    </row>
    <row r="11" spans="1:7" s="185" customFormat="1" ht="36" x14ac:dyDescent="0.35">
      <c r="A11" s="297" t="s">
        <v>555</v>
      </c>
      <c r="B11" s="214" t="s">
        <v>448</v>
      </c>
      <c r="C11" s="184">
        <v>0</v>
      </c>
      <c r="D11" s="184">
        <f>E11*80%</f>
        <v>16000</v>
      </c>
      <c r="E11" s="184">
        <v>20000</v>
      </c>
    </row>
    <row r="12" spans="1:7" s="185" customFormat="1" ht="36" x14ac:dyDescent="0.35">
      <c r="A12" s="297" t="s">
        <v>556</v>
      </c>
      <c r="B12" s="214" t="s">
        <v>459</v>
      </c>
      <c r="C12" s="170">
        <v>0</v>
      </c>
      <c r="D12" s="170">
        <f>E12*60%</f>
        <v>9000</v>
      </c>
      <c r="E12" s="184">
        <v>15000</v>
      </c>
    </row>
    <row r="13" spans="1:7" s="185" customFormat="1" ht="18" x14ac:dyDescent="0.35">
      <c r="A13" s="297" t="s">
        <v>557</v>
      </c>
      <c r="B13" s="214" t="s">
        <v>717</v>
      </c>
      <c r="C13" s="184">
        <v>0</v>
      </c>
      <c r="D13" s="184">
        <f>E13*80%</f>
        <v>13600</v>
      </c>
      <c r="E13" s="184">
        <v>17000</v>
      </c>
    </row>
    <row r="14" spans="1:7" s="185" customFormat="1" ht="36" x14ac:dyDescent="0.35">
      <c r="A14" s="297" t="s">
        <v>603</v>
      </c>
      <c r="B14" s="214" t="s">
        <v>478</v>
      </c>
      <c r="C14" s="184">
        <v>15000</v>
      </c>
      <c r="D14" s="184">
        <v>15000</v>
      </c>
      <c r="E14" s="184">
        <v>15000</v>
      </c>
    </row>
    <row r="15" spans="1:7" ht="34.5" x14ac:dyDescent="0.3">
      <c r="A15" s="164" t="s">
        <v>449</v>
      </c>
      <c r="B15" s="213" t="s">
        <v>9</v>
      </c>
      <c r="C15" s="165">
        <f>SUM(C17:C47)</f>
        <v>113000</v>
      </c>
      <c r="D15" s="165">
        <f t="shared" ref="D15:E15" si="1">SUM(D17:D47)</f>
        <v>378190</v>
      </c>
      <c r="E15" s="165">
        <f t="shared" si="1"/>
        <v>434400</v>
      </c>
    </row>
    <row r="16" spans="1:7" ht="17.25" x14ac:dyDescent="0.25">
      <c r="A16" s="166"/>
      <c r="B16" s="7" t="s">
        <v>7</v>
      </c>
      <c r="C16" s="7"/>
      <c r="D16" s="7"/>
      <c r="E16" s="7"/>
    </row>
    <row r="17" spans="1:5" s="185" customFormat="1" ht="18" x14ac:dyDescent="0.35">
      <c r="A17" s="297" t="s">
        <v>558</v>
      </c>
      <c r="B17" s="214" t="s">
        <v>451</v>
      </c>
      <c r="C17" s="170">
        <v>0</v>
      </c>
      <c r="D17" s="170">
        <f t="shared" ref="D17:D31" si="2">E17*95%</f>
        <v>13300</v>
      </c>
      <c r="E17" s="184">
        <v>14000</v>
      </c>
    </row>
    <row r="18" spans="1:5" s="185" customFormat="1" ht="36" x14ac:dyDescent="0.35">
      <c r="A18" s="297" t="s">
        <v>559</v>
      </c>
      <c r="B18" s="214" t="s">
        <v>456</v>
      </c>
      <c r="C18" s="170">
        <v>0</v>
      </c>
      <c r="D18" s="170">
        <f t="shared" si="2"/>
        <v>5035</v>
      </c>
      <c r="E18" s="184">
        <v>5300</v>
      </c>
    </row>
    <row r="19" spans="1:5" s="185" customFormat="1" ht="36" x14ac:dyDescent="0.35">
      <c r="A19" s="297" t="s">
        <v>560</v>
      </c>
      <c r="B19" s="214" t="s">
        <v>457</v>
      </c>
      <c r="C19" s="170">
        <v>0</v>
      </c>
      <c r="D19" s="170">
        <f t="shared" si="2"/>
        <v>4750</v>
      </c>
      <c r="E19" s="184">
        <v>5000</v>
      </c>
    </row>
    <row r="20" spans="1:5" s="185" customFormat="1" ht="36" x14ac:dyDescent="0.35">
      <c r="A20" s="297" t="s">
        <v>561</v>
      </c>
      <c r="B20" s="214" t="s">
        <v>458</v>
      </c>
      <c r="C20" s="170">
        <v>0</v>
      </c>
      <c r="D20" s="170">
        <f t="shared" si="2"/>
        <v>9500</v>
      </c>
      <c r="E20" s="184">
        <v>10000</v>
      </c>
    </row>
    <row r="21" spans="1:5" s="185" customFormat="1" ht="36" x14ac:dyDescent="0.35">
      <c r="A21" s="297" t="s">
        <v>562</v>
      </c>
      <c r="B21" s="214" t="s">
        <v>825</v>
      </c>
      <c r="C21" s="170">
        <v>0</v>
      </c>
      <c r="D21" s="170">
        <f t="shared" si="2"/>
        <v>9500</v>
      </c>
      <c r="E21" s="184">
        <v>10000</v>
      </c>
    </row>
    <row r="22" spans="1:5" s="185" customFormat="1" ht="36" x14ac:dyDescent="0.35">
      <c r="A22" s="297" t="s">
        <v>563</v>
      </c>
      <c r="B22" s="214" t="s">
        <v>460</v>
      </c>
      <c r="C22" s="170">
        <v>0</v>
      </c>
      <c r="D22" s="170">
        <f t="shared" si="2"/>
        <v>16150</v>
      </c>
      <c r="E22" s="184">
        <v>17000</v>
      </c>
    </row>
    <row r="23" spans="1:5" s="185" customFormat="1" ht="36" x14ac:dyDescent="0.35">
      <c r="A23" s="297" t="s">
        <v>564</v>
      </c>
      <c r="B23" s="214" t="s">
        <v>463</v>
      </c>
      <c r="C23" s="170">
        <v>0</v>
      </c>
      <c r="D23" s="170">
        <f t="shared" si="2"/>
        <v>10925</v>
      </c>
      <c r="E23" s="184">
        <v>11500</v>
      </c>
    </row>
    <row r="24" spans="1:5" s="185" customFormat="1" ht="36" x14ac:dyDescent="0.35">
      <c r="A24" s="297" t="s">
        <v>565</v>
      </c>
      <c r="B24" s="214" t="s">
        <v>474</v>
      </c>
      <c r="C24" s="170">
        <v>0</v>
      </c>
      <c r="D24" s="170">
        <f t="shared" si="2"/>
        <v>4750</v>
      </c>
      <c r="E24" s="184">
        <v>5000</v>
      </c>
    </row>
    <row r="25" spans="1:5" s="185" customFormat="1" ht="36" x14ac:dyDescent="0.35">
      <c r="A25" s="297" t="s">
        <v>566</v>
      </c>
      <c r="B25" s="214" t="s">
        <v>475</v>
      </c>
      <c r="C25" s="184">
        <v>5000</v>
      </c>
      <c r="D25" s="184">
        <v>5000</v>
      </c>
      <c r="E25" s="184">
        <v>5000</v>
      </c>
    </row>
    <row r="26" spans="1:5" s="185" customFormat="1" ht="36" x14ac:dyDescent="0.35">
      <c r="A26" s="297" t="s">
        <v>567</v>
      </c>
      <c r="B26" s="214" t="s">
        <v>476</v>
      </c>
      <c r="C26" s="170">
        <v>0</v>
      </c>
      <c r="D26" s="170">
        <f t="shared" si="2"/>
        <v>21850</v>
      </c>
      <c r="E26" s="184">
        <v>23000</v>
      </c>
    </row>
    <row r="27" spans="1:5" s="185" customFormat="1" ht="36" x14ac:dyDescent="0.35">
      <c r="A27" s="297" t="s">
        <v>568</v>
      </c>
      <c r="B27" s="214" t="s">
        <v>468</v>
      </c>
      <c r="C27" s="170">
        <v>0</v>
      </c>
      <c r="D27" s="170">
        <f t="shared" si="2"/>
        <v>17100</v>
      </c>
      <c r="E27" s="184">
        <v>18000</v>
      </c>
    </row>
    <row r="28" spans="1:5" s="185" customFormat="1" ht="18" x14ac:dyDescent="0.35">
      <c r="A28" s="297" t="s">
        <v>569</v>
      </c>
      <c r="B28" s="192" t="s">
        <v>469</v>
      </c>
      <c r="C28" s="170">
        <v>0</v>
      </c>
      <c r="D28" s="170">
        <f t="shared" si="2"/>
        <v>14250</v>
      </c>
      <c r="E28" s="184">
        <v>15000</v>
      </c>
    </row>
    <row r="29" spans="1:5" s="185" customFormat="1" ht="36" x14ac:dyDescent="0.35">
      <c r="A29" s="297" t="s">
        <v>570</v>
      </c>
      <c r="B29" s="214" t="s">
        <v>479</v>
      </c>
      <c r="C29" s="170">
        <v>0</v>
      </c>
      <c r="D29" s="170">
        <f t="shared" si="2"/>
        <v>21850</v>
      </c>
      <c r="E29" s="184">
        <v>23000</v>
      </c>
    </row>
    <row r="30" spans="1:5" s="185" customFormat="1" ht="36" x14ac:dyDescent="0.35">
      <c r="A30" s="297" t="s">
        <v>571</v>
      </c>
      <c r="B30" s="214" t="s">
        <v>472</v>
      </c>
      <c r="C30" s="170">
        <v>0</v>
      </c>
      <c r="D30" s="170">
        <f t="shared" si="2"/>
        <v>14250</v>
      </c>
      <c r="E30" s="184">
        <v>15000</v>
      </c>
    </row>
    <row r="31" spans="1:5" s="185" customFormat="1" ht="18" x14ac:dyDescent="0.35">
      <c r="A31" s="297" t="s">
        <v>572</v>
      </c>
      <c r="B31" s="214" t="s">
        <v>480</v>
      </c>
      <c r="C31" s="170">
        <v>0</v>
      </c>
      <c r="D31" s="170">
        <f t="shared" si="2"/>
        <v>9500</v>
      </c>
      <c r="E31" s="184">
        <v>10000</v>
      </c>
    </row>
    <row r="32" spans="1:5" s="185" customFormat="1" ht="54" x14ac:dyDescent="0.35">
      <c r="A32" s="297" t="s">
        <v>573</v>
      </c>
      <c r="B32" s="214" t="s">
        <v>453</v>
      </c>
      <c r="C32" s="184">
        <v>0</v>
      </c>
      <c r="D32" s="184">
        <v>12000</v>
      </c>
      <c r="E32" s="184">
        <v>12000</v>
      </c>
    </row>
    <row r="33" spans="1:5" s="185" customFormat="1" ht="36" x14ac:dyDescent="0.35">
      <c r="A33" s="297" t="s">
        <v>574</v>
      </c>
      <c r="B33" s="214" t="s">
        <v>470</v>
      </c>
      <c r="C33" s="184">
        <v>0</v>
      </c>
      <c r="D33" s="184">
        <v>10000</v>
      </c>
      <c r="E33" s="184">
        <v>10000</v>
      </c>
    </row>
    <row r="34" spans="1:5" s="185" customFormat="1" ht="54" x14ac:dyDescent="0.35">
      <c r="A34" s="297" t="s">
        <v>575</v>
      </c>
      <c r="B34" s="192" t="s">
        <v>471</v>
      </c>
      <c r="C34" s="184">
        <v>0</v>
      </c>
      <c r="D34" s="184">
        <v>9000</v>
      </c>
      <c r="E34" s="184">
        <v>9000</v>
      </c>
    </row>
    <row r="35" spans="1:5" s="185" customFormat="1" ht="36" x14ac:dyDescent="0.35">
      <c r="A35" s="297" t="s">
        <v>576</v>
      </c>
      <c r="B35" s="214" t="s">
        <v>554</v>
      </c>
      <c r="C35" s="184">
        <v>0</v>
      </c>
      <c r="D35" s="184">
        <v>14000</v>
      </c>
      <c r="E35" s="184">
        <v>14000</v>
      </c>
    </row>
    <row r="36" spans="1:5" s="185" customFormat="1" ht="36" x14ac:dyDescent="0.35">
      <c r="A36" s="297" t="s">
        <v>577</v>
      </c>
      <c r="B36" s="214" t="s">
        <v>462</v>
      </c>
      <c r="C36" s="184">
        <v>0</v>
      </c>
      <c r="D36" s="184">
        <v>8500</v>
      </c>
      <c r="E36" s="184">
        <v>8500</v>
      </c>
    </row>
    <row r="37" spans="1:5" s="185" customFormat="1" ht="36" x14ac:dyDescent="0.35">
      <c r="A37" s="297" t="s">
        <v>578</v>
      </c>
      <c r="B37" s="214" t="s">
        <v>465</v>
      </c>
      <c r="C37" s="184">
        <v>25000</v>
      </c>
      <c r="D37" s="184">
        <v>25000</v>
      </c>
      <c r="E37" s="184">
        <v>25000</v>
      </c>
    </row>
    <row r="38" spans="1:5" s="185" customFormat="1" ht="36" x14ac:dyDescent="0.35">
      <c r="A38" s="297" t="s">
        <v>579</v>
      </c>
      <c r="B38" s="214" t="s">
        <v>466</v>
      </c>
      <c r="C38" s="184">
        <v>30000</v>
      </c>
      <c r="D38" s="184">
        <v>30000</v>
      </c>
      <c r="E38" s="184">
        <v>30000</v>
      </c>
    </row>
    <row r="39" spans="1:5" s="185" customFormat="1" ht="36" x14ac:dyDescent="0.35">
      <c r="A39" s="297" t="s">
        <v>580</v>
      </c>
      <c r="B39" s="214" t="s">
        <v>450</v>
      </c>
      <c r="C39" s="342">
        <v>0</v>
      </c>
      <c r="D39" s="342">
        <f t="shared" ref="D39:D40" si="3">E39*80%</f>
        <v>16000</v>
      </c>
      <c r="E39" s="184">
        <v>20000</v>
      </c>
    </row>
    <row r="40" spans="1:5" s="185" customFormat="1" ht="36" x14ac:dyDescent="0.35">
      <c r="A40" s="297" t="s">
        <v>581</v>
      </c>
      <c r="B40" s="214" t="s">
        <v>467</v>
      </c>
      <c r="C40" s="342">
        <v>0</v>
      </c>
      <c r="D40" s="342">
        <f t="shared" si="3"/>
        <v>18480</v>
      </c>
      <c r="E40" s="184">
        <v>23100</v>
      </c>
    </row>
    <row r="41" spans="1:5" s="185" customFormat="1" ht="18" x14ac:dyDescent="0.35">
      <c r="A41" s="297" t="s">
        <v>582</v>
      </c>
      <c r="B41" s="214" t="s">
        <v>477</v>
      </c>
      <c r="C41" s="184">
        <v>7000</v>
      </c>
      <c r="D41" s="184">
        <v>7000</v>
      </c>
      <c r="E41" s="184">
        <v>7000</v>
      </c>
    </row>
    <row r="42" spans="1:5" s="185" customFormat="1" ht="18" x14ac:dyDescent="0.35">
      <c r="A42" s="297" t="s">
        <v>583</v>
      </c>
      <c r="B42" s="214" t="s">
        <v>454</v>
      </c>
      <c r="C42" s="170">
        <v>0</v>
      </c>
      <c r="D42" s="170">
        <f t="shared" ref="D42" si="4">E42*90%</f>
        <v>4500</v>
      </c>
      <c r="E42" s="184">
        <v>5000</v>
      </c>
    </row>
    <row r="43" spans="1:5" s="185" customFormat="1" ht="36" x14ac:dyDescent="0.35">
      <c r="A43" s="297" t="s">
        <v>584</v>
      </c>
      <c r="B43" s="214" t="s">
        <v>473</v>
      </c>
      <c r="C43" s="184">
        <v>0</v>
      </c>
      <c r="D43" s="184">
        <v>0</v>
      </c>
      <c r="E43" s="184">
        <v>10000</v>
      </c>
    </row>
    <row r="44" spans="1:5" s="185" customFormat="1" ht="36" x14ac:dyDescent="0.35">
      <c r="A44" s="297" t="s">
        <v>585</v>
      </c>
      <c r="B44" s="214" t="s">
        <v>461</v>
      </c>
      <c r="C44" s="184">
        <v>0</v>
      </c>
      <c r="D44" s="184">
        <v>0</v>
      </c>
      <c r="E44" s="184">
        <v>14000</v>
      </c>
    </row>
    <row r="45" spans="1:5" s="185" customFormat="1" ht="36" x14ac:dyDescent="0.35">
      <c r="A45" s="297" t="s">
        <v>586</v>
      </c>
      <c r="B45" s="214" t="s">
        <v>452</v>
      </c>
      <c r="C45" s="184">
        <v>0</v>
      </c>
      <c r="D45" s="184">
        <v>0</v>
      </c>
      <c r="E45" s="184">
        <v>14000</v>
      </c>
    </row>
    <row r="46" spans="1:5" s="185" customFormat="1" ht="36" x14ac:dyDescent="0.35">
      <c r="A46" s="297" t="s">
        <v>587</v>
      </c>
      <c r="B46" s="192" t="s">
        <v>464</v>
      </c>
      <c r="C46" s="184">
        <v>41000</v>
      </c>
      <c r="D46" s="184">
        <v>41000</v>
      </c>
      <c r="E46" s="184">
        <v>41000</v>
      </c>
    </row>
    <row r="47" spans="1:5" s="185" customFormat="1" ht="36" x14ac:dyDescent="0.35">
      <c r="A47" s="297" t="s">
        <v>588</v>
      </c>
      <c r="B47" s="214" t="s">
        <v>455</v>
      </c>
      <c r="C47" s="184">
        <v>5000</v>
      </c>
      <c r="D47" s="184">
        <v>5000</v>
      </c>
      <c r="E47" s="184">
        <v>5000</v>
      </c>
    </row>
    <row r="48" spans="1:5" s="223" customFormat="1" ht="17.25" x14ac:dyDescent="0.3">
      <c r="A48" s="21">
        <v>3</v>
      </c>
      <c r="B48" s="287" t="s">
        <v>263</v>
      </c>
      <c r="C48" s="18">
        <f>SUM(C50:C52)</f>
        <v>0</v>
      </c>
      <c r="D48" s="18">
        <f t="shared" ref="D48" si="5">SUM(D50:D52)</f>
        <v>50387</v>
      </c>
      <c r="E48" s="18">
        <f>SUM(E50:E52)</f>
        <v>50387</v>
      </c>
    </row>
    <row r="49" spans="1:5" s="223" customFormat="1" ht="17.25" x14ac:dyDescent="0.3">
      <c r="A49" s="198"/>
      <c r="B49" s="7" t="s">
        <v>7</v>
      </c>
      <c r="C49" s="7"/>
      <c r="D49" s="7"/>
      <c r="E49" s="7"/>
    </row>
    <row r="50" spans="1:5" s="185" customFormat="1" ht="54" x14ac:dyDescent="0.35">
      <c r="A50" s="297" t="s">
        <v>591</v>
      </c>
      <c r="B50" s="214" t="s">
        <v>707</v>
      </c>
      <c r="C50" s="184">
        <v>0</v>
      </c>
      <c r="D50" s="184">
        <v>37648</v>
      </c>
      <c r="E50" s="184">
        <v>37648</v>
      </c>
    </row>
    <row r="51" spans="1:5" s="185" customFormat="1" ht="54" x14ac:dyDescent="0.35">
      <c r="A51" s="297" t="s">
        <v>705</v>
      </c>
      <c r="B51" s="214" t="s">
        <v>708</v>
      </c>
      <c r="C51" s="184">
        <v>0</v>
      </c>
      <c r="D51" s="184">
        <v>7162</v>
      </c>
      <c r="E51" s="184">
        <v>7162</v>
      </c>
    </row>
    <row r="52" spans="1:5" s="185" customFormat="1" ht="54" x14ac:dyDescent="0.35">
      <c r="A52" s="297" t="s">
        <v>706</v>
      </c>
      <c r="B52" s="214" t="s">
        <v>709</v>
      </c>
      <c r="C52" s="184">
        <v>0</v>
      </c>
      <c r="D52" s="184">
        <v>5577</v>
      </c>
      <c r="E52" s="184">
        <v>5577</v>
      </c>
    </row>
    <row r="53" spans="1:5" s="397" customFormat="1" ht="34.5" x14ac:dyDescent="0.25">
      <c r="A53" s="168">
        <v>4</v>
      </c>
      <c r="B53" s="295" t="s">
        <v>542</v>
      </c>
      <c r="C53" s="354">
        <f>SUM(C55:C63)</f>
        <v>34700</v>
      </c>
      <c r="D53" s="354">
        <f t="shared" ref="D53:E53" si="6">SUM(D55:D63)</f>
        <v>56603.5</v>
      </c>
      <c r="E53" s="354">
        <f t="shared" si="6"/>
        <v>56903.5</v>
      </c>
    </row>
    <row r="54" spans="1:5" s="397" customFormat="1" ht="17.25" x14ac:dyDescent="0.25">
      <c r="A54" s="393"/>
      <c r="B54" s="394" t="s">
        <v>7</v>
      </c>
      <c r="C54" s="354"/>
      <c r="D54" s="354"/>
      <c r="E54" s="354"/>
    </row>
    <row r="55" spans="1:5" s="185" customFormat="1" ht="54" x14ac:dyDescent="0.35">
      <c r="A55" s="297" t="s">
        <v>592</v>
      </c>
      <c r="B55" s="214" t="s">
        <v>733</v>
      </c>
      <c r="C55" s="170">
        <v>0</v>
      </c>
      <c r="D55" s="170">
        <f>E55*90%</f>
        <v>2700</v>
      </c>
      <c r="E55" s="184">
        <v>3000</v>
      </c>
    </row>
    <row r="56" spans="1:5" s="185" customFormat="1" ht="144" x14ac:dyDescent="0.35">
      <c r="A56" s="297" t="s">
        <v>681</v>
      </c>
      <c r="B56" s="192" t="s">
        <v>734</v>
      </c>
      <c r="C56" s="184">
        <v>13450</v>
      </c>
      <c r="D56" s="184">
        <v>13450</v>
      </c>
      <c r="E56" s="184">
        <v>13450</v>
      </c>
    </row>
    <row r="57" spans="1:5" s="185" customFormat="1" ht="144" x14ac:dyDescent="0.35">
      <c r="A57" s="297" t="s">
        <v>682</v>
      </c>
      <c r="B57" s="192" t="s">
        <v>735</v>
      </c>
      <c r="C57" s="184">
        <v>6250</v>
      </c>
      <c r="D57" s="184">
        <v>6250</v>
      </c>
      <c r="E57" s="184">
        <v>6250</v>
      </c>
    </row>
    <row r="58" spans="1:5" s="185" customFormat="1" ht="126" x14ac:dyDescent="0.35">
      <c r="A58" s="297" t="s">
        <v>683</v>
      </c>
      <c r="B58" s="192" t="s">
        <v>737</v>
      </c>
      <c r="C58" s="184">
        <v>0</v>
      </c>
      <c r="D58" s="184">
        <v>1803.5</v>
      </c>
      <c r="E58" s="184">
        <v>1803.5</v>
      </c>
    </row>
    <row r="59" spans="1:5" s="185" customFormat="1" ht="90" x14ac:dyDescent="0.35">
      <c r="A59" s="297" t="s">
        <v>684</v>
      </c>
      <c r="B59" s="214" t="s">
        <v>738</v>
      </c>
      <c r="C59" s="342">
        <v>0</v>
      </c>
      <c r="D59" s="184">
        <v>11500</v>
      </c>
      <c r="E59" s="184">
        <v>11500</v>
      </c>
    </row>
    <row r="60" spans="1:5" s="185" customFormat="1" ht="72" x14ac:dyDescent="0.35">
      <c r="A60" s="297" t="s">
        <v>721</v>
      </c>
      <c r="B60" s="214" t="s">
        <v>736</v>
      </c>
      <c r="C60" s="184">
        <v>15000</v>
      </c>
      <c r="D60" s="184">
        <v>15000</v>
      </c>
      <c r="E60" s="184">
        <v>15000</v>
      </c>
    </row>
    <row r="61" spans="1:5" s="185" customFormat="1" ht="126" x14ac:dyDescent="0.35">
      <c r="A61" s="297" t="s">
        <v>800</v>
      </c>
      <c r="B61" s="192" t="s">
        <v>797</v>
      </c>
      <c r="C61" s="342">
        <v>0</v>
      </c>
      <c r="D61" s="184">
        <v>1900</v>
      </c>
      <c r="E61" s="184">
        <v>1900</v>
      </c>
    </row>
    <row r="62" spans="1:5" s="185" customFormat="1" ht="126" x14ac:dyDescent="0.35">
      <c r="A62" s="297" t="s">
        <v>801</v>
      </c>
      <c r="B62" s="192" t="s">
        <v>798</v>
      </c>
      <c r="C62" s="342">
        <v>0</v>
      </c>
      <c r="D62" s="184">
        <v>2200</v>
      </c>
      <c r="E62" s="184">
        <v>2200</v>
      </c>
    </row>
    <row r="63" spans="1:5" s="185" customFormat="1" ht="126" x14ac:dyDescent="0.35">
      <c r="A63" s="297" t="s">
        <v>802</v>
      </c>
      <c r="B63" s="192" t="s">
        <v>799</v>
      </c>
      <c r="C63" s="342">
        <v>0</v>
      </c>
      <c r="D63" s="184">
        <v>1800</v>
      </c>
      <c r="E63" s="184">
        <v>1800</v>
      </c>
    </row>
    <row r="64" spans="1:5" s="397" customFormat="1" ht="17.25" x14ac:dyDescent="0.25">
      <c r="A64" s="168">
        <v>5</v>
      </c>
      <c r="B64" s="295" t="s">
        <v>704</v>
      </c>
      <c r="C64" s="354">
        <f>C66</f>
        <v>0</v>
      </c>
      <c r="D64" s="354">
        <f t="shared" ref="D64:E64" si="7">D66</f>
        <v>3307.8</v>
      </c>
      <c r="E64" s="354">
        <f t="shared" si="7"/>
        <v>3307.8</v>
      </c>
    </row>
    <row r="65" spans="1:5" s="397" customFormat="1" ht="17.25" x14ac:dyDescent="0.25">
      <c r="A65" s="393"/>
      <c r="B65" s="394" t="s">
        <v>7</v>
      </c>
      <c r="C65" s="354"/>
      <c r="D65" s="354"/>
      <c r="E65" s="354"/>
    </row>
    <row r="66" spans="1:5" s="185" customFormat="1" ht="108" x14ac:dyDescent="0.35">
      <c r="A66" s="297" t="s">
        <v>685</v>
      </c>
      <c r="B66" s="192" t="s">
        <v>732</v>
      </c>
      <c r="C66" s="184">
        <v>0</v>
      </c>
      <c r="D66" s="184">
        <v>3307.8</v>
      </c>
      <c r="E66" s="184">
        <v>3307.8</v>
      </c>
    </row>
    <row r="67" spans="1:5" ht="17.25" x14ac:dyDescent="0.25">
      <c r="A67" s="21">
        <v>6</v>
      </c>
      <c r="B67" s="18" t="s">
        <v>11</v>
      </c>
      <c r="C67" s="18">
        <v>20000</v>
      </c>
      <c r="D67" s="18">
        <v>20000</v>
      </c>
      <c r="E67" s="18">
        <v>20000</v>
      </c>
    </row>
  </sheetData>
  <mergeCells count="4">
    <mergeCell ref="A4:E4"/>
    <mergeCell ref="A6:E6"/>
    <mergeCell ref="A1:E1"/>
    <mergeCell ref="A2:E2"/>
  </mergeCells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A3" sqref="A3:I3"/>
    </sheetView>
  </sheetViews>
  <sheetFormatPr defaultRowHeight="15" x14ac:dyDescent="0.2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 x14ac:dyDescent="0.25">
      <c r="A1" s="446" t="s">
        <v>58</v>
      </c>
      <c r="B1" s="446"/>
      <c r="C1" s="446"/>
      <c r="D1" s="446"/>
      <c r="E1" s="446"/>
      <c r="F1" s="446"/>
      <c r="G1" s="446"/>
      <c r="H1" s="446"/>
      <c r="I1" s="446"/>
    </row>
    <row r="2" spans="1:9" ht="16.5" x14ac:dyDescent="0.3">
      <c r="A2" s="447" t="s">
        <v>2</v>
      </c>
      <c r="B2" s="447"/>
      <c r="C2" s="447"/>
      <c r="D2" s="447"/>
      <c r="E2" s="447"/>
      <c r="F2" s="447"/>
      <c r="G2" s="447"/>
      <c r="H2" s="447"/>
      <c r="I2" s="447"/>
    </row>
    <row r="3" spans="1:9" ht="16.5" x14ac:dyDescent="0.3">
      <c r="A3" s="447" t="s">
        <v>834</v>
      </c>
      <c r="B3" s="447"/>
      <c r="C3" s="447"/>
      <c r="D3" s="447"/>
      <c r="E3" s="447"/>
      <c r="F3" s="447"/>
      <c r="G3" s="447"/>
      <c r="H3" s="447"/>
      <c r="I3" s="447"/>
    </row>
    <row r="4" spans="1:9" ht="16.5" x14ac:dyDescent="0.25">
      <c r="A4" s="446" t="s">
        <v>59</v>
      </c>
      <c r="B4" s="446"/>
      <c r="C4" s="446"/>
      <c r="D4" s="446"/>
      <c r="E4" s="446"/>
      <c r="F4" s="446"/>
      <c r="G4" s="446"/>
      <c r="H4" s="446"/>
      <c r="I4" s="446"/>
    </row>
    <row r="5" spans="1:9" ht="16.5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59.25" customHeight="1" x14ac:dyDescent="0.25">
      <c r="A6" s="448" t="s">
        <v>60</v>
      </c>
      <c r="B6" s="448"/>
      <c r="C6" s="448"/>
      <c r="D6" s="448"/>
      <c r="E6" s="448"/>
      <c r="F6" s="448"/>
      <c r="G6" s="448"/>
      <c r="H6" s="448"/>
      <c r="I6" s="448"/>
    </row>
    <row r="8" spans="1:9" ht="48.75" customHeight="1" x14ac:dyDescent="0.25">
      <c r="A8" s="445" t="s">
        <v>61</v>
      </c>
      <c r="B8" s="445"/>
      <c r="C8" s="445"/>
      <c r="D8" s="445"/>
      <c r="E8" s="445"/>
      <c r="F8" s="445"/>
      <c r="G8" s="445"/>
      <c r="H8" s="445"/>
      <c r="I8" s="445"/>
    </row>
    <row r="10" spans="1:9" ht="16.5" x14ac:dyDescent="0.25">
      <c r="A10" s="456" t="s">
        <v>62</v>
      </c>
      <c r="B10" s="456"/>
      <c r="C10" s="456"/>
      <c r="D10" s="456"/>
      <c r="E10" s="456"/>
      <c r="F10" s="456"/>
      <c r="G10" s="456"/>
      <c r="H10" s="456"/>
      <c r="I10" s="456"/>
    </row>
    <row r="11" spans="1:9" ht="17.25" thickBot="1" x14ac:dyDescent="0.3">
      <c r="A11" s="33"/>
      <c r="B11" s="33"/>
      <c r="C11" s="33"/>
      <c r="D11" s="33"/>
      <c r="E11" s="33"/>
      <c r="F11" s="33"/>
      <c r="G11" s="33"/>
      <c r="H11" s="33"/>
      <c r="I11" s="33"/>
    </row>
    <row r="12" spans="1:9" ht="31.5" customHeight="1" x14ac:dyDescent="0.25">
      <c r="A12" s="457" t="s">
        <v>63</v>
      </c>
      <c r="B12" s="458"/>
      <c r="C12" s="459"/>
      <c r="D12" s="466" t="s">
        <v>39</v>
      </c>
      <c r="E12" s="466"/>
      <c r="F12" s="466"/>
      <c r="G12" s="466"/>
      <c r="H12" s="466"/>
      <c r="I12" s="466"/>
    </row>
    <row r="13" spans="1:9" ht="16.5" x14ac:dyDescent="0.25">
      <c r="A13" s="460"/>
      <c r="B13" s="461"/>
      <c r="C13" s="462"/>
      <c r="D13" s="467" t="s">
        <v>64</v>
      </c>
      <c r="E13" s="467"/>
      <c r="F13" s="467"/>
      <c r="G13" s="467" t="s">
        <v>65</v>
      </c>
      <c r="H13" s="467"/>
      <c r="I13" s="467"/>
    </row>
    <row r="14" spans="1:9" ht="33.75" thickBot="1" x14ac:dyDescent="0.3">
      <c r="A14" s="463"/>
      <c r="B14" s="464"/>
      <c r="C14" s="465"/>
      <c r="D14" s="34" t="s">
        <v>14</v>
      </c>
      <c r="E14" s="34" t="s">
        <v>15</v>
      </c>
      <c r="F14" s="35" t="s">
        <v>5</v>
      </c>
      <c r="G14" s="34" t="s">
        <v>14</v>
      </c>
      <c r="H14" s="34" t="s">
        <v>15</v>
      </c>
      <c r="I14" s="36" t="s">
        <v>5</v>
      </c>
    </row>
    <row r="15" spans="1:9" ht="16.5" x14ac:dyDescent="0.25">
      <c r="A15" s="468" t="s">
        <v>66</v>
      </c>
      <c r="B15" s="469"/>
      <c r="C15" s="472" t="s">
        <v>36</v>
      </c>
      <c r="D15" s="473"/>
      <c r="E15" s="473"/>
      <c r="F15" s="473"/>
      <c r="G15" s="473"/>
      <c r="H15" s="473"/>
      <c r="I15" s="474"/>
    </row>
    <row r="16" spans="1:9" ht="16.5" x14ac:dyDescent="0.25">
      <c r="A16" s="470"/>
      <c r="B16" s="471"/>
      <c r="C16" s="475" t="s">
        <v>67</v>
      </c>
      <c r="D16" s="476"/>
      <c r="E16" s="476"/>
      <c r="F16" s="476"/>
      <c r="G16" s="476"/>
      <c r="H16" s="476"/>
      <c r="I16" s="477"/>
    </row>
    <row r="17" spans="1:13" ht="16.5" x14ac:dyDescent="0.25">
      <c r="A17" s="478" t="s">
        <v>68</v>
      </c>
      <c r="B17" s="479" t="s">
        <v>69</v>
      </c>
      <c r="C17" s="37" t="s">
        <v>70</v>
      </c>
      <c r="D17" s="38"/>
      <c r="E17" s="38"/>
      <c r="F17" s="39"/>
      <c r="G17" s="39"/>
      <c r="H17" s="39"/>
      <c r="I17" s="40"/>
    </row>
    <row r="18" spans="1:13" ht="42" customHeight="1" x14ac:dyDescent="0.25">
      <c r="A18" s="478"/>
      <c r="B18" s="479"/>
      <c r="C18" s="480" t="s">
        <v>200</v>
      </c>
      <c r="D18" s="481"/>
      <c r="E18" s="481"/>
      <c r="F18" s="481"/>
      <c r="G18" s="481"/>
      <c r="H18" s="481"/>
      <c r="I18" s="482"/>
    </row>
    <row r="19" spans="1:13" ht="17.25" thickBot="1" x14ac:dyDescent="0.3">
      <c r="A19" s="483" t="s">
        <v>71</v>
      </c>
      <c r="B19" s="484"/>
      <c r="C19" s="41"/>
      <c r="D19" s="42" t="s">
        <v>72</v>
      </c>
      <c r="E19" s="42" t="s">
        <v>72</v>
      </c>
      <c r="F19" s="42" t="s">
        <v>72</v>
      </c>
      <c r="G19" s="43">
        <f>SUM(Aragatsotn!C12:C13,Aragatsotn!C19:C28)</f>
        <v>0</v>
      </c>
      <c r="H19" s="43">
        <f>Aragatsotn!D12+Aragatsotn!D13+Aragatsotn!D19+Aragatsotn!D20+Aragatsotn!D21+Aragatsotn!D22+Aragatsotn!D23+Aragatsotn!D24+Aragatsotn!D25+Aragatsotn!D26+Aragatsotn!D27+Aragatsotn!D28+Aragatsotn!D42</f>
        <v>314195</v>
      </c>
      <c r="I19" s="43">
        <f>Aragatsotn!E12+Aragatsotn!E13+Aragatsotn!E19+Aragatsotn!E20+Aragatsotn!E21+Aragatsotn!E22+Aragatsotn!E23+Aragatsotn!E24+Aragatsotn!E25+Aragatsotn!E26+Aragatsotn!E27+Aragatsotn!E28+Aragatsotn!E42</f>
        <v>331100</v>
      </c>
      <c r="K19" s="332"/>
      <c r="M19" s="332"/>
    </row>
    <row r="20" spans="1:13" ht="16.5" x14ac:dyDescent="0.25">
      <c r="A20" s="485" t="s">
        <v>73</v>
      </c>
      <c r="B20" s="486"/>
      <c r="C20" s="486"/>
      <c r="D20" s="486"/>
      <c r="E20" s="486"/>
      <c r="F20" s="486"/>
      <c r="G20" s="486"/>
      <c r="H20" s="487"/>
      <c r="I20" s="488"/>
    </row>
    <row r="21" spans="1:13" ht="17.25" thickBot="1" x14ac:dyDescent="0.3">
      <c r="A21" s="453" t="s">
        <v>827</v>
      </c>
      <c r="B21" s="454"/>
      <c r="C21" s="454"/>
      <c r="D21" s="454"/>
      <c r="E21" s="454"/>
      <c r="F21" s="454"/>
      <c r="G21" s="454"/>
      <c r="H21" s="454"/>
      <c r="I21" s="455"/>
    </row>
    <row r="22" spans="1:13" ht="17.25" thickBot="1" x14ac:dyDescent="0.3">
      <c r="A22" s="495" t="s">
        <v>74</v>
      </c>
      <c r="B22" s="496"/>
      <c r="C22" s="496"/>
      <c r="D22" s="496"/>
      <c r="E22" s="496"/>
      <c r="F22" s="496"/>
      <c r="G22" s="496"/>
      <c r="H22" s="496"/>
      <c r="I22" s="497"/>
    </row>
    <row r="23" spans="1:13" ht="56.25" customHeight="1" thickBot="1" x14ac:dyDescent="0.3">
      <c r="A23" s="498" t="s">
        <v>75</v>
      </c>
      <c r="B23" s="499"/>
      <c r="C23" s="500" t="s">
        <v>636</v>
      </c>
      <c r="D23" s="501"/>
      <c r="E23" s="501"/>
      <c r="F23" s="501"/>
      <c r="G23" s="501"/>
      <c r="H23" s="501"/>
      <c r="I23" s="502"/>
    </row>
    <row r="24" spans="1:13" ht="46.5" customHeight="1" thickBot="1" x14ac:dyDescent="0.3">
      <c r="A24" s="503" t="s">
        <v>77</v>
      </c>
      <c r="B24" s="504"/>
      <c r="C24" s="44"/>
      <c r="D24" s="44"/>
      <c r="E24" s="44"/>
      <c r="F24" s="44"/>
      <c r="G24" s="44"/>
      <c r="H24" s="44"/>
      <c r="I24" s="45"/>
    </row>
    <row r="25" spans="1:13" ht="16.5" x14ac:dyDescent="0.25">
      <c r="A25" s="505" t="s">
        <v>78</v>
      </c>
      <c r="B25" s="506"/>
      <c r="C25" s="506"/>
      <c r="D25" s="506"/>
      <c r="E25" s="506"/>
      <c r="F25" s="506"/>
      <c r="G25" s="507"/>
      <c r="H25" s="507"/>
      <c r="I25" s="508"/>
    </row>
    <row r="26" spans="1:13" ht="17.25" thickBot="1" x14ac:dyDescent="0.3">
      <c r="A26" s="449" t="s">
        <v>199</v>
      </c>
      <c r="B26" s="450"/>
      <c r="C26" s="450"/>
      <c r="D26" s="450"/>
      <c r="E26" s="450"/>
      <c r="F26" s="450"/>
      <c r="G26" s="451"/>
      <c r="H26" s="451"/>
      <c r="I26" s="452"/>
    </row>
    <row r="27" spans="1:13" ht="16.5" x14ac:dyDescent="0.25">
      <c r="A27" s="505" t="s">
        <v>79</v>
      </c>
      <c r="B27" s="506"/>
      <c r="C27" s="506"/>
      <c r="D27" s="506"/>
      <c r="E27" s="506"/>
      <c r="F27" s="506"/>
      <c r="G27" s="507"/>
      <c r="H27" s="507"/>
      <c r="I27" s="508"/>
    </row>
    <row r="28" spans="1:13" s="51" customFormat="1" ht="16.5" customHeight="1" thickBot="1" x14ac:dyDescent="0.3">
      <c r="A28" s="449" t="s">
        <v>98</v>
      </c>
      <c r="B28" s="450"/>
      <c r="C28" s="450"/>
      <c r="D28" s="450"/>
      <c r="E28" s="450"/>
      <c r="F28" s="450"/>
      <c r="G28" s="451"/>
      <c r="H28" s="451"/>
      <c r="I28" s="452"/>
    </row>
    <row r="29" spans="1:13" s="51" customFormat="1" ht="16.5" x14ac:dyDescent="0.3">
      <c r="A29" s="532" t="s">
        <v>66</v>
      </c>
      <c r="B29" s="533"/>
      <c r="C29" s="538" t="s">
        <v>36</v>
      </c>
      <c r="D29" s="539"/>
      <c r="E29" s="539"/>
      <c r="F29" s="539"/>
      <c r="G29" s="539"/>
      <c r="H29" s="539"/>
      <c r="I29" s="540"/>
    </row>
    <row r="30" spans="1:13" s="51" customFormat="1" ht="16.5" x14ac:dyDescent="0.3">
      <c r="A30" s="534"/>
      <c r="B30" s="535"/>
      <c r="C30" s="612" t="s">
        <v>135</v>
      </c>
      <c r="D30" s="613"/>
      <c r="E30" s="613"/>
      <c r="F30" s="614"/>
      <c r="G30" s="614"/>
      <c r="H30" s="614"/>
      <c r="I30" s="615"/>
    </row>
    <row r="31" spans="1:13" s="51" customFormat="1" ht="17.25" thickBot="1" x14ac:dyDescent="0.35">
      <c r="A31" s="536"/>
      <c r="B31" s="537"/>
      <c r="C31" s="545" t="s">
        <v>87</v>
      </c>
      <c r="D31" s="546"/>
      <c r="E31" s="546"/>
      <c r="F31" s="547"/>
      <c r="G31" s="547"/>
      <c r="H31" s="547"/>
      <c r="I31" s="548"/>
    </row>
    <row r="32" spans="1:13" s="51" customFormat="1" ht="17.25" thickBot="1" x14ac:dyDescent="0.35">
      <c r="A32" s="54" t="s">
        <v>124</v>
      </c>
      <c r="B32" s="234" t="s">
        <v>89</v>
      </c>
      <c r="C32" s="516" t="s">
        <v>135</v>
      </c>
      <c r="D32" s="517"/>
      <c r="E32" s="517"/>
      <c r="F32" s="517"/>
      <c r="G32" s="517"/>
      <c r="H32" s="517"/>
      <c r="I32" s="518"/>
    </row>
    <row r="33" spans="1:9" s="51" customFormat="1" ht="38.25" customHeight="1" thickBot="1" x14ac:dyDescent="0.35">
      <c r="A33" s="519" t="s">
        <v>90</v>
      </c>
      <c r="B33" s="520"/>
      <c r="C33" s="308" t="s">
        <v>136</v>
      </c>
      <c r="D33" s="277">
        <v>0</v>
      </c>
      <c r="E33" s="277">
        <v>1</v>
      </c>
      <c r="F33" s="277">
        <v>1.2</v>
      </c>
      <c r="G33" s="234"/>
      <c r="H33" s="234"/>
      <c r="I33" s="234"/>
    </row>
    <row r="34" spans="1:9" s="51" customFormat="1" ht="17.25" thickBot="1" x14ac:dyDescent="0.35">
      <c r="A34" s="519" t="s">
        <v>93</v>
      </c>
      <c r="B34" s="520"/>
      <c r="C34" s="231"/>
      <c r="D34" s="231"/>
      <c r="E34" s="231"/>
      <c r="F34" s="234"/>
      <c r="G34" s="234"/>
      <c r="H34" s="234"/>
      <c r="I34" s="234"/>
    </row>
    <row r="35" spans="1:9" s="51" customFormat="1" ht="58.5" customHeight="1" thickBot="1" x14ac:dyDescent="0.35">
      <c r="A35" s="519" t="s">
        <v>94</v>
      </c>
      <c r="B35" s="554"/>
      <c r="C35" s="520"/>
      <c r="D35" s="231"/>
      <c r="E35" s="231"/>
      <c r="F35" s="234"/>
      <c r="G35" s="58">
        <f>SUM(Aragatsotn!C14:C15)</f>
        <v>0</v>
      </c>
      <c r="H35" s="58">
        <f>SUM(Aragatsotn!D14:D15)</f>
        <v>2400</v>
      </c>
      <c r="I35" s="58">
        <f>SUM(Aragatsotn!E14:E15)</f>
        <v>4000</v>
      </c>
    </row>
    <row r="36" spans="1:9" s="51" customFormat="1" ht="17.25" thickBot="1" x14ac:dyDescent="0.35">
      <c r="A36" s="519" t="s">
        <v>95</v>
      </c>
      <c r="B36" s="520"/>
      <c r="C36" s="59">
        <f>I35</f>
        <v>4000</v>
      </c>
      <c r="D36" s="59"/>
      <c r="E36" s="59"/>
      <c r="F36" s="234"/>
      <c r="G36" s="234"/>
      <c r="H36" s="234"/>
      <c r="I36" s="234"/>
    </row>
    <row r="37" spans="1:9" s="51" customFormat="1" ht="96.75" customHeight="1" thickBot="1" x14ac:dyDescent="0.35">
      <c r="A37" s="519" t="s">
        <v>96</v>
      </c>
      <c r="B37" s="520"/>
      <c r="C37" s="231"/>
      <c r="D37" s="231"/>
      <c r="E37" s="231"/>
      <c r="F37" s="234"/>
      <c r="G37" s="234"/>
      <c r="H37" s="234"/>
      <c r="I37" s="234"/>
    </row>
    <row r="38" spans="1:9" s="51" customFormat="1" ht="16.5" x14ac:dyDescent="0.3">
      <c r="A38" s="616" t="s">
        <v>78</v>
      </c>
      <c r="B38" s="617"/>
      <c r="C38" s="617"/>
      <c r="D38" s="617"/>
      <c r="E38" s="617"/>
      <c r="F38" s="617"/>
      <c r="G38" s="617"/>
      <c r="H38" s="617"/>
      <c r="I38" s="618"/>
    </row>
    <row r="39" spans="1:9" s="51" customFormat="1" ht="17.25" thickBot="1" x14ac:dyDescent="0.35">
      <c r="A39" s="516" t="s">
        <v>637</v>
      </c>
      <c r="B39" s="517"/>
      <c r="C39" s="517"/>
      <c r="D39" s="517"/>
      <c r="E39" s="517"/>
      <c r="F39" s="517"/>
      <c r="G39" s="517"/>
      <c r="H39" s="517"/>
      <c r="I39" s="518"/>
    </row>
    <row r="40" spans="1:9" s="51" customFormat="1" ht="16.5" x14ac:dyDescent="0.3">
      <c r="A40" s="616" t="s">
        <v>79</v>
      </c>
      <c r="B40" s="617"/>
      <c r="C40" s="617"/>
      <c r="D40" s="617"/>
      <c r="E40" s="617"/>
      <c r="F40" s="617"/>
      <c r="G40" s="617"/>
      <c r="H40" s="617"/>
      <c r="I40" s="618"/>
    </row>
    <row r="41" spans="1:9" s="51" customFormat="1" ht="17.25" thickBot="1" x14ac:dyDescent="0.35">
      <c r="A41" s="516" t="s">
        <v>97</v>
      </c>
      <c r="B41" s="517"/>
      <c r="C41" s="517"/>
      <c r="D41" s="517"/>
      <c r="E41" s="517"/>
      <c r="F41" s="517"/>
      <c r="G41" s="517"/>
      <c r="H41" s="517"/>
      <c r="I41" s="518"/>
    </row>
    <row r="42" spans="1:9" ht="16.5" x14ac:dyDescent="0.25">
      <c r="A42" s="521" t="s">
        <v>63</v>
      </c>
      <c r="B42" s="522"/>
      <c r="C42" s="522"/>
      <c r="D42" s="527" t="s">
        <v>39</v>
      </c>
      <c r="E42" s="528"/>
      <c r="F42" s="528"/>
      <c r="G42" s="528"/>
      <c r="H42" s="528"/>
      <c r="I42" s="529"/>
    </row>
    <row r="43" spans="1:9" ht="19.5" customHeight="1" x14ac:dyDescent="0.25">
      <c r="A43" s="523"/>
      <c r="B43" s="524"/>
      <c r="C43" s="524"/>
      <c r="D43" s="530" t="s">
        <v>64</v>
      </c>
      <c r="E43" s="531"/>
      <c r="F43" s="433"/>
      <c r="G43" s="530" t="s">
        <v>65</v>
      </c>
      <c r="H43" s="531"/>
      <c r="I43" s="433"/>
    </row>
    <row r="44" spans="1:9" ht="33.75" thickBot="1" x14ac:dyDescent="0.3">
      <c r="A44" s="525"/>
      <c r="B44" s="526"/>
      <c r="C44" s="526"/>
      <c r="D44" s="34" t="s">
        <v>14</v>
      </c>
      <c r="E44" s="34" t="s">
        <v>15</v>
      </c>
      <c r="F44" s="52" t="s">
        <v>5</v>
      </c>
      <c r="G44" s="34" t="s">
        <v>14</v>
      </c>
      <c r="H44" s="34" t="s">
        <v>15</v>
      </c>
      <c r="I44" s="53" t="s">
        <v>5</v>
      </c>
    </row>
    <row r="45" spans="1:9" ht="16.5" x14ac:dyDescent="0.3">
      <c r="A45" s="532" t="s">
        <v>66</v>
      </c>
      <c r="B45" s="533"/>
      <c r="C45" s="538" t="s">
        <v>36</v>
      </c>
      <c r="D45" s="539"/>
      <c r="E45" s="539"/>
      <c r="F45" s="539"/>
      <c r="G45" s="539"/>
      <c r="H45" s="539"/>
      <c r="I45" s="540"/>
    </row>
    <row r="46" spans="1:9" ht="16.5" x14ac:dyDescent="0.3">
      <c r="A46" s="534"/>
      <c r="B46" s="535"/>
      <c r="C46" s="541" t="s">
        <v>86</v>
      </c>
      <c r="D46" s="542"/>
      <c r="E46" s="542"/>
      <c r="F46" s="543"/>
      <c r="G46" s="543"/>
      <c r="H46" s="543"/>
      <c r="I46" s="544"/>
    </row>
    <row r="47" spans="1:9" ht="17.25" thickBot="1" x14ac:dyDescent="0.35">
      <c r="A47" s="536"/>
      <c r="B47" s="537"/>
      <c r="C47" s="545" t="s">
        <v>87</v>
      </c>
      <c r="D47" s="546"/>
      <c r="E47" s="546"/>
      <c r="F47" s="547"/>
      <c r="G47" s="547"/>
      <c r="H47" s="547"/>
      <c r="I47" s="548"/>
    </row>
    <row r="48" spans="1:9" ht="17.25" thickBot="1" x14ac:dyDescent="0.35">
      <c r="A48" s="54" t="s">
        <v>88</v>
      </c>
      <c r="B48" s="55" t="s">
        <v>89</v>
      </c>
      <c r="C48" s="549" t="s">
        <v>196</v>
      </c>
      <c r="D48" s="550"/>
      <c r="E48" s="550"/>
      <c r="F48" s="550"/>
      <c r="G48" s="550"/>
      <c r="H48" s="550"/>
      <c r="I48" s="551"/>
    </row>
    <row r="49" spans="1:9" ht="73.5" customHeight="1" thickBot="1" x14ac:dyDescent="0.35">
      <c r="A49" s="552" t="s">
        <v>90</v>
      </c>
      <c r="B49" s="553"/>
      <c r="C49" s="56" t="s">
        <v>91</v>
      </c>
      <c r="D49" s="61">
        <v>0</v>
      </c>
      <c r="E49" s="239">
        <v>16</v>
      </c>
      <c r="F49" s="239">
        <v>16</v>
      </c>
      <c r="G49" s="55"/>
      <c r="H49" s="55"/>
      <c r="I49" s="55"/>
    </row>
    <row r="50" spans="1:9" ht="59.25" customHeight="1" thickBot="1" x14ac:dyDescent="0.35">
      <c r="A50" s="516"/>
      <c r="B50" s="518"/>
      <c r="C50" s="306" t="s">
        <v>92</v>
      </c>
      <c r="D50" s="312">
        <v>0</v>
      </c>
      <c r="E50" s="312">
        <v>9300</v>
      </c>
      <c r="F50" s="312">
        <v>9300</v>
      </c>
      <c r="G50" s="55"/>
      <c r="H50" s="55"/>
      <c r="I50" s="55"/>
    </row>
    <row r="51" spans="1:9" ht="36.75" customHeight="1" thickBot="1" x14ac:dyDescent="0.35">
      <c r="A51" s="519" t="s">
        <v>93</v>
      </c>
      <c r="B51" s="520"/>
      <c r="C51" s="56"/>
      <c r="D51" s="56"/>
      <c r="E51" s="56"/>
      <c r="F51" s="55"/>
      <c r="G51" s="55"/>
      <c r="H51" s="55"/>
      <c r="I51" s="55"/>
    </row>
    <row r="52" spans="1:9" ht="52.5" customHeight="1" thickBot="1" x14ac:dyDescent="0.35">
      <c r="A52" s="519" t="s">
        <v>94</v>
      </c>
      <c r="B52" s="554"/>
      <c r="C52" s="520"/>
      <c r="D52" s="56"/>
      <c r="E52" s="56"/>
      <c r="F52" s="55"/>
      <c r="G52" s="58">
        <f>SUM(Aragatsotn!C29:C38)</f>
        <v>0</v>
      </c>
      <c r="H52" s="58">
        <f>SUM(Aragatsotn!D29:D38)</f>
        <v>148000</v>
      </c>
      <c r="I52" s="58">
        <f>SUM(Aragatsotn!E29:E38)</f>
        <v>148000</v>
      </c>
    </row>
    <row r="53" spans="1:9" ht="17.25" thickBot="1" x14ac:dyDescent="0.35">
      <c r="A53" s="519" t="s">
        <v>95</v>
      </c>
      <c r="B53" s="520"/>
      <c r="C53" s="59">
        <f>I52</f>
        <v>148000</v>
      </c>
      <c r="D53" s="60"/>
      <c r="E53" s="60"/>
      <c r="F53" s="55"/>
      <c r="G53" s="55"/>
      <c r="H53" s="55"/>
      <c r="I53" s="55"/>
    </row>
    <row r="54" spans="1:9" ht="66" customHeight="1" thickBot="1" x14ac:dyDescent="0.35">
      <c r="A54" s="519" t="s">
        <v>96</v>
      </c>
      <c r="B54" s="520"/>
      <c r="C54" s="56"/>
      <c r="D54" s="56"/>
      <c r="E54" s="56"/>
      <c r="F54" s="55"/>
      <c r="G54" s="55"/>
      <c r="H54" s="55"/>
      <c r="I54" s="55"/>
    </row>
    <row r="55" spans="1:9" ht="17.25" thickBot="1" x14ac:dyDescent="0.35">
      <c r="A55" s="555" t="s">
        <v>78</v>
      </c>
      <c r="B55" s="556"/>
      <c r="C55" s="556"/>
      <c r="D55" s="556"/>
      <c r="E55" s="556"/>
      <c r="F55" s="556"/>
      <c r="G55" s="556"/>
      <c r="H55" s="556"/>
      <c r="I55" s="557"/>
    </row>
    <row r="56" spans="1:9" ht="17.25" thickBot="1" x14ac:dyDescent="0.35">
      <c r="A56" s="519" t="s">
        <v>195</v>
      </c>
      <c r="B56" s="554"/>
      <c r="C56" s="554"/>
      <c r="D56" s="554"/>
      <c r="E56" s="554"/>
      <c r="F56" s="554"/>
      <c r="G56" s="554"/>
      <c r="H56" s="554"/>
      <c r="I56" s="520"/>
    </row>
    <row r="57" spans="1:9" ht="17.25" thickBot="1" x14ac:dyDescent="0.35">
      <c r="A57" s="555" t="s">
        <v>79</v>
      </c>
      <c r="B57" s="556"/>
      <c r="C57" s="556"/>
      <c r="D57" s="556"/>
      <c r="E57" s="556"/>
      <c r="F57" s="556"/>
      <c r="G57" s="556"/>
      <c r="H57" s="556"/>
      <c r="I57" s="557"/>
    </row>
    <row r="58" spans="1:9" ht="17.25" thickBot="1" x14ac:dyDescent="0.35">
      <c r="A58" s="519" t="s">
        <v>97</v>
      </c>
      <c r="B58" s="554"/>
      <c r="C58" s="554"/>
      <c r="D58" s="554"/>
      <c r="E58" s="554"/>
      <c r="F58" s="554"/>
      <c r="G58" s="554"/>
      <c r="H58" s="554"/>
      <c r="I58" s="520"/>
    </row>
    <row r="59" spans="1:9" ht="16.5" x14ac:dyDescent="0.25">
      <c r="A59" s="509" t="s">
        <v>66</v>
      </c>
      <c r="B59" s="510"/>
      <c r="C59" s="513" t="s">
        <v>36</v>
      </c>
      <c r="D59" s="514"/>
      <c r="E59" s="514"/>
      <c r="F59" s="514"/>
      <c r="G59" s="514"/>
      <c r="H59" s="514"/>
      <c r="I59" s="515"/>
    </row>
    <row r="60" spans="1:9" ht="18" customHeight="1" x14ac:dyDescent="0.25">
      <c r="A60" s="511"/>
      <c r="B60" s="512"/>
      <c r="C60" s="428" t="s">
        <v>80</v>
      </c>
      <c r="D60" s="429"/>
      <c r="E60" s="429"/>
      <c r="F60" s="429"/>
      <c r="G60" s="429"/>
      <c r="H60" s="429"/>
      <c r="I60" s="430"/>
    </row>
    <row r="61" spans="1:9" ht="16.5" x14ac:dyDescent="0.25">
      <c r="A61" s="561" t="s">
        <v>81</v>
      </c>
      <c r="B61" s="562" t="s">
        <v>82</v>
      </c>
      <c r="C61" s="489" t="s">
        <v>70</v>
      </c>
      <c r="D61" s="490"/>
      <c r="E61" s="490"/>
      <c r="F61" s="490"/>
      <c r="G61" s="490"/>
      <c r="H61" s="490"/>
      <c r="I61" s="491"/>
    </row>
    <row r="62" spans="1:9" ht="39.75" customHeight="1" x14ac:dyDescent="0.25">
      <c r="A62" s="561"/>
      <c r="B62" s="562"/>
      <c r="C62" s="492" t="s">
        <v>198</v>
      </c>
      <c r="D62" s="493"/>
      <c r="E62" s="493"/>
      <c r="F62" s="493"/>
      <c r="G62" s="493"/>
      <c r="H62" s="493"/>
      <c r="I62" s="494"/>
    </row>
    <row r="63" spans="1:9" ht="17.25" thickBot="1" x14ac:dyDescent="0.3">
      <c r="A63" s="586" t="s">
        <v>71</v>
      </c>
      <c r="B63" s="587"/>
      <c r="C63" s="46"/>
      <c r="D63" s="47" t="s">
        <v>72</v>
      </c>
      <c r="E63" s="47" t="s">
        <v>72</v>
      </c>
      <c r="F63" s="47" t="s">
        <v>72</v>
      </c>
      <c r="G63" s="48">
        <f>SUM(Aragatsotn!C39:C41,Aragatsotn!C47)</f>
        <v>0</v>
      </c>
      <c r="H63" s="48">
        <f>Aragatsotn!D39+Aragatsotn!D40+Aragatsotn!D41+Aragatsotn!D47+Aragatsotn!D44</f>
        <v>34800</v>
      </c>
      <c r="I63" s="48">
        <f>Aragatsotn!E39+Aragatsotn!E40+Aragatsotn!E41+Aragatsotn!E47+Aragatsotn!E44</f>
        <v>94500</v>
      </c>
    </row>
    <row r="64" spans="1:9" ht="16.5" x14ac:dyDescent="0.25">
      <c r="A64" s="588" t="s">
        <v>73</v>
      </c>
      <c r="B64" s="589"/>
      <c r="C64" s="589"/>
      <c r="D64" s="589"/>
      <c r="E64" s="589"/>
      <c r="F64" s="589"/>
      <c r="G64" s="589"/>
      <c r="H64" s="589"/>
      <c r="I64" s="590"/>
    </row>
    <row r="65" spans="1:9" ht="17.25" thickBot="1" x14ac:dyDescent="0.3">
      <c r="A65" s="591" t="s">
        <v>832</v>
      </c>
      <c r="B65" s="592"/>
      <c r="C65" s="592"/>
      <c r="D65" s="592"/>
      <c r="E65" s="592"/>
      <c r="F65" s="592"/>
      <c r="G65" s="592"/>
      <c r="H65" s="592"/>
      <c r="I65" s="593"/>
    </row>
    <row r="66" spans="1:9" ht="17.25" thickBot="1" x14ac:dyDescent="0.3">
      <c r="A66" s="594" t="s">
        <v>74</v>
      </c>
      <c r="B66" s="595"/>
      <c r="C66" s="595"/>
      <c r="D66" s="595"/>
      <c r="E66" s="595"/>
      <c r="F66" s="595"/>
      <c r="G66" s="595"/>
      <c r="H66" s="595"/>
      <c r="I66" s="596"/>
    </row>
    <row r="67" spans="1:9" ht="57" customHeight="1" thickBot="1" x14ac:dyDescent="0.3">
      <c r="A67" s="597" t="s">
        <v>75</v>
      </c>
      <c r="B67" s="598"/>
      <c r="C67" s="599" t="s">
        <v>83</v>
      </c>
      <c r="D67" s="600"/>
      <c r="E67" s="600"/>
      <c r="F67" s="600"/>
      <c r="G67" s="600"/>
      <c r="H67" s="600"/>
      <c r="I67" s="601"/>
    </row>
    <row r="68" spans="1:9" ht="46.5" customHeight="1" thickBot="1" x14ac:dyDescent="0.3">
      <c r="A68" s="602" t="s">
        <v>77</v>
      </c>
      <c r="B68" s="603"/>
      <c r="C68" s="49"/>
      <c r="D68" s="49"/>
      <c r="E68" s="49"/>
      <c r="F68" s="49"/>
      <c r="G68" s="49"/>
      <c r="H68" s="49"/>
      <c r="I68" s="50"/>
    </row>
    <row r="69" spans="1:9" ht="16.5" x14ac:dyDescent="0.25">
      <c r="A69" s="604" t="s">
        <v>78</v>
      </c>
      <c r="B69" s="605"/>
      <c r="C69" s="605"/>
      <c r="D69" s="605"/>
      <c r="E69" s="605"/>
      <c r="F69" s="605"/>
      <c r="G69" s="606"/>
      <c r="H69" s="606"/>
      <c r="I69" s="607"/>
    </row>
    <row r="70" spans="1:9" ht="17.25" thickBot="1" x14ac:dyDescent="0.3">
      <c r="A70" s="608" t="s">
        <v>197</v>
      </c>
      <c r="B70" s="609"/>
      <c r="C70" s="609"/>
      <c r="D70" s="609"/>
      <c r="E70" s="609"/>
      <c r="F70" s="609"/>
      <c r="G70" s="610"/>
      <c r="H70" s="610"/>
      <c r="I70" s="611"/>
    </row>
    <row r="71" spans="1:9" ht="16.5" x14ac:dyDescent="0.25">
      <c r="A71" s="604" t="s">
        <v>79</v>
      </c>
      <c r="B71" s="605"/>
      <c r="C71" s="605"/>
      <c r="D71" s="605"/>
      <c r="E71" s="605"/>
      <c r="F71" s="605"/>
      <c r="G71" s="606"/>
      <c r="H71" s="606"/>
      <c r="I71" s="607"/>
    </row>
    <row r="72" spans="1:9" ht="17.25" thickBot="1" x14ac:dyDescent="0.3">
      <c r="A72" s="608" t="s">
        <v>99</v>
      </c>
      <c r="B72" s="609"/>
      <c r="C72" s="609"/>
      <c r="D72" s="609"/>
      <c r="E72" s="609"/>
      <c r="F72" s="609"/>
      <c r="G72" s="610"/>
      <c r="H72" s="610"/>
      <c r="I72" s="611"/>
    </row>
    <row r="73" spans="1:9" s="51" customFormat="1" ht="16.5" x14ac:dyDescent="0.25">
      <c r="A73" s="468" t="s">
        <v>66</v>
      </c>
      <c r="B73" s="469"/>
      <c r="C73" s="472" t="s">
        <v>36</v>
      </c>
      <c r="D73" s="473"/>
      <c r="E73" s="473"/>
      <c r="F73" s="473"/>
      <c r="G73" s="473"/>
      <c r="H73" s="473"/>
      <c r="I73" s="474"/>
    </row>
    <row r="74" spans="1:9" s="51" customFormat="1" ht="16.5" x14ac:dyDescent="0.25">
      <c r="A74" s="470"/>
      <c r="B74" s="471"/>
      <c r="C74" s="558" t="s">
        <v>137</v>
      </c>
      <c r="D74" s="559"/>
      <c r="E74" s="559"/>
      <c r="F74" s="559"/>
      <c r="G74" s="559"/>
      <c r="H74" s="559"/>
      <c r="I74" s="560"/>
    </row>
    <row r="75" spans="1:9" s="51" customFormat="1" ht="16.5" x14ac:dyDescent="0.25">
      <c r="A75" s="478" t="s">
        <v>101</v>
      </c>
      <c r="B75" s="479" t="s">
        <v>89</v>
      </c>
      <c r="C75" s="580" t="s">
        <v>70</v>
      </c>
      <c r="D75" s="581"/>
      <c r="E75" s="581"/>
      <c r="F75" s="581"/>
      <c r="G75" s="581"/>
      <c r="H75" s="581"/>
      <c r="I75" s="582"/>
    </row>
    <row r="76" spans="1:9" s="51" customFormat="1" ht="17.25" thickBot="1" x14ac:dyDescent="0.3">
      <c r="A76" s="578"/>
      <c r="B76" s="579"/>
      <c r="C76" s="583" t="s">
        <v>138</v>
      </c>
      <c r="D76" s="584"/>
      <c r="E76" s="584"/>
      <c r="F76" s="584"/>
      <c r="G76" s="584"/>
      <c r="H76" s="584"/>
      <c r="I76" s="585"/>
    </row>
    <row r="77" spans="1:9" s="51" customFormat="1" ht="54" customHeight="1" x14ac:dyDescent="0.25">
      <c r="A77" s="563" t="s">
        <v>90</v>
      </c>
      <c r="B77" s="564"/>
      <c r="C77" s="62" t="s">
        <v>139</v>
      </c>
      <c r="D77" s="97">
        <v>1</v>
      </c>
      <c r="E77" s="97">
        <v>1</v>
      </c>
      <c r="F77" s="97">
        <v>1</v>
      </c>
      <c r="G77" s="98"/>
      <c r="H77" s="98"/>
      <c r="I77" s="65"/>
    </row>
    <row r="78" spans="1:9" s="51" customFormat="1" ht="17.25" thickBot="1" x14ac:dyDescent="0.3">
      <c r="A78" s="565" t="s">
        <v>93</v>
      </c>
      <c r="B78" s="566"/>
      <c r="C78" s="66"/>
      <c r="D78" s="66"/>
      <c r="E78" s="66"/>
      <c r="F78" s="67"/>
      <c r="G78" s="68"/>
      <c r="H78" s="68"/>
      <c r="I78" s="69"/>
    </row>
    <row r="79" spans="1:9" s="51" customFormat="1" ht="57.75" customHeight="1" thickBot="1" x14ac:dyDescent="0.3">
      <c r="A79" s="567" t="s">
        <v>105</v>
      </c>
      <c r="B79" s="568"/>
      <c r="C79" s="568"/>
      <c r="D79" s="230"/>
      <c r="E79" s="230"/>
      <c r="F79" s="71"/>
      <c r="G79" s="99">
        <f>SUM(Aragatsotn!C16,Aragatsotn!C42)</f>
        <v>0</v>
      </c>
      <c r="H79" s="99">
        <f>Aragatsotn!D16</f>
        <v>12000</v>
      </c>
      <c r="I79" s="99">
        <f>Aragatsotn!E16</f>
        <v>15000</v>
      </c>
    </row>
    <row r="80" spans="1:9" s="51" customFormat="1" ht="46.5" customHeight="1" thickBot="1" x14ac:dyDescent="0.3">
      <c r="A80" s="569" t="s">
        <v>106</v>
      </c>
      <c r="B80" s="570"/>
      <c r="C80" s="100">
        <f>I79</f>
        <v>15000</v>
      </c>
      <c r="D80" s="100"/>
      <c r="E80" s="100"/>
      <c r="F80" s="71"/>
      <c r="G80" s="74"/>
      <c r="H80" s="74"/>
      <c r="I80" s="75"/>
    </row>
    <row r="81" spans="1:9" s="51" customFormat="1" ht="83.25" customHeight="1" thickBot="1" x14ac:dyDescent="0.3">
      <c r="A81" s="569" t="s">
        <v>107</v>
      </c>
      <c r="B81" s="570"/>
      <c r="C81" s="232"/>
      <c r="D81" s="232"/>
      <c r="E81" s="232"/>
      <c r="F81" s="71"/>
      <c r="G81" s="74"/>
      <c r="H81" s="74"/>
      <c r="I81" s="75"/>
    </row>
    <row r="82" spans="1:9" s="51" customFormat="1" ht="16.5" x14ac:dyDescent="0.25">
      <c r="A82" s="505" t="s">
        <v>78</v>
      </c>
      <c r="B82" s="506"/>
      <c r="C82" s="506"/>
      <c r="D82" s="506"/>
      <c r="E82" s="506"/>
      <c r="F82" s="506"/>
      <c r="G82" s="507"/>
      <c r="H82" s="507"/>
      <c r="I82" s="508"/>
    </row>
    <row r="83" spans="1:9" s="51" customFormat="1" ht="17.25" thickBot="1" x14ac:dyDescent="0.3">
      <c r="A83" s="449" t="s">
        <v>638</v>
      </c>
      <c r="B83" s="450"/>
      <c r="C83" s="450"/>
      <c r="D83" s="450"/>
      <c r="E83" s="450"/>
      <c r="F83" s="450"/>
      <c r="G83" s="451"/>
      <c r="H83" s="451"/>
      <c r="I83" s="452"/>
    </row>
    <row r="84" spans="1:9" s="51" customFormat="1" ht="16.5" x14ac:dyDescent="0.25">
      <c r="A84" s="505" t="s">
        <v>79</v>
      </c>
      <c r="B84" s="506"/>
      <c r="C84" s="506"/>
      <c r="D84" s="506"/>
      <c r="E84" s="506"/>
      <c r="F84" s="506"/>
      <c r="G84" s="507"/>
      <c r="H84" s="507"/>
      <c r="I84" s="508"/>
    </row>
    <row r="85" spans="1:9" s="51" customFormat="1" ht="17.25" thickBot="1" x14ac:dyDescent="0.3">
      <c r="A85" s="449" t="s">
        <v>97</v>
      </c>
      <c r="B85" s="450"/>
      <c r="C85" s="450"/>
      <c r="D85" s="450"/>
      <c r="E85" s="450"/>
      <c r="F85" s="450"/>
      <c r="G85" s="451"/>
      <c r="H85" s="451"/>
      <c r="I85" s="452"/>
    </row>
    <row r="86" spans="1:9" s="51" customFormat="1" ht="16.5" x14ac:dyDescent="0.25">
      <c r="A86" s="421" t="s">
        <v>66</v>
      </c>
      <c r="B86" s="422"/>
      <c r="C86" s="435" t="s">
        <v>36</v>
      </c>
      <c r="D86" s="436"/>
      <c r="E86" s="436"/>
      <c r="F86" s="436"/>
      <c r="G86" s="436"/>
      <c r="H86" s="436"/>
      <c r="I86" s="437"/>
    </row>
    <row r="87" spans="1:9" s="51" customFormat="1" ht="16.5" x14ac:dyDescent="0.3">
      <c r="A87" s="423"/>
      <c r="B87" s="424"/>
      <c r="C87" s="574" t="s">
        <v>640</v>
      </c>
      <c r="D87" s="575"/>
      <c r="E87" s="575"/>
      <c r="F87" s="576"/>
      <c r="G87" s="576"/>
      <c r="H87" s="576"/>
      <c r="I87" s="577"/>
    </row>
    <row r="88" spans="1:9" s="51" customFormat="1" ht="16.5" x14ac:dyDescent="0.25">
      <c r="A88" s="431" t="s">
        <v>166</v>
      </c>
      <c r="B88" s="433" t="s">
        <v>110</v>
      </c>
      <c r="C88" s="435" t="s">
        <v>70</v>
      </c>
      <c r="D88" s="436"/>
      <c r="E88" s="436"/>
      <c r="F88" s="436"/>
      <c r="G88" s="436"/>
      <c r="H88" s="436"/>
      <c r="I88" s="437"/>
    </row>
    <row r="89" spans="1:9" s="51" customFormat="1" ht="33.75" customHeight="1" thickBot="1" x14ac:dyDescent="0.3">
      <c r="A89" s="431"/>
      <c r="B89" s="433"/>
      <c r="C89" s="571" t="s">
        <v>828</v>
      </c>
      <c r="D89" s="572"/>
      <c r="E89" s="572"/>
      <c r="F89" s="572"/>
      <c r="G89" s="572"/>
      <c r="H89" s="572"/>
      <c r="I89" s="573"/>
    </row>
    <row r="90" spans="1:9" s="51" customFormat="1" ht="50.25" customHeight="1" thickBot="1" x14ac:dyDescent="0.3">
      <c r="A90" s="411" t="s">
        <v>112</v>
      </c>
      <c r="B90" s="412"/>
      <c r="C90" s="235" t="s">
        <v>113</v>
      </c>
      <c r="D90" s="86">
        <v>9</v>
      </c>
      <c r="E90" s="86">
        <v>9</v>
      </c>
      <c r="F90" s="85">
        <v>9</v>
      </c>
      <c r="G90" s="91"/>
      <c r="H90" s="91"/>
      <c r="I90" s="87"/>
    </row>
    <row r="91" spans="1:9" s="51" customFormat="1" ht="17.25" thickBot="1" x14ac:dyDescent="0.3">
      <c r="A91" s="411" t="s">
        <v>114</v>
      </c>
      <c r="B91" s="412"/>
      <c r="C91" s="235"/>
      <c r="D91" s="88" t="s">
        <v>72</v>
      </c>
      <c r="E91" s="88" t="s">
        <v>72</v>
      </c>
      <c r="F91" s="88" t="s">
        <v>72</v>
      </c>
      <c r="G91" s="89">
        <f>SUM(Aragatsotn!C48:C55)</f>
        <v>39150</v>
      </c>
      <c r="H91" s="89">
        <f>SUM(Aragatsotn!D48:D55)</f>
        <v>40850</v>
      </c>
      <c r="I91" s="89">
        <f>Aragatsotn!E48+Aragatsotn!E49+Aragatsotn!E50+Aragatsotn!E51+Aragatsotn!E52+Aragatsotn!E53+Aragatsotn!E54+Aragatsotn!E55+Aragatsotn!E56</f>
        <v>42850</v>
      </c>
    </row>
    <row r="92" spans="1:9" s="51" customFormat="1" ht="17.25" thickBot="1" x14ac:dyDescent="0.3">
      <c r="A92" s="411" t="s">
        <v>115</v>
      </c>
      <c r="B92" s="619"/>
      <c r="C92" s="412"/>
      <c r="D92" s="233"/>
      <c r="E92" s="233"/>
      <c r="F92" s="88"/>
      <c r="G92" s="91"/>
      <c r="H92" s="91"/>
      <c r="I92" s="87"/>
    </row>
    <row r="93" spans="1:9" s="51" customFormat="1" ht="16.5" x14ac:dyDescent="0.25">
      <c r="A93" s="620" t="s">
        <v>116</v>
      </c>
      <c r="B93" s="621"/>
      <c r="C93" s="621"/>
      <c r="D93" s="621"/>
      <c r="E93" s="621"/>
      <c r="F93" s="621"/>
      <c r="G93" s="621"/>
      <c r="H93" s="621"/>
      <c r="I93" s="622"/>
    </row>
    <row r="94" spans="1:9" s="51" customFormat="1" ht="17.25" thickBot="1" x14ac:dyDescent="0.3">
      <c r="A94" s="623" t="s">
        <v>634</v>
      </c>
      <c r="B94" s="624"/>
      <c r="C94" s="624"/>
      <c r="D94" s="624"/>
      <c r="E94" s="624"/>
      <c r="F94" s="624"/>
      <c r="G94" s="624"/>
      <c r="H94" s="624"/>
      <c r="I94" s="625"/>
    </row>
    <row r="95" spans="1:9" s="51" customFormat="1" ht="16.5" x14ac:dyDescent="0.25">
      <c r="A95" s="413" t="s">
        <v>78</v>
      </c>
      <c r="B95" s="414"/>
      <c r="C95" s="414"/>
      <c r="D95" s="414"/>
      <c r="E95" s="414"/>
      <c r="F95" s="414"/>
      <c r="G95" s="415"/>
      <c r="H95" s="415"/>
      <c r="I95" s="416"/>
    </row>
    <row r="96" spans="1:9" s="51" customFormat="1" ht="15" customHeight="1" thickBot="1" x14ac:dyDescent="0.3">
      <c r="A96" s="417" t="s">
        <v>118</v>
      </c>
      <c r="B96" s="418"/>
      <c r="C96" s="418"/>
      <c r="D96" s="418"/>
      <c r="E96" s="418"/>
      <c r="F96" s="418"/>
      <c r="G96" s="419"/>
      <c r="H96" s="419"/>
      <c r="I96" s="420"/>
    </row>
    <row r="97" spans="1:9" s="51" customFormat="1" ht="16.5" x14ac:dyDescent="0.25">
      <c r="A97" s="413" t="s">
        <v>79</v>
      </c>
      <c r="B97" s="414"/>
      <c r="C97" s="414"/>
      <c r="D97" s="414"/>
      <c r="E97" s="414"/>
      <c r="F97" s="414"/>
      <c r="G97" s="415"/>
      <c r="H97" s="415"/>
      <c r="I97" s="416"/>
    </row>
    <row r="98" spans="1:9" s="51" customFormat="1" ht="33.75" customHeight="1" thickBot="1" x14ac:dyDescent="0.3">
      <c r="A98" s="417" t="s">
        <v>119</v>
      </c>
      <c r="B98" s="418"/>
      <c r="C98" s="418"/>
      <c r="D98" s="418"/>
      <c r="E98" s="418"/>
      <c r="F98" s="418"/>
      <c r="G98" s="419"/>
      <c r="H98" s="419"/>
      <c r="I98" s="420"/>
    </row>
    <row r="99" spans="1:9" ht="16.5" x14ac:dyDescent="0.25">
      <c r="A99" s="468" t="s">
        <v>66</v>
      </c>
      <c r="B99" s="469"/>
      <c r="C99" s="472" t="s">
        <v>36</v>
      </c>
      <c r="D99" s="473"/>
      <c r="E99" s="473"/>
      <c r="F99" s="473"/>
      <c r="G99" s="473"/>
      <c r="H99" s="473"/>
      <c r="I99" s="474"/>
    </row>
    <row r="100" spans="1:9" ht="16.5" x14ac:dyDescent="0.25">
      <c r="A100" s="470"/>
      <c r="B100" s="471"/>
      <c r="C100" s="558" t="s">
        <v>100</v>
      </c>
      <c r="D100" s="559"/>
      <c r="E100" s="559"/>
      <c r="F100" s="559"/>
      <c r="G100" s="559"/>
      <c r="H100" s="559"/>
      <c r="I100" s="560"/>
    </row>
    <row r="101" spans="1:9" ht="16.5" x14ac:dyDescent="0.25">
      <c r="A101" s="478" t="s">
        <v>125</v>
      </c>
      <c r="B101" s="479" t="s">
        <v>89</v>
      </c>
      <c r="C101" s="580" t="s">
        <v>70</v>
      </c>
      <c r="D101" s="581"/>
      <c r="E101" s="581"/>
      <c r="F101" s="581"/>
      <c r="G101" s="581"/>
      <c r="H101" s="581"/>
      <c r="I101" s="582"/>
    </row>
    <row r="102" spans="1:9" ht="33" customHeight="1" thickBot="1" x14ac:dyDescent="0.3">
      <c r="A102" s="578"/>
      <c r="B102" s="579"/>
      <c r="C102" s="583" t="s">
        <v>102</v>
      </c>
      <c r="D102" s="584"/>
      <c r="E102" s="584"/>
      <c r="F102" s="584"/>
      <c r="G102" s="584"/>
      <c r="H102" s="584"/>
      <c r="I102" s="585"/>
    </row>
    <row r="103" spans="1:9" ht="66" x14ac:dyDescent="0.25">
      <c r="A103" s="563" t="s">
        <v>90</v>
      </c>
      <c r="B103" s="564"/>
      <c r="C103" s="62" t="s">
        <v>103</v>
      </c>
      <c r="D103" s="97">
        <v>32</v>
      </c>
      <c r="E103" s="97">
        <v>32</v>
      </c>
      <c r="F103" s="97">
        <v>32</v>
      </c>
      <c r="G103" s="64"/>
      <c r="H103" s="64"/>
      <c r="I103" s="65"/>
    </row>
    <row r="104" spans="1:9" ht="116.25" thickBot="1" x14ac:dyDescent="0.3">
      <c r="A104" s="565" t="s">
        <v>93</v>
      </c>
      <c r="B104" s="566"/>
      <c r="C104" s="66" t="s">
        <v>104</v>
      </c>
      <c r="D104" s="66"/>
      <c r="E104" s="66"/>
      <c r="F104" s="67">
        <v>100</v>
      </c>
      <c r="G104" s="68"/>
      <c r="H104" s="68"/>
      <c r="I104" s="69"/>
    </row>
    <row r="105" spans="1:9" ht="59.25" customHeight="1" thickBot="1" x14ac:dyDescent="0.3">
      <c r="A105" s="567" t="s">
        <v>105</v>
      </c>
      <c r="B105" s="568"/>
      <c r="C105" s="568"/>
      <c r="D105" s="70"/>
      <c r="E105" s="70"/>
      <c r="F105" s="71"/>
      <c r="G105" s="72">
        <f>Aragatsotn!C57</f>
        <v>30000</v>
      </c>
      <c r="H105" s="72">
        <f>Aragatsotn!D57</f>
        <v>30000</v>
      </c>
      <c r="I105" s="72">
        <f>Aragatsotn!E57</f>
        <v>30000</v>
      </c>
    </row>
    <row r="106" spans="1:9" ht="42.75" customHeight="1" thickBot="1" x14ac:dyDescent="0.3">
      <c r="A106" s="569" t="s">
        <v>106</v>
      </c>
      <c r="B106" s="570"/>
      <c r="C106" s="72">
        <f>I105</f>
        <v>30000</v>
      </c>
      <c r="D106" s="73"/>
      <c r="E106" s="73"/>
      <c r="F106" s="71"/>
      <c r="G106" s="74"/>
      <c r="H106" s="74"/>
      <c r="I106" s="75"/>
    </row>
    <row r="107" spans="1:9" ht="67.5" customHeight="1" thickBot="1" x14ac:dyDescent="0.3">
      <c r="A107" s="569" t="s">
        <v>107</v>
      </c>
      <c r="B107" s="570"/>
      <c r="C107" s="76"/>
      <c r="D107" s="76"/>
      <c r="E107" s="76"/>
      <c r="F107" s="71"/>
      <c r="G107" s="74"/>
      <c r="H107" s="74"/>
      <c r="I107" s="75"/>
    </row>
    <row r="108" spans="1:9" ht="16.5" x14ac:dyDescent="0.25">
      <c r="A108" s="505" t="s">
        <v>78</v>
      </c>
      <c r="B108" s="506"/>
      <c r="C108" s="506"/>
      <c r="D108" s="506"/>
      <c r="E108" s="506"/>
      <c r="F108" s="506"/>
      <c r="G108" s="507"/>
      <c r="H108" s="507"/>
      <c r="I108" s="508"/>
    </row>
    <row r="109" spans="1:9" ht="17.25" thickBot="1" x14ac:dyDescent="0.3">
      <c r="A109" s="449" t="s">
        <v>201</v>
      </c>
      <c r="B109" s="450"/>
      <c r="C109" s="450"/>
      <c r="D109" s="450"/>
      <c r="E109" s="450"/>
      <c r="F109" s="450"/>
      <c r="G109" s="451"/>
      <c r="H109" s="451"/>
      <c r="I109" s="452"/>
    </row>
    <row r="110" spans="1:9" ht="16.5" x14ac:dyDescent="0.25">
      <c r="A110" s="505" t="s">
        <v>79</v>
      </c>
      <c r="B110" s="506"/>
      <c r="C110" s="506"/>
      <c r="D110" s="506"/>
      <c r="E110" s="506"/>
      <c r="F110" s="506"/>
      <c r="G110" s="507"/>
      <c r="H110" s="507"/>
      <c r="I110" s="508"/>
    </row>
    <row r="111" spans="1:9" ht="17.25" thickBot="1" x14ac:dyDescent="0.3">
      <c r="A111" s="449" t="s">
        <v>97</v>
      </c>
      <c r="B111" s="450"/>
      <c r="C111" s="450"/>
      <c r="D111" s="450"/>
      <c r="E111" s="450"/>
      <c r="F111" s="450"/>
      <c r="G111" s="451"/>
      <c r="H111" s="451"/>
      <c r="I111" s="452"/>
    </row>
    <row r="112" spans="1:9" s="268" customFormat="1" ht="16.5" x14ac:dyDescent="0.25">
      <c r="A112" s="421" t="s">
        <v>66</v>
      </c>
      <c r="B112" s="422"/>
      <c r="C112" s="425" t="s">
        <v>36</v>
      </c>
      <c r="D112" s="426"/>
      <c r="E112" s="426"/>
      <c r="F112" s="426"/>
      <c r="G112" s="426"/>
      <c r="H112" s="426"/>
      <c r="I112" s="427"/>
    </row>
    <row r="113" spans="1:9" s="268" customFormat="1" ht="16.5" x14ac:dyDescent="0.25">
      <c r="A113" s="423"/>
      <c r="B113" s="424"/>
      <c r="C113" s="428" t="s">
        <v>180</v>
      </c>
      <c r="D113" s="429"/>
      <c r="E113" s="429"/>
      <c r="F113" s="429"/>
      <c r="G113" s="429"/>
      <c r="H113" s="429"/>
      <c r="I113" s="430"/>
    </row>
    <row r="114" spans="1:9" s="268" customFormat="1" ht="16.5" x14ac:dyDescent="0.25">
      <c r="A114" s="431" t="s">
        <v>150</v>
      </c>
      <c r="B114" s="433" t="s">
        <v>89</v>
      </c>
      <c r="C114" s="435" t="s">
        <v>70</v>
      </c>
      <c r="D114" s="436"/>
      <c r="E114" s="436"/>
      <c r="F114" s="436"/>
      <c r="G114" s="436"/>
      <c r="H114" s="436"/>
      <c r="I114" s="437"/>
    </row>
    <row r="115" spans="1:9" s="268" customFormat="1" ht="17.25" thickBot="1" x14ac:dyDescent="0.3">
      <c r="A115" s="432"/>
      <c r="B115" s="434"/>
      <c r="C115" s="438" t="s">
        <v>219</v>
      </c>
      <c r="D115" s="439"/>
      <c r="E115" s="439"/>
      <c r="F115" s="439"/>
      <c r="G115" s="439"/>
      <c r="H115" s="439"/>
      <c r="I115" s="440"/>
    </row>
    <row r="116" spans="1:9" s="268" customFormat="1" ht="49.5" x14ac:dyDescent="0.25">
      <c r="A116" s="441" t="s">
        <v>90</v>
      </c>
      <c r="B116" s="442"/>
      <c r="C116" s="119" t="s">
        <v>139</v>
      </c>
      <c r="D116" s="120">
        <v>0</v>
      </c>
      <c r="E116" s="120">
        <v>1</v>
      </c>
      <c r="F116" s="120">
        <v>1</v>
      </c>
      <c r="G116" s="121"/>
      <c r="H116" s="121"/>
      <c r="I116" s="122"/>
    </row>
    <row r="117" spans="1:9" s="268" customFormat="1" ht="17.25" thickBot="1" x14ac:dyDescent="0.3">
      <c r="A117" s="443" t="s">
        <v>93</v>
      </c>
      <c r="B117" s="444"/>
      <c r="C117" s="123"/>
      <c r="D117" s="123"/>
      <c r="E117" s="123"/>
      <c r="F117" s="307"/>
      <c r="G117" s="124"/>
      <c r="H117" s="124"/>
      <c r="I117" s="53"/>
    </row>
    <row r="118" spans="1:9" s="268" customFormat="1" ht="17.25" thickBot="1" x14ac:dyDescent="0.3">
      <c r="A118" s="409" t="s">
        <v>105</v>
      </c>
      <c r="B118" s="410"/>
      <c r="C118" s="410"/>
      <c r="D118" s="311"/>
      <c r="E118" s="311"/>
      <c r="F118" s="88"/>
      <c r="G118" s="125">
        <f>Aragatsotn!C43</f>
        <v>0</v>
      </c>
      <c r="H118" s="125">
        <f>Aragatsotn!D43</f>
        <v>2500</v>
      </c>
      <c r="I118" s="125">
        <f>Aragatsotn!E43</f>
        <v>2500</v>
      </c>
    </row>
    <row r="119" spans="1:9" s="268" customFormat="1" ht="17.25" thickBot="1" x14ac:dyDescent="0.3">
      <c r="A119" s="411" t="s">
        <v>106</v>
      </c>
      <c r="B119" s="412"/>
      <c r="C119" s="126">
        <f>I118</f>
        <v>2500</v>
      </c>
      <c r="D119" s="126"/>
      <c r="E119" s="126"/>
      <c r="F119" s="88"/>
      <c r="G119" s="91"/>
      <c r="H119" s="91"/>
      <c r="I119" s="87"/>
    </row>
    <row r="120" spans="1:9" s="268" customFormat="1" ht="17.25" thickBot="1" x14ac:dyDescent="0.3">
      <c r="A120" s="411" t="s">
        <v>107</v>
      </c>
      <c r="B120" s="412"/>
      <c r="C120" s="309"/>
      <c r="D120" s="309"/>
      <c r="E120" s="309"/>
      <c r="F120" s="88"/>
      <c r="G120" s="91"/>
      <c r="H120" s="91"/>
      <c r="I120" s="87"/>
    </row>
    <row r="121" spans="1:9" s="268" customFormat="1" ht="16.5" x14ac:dyDescent="0.25">
      <c r="A121" s="413" t="s">
        <v>78</v>
      </c>
      <c r="B121" s="414"/>
      <c r="C121" s="414"/>
      <c r="D121" s="414"/>
      <c r="E121" s="414"/>
      <c r="F121" s="414"/>
      <c r="G121" s="415"/>
      <c r="H121" s="415"/>
      <c r="I121" s="416"/>
    </row>
    <row r="122" spans="1:9" s="268" customFormat="1" ht="17.25" thickBot="1" x14ac:dyDescent="0.3">
      <c r="A122" s="417" t="s">
        <v>201</v>
      </c>
      <c r="B122" s="418"/>
      <c r="C122" s="418"/>
      <c r="D122" s="418"/>
      <c r="E122" s="418"/>
      <c r="F122" s="418"/>
      <c r="G122" s="419"/>
      <c r="H122" s="419"/>
      <c r="I122" s="420"/>
    </row>
    <row r="123" spans="1:9" s="268" customFormat="1" ht="16.5" x14ac:dyDescent="0.25">
      <c r="A123" s="413" t="s">
        <v>79</v>
      </c>
      <c r="B123" s="414"/>
      <c r="C123" s="414"/>
      <c r="D123" s="414"/>
      <c r="E123" s="414"/>
      <c r="F123" s="414"/>
      <c r="G123" s="415"/>
      <c r="H123" s="415"/>
      <c r="I123" s="416"/>
    </row>
    <row r="124" spans="1:9" s="268" customFormat="1" ht="17.25" thickBot="1" x14ac:dyDescent="0.3">
      <c r="A124" s="417" t="s">
        <v>97</v>
      </c>
      <c r="B124" s="418"/>
      <c r="C124" s="418"/>
      <c r="D124" s="418"/>
      <c r="E124" s="418"/>
      <c r="F124" s="418"/>
      <c r="G124" s="419"/>
      <c r="H124" s="419"/>
      <c r="I124" s="420"/>
    </row>
  </sheetData>
  <mergeCells count="142">
    <mergeCell ref="A96:I96"/>
    <mergeCell ref="A97:I97"/>
    <mergeCell ref="A98:I98"/>
    <mergeCell ref="A29:B31"/>
    <mergeCell ref="C29:I29"/>
    <mergeCell ref="C30:I30"/>
    <mergeCell ref="C31:I31"/>
    <mergeCell ref="C32:I32"/>
    <mergeCell ref="A33:B33"/>
    <mergeCell ref="A34:B34"/>
    <mergeCell ref="A35:C35"/>
    <mergeCell ref="A36:B36"/>
    <mergeCell ref="A37:B37"/>
    <mergeCell ref="A38:I38"/>
    <mergeCell ref="A39:I39"/>
    <mergeCell ref="A40:I40"/>
    <mergeCell ref="A91:B91"/>
    <mergeCell ref="A92:C92"/>
    <mergeCell ref="A93:I93"/>
    <mergeCell ref="A94:I94"/>
    <mergeCell ref="A95:I95"/>
    <mergeCell ref="A88:A89"/>
    <mergeCell ref="B88:B89"/>
    <mergeCell ref="C88:I88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103:B103"/>
    <mergeCell ref="A101:A102"/>
    <mergeCell ref="B101:B102"/>
    <mergeCell ref="C101:I101"/>
    <mergeCell ref="C102:I102"/>
    <mergeCell ref="A63:B63"/>
    <mergeCell ref="A64:I64"/>
    <mergeCell ref="A65:I65"/>
    <mergeCell ref="A66:I66"/>
    <mergeCell ref="A67:B67"/>
    <mergeCell ref="C67:I67"/>
    <mergeCell ref="A68:B68"/>
    <mergeCell ref="A69:I69"/>
    <mergeCell ref="A70:I70"/>
    <mergeCell ref="A71:I71"/>
    <mergeCell ref="A72:I72"/>
    <mergeCell ref="A73:B74"/>
    <mergeCell ref="C73:I73"/>
    <mergeCell ref="C74:I74"/>
    <mergeCell ref="A75:A76"/>
    <mergeCell ref="B75:B76"/>
    <mergeCell ref="C75:I75"/>
    <mergeCell ref="C76:I76"/>
    <mergeCell ref="A82:I82"/>
    <mergeCell ref="A83:I83"/>
    <mergeCell ref="A51:B51"/>
    <mergeCell ref="A52:C52"/>
    <mergeCell ref="A53:B53"/>
    <mergeCell ref="A55:I55"/>
    <mergeCell ref="A56:I56"/>
    <mergeCell ref="A57:I57"/>
    <mergeCell ref="A58:I58"/>
    <mergeCell ref="A99:B100"/>
    <mergeCell ref="C99:I99"/>
    <mergeCell ref="C100:I100"/>
    <mergeCell ref="A61:A62"/>
    <mergeCell ref="B61:B62"/>
    <mergeCell ref="A84:I84"/>
    <mergeCell ref="A85:I85"/>
    <mergeCell ref="A77:B77"/>
    <mergeCell ref="A78:B78"/>
    <mergeCell ref="A79:C79"/>
    <mergeCell ref="A80:B80"/>
    <mergeCell ref="A81:B81"/>
    <mergeCell ref="C89:I89"/>
    <mergeCell ref="A90:B90"/>
    <mergeCell ref="A86:B87"/>
    <mergeCell ref="C86:I86"/>
    <mergeCell ref="C87:I87"/>
    <mergeCell ref="C61:I61"/>
    <mergeCell ref="C62:I62"/>
    <mergeCell ref="A22:I22"/>
    <mergeCell ref="A23:B23"/>
    <mergeCell ref="C23:I23"/>
    <mergeCell ref="A24:B24"/>
    <mergeCell ref="A25:I25"/>
    <mergeCell ref="A26:I26"/>
    <mergeCell ref="A27:I27"/>
    <mergeCell ref="A59:B60"/>
    <mergeCell ref="C59:I59"/>
    <mergeCell ref="C60:I60"/>
    <mergeCell ref="A41:I41"/>
    <mergeCell ref="A54:B54"/>
    <mergeCell ref="A42:C44"/>
    <mergeCell ref="D42:I42"/>
    <mergeCell ref="D43:F43"/>
    <mergeCell ref="G43:I43"/>
    <mergeCell ref="A45:B47"/>
    <mergeCell ref="C45:I45"/>
    <mergeCell ref="C46:I46"/>
    <mergeCell ref="C47:I47"/>
    <mergeCell ref="C48:I48"/>
    <mergeCell ref="A49:B50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5:B16"/>
    <mergeCell ref="C15:I15"/>
    <mergeCell ref="C16:I16"/>
    <mergeCell ref="A17:A18"/>
    <mergeCell ref="B17:B18"/>
    <mergeCell ref="C18:I18"/>
    <mergeCell ref="A19:B19"/>
    <mergeCell ref="A20:I20"/>
    <mergeCell ref="A118:C118"/>
    <mergeCell ref="A119:B119"/>
    <mergeCell ref="A120:B120"/>
    <mergeCell ref="A121:I121"/>
    <mergeCell ref="A122:I122"/>
    <mergeCell ref="A123:I123"/>
    <mergeCell ref="A124:I124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</mergeCells>
  <pageMargins left="0.25" right="0.25" top="0.75" bottom="0.75" header="0.3" footer="0.3"/>
  <pageSetup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12"/>
    <col min="2" max="2" width="9.140625" style="215"/>
    <col min="3" max="6" width="9.140625" style="12"/>
    <col min="7" max="7" width="9" style="12" bestFit="1" customWidth="1"/>
    <col min="8" max="16384" width="9.140625" style="12"/>
  </cols>
  <sheetData>
    <row r="10" spans="5:7" x14ac:dyDescent="0.25">
      <c r="E10" s="12">
        <f>Aragatsotn!C8+Ararat!C8+Armavir!C7+Gegharqunik!C8+Lori!C8+Kotayq!C9+Shirak!C8+Syunik!C6+'Vayoc Dzor'!C7+Tavush!C8</f>
        <v>2377343.2999999998</v>
      </c>
      <c r="F10" s="12">
        <f>Aragatsotn!D8+Ararat!D8+Armavir!D7+Gegharqunik!D8+Lori!D8+Kotayq!D9+Shirak!D8+Syunik!D6+'Vayoc Dzor'!D7+Tavush!D8</f>
        <v>8629451.1500000004</v>
      </c>
      <c r="G10" s="12">
        <f>Aragatsotn!E8+Ararat!E8+Armavir!E7+Gegharqunik!E8+Lori!E8+Kotayq!E9+Shirak!E8+Syunik!E6+'Vayoc Dzor'!E7+Tavush!E8</f>
        <v>10014949.100000001</v>
      </c>
    </row>
    <row r="11" spans="5:7" x14ac:dyDescent="0.25">
      <c r="E11" s="238">
        <f>E10/G10%</f>
        <v>23.737946905791059</v>
      </c>
      <c r="F11" s="238">
        <f>F10/G10%</f>
        <v>86.1657015311241</v>
      </c>
      <c r="G11" s="12">
        <v>100</v>
      </c>
    </row>
    <row r="12" spans="5:7" x14ac:dyDescent="0.25">
      <c r="E12" s="238">
        <f>E11/G11%</f>
        <v>23.737946905791059</v>
      </c>
      <c r="F12" s="238">
        <f>F11-E11</f>
        <v>62.427754625333037</v>
      </c>
      <c r="G12" s="238">
        <f>G11-F11</f>
        <v>13.8342984688759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workbookViewId="0">
      <selection activeCell="D13" sqref="D13"/>
    </sheetView>
  </sheetViews>
  <sheetFormatPr defaultRowHeight="16.5" x14ac:dyDescent="0.25"/>
  <cols>
    <col min="1" max="1" width="17.140625" style="51" customWidth="1"/>
    <col min="2" max="2" width="15.140625" style="51" customWidth="1"/>
    <col min="3" max="3" width="21.7109375" style="51" customWidth="1"/>
    <col min="4" max="4" width="14.7109375" style="51" customWidth="1"/>
    <col min="5" max="5" width="18.140625" style="51" customWidth="1"/>
    <col min="6" max="6" width="6.42578125" style="51" bestFit="1" customWidth="1"/>
    <col min="7" max="7" width="10.7109375" style="51" bestFit="1" customWidth="1"/>
    <col min="8" max="8" width="11.28515625" style="51" bestFit="1" customWidth="1"/>
    <col min="9" max="9" width="11.42578125" style="51" bestFit="1" customWidth="1"/>
    <col min="10" max="10" width="9.140625" style="51"/>
    <col min="11" max="11" width="10" style="51" bestFit="1" customWidth="1"/>
    <col min="12" max="12" width="9.5703125" style="51" bestFit="1" customWidth="1"/>
    <col min="13" max="256" width="9.140625" style="51"/>
    <col min="257" max="257" width="17.140625" style="51" customWidth="1"/>
    <col min="258" max="258" width="15.140625" style="51" customWidth="1"/>
    <col min="259" max="259" width="21.7109375" style="51" customWidth="1"/>
    <col min="260" max="260" width="14.7109375" style="51" customWidth="1"/>
    <col min="261" max="261" width="18.140625" style="51" customWidth="1"/>
    <col min="262" max="262" width="17.5703125" style="51" customWidth="1"/>
    <col min="263" max="263" width="14.85546875" style="51" customWidth="1"/>
    <col min="264" max="264" width="13.42578125" style="51" customWidth="1"/>
    <col min="265" max="265" width="20.5703125" style="51" customWidth="1"/>
    <col min="266" max="266" width="9.140625" style="51"/>
    <col min="267" max="267" width="9.42578125" style="51" bestFit="1" customWidth="1"/>
    <col min="268" max="268" width="9.5703125" style="51" bestFit="1" customWidth="1"/>
    <col min="269" max="512" width="9.140625" style="51"/>
    <col min="513" max="513" width="17.140625" style="51" customWidth="1"/>
    <col min="514" max="514" width="15.140625" style="51" customWidth="1"/>
    <col min="515" max="515" width="21.7109375" style="51" customWidth="1"/>
    <col min="516" max="516" width="14.7109375" style="51" customWidth="1"/>
    <col min="517" max="517" width="18.140625" style="51" customWidth="1"/>
    <col min="518" max="518" width="17.5703125" style="51" customWidth="1"/>
    <col min="519" max="519" width="14.85546875" style="51" customWidth="1"/>
    <col min="520" max="520" width="13.42578125" style="51" customWidth="1"/>
    <col min="521" max="521" width="20.5703125" style="51" customWidth="1"/>
    <col min="522" max="522" width="9.140625" style="51"/>
    <col min="523" max="523" width="9.42578125" style="51" bestFit="1" customWidth="1"/>
    <col min="524" max="524" width="9.5703125" style="51" bestFit="1" customWidth="1"/>
    <col min="525" max="768" width="9.140625" style="51"/>
    <col min="769" max="769" width="17.140625" style="51" customWidth="1"/>
    <col min="770" max="770" width="15.140625" style="51" customWidth="1"/>
    <col min="771" max="771" width="21.7109375" style="51" customWidth="1"/>
    <col min="772" max="772" width="14.7109375" style="51" customWidth="1"/>
    <col min="773" max="773" width="18.140625" style="51" customWidth="1"/>
    <col min="774" max="774" width="17.5703125" style="51" customWidth="1"/>
    <col min="775" max="775" width="14.85546875" style="51" customWidth="1"/>
    <col min="776" max="776" width="13.42578125" style="51" customWidth="1"/>
    <col min="777" max="777" width="20.5703125" style="51" customWidth="1"/>
    <col min="778" max="778" width="9.140625" style="51"/>
    <col min="779" max="779" width="9.42578125" style="51" bestFit="1" customWidth="1"/>
    <col min="780" max="780" width="9.5703125" style="51" bestFit="1" customWidth="1"/>
    <col min="781" max="1024" width="9.140625" style="51"/>
    <col min="1025" max="1025" width="17.140625" style="51" customWidth="1"/>
    <col min="1026" max="1026" width="15.140625" style="51" customWidth="1"/>
    <col min="1027" max="1027" width="21.7109375" style="51" customWidth="1"/>
    <col min="1028" max="1028" width="14.7109375" style="51" customWidth="1"/>
    <col min="1029" max="1029" width="18.140625" style="51" customWidth="1"/>
    <col min="1030" max="1030" width="17.5703125" style="51" customWidth="1"/>
    <col min="1031" max="1031" width="14.85546875" style="51" customWidth="1"/>
    <col min="1032" max="1032" width="13.42578125" style="51" customWidth="1"/>
    <col min="1033" max="1033" width="20.5703125" style="51" customWidth="1"/>
    <col min="1034" max="1034" width="9.140625" style="51"/>
    <col min="1035" max="1035" width="9.42578125" style="51" bestFit="1" customWidth="1"/>
    <col min="1036" max="1036" width="9.5703125" style="51" bestFit="1" customWidth="1"/>
    <col min="1037" max="1280" width="9.140625" style="51"/>
    <col min="1281" max="1281" width="17.140625" style="51" customWidth="1"/>
    <col min="1282" max="1282" width="15.140625" style="51" customWidth="1"/>
    <col min="1283" max="1283" width="21.7109375" style="51" customWidth="1"/>
    <col min="1284" max="1284" width="14.7109375" style="51" customWidth="1"/>
    <col min="1285" max="1285" width="18.140625" style="51" customWidth="1"/>
    <col min="1286" max="1286" width="17.5703125" style="51" customWidth="1"/>
    <col min="1287" max="1287" width="14.85546875" style="51" customWidth="1"/>
    <col min="1288" max="1288" width="13.42578125" style="51" customWidth="1"/>
    <col min="1289" max="1289" width="20.5703125" style="51" customWidth="1"/>
    <col min="1290" max="1290" width="9.140625" style="51"/>
    <col min="1291" max="1291" width="9.42578125" style="51" bestFit="1" customWidth="1"/>
    <col min="1292" max="1292" width="9.5703125" style="51" bestFit="1" customWidth="1"/>
    <col min="1293" max="1536" width="9.140625" style="51"/>
    <col min="1537" max="1537" width="17.140625" style="51" customWidth="1"/>
    <col min="1538" max="1538" width="15.140625" style="51" customWidth="1"/>
    <col min="1539" max="1539" width="21.7109375" style="51" customWidth="1"/>
    <col min="1540" max="1540" width="14.7109375" style="51" customWidth="1"/>
    <col min="1541" max="1541" width="18.140625" style="51" customWidth="1"/>
    <col min="1542" max="1542" width="17.5703125" style="51" customWidth="1"/>
    <col min="1543" max="1543" width="14.85546875" style="51" customWidth="1"/>
    <col min="1544" max="1544" width="13.42578125" style="51" customWidth="1"/>
    <col min="1545" max="1545" width="20.5703125" style="51" customWidth="1"/>
    <col min="1546" max="1546" width="9.140625" style="51"/>
    <col min="1547" max="1547" width="9.42578125" style="51" bestFit="1" customWidth="1"/>
    <col min="1548" max="1548" width="9.5703125" style="51" bestFit="1" customWidth="1"/>
    <col min="1549" max="1792" width="9.140625" style="51"/>
    <col min="1793" max="1793" width="17.140625" style="51" customWidth="1"/>
    <col min="1794" max="1794" width="15.140625" style="51" customWidth="1"/>
    <col min="1795" max="1795" width="21.7109375" style="51" customWidth="1"/>
    <col min="1796" max="1796" width="14.7109375" style="51" customWidth="1"/>
    <col min="1797" max="1797" width="18.140625" style="51" customWidth="1"/>
    <col min="1798" max="1798" width="17.5703125" style="51" customWidth="1"/>
    <col min="1799" max="1799" width="14.85546875" style="51" customWidth="1"/>
    <col min="1800" max="1800" width="13.42578125" style="51" customWidth="1"/>
    <col min="1801" max="1801" width="20.5703125" style="51" customWidth="1"/>
    <col min="1802" max="1802" width="9.140625" style="51"/>
    <col min="1803" max="1803" width="9.42578125" style="51" bestFit="1" customWidth="1"/>
    <col min="1804" max="1804" width="9.5703125" style="51" bestFit="1" customWidth="1"/>
    <col min="1805" max="2048" width="9.140625" style="51"/>
    <col min="2049" max="2049" width="17.140625" style="51" customWidth="1"/>
    <col min="2050" max="2050" width="15.140625" style="51" customWidth="1"/>
    <col min="2051" max="2051" width="21.7109375" style="51" customWidth="1"/>
    <col min="2052" max="2052" width="14.7109375" style="51" customWidth="1"/>
    <col min="2053" max="2053" width="18.140625" style="51" customWidth="1"/>
    <col min="2054" max="2054" width="17.5703125" style="51" customWidth="1"/>
    <col min="2055" max="2055" width="14.85546875" style="51" customWidth="1"/>
    <col min="2056" max="2056" width="13.42578125" style="51" customWidth="1"/>
    <col min="2057" max="2057" width="20.5703125" style="51" customWidth="1"/>
    <col min="2058" max="2058" width="9.140625" style="51"/>
    <col min="2059" max="2059" width="9.42578125" style="51" bestFit="1" customWidth="1"/>
    <col min="2060" max="2060" width="9.5703125" style="51" bestFit="1" customWidth="1"/>
    <col min="2061" max="2304" width="9.140625" style="51"/>
    <col min="2305" max="2305" width="17.140625" style="51" customWidth="1"/>
    <col min="2306" max="2306" width="15.140625" style="51" customWidth="1"/>
    <col min="2307" max="2307" width="21.7109375" style="51" customWidth="1"/>
    <col min="2308" max="2308" width="14.7109375" style="51" customWidth="1"/>
    <col min="2309" max="2309" width="18.140625" style="51" customWidth="1"/>
    <col min="2310" max="2310" width="17.5703125" style="51" customWidth="1"/>
    <col min="2311" max="2311" width="14.85546875" style="51" customWidth="1"/>
    <col min="2312" max="2312" width="13.42578125" style="51" customWidth="1"/>
    <col min="2313" max="2313" width="20.5703125" style="51" customWidth="1"/>
    <col min="2314" max="2314" width="9.140625" style="51"/>
    <col min="2315" max="2315" width="9.42578125" style="51" bestFit="1" customWidth="1"/>
    <col min="2316" max="2316" width="9.5703125" style="51" bestFit="1" customWidth="1"/>
    <col min="2317" max="2560" width="9.140625" style="51"/>
    <col min="2561" max="2561" width="17.140625" style="51" customWidth="1"/>
    <col min="2562" max="2562" width="15.140625" style="51" customWidth="1"/>
    <col min="2563" max="2563" width="21.7109375" style="51" customWidth="1"/>
    <col min="2564" max="2564" width="14.7109375" style="51" customWidth="1"/>
    <col min="2565" max="2565" width="18.140625" style="51" customWidth="1"/>
    <col min="2566" max="2566" width="17.5703125" style="51" customWidth="1"/>
    <col min="2567" max="2567" width="14.85546875" style="51" customWidth="1"/>
    <col min="2568" max="2568" width="13.42578125" style="51" customWidth="1"/>
    <col min="2569" max="2569" width="20.5703125" style="51" customWidth="1"/>
    <col min="2570" max="2570" width="9.140625" style="51"/>
    <col min="2571" max="2571" width="9.42578125" style="51" bestFit="1" customWidth="1"/>
    <col min="2572" max="2572" width="9.5703125" style="51" bestFit="1" customWidth="1"/>
    <col min="2573" max="2816" width="9.140625" style="51"/>
    <col min="2817" max="2817" width="17.140625" style="51" customWidth="1"/>
    <col min="2818" max="2818" width="15.140625" style="51" customWidth="1"/>
    <col min="2819" max="2819" width="21.7109375" style="51" customWidth="1"/>
    <col min="2820" max="2820" width="14.7109375" style="51" customWidth="1"/>
    <col min="2821" max="2821" width="18.140625" style="51" customWidth="1"/>
    <col min="2822" max="2822" width="17.5703125" style="51" customWidth="1"/>
    <col min="2823" max="2823" width="14.85546875" style="51" customWidth="1"/>
    <col min="2824" max="2824" width="13.42578125" style="51" customWidth="1"/>
    <col min="2825" max="2825" width="20.5703125" style="51" customWidth="1"/>
    <col min="2826" max="2826" width="9.140625" style="51"/>
    <col min="2827" max="2827" width="9.42578125" style="51" bestFit="1" customWidth="1"/>
    <col min="2828" max="2828" width="9.5703125" style="51" bestFit="1" customWidth="1"/>
    <col min="2829" max="3072" width="9.140625" style="51"/>
    <col min="3073" max="3073" width="17.140625" style="51" customWidth="1"/>
    <col min="3074" max="3074" width="15.140625" style="51" customWidth="1"/>
    <col min="3075" max="3075" width="21.7109375" style="51" customWidth="1"/>
    <col min="3076" max="3076" width="14.7109375" style="51" customWidth="1"/>
    <col min="3077" max="3077" width="18.140625" style="51" customWidth="1"/>
    <col min="3078" max="3078" width="17.5703125" style="51" customWidth="1"/>
    <col min="3079" max="3079" width="14.85546875" style="51" customWidth="1"/>
    <col min="3080" max="3080" width="13.42578125" style="51" customWidth="1"/>
    <col min="3081" max="3081" width="20.5703125" style="51" customWidth="1"/>
    <col min="3082" max="3082" width="9.140625" style="51"/>
    <col min="3083" max="3083" width="9.42578125" style="51" bestFit="1" customWidth="1"/>
    <col min="3084" max="3084" width="9.5703125" style="51" bestFit="1" customWidth="1"/>
    <col min="3085" max="3328" width="9.140625" style="51"/>
    <col min="3329" max="3329" width="17.140625" style="51" customWidth="1"/>
    <col min="3330" max="3330" width="15.140625" style="51" customWidth="1"/>
    <col min="3331" max="3331" width="21.7109375" style="51" customWidth="1"/>
    <col min="3332" max="3332" width="14.7109375" style="51" customWidth="1"/>
    <col min="3333" max="3333" width="18.140625" style="51" customWidth="1"/>
    <col min="3334" max="3334" width="17.5703125" style="51" customWidth="1"/>
    <col min="3335" max="3335" width="14.85546875" style="51" customWidth="1"/>
    <col min="3336" max="3336" width="13.42578125" style="51" customWidth="1"/>
    <col min="3337" max="3337" width="20.5703125" style="51" customWidth="1"/>
    <col min="3338" max="3338" width="9.140625" style="51"/>
    <col min="3339" max="3339" width="9.42578125" style="51" bestFit="1" customWidth="1"/>
    <col min="3340" max="3340" width="9.5703125" style="51" bestFit="1" customWidth="1"/>
    <col min="3341" max="3584" width="9.140625" style="51"/>
    <col min="3585" max="3585" width="17.140625" style="51" customWidth="1"/>
    <col min="3586" max="3586" width="15.140625" style="51" customWidth="1"/>
    <col min="3587" max="3587" width="21.7109375" style="51" customWidth="1"/>
    <col min="3588" max="3588" width="14.7109375" style="51" customWidth="1"/>
    <col min="3589" max="3589" width="18.140625" style="51" customWidth="1"/>
    <col min="3590" max="3590" width="17.5703125" style="51" customWidth="1"/>
    <col min="3591" max="3591" width="14.85546875" style="51" customWidth="1"/>
    <col min="3592" max="3592" width="13.42578125" style="51" customWidth="1"/>
    <col min="3593" max="3593" width="20.5703125" style="51" customWidth="1"/>
    <col min="3594" max="3594" width="9.140625" style="51"/>
    <col min="3595" max="3595" width="9.42578125" style="51" bestFit="1" customWidth="1"/>
    <col min="3596" max="3596" width="9.5703125" style="51" bestFit="1" customWidth="1"/>
    <col min="3597" max="3840" width="9.140625" style="51"/>
    <col min="3841" max="3841" width="17.140625" style="51" customWidth="1"/>
    <col min="3842" max="3842" width="15.140625" style="51" customWidth="1"/>
    <col min="3843" max="3843" width="21.7109375" style="51" customWidth="1"/>
    <col min="3844" max="3844" width="14.7109375" style="51" customWidth="1"/>
    <col min="3845" max="3845" width="18.140625" style="51" customWidth="1"/>
    <col min="3846" max="3846" width="17.5703125" style="51" customWidth="1"/>
    <col min="3847" max="3847" width="14.85546875" style="51" customWidth="1"/>
    <col min="3848" max="3848" width="13.42578125" style="51" customWidth="1"/>
    <col min="3849" max="3849" width="20.5703125" style="51" customWidth="1"/>
    <col min="3850" max="3850" width="9.140625" style="51"/>
    <col min="3851" max="3851" width="9.42578125" style="51" bestFit="1" customWidth="1"/>
    <col min="3852" max="3852" width="9.5703125" style="51" bestFit="1" customWidth="1"/>
    <col min="3853" max="4096" width="9.140625" style="51"/>
    <col min="4097" max="4097" width="17.140625" style="51" customWidth="1"/>
    <col min="4098" max="4098" width="15.140625" style="51" customWidth="1"/>
    <col min="4099" max="4099" width="21.7109375" style="51" customWidth="1"/>
    <col min="4100" max="4100" width="14.7109375" style="51" customWidth="1"/>
    <col min="4101" max="4101" width="18.140625" style="51" customWidth="1"/>
    <col min="4102" max="4102" width="17.5703125" style="51" customWidth="1"/>
    <col min="4103" max="4103" width="14.85546875" style="51" customWidth="1"/>
    <col min="4104" max="4104" width="13.42578125" style="51" customWidth="1"/>
    <col min="4105" max="4105" width="20.5703125" style="51" customWidth="1"/>
    <col min="4106" max="4106" width="9.140625" style="51"/>
    <col min="4107" max="4107" width="9.42578125" style="51" bestFit="1" customWidth="1"/>
    <col min="4108" max="4108" width="9.5703125" style="51" bestFit="1" customWidth="1"/>
    <col min="4109" max="4352" width="9.140625" style="51"/>
    <col min="4353" max="4353" width="17.140625" style="51" customWidth="1"/>
    <col min="4354" max="4354" width="15.140625" style="51" customWidth="1"/>
    <col min="4355" max="4355" width="21.7109375" style="51" customWidth="1"/>
    <col min="4356" max="4356" width="14.7109375" style="51" customWidth="1"/>
    <col min="4357" max="4357" width="18.140625" style="51" customWidth="1"/>
    <col min="4358" max="4358" width="17.5703125" style="51" customWidth="1"/>
    <col min="4359" max="4359" width="14.85546875" style="51" customWidth="1"/>
    <col min="4360" max="4360" width="13.42578125" style="51" customWidth="1"/>
    <col min="4361" max="4361" width="20.5703125" style="51" customWidth="1"/>
    <col min="4362" max="4362" width="9.140625" style="51"/>
    <col min="4363" max="4363" width="9.42578125" style="51" bestFit="1" customWidth="1"/>
    <col min="4364" max="4364" width="9.5703125" style="51" bestFit="1" customWidth="1"/>
    <col min="4365" max="4608" width="9.140625" style="51"/>
    <col min="4609" max="4609" width="17.140625" style="51" customWidth="1"/>
    <col min="4610" max="4610" width="15.140625" style="51" customWidth="1"/>
    <col min="4611" max="4611" width="21.7109375" style="51" customWidth="1"/>
    <col min="4612" max="4612" width="14.7109375" style="51" customWidth="1"/>
    <col min="4613" max="4613" width="18.140625" style="51" customWidth="1"/>
    <col min="4614" max="4614" width="17.5703125" style="51" customWidth="1"/>
    <col min="4615" max="4615" width="14.85546875" style="51" customWidth="1"/>
    <col min="4616" max="4616" width="13.42578125" style="51" customWidth="1"/>
    <col min="4617" max="4617" width="20.5703125" style="51" customWidth="1"/>
    <col min="4618" max="4618" width="9.140625" style="51"/>
    <col min="4619" max="4619" width="9.42578125" style="51" bestFit="1" customWidth="1"/>
    <col min="4620" max="4620" width="9.5703125" style="51" bestFit="1" customWidth="1"/>
    <col min="4621" max="4864" width="9.140625" style="51"/>
    <col min="4865" max="4865" width="17.140625" style="51" customWidth="1"/>
    <col min="4866" max="4866" width="15.140625" style="51" customWidth="1"/>
    <col min="4867" max="4867" width="21.7109375" style="51" customWidth="1"/>
    <col min="4868" max="4868" width="14.7109375" style="51" customWidth="1"/>
    <col min="4869" max="4869" width="18.140625" style="51" customWidth="1"/>
    <col min="4870" max="4870" width="17.5703125" style="51" customWidth="1"/>
    <col min="4871" max="4871" width="14.85546875" style="51" customWidth="1"/>
    <col min="4872" max="4872" width="13.42578125" style="51" customWidth="1"/>
    <col min="4873" max="4873" width="20.5703125" style="51" customWidth="1"/>
    <col min="4874" max="4874" width="9.140625" style="51"/>
    <col min="4875" max="4875" width="9.42578125" style="51" bestFit="1" customWidth="1"/>
    <col min="4876" max="4876" width="9.5703125" style="51" bestFit="1" customWidth="1"/>
    <col min="4877" max="5120" width="9.140625" style="51"/>
    <col min="5121" max="5121" width="17.140625" style="51" customWidth="1"/>
    <col min="5122" max="5122" width="15.140625" style="51" customWidth="1"/>
    <col min="5123" max="5123" width="21.7109375" style="51" customWidth="1"/>
    <col min="5124" max="5124" width="14.7109375" style="51" customWidth="1"/>
    <col min="5125" max="5125" width="18.140625" style="51" customWidth="1"/>
    <col min="5126" max="5126" width="17.5703125" style="51" customWidth="1"/>
    <col min="5127" max="5127" width="14.85546875" style="51" customWidth="1"/>
    <col min="5128" max="5128" width="13.42578125" style="51" customWidth="1"/>
    <col min="5129" max="5129" width="20.5703125" style="51" customWidth="1"/>
    <col min="5130" max="5130" width="9.140625" style="51"/>
    <col min="5131" max="5131" width="9.42578125" style="51" bestFit="1" customWidth="1"/>
    <col min="5132" max="5132" width="9.5703125" style="51" bestFit="1" customWidth="1"/>
    <col min="5133" max="5376" width="9.140625" style="51"/>
    <col min="5377" max="5377" width="17.140625" style="51" customWidth="1"/>
    <col min="5378" max="5378" width="15.140625" style="51" customWidth="1"/>
    <col min="5379" max="5379" width="21.7109375" style="51" customWidth="1"/>
    <col min="5380" max="5380" width="14.7109375" style="51" customWidth="1"/>
    <col min="5381" max="5381" width="18.140625" style="51" customWidth="1"/>
    <col min="5382" max="5382" width="17.5703125" style="51" customWidth="1"/>
    <col min="5383" max="5383" width="14.85546875" style="51" customWidth="1"/>
    <col min="5384" max="5384" width="13.42578125" style="51" customWidth="1"/>
    <col min="5385" max="5385" width="20.5703125" style="51" customWidth="1"/>
    <col min="5386" max="5386" width="9.140625" style="51"/>
    <col min="5387" max="5387" width="9.42578125" style="51" bestFit="1" customWidth="1"/>
    <col min="5388" max="5388" width="9.5703125" style="51" bestFit="1" customWidth="1"/>
    <col min="5389" max="5632" width="9.140625" style="51"/>
    <col min="5633" max="5633" width="17.140625" style="51" customWidth="1"/>
    <col min="5634" max="5634" width="15.140625" style="51" customWidth="1"/>
    <col min="5635" max="5635" width="21.7109375" style="51" customWidth="1"/>
    <col min="5636" max="5636" width="14.7109375" style="51" customWidth="1"/>
    <col min="5637" max="5637" width="18.140625" style="51" customWidth="1"/>
    <col min="5638" max="5638" width="17.5703125" style="51" customWidth="1"/>
    <col min="5639" max="5639" width="14.85546875" style="51" customWidth="1"/>
    <col min="5640" max="5640" width="13.42578125" style="51" customWidth="1"/>
    <col min="5641" max="5641" width="20.5703125" style="51" customWidth="1"/>
    <col min="5642" max="5642" width="9.140625" style="51"/>
    <col min="5643" max="5643" width="9.42578125" style="51" bestFit="1" customWidth="1"/>
    <col min="5644" max="5644" width="9.5703125" style="51" bestFit="1" customWidth="1"/>
    <col min="5645" max="5888" width="9.140625" style="51"/>
    <col min="5889" max="5889" width="17.140625" style="51" customWidth="1"/>
    <col min="5890" max="5890" width="15.140625" style="51" customWidth="1"/>
    <col min="5891" max="5891" width="21.7109375" style="51" customWidth="1"/>
    <col min="5892" max="5892" width="14.7109375" style="51" customWidth="1"/>
    <col min="5893" max="5893" width="18.140625" style="51" customWidth="1"/>
    <col min="5894" max="5894" width="17.5703125" style="51" customWidth="1"/>
    <col min="5895" max="5895" width="14.85546875" style="51" customWidth="1"/>
    <col min="5896" max="5896" width="13.42578125" style="51" customWidth="1"/>
    <col min="5897" max="5897" width="20.5703125" style="51" customWidth="1"/>
    <col min="5898" max="5898" width="9.140625" style="51"/>
    <col min="5899" max="5899" width="9.42578125" style="51" bestFit="1" customWidth="1"/>
    <col min="5900" max="5900" width="9.5703125" style="51" bestFit="1" customWidth="1"/>
    <col min="5901" max="6144" width="9.140625" style="51"/>
    <col min="6145" max="6145" width="17.140625" style="51" customWidth="1"/>
    <col min="6146" max="6146" width="15.140625" style="51" customWidth="1"/>
    <col min="6147" max="6147" width="21.7109375" style="51" customWidth="1"/>
    <col min="6148" max="6148" width="14.7109375" style="51" customWidth="1"/>
    <col min="6149" max="6149" width="18.140625" style="51" customWidth="1"/>
    <col min="6150" max="6150" width="17.5703125" style="51" customWidth="1"/>
    <col min="6151" max="6151" width="14.85546875" style="51" customWidth="1"/>
    <col min="6152" max="6152" width="13.42578125" style="51" customWidth="1"/>
    <col min="6153" max="6153" width="20.5703125" style="51" customWidth="1"/>
    <col min="6154" max="6154" width="9.140625" style="51"/>
    <col min="6155" max="6155" width="9.42578125" style="51" bestFit="1" customWidth="1"/>
    <col min="6156" max="6156" width="9.5703125" style="51" bestFit="1" customWidth="1"/>
    <col min="6157" max="6400" width="9.140625" style="51"/>
    <col min="6401" max="6401" width="17.140625" style="51" customWidth="1"/>
    <col min="6402" max="6402" width="15.140625" style="51" customWidth="1"/>
    <col min="6403" max="6403" width="21.7109375" style="51" customWidth="1"/>
    <col min="6404" max="6404" width="14.7109375" style="51" customWidth="1"/>
    <col min="6405" max="6405" width="18.140625" style="51" customWidth="1"/>
    <col min="6406" max="6406" width="17.5703125" style="51" customWidth="1"/>
    <col min="6407" max="6407" width="14.85546875" style="51" customWidth="1"/>
    <col min="6408" max="6408" width="13.42578125" style="51" customWidth="1"/>
    <col min="6409" max="6409" width="20.5703125" style="51" customWidth="1"/>
    <col min="6410" max="6410" width="9.140625" style="51"/>
    <col min="6411" max="6411" width="9.42578125" style="51" bestFit="1" customWidth="1"/>
    <col min="6412" max="6412" width="9.5703125" style="51" bestFit="1" customWidth="1"/>
    <col min="6413" max="6656" width="9.140625" style="51"/>
    <col min="6657" max="6657" width="17.140625" style="51" customWidth="1"/>
    <col min="6658" max="6658" width="15.140625" style="51" customWidth="1"/>
    <col min="6659" max="6659" width="21.7109375" style="51" customWidth="1"/>
    <col min="6660" max="6660" width="14.7109375" style="51" customWidth="1"/>
    <col min="6661" max="6661" width="18.140625" style="51" customWidth="1"/>
    <col min="6662" max="6662" width="17.5703125" style="51" customWidth="1"/>
    <col min="6663" max="6663" width="14.85546875" style="51" customWidth="1"/>
    <col min="6664" max="6664" width="13.42578125" style="51" customWidth="1"/>
    <col min="6665" max="6665" width="20.5703125" style="51" customWidth="1"/>
    <col min="6666" max="6666" width="9.140625" style="51"/>
    <col min="6667" max="6667" width="9.42578125" style="51" bestFit="1" customWidth="1"/>
    <col min="6668" max="6668" width="9.5703125" style="51" bestFit="1" customWidth="1"/>
    <col min="6669" max="6912" width="9.140625" style="51"/>
    <col min="6913" max="6913" width="17.140625" style="51" customWidth="1"/>
    <col min="6914" max="6914" width="15.140625" style="51" customWidth="1"/>
    <col min="6915" max="6915" width="21.7109375" style="51" customWidth="1"/>
    <col min="6916" max="6916" width="14.7109375" style="51" customWidth="1"/>
    <col min="6917" max="6917" width="18.140625" style="51" customWidth="1"/>
    <col min="6918" max="6918" width="17.5703125" style="51" customWidth="1"/>
    <col min="6919" max="6919" width="14.85546875" style="51" customWidth="1"/>
    <col min="6920" max="6920" width="13.42578125" style="51" customWidth="1"/>
    <col min="6921" max="6921" width="20.5703125" style="51" customWidth="1"/>
    <col min="6922" max="6922" width="9.140625" style="51"/>
    <col min="6923" max="6923" width="9.42578125" style="51" bestFit="1" customWidth="1"/>
    <col min="6924" max="6924" width="9.5703125" style="51" bestFit="1" customWidth="1"/>
    <col min="6925" max="7168" width="9.140625" style="51"/>
    <col min="7169" max="7169" width="17.140625" style="51" customWidth="1"/>
    <col min="7170" max="7170" width="15.140625" style="51" customWidth="1"/>
    <col min="7171" max="7171" width="21.7109375" style="51" customWidth="1"/>
    <col min="7172" max="7172" width="14.7109375" style="51" customWidth="1"/>
    <col min="7173" max="7173" width="18.140625" style="51" customWidth="1"/>
    <col min="7174" max="7174" width="17.5703125" style="51" customWidth="1"/>
    <col min="7175" max="7175" width="14.85546875" style="51" customWidth="1"/>
    <col min="7176" max="7176" width="13.42578125" style="51" customWidth="1"/>
    <col min="7177" max="7177" width="20.5703125" style="51" customWidth="1"/>
    <col min="7178" max="7178" width="9.140625" style="51"/>
    <col min="7179" max="7179" width="9.42578125" style="51" bestFit="1" customWidth="1"/>
    <col min="7180" max="7180" width="9.5703125" style="51" bestFit="1" customWidth="1"/>
    <col min="7181" max="7424" width="9.140625" style="51"/>
    <col min="7425" max="7425" width="17.140625" style="51" customWidth="1"/>
    <col min="7426" max="7426" width="15.140625" style="51" customWidth="1"/>
    <col min="7427" max="7427" width="21.7109375" style="51" customWidth="1"/>
    <col min="7428" max="7428" width="14.7109375" style="51" customWidth="1"/>
    <col min="7429" max="7429" width="18.140625" style="51" customWidth="1"/>
    <col min="7430" max="7430" width="17.5703125" style="51" customWidth="1"/>
    <col min="7431" max="7431" width="14.85546875" style="51" customWidth="1"/>
    <col min="7432" max="7432" width="13.42578125" style="51" customWidth="1"/>
    <col min="7433" max="7433" width="20.5703125" style="51" customWidth="1"/>
    <col min="7434" max="7434" width="9.140625" style="51"/>
    <col min="7435" max="7435" width="9.42578125" style="51" bestFit="1" customWidth="1"/>
    <col min="7436" max="7436" width="9.5703125" style="51" bestFit="1" customWidth="1"/>
    <col min="7437" max="7680" width="9.140625" style="51"/>
    <col min="7681" max="7681" width="17.140625" style="51" customWidth="1"/>
    <col min="7682" max="7682" width="15.140625" style="51" customWidth="1"/>
    <col min="7683" max="7683" width="21.7109375" style="51" customWidth="1"/>
    <col min="7684" max="7684" width="14.7109375" style="51" customWidth="1"/>
    <col min="7685" max="7685" width="18.140625" style="51" customWidth="1"/>
    <col min="7686" max="7686" width="17.5703125" style="51" customWidth="1"/>
    <col min="7687" max="7687" width="14.85546875" style="51" customWidth="1"/>
    <col min="7688" max="7688" width="13.42578125" style="51" customWidth="1"/>
    <col min="7689" max="7689" width="20.5703125" style="51" customWidth="1"/>
    <col min="7690" max="7690" width="9.140625" style="51"/>
    <col min="7691" max="7691" width="9.42578125" style="51" bestFit="1" customWidth="1"/>
    <col min="7692" max="7692" width="9.5703125" style="51" bestFit="1" customWidth="1"/>
    <col min="7693" max="7936" width="9.140625" style="51"/>
    <col min="7937" max="7937" width="17.140625" style="51" customWidth="1"/>
    <col min="7938" max="7938" width="15.140625" style="51" customWidth="1"/>
    <col min="7939" max="7939" width="21.7109375" style="51" customWidth="1"/>
    <col min="7940" max="7940" width="14.7109375" style="51" customWidth="1"/>
    <col min="7941" max="7941" width="18.140625" style="51" customWidth="1"/>
    <col min="7942" max="7942" width="17.5703125" style="51" customWidth="1"/>
    <col min="7943" max="7943" width="14.85546875" style="51" customWidth="1"/>
    <col min="7944" max="7944" width="13.42578125" style="51" customWidth="1"/>
    <col min="7945" max="7945" width="20.5703125" style="51" customWidth="1"/>
    <col min="7946" max="7946" width="9.140625" style="51"/>
    <col min="7947" max="7947" width="9.42578125" style="51" bestFit="1" customWidth="1"/>
    <col min="7948" max="7948" width="9.5703125" style="51" bestFit="1" customWidth="1"/>
    <col min="7949" max="8192" width="9.140625" style="51"/>
    <col min="8193" max="8193" width="17.140625" style="51" customWidth="1"/>
    <col min="8194" max="8194" width="15.140625" style="51" customWidth="1"/>
    <col min="8195" max="8195" width="21.7109375" style="51" customWidth="1"/>
    <col min="8196" max="8196" width="14.7109375" style="51" customWidth="1"/>
    <col min="8197" max="8197" width="18.140625" style="51" customWidth="1"/>
    <col min="8198" max="8198" width="17.5703125" style="51" customWidth="1"/>
    <col min="8199" max="8199" width="14.85546875" style="51" customWidth="1"/>
    <col min="8200" max="8200" width="13.42578125" style="51" customWidth="1"/>
    <col min="8201" max="8201" width="20.5703125" style="51" customWidth="1"/>
    <col min="8202" max="8202" width="9.140625" style="51"/>
    <col min="8203" max="8203" width="9.42578125" style="51" bestFit="1" customWidth="1"/>
    <col min="8204" max="8204" width="9.5703125" style="51" bestFit="1" customWidth="1"/>
    <col min="8205" max="8448" width="9.140625" style="51"/>
    <col min="8449" max="8449" width="17.140625" style="51" customWidth="1"/>
    <col min="8450" max="8450" width="15.140625" style="51" customWidth="1"/>
    <col min="8451" max="8451" width="21.7109375" style="51" customWidth="1"/>
    <col min="8452" max="8452" width="14.7109375" style="51" customWidth="1"/>
    <col min="8453" max="8453" width="18.140625" style="51" customWidth="1"/>
    <col min="8454" max="8454" width="17.5703125" style="51" customWidth="1"/>
    <col min="8455" max="8455" width="14.85546875" style="51" customWidth="1"/>
    <col min="8456" max="8456" width="13.42578125" style="51" customWidth="1"/>
    <col min="8457" max="8457" width="20.5703125" style="51" customWidth="1"/>
    <col min="8458" max="8458" width="9.140625" style="51"/>
    <col min="8459" max="8459" width="9.42578125" style="51" bestFit="1" customWidth="1"/>
    <col min="8460" max="8460" width="9.5703125" style="51" bestFit="1" customWidth="1"/>
    <col min="8461" max="8704" width="9.140625" style="51"/>
    <col min="8705" max="8705" width="17.140625" style="51" customWidth="1"/>
    <col min="8706" max="8706" width="15.140625" style="51" customWidth="1"/>
    <col min="8707" max="8707" width="21.7109375" style="51" customWidth="1"/>
    <col min="8708" max="8708" width="14.7109375" style="51" customWidth="1"/>
    <col min="8709" max="8709" width="18.140625" style="51" customWidth="1"/>
    <col min="8710" max="8710" width="17.5703125" style="51" customWidth="1"/>
    <col min="8711" max="8711" width="14.85546875" style="51" customWidth="1"/>
    <col min="8712" max="8712" width="13.42578125" style="51" customWidth="1"/>
    <col min="8713" max="8713" width="20.5703125" style="51" customWidth="1"/>
    <col min="8714" max="8714" width="9.140625" style="51"/>
    <col min="8715" max="8715" width="9.42578125" style="51" bestFit="1" customWidth="1"/>
    <col min="8716" max="8716" width="9.5703125" style="51" bestFit="1" customWidth="1"/>
    <col min="8717" max="8960" width="9.140625" style="51"/>
    <col min="8961" max="8961" width="17.140625" style="51" customWidth="1"/>
    <col min="8962" max="8962" width="15.140625" style="51" customWidth="1"/>
    <col min="8963" max="8963" width="21.7109375" style="51" customWidth="1"/>
    <col min="8964" max="8964" width="14.7109375" style="51" customWidth="1"/>
    <col min="8965" max="8965" width="18.140625" style="51" customWidth="1"/>
    <col min="8966" max="8966" width="17.5703125" style="51" customWidth="1"/>
    <col min="8967" max="8967" width="14.85546875" style="51" customWidth="1"/>
    <col min="8968" max="8968" width="13.42578125" style="51" customWidth="1"/>
    <col min="8969" max="8969" width="20.5703125" style="51" customWidth="1"/>
    <col min="8970" max="8970" width="9.140625" style="51"/>
    <col min="8971" max="8971" width="9.42578125" style="51" bestFit="1" customWidth="1"/>
    <col min="8972" max="8972" width="9.5703125" style="51" bestFit="1" customWidth="1"/>
    <col min="8973" max="9216" width="9.140625" style="51"/>
    <col min="9217" max="9217" width="17.140625" style="51" customWidth="1"/>
    <col min="9218" max="9218" width="15.140625" style="51" customWidth="1"/>
    <col min="9219" max="9219" width="21.7109375" style="51" customWidth="1"/>
    <col min="9220" max="9220" width="14.7109375" style="51" customWidth="1"/>
    <col min="9221" max="9221" width="18.140625" style="51" customWidth="1"/>
    <col min="9222" max="9222" width="17.5703125" style="51" customWidth="1"/>
    <col min="9223" max="9223" width="14.85546875" style="51" customWidth="1"/>
    <col min="9224" max="9224" width="13.42578125" style="51" customWidth="1"/>
    <col min="9225" max="9225" width="20.5703125" style="51" customWidth="1"/>
    <col min="9226" max="9226" width="9.140625" style="51"/>
    <col min="9227" max="9227" width="9.42578125" style="51" bestFit="1" customWidth="1"/>
    <col min="9228" max="9228" width="9.5703125" style="51" bestFit="1" customWidth="1"/>
    <col min="9229" max="9472" width="9.140625" style="51"/>
    <col min="9473" max="9473" width="17.140625" style="51" customWidth="1"/>
    <col min="9474" max="9474" width="15.140625" style="51" customWidth="1"/>
    <col min="9475" max="9475" width="21.7109375" style="51" customWidth="1"/>
    <col min="9476" max="9476" width="14.7109375" style="51" customWidth="1"/>
    <col min="9477" max="9477" width="18.140625" style="51" customWidth="1"/>
    <col min="9478" max="9478" width="17.5703125" style="51" customWidth="1"/>
    <col min="9479" max="9479" width="14.85546875" style="51" customWidth="1"/>
    <col min="9480" max="9480" width="13.42578125" style="51" customWidth="1"/>
    <col min="9481" max="9481" width="20.5703125" style="51" customWidth="1"/>
    <col min="9482" max="9482" width="9.140625" style="51"/>
    <col min="9483" max="9483" width="9.42578125" style="51" bestFit="1" customWidth="1"/>
    <col min="9484" max="9484" width="9.5703125" style="51" bestFit="1" customWidth="1"/>
    <col min="9485" max="9728" width="9.140625" style="51"/>
    <col min="9729" max="9729" width="17.140625" style="51" customWidth="1"/>
    <col min="9730" max="9730" width="15.140625" style="51" customWidth="1"/>
    <col min="9731" max="9731" width="21.7109375" style="51" customWidth="1"/>
    <col min="9732" max="9732" width="14.7109375" style="51" customWidth="1"/>
    <col min="9733" max="9733" width="18.140625" style="51" customWidth="1"/>
    <col min="9734" max="9734" width="17.5703125" style="51" customWidth="1"/>
    <col min="9735" max="9735" width="14.85546875" style="51" customWidth="1"/>
    <col min="9736" max="9736" width="13.42578125" style="51" customWidth="1"/>
    <col min="9737" max="9737" width="20.5703125" style="51" customWidth="1"/>
    <col min="9738" max="9738" width="9.140625" style="51"/>
    <col min="9739" max="9739" width="9.42578125" style="51" bestFit="1" customWidth="1"/>
    <col min="9740" max="9740" width="9.5703125" style="51" bestFit="1" customWidth="1"/>
    <col min="9741" max="9984" width="9.140625" style="51"/>
    <col min="9985" max="9985" width="17.140625" style="51" customWidth="1"/>
    <col min="9986" max="9986" width="15.140625" style="51" customWidth="1"/>
    <col min="9987" max="9987" width="21.7109375" style="51" customWidth="1"/>
    <col min="9988" max="9988" width="14.7109375" style="51" customWidth="1"/>
    <col min="9989" max="9989" width="18.140625" style="51" customWidth="1"/>
    <col min="9990" max="9990" width="17.5703125" style="51" customWidth="1"/>
    <col min="9991" max="9991" width="14.85546875" style="51" customWidth="1"/>
    <col min="9992" max="9992" width="13.42578125" style="51" customWidth="1"/>
    <col min="9993" max="9993" width="20.5703125" style="51" customWidth="1"/>
    <col min="9994" max="9994" width="9.140625" style="51"/>
    <col min="9995" max="9995" width="9.42578125" style="51" bestFit="1" customWidth="1"/>
    <col min="9996" max="9996" width="9.5703125" style="51" bestFit="1" customWidth="1"/>
    <col min="9997" max="10240" width="9.140625" style="51"/>
    <col min="10241" max="10241" width="17.140625" style="51" customWidth="1"/>
    <col min="10242" max="10242" width="15.140625" style="51" customWidth="1"/>
    <col min="10243" max="10243" width="21.7109375" style="51" customWidth="1"/>
    <col min="10244" max="10244" width="14.7109375" style="51" customWidth="1"/>
    <col min="10245" max="10245" width="18.140625" style="51" customWidth="1"/>
    <col min="10246" max="10246" width="17.5703125" style="51" customWidth="1"/>
    <col min="10247" max="10247" width="14.85546875" style="51" customWidth="1"/>
    <col min="10248" max="10248" width="13.42578125" style="51" customWidth="1"/>
    <col min="10249" max="10249" width="20.5703125" style="51" customWidth="1"/>
    <col min="10250" max="10250" width="9.140625" style="51"/>
    <col min="10251" max="10251" width="9.42578125" style="51" bestFit="1" customWidth="1"/>
    <col min="10252" max="10252" width="9.5703125" style="51" bestFit="1" customWidth="1"/>
    <col min="10253" max="10496" width="9.140625" style="51"/>
    <col min="10497" max="10497" width="17.140625" style="51" customWidth="1"/>
    <col min="10498" max="10498" width="15.140625" style="51" customWidth="1"/>
    <col min="10499" max="10499" width="21.7109375" style="51" customWidth="1"/>
    <col min="10500" max="10500" width="14.7109375" style="51" customWidth="1"/>
    <col min="10501" max="10501" width="18.140625" style="51" customWidth="1"/>
    <col min="10502" max="10502" width="17.5703125" style="51" customWidth="1"/>
    <col min="10503" max="10503" width="14.85546875" style="51" customWidth="1"/>
    <col min="10504" max="10504" width="13.42578125" style="51" customWidth="1"/>
    <col min="10505" max="10505" width="20.5703125" style="51" customWidth="1"/>
    <col min="10506" max="10506" width="9.140625" style="51"/>
    <col min="10507" max="10507" width="9.42578125" style="51" bestFit="1" customWidth="1"/>
    <col min="10508" max="10508" width="9.5703125" style="51" bestFit="1" customWidth="1"/>
    <col min="10509" max="10752" width="9.140625" style="51"/>
    <col min="10753" max="10753" width="17.140625" style="51" customWidth="1"/>
    <col min="10754" max="10754" width="15.140625" style="51" customWidth="1"/>
    <col min="10755" max="10755" width="21.7109375" style="51" customWidth="1"/>
    <col min="10756" max="10756" width="14.7109375" style="51" customWidth="1"/>
    <col min="10757" max="10757" width="18.140625" style="51" customWidth="1"/>
    <col min="10758" max="10758" width="17.5703125" style="51" customWidth="1"/>
    <col min="10759" max="10759" width="14.85546875" style="51" customWidth="1"/>
    <col min="10760" max="10760" width="13.42578125" style="51" customWidth="1"/>
    <col min="10761" max="10761" width="20.5703125" style="51" customWidth="1"/>
    <col min="10762" max="10762" width="9.140625" style="51"/>
    <col min="10763" max="10763" width="9.42578125" style="51" bestFit="1" customWidth="1"/>
    <col min="10764" max="10764" width="9.5703125" style="51" bestFit="1" customWidth="1"/>
    <col min="10765" max="11008" width="9.140625" style="51"/>
    <col min="11009" max="11009" width="17.140625" style="51" customWidth="1"/>
    <col min="11010" max="11010" width="15.140625" style="51" customWidth="1"/>
    <col min="11011" max="11011" width="21.7109375" style="51" customWidth="1"/>
    <col min="11012" max="11012" width="14.7109375" style="51" customWidth="1"/>
    <col min="11013" max="11013" width="18.140625" style="51" customWidth="1"/>
    <col min="11014" max="11014" width="17.5703125" style="51" customWidth="1"/>
    <col min="11015" max="11015" width="14.85546875" style="51" customWidth="1"/>
    <col min="11016" max="11016" width="13.42578125" style="51" customWidth="1"/>
    <col min="11017" max="11017" width="20.5703125" style="51" customWidth="1"/>
    <col min="11018" max="11018" width="9.140625" style="51"/>
    <col min="11019" max="11019" width="9.42578125" style="51" bestFit="1" customWidth="1"/>
    <col min="11020" max="11020" width="9.5703125" style="51" bestFit="1" customWidth="1"/>
    <col min="11021" max="11264" width="9.140625" style="51"/>
    <col min="11265" max="11265" width="17.140625" style="51" customWidth="1"/>
    <col min="11266" max="11266" width="15.140625" style="51" customWidth="1"/>
    <col min="11267" max="11267" width="21.7109375" style="51" customWidth="1"/>
    <col min="11268" max="11268" width="14.7109375" style="51" customWidth="1"/>
    <col min="11269" max="11269" width="18.140625" style="51" customWidth="1"/>
    <col min="11270" max="11270" width="17.5703125" style="51" customWidth="1"/>
    <col min="11271" max="11271" width="14.85546875" style="51" customWidth="1"/>
    <col min="11272" max="11272" width="13.42578125" style="51" customWidth="1"/>
    <col min="11273" max="11273" width="20.5703125" style="51" customWidth="1"/>
    <col min="11274" max="11274" width="9.140625" style="51"/>
    <col min="11275" max="11275" width="9.42578125" style="51" bestFit="1" customWidth="1"/>
    <col min="11276" max="11276" width="9.5703125" style="51" bestFit="1" customWidth="1"/>
    <col min="11277" max="11520" width="9.140625" style="51"/>
    <col min="11521" max="11521" width="17.140625" style="51" customWidth="1"/>
    <col min="11522" max="11522" width="15.140625" style="51" customWidth="1"/>
    <col min="11523" max="11523" width="21.7109375" style="51" customWidth="1"/>
    <col min="11524" max="11524" width="14.7109375" style="51" customWidth="1"/>
    <col min="11525" max="11525" width="18.140625" style="51" customWidth="1"/>
    <col min="11526" max="11526" width="17.5703125" style="51" customWidth="1"/>
    <col min="11527" max="11527" width="14.85546875" style="51" customWidth="1"/>
    <col min="11528" max="11528" width="13.42578125" style="51" customWidth="1"/>
    <col min="11529" max="11529" width="20.5703125" style="51" customWidth="1"/>
    <col min="11530" max="11530" width="9.140625" style="51"/>
    <col min="11531" max="11531" width="9.42578125" style="51" bestFit="1" customWidth="1"/>
    <col min="11532" max="11532" width="9.5703125" style="51" bestFit="1" customWidth="1"/>
    <col min="11533" max="11776" width="9.140625" style="51"/>
    <col min="11777" max="11777" width="17.140625" style="51" customWidth="1"/>
    <col min="11778" max="11778" width="15.140625" style="51" customWidth="1"/>
    <col min="11779" max="11779" width="21.7109375" style="51" customWidth="1"/>
    <col min="11780" max="11780" width="14.7109375" style="51" customWidth="1"/>
    <col min="11781" max="11781" width="18.140625" style="51" customWidth="1"/>
    <col min="11782" max="11782" width="17.5703125" style="51" customWidth="1"/>
    <col min="11783" max="11783" width="14.85546875" style="51" customWidth="1"/>
    <col min="11784" max="11784" width="13.42578125" style="51" customWidth="1"/>
    <col min="11785" max="11785" width="20.5703125" style="51" customWidth="1"/>
    <col min="11786" max="11786" width="9.140625" style="51"/>
    <col min="11787" max="11787" width="9.42578125" style="51" bestFit="1" customWidth="1"/>
    <col min="11788" max="11788" width="9.5703125" style="51" bestFit="1" customWidth="1"/>
    <col min="11789" max="12032" width="9.140625" style="51"/>
    <col min="12033" max="12033" width="17.140625" style="51" customWidth="1"/>
    <col min="12034" max="12034" width="15.140625" style="51" customWidth="1"/>
    <col min="12035" max="12035" width="21.7109375" style="51" customWidth="1"/>
    <col min="12036" max="12036" width="14.7109375" style="51" customWidth="1"/>
    <col min="12037" max="12037" width="18.140625" style="51" customWidth="1"/>
    <col min="12038" max="12038" width="17.5703125" style="51" customWidth="1"/>
    <col min="12039" max="12039" width="14.85546875" style="51" customWidth="1"/>
    <col min="12040" max="12040" width="13.42578125" style="51" customWidth="1"/>
    <col min="12041" max="12041" width="20.5703125" style="51" customWidth="1"/>
    <col min="12042" max="12042" width="9.140625" style="51"/>
    <col min="12043" max="12043" width="9.42578125" style="51" bestFit="1" customWidth="1"/>
    <col min="12044" max="12044" width="9.5703125" style="51" bestFit="1" customWidth="1"/>
    <col min="12045" max="12288" width="9.140625" style="51"/>
    <col min="12289" max="12289" width="17.140625" style="51" customWidth="1"/>
    <col min="12290" max="12290" width="15.140625" style="51" customWidth="1"/>
    <col min="12291" max="12291" width="21.7109375" style="51" customWidth="1"/>
    <col min="12292" max="12292" width="14.7109375" style="51" customWidth="1"/>
    <col min="12293" max="12293" width="18.140625" style="51" customWidth="1"/>
    <col min="12294" max="12294" width="17.5703125" style="51" customWidth="1"/>
    <col min="12295" max="12295" width="14.85546875" style="51" customWidth="1"/>
    <col min="12296" max="12296" width="13.42578125" style="51" customWidth="1"/>
    <col min="12297" max="12297" width="20.5703125" style="51" customWidth="1"/>
    <col min="12298" max="12298" width="9.140625" style="51"/>
    <col min="12299" max="12299" width="9.42578125" style="51" bestFit="1" customWidth="1"/>
    <col min="12300" max="12300" width="9.5703125" style="51" bestFit="1" customWidth="1"/>
    <col min="12301" max="12544" width="9.140625" style="51"/>
    <col min="12545" max="12545" width="17.140625" style="51" customWidth="1"/>
    <col min="12546" max="12546" width="15.140625" style="51" customWidth="1"/>
    <col min="12547" max="12547" width="21.7109375" style="51" customWidth="1"/>
    <col min="12548" max="12548" width="14.7109375" style="51" customWidth="1"/>
    <col min="12549" max="12549" width="18.140625" style="51" customWidth="1"/>
    <col min="12550" max="12550" width="17.5703125" style="51" customWidth="1"/>
    <col min="12551" max="12551" width="14.85546875" style="51" customWidth="1"/>
    <col min="12552" max="12552" width="13.42578125" style="51" customWidth="1"/>
    <col min="12553" max="12553" width="20.5703125" style="51" customWidth="1"/>
    <col min="12554" max="12554" width="9.140625" style="51"/>
    <col min="12555" max="12555" width="9.42578125" style="51" bestFit="1" customWidth="1"/>
    <col min="12556" max="12556" width="9.5703125" style="51" bestFit="1" customWidth="1"/>
    <col min="12557" max="12800" width="9.140625" style="51"/>
    <col min="12801" max="12801" width="17.140625" style="51" customWidth="1"/>
    <col min="12802" max="12802" width="15.140625" style="51" customWidth="1"/>
    <col min="12803" max="12803" width="21.7109375" style="51" customWidth="1"/>
    <col min="12804" max="12804" width="14.7109375" style="51" customWidth="1"/>
    <col min="12805" max="12805" width="18.140625" style="51" customWidth="1"/>
    <col min="12806" max="12806" width="17.5703125" style="51" customWidth="1"/>
    <col min="12807" max="12807" width="14.85546875" style="51" customWidth="1"/>
    <col min="12808" max="12808" width="13.42578125" style="51" customWidth="1"/>
    <col min="12809" max="12809" width="20.5703125" style="51" customWidth="1"/>
    <col min="12810" max="12810" width="9.140625" style="51"/>
    <col min="12811" max="12811" width="9.42578125" style="51" bestFit="1" customWidth="1"/>
    <col min="12812" max="12812" width="9.5703125" style="51" bestFit="1" customWidth="1"/>
    <col min="12813" max="13056" width="9.140625" style="51"/>
    <col min="13057" max="13057" width="17.140625" style="51" customWidth="1"/>
    <col min="13058" max="13058" width="15.140625" style="51" customWidth="1"/>
    <col min="13059" max="13059" width="21.7109375" style="51" customWidth="1"/>
    <col min="13060" max="13060" width="14.7109375" style="51" customWidth="1"/>
    <col min="13061" max="13061" width="18.140625" style="51" customWidth="1"/>
    <col min="13062" max="13062" width="17.5703125" style="51" customWidth="1"/>
    <col min="13063" max="13063" width="14.85546875" style="51" customWidth="1"/>
    <col min="13064" max="13064" width="13.42578125" style="51" customWidth="1"/>
    <col min="13065" max="13065" width="20.5703125" style="51" customWidth="1"/>
    <col min="13066" max="13066" width="9.140625" style="51"/>
    <col min="13067" max="13067" width="9.42578125" style="51" bestFit="1" customWidth="1"/>
    <col min="13068" max="13068" width="9.5703125" style="51" bestFit="1" customWidth="1"/>
    <col min="13069" max="13312" width="9.140625" style="51"/>
    <col min="13313" max="13313" width="17.140625" style="51" customWidth="1"/>
    <col min="13314" max="13314" width="15.140625" style="51" customWidth="1"/>
    <col min="13315" max="13315" width="21.7109375" style="51" customWidth="1"/>
    <col min="13316" max="13316" width="14.7109375" style="51" customWidth="1"/>
    <col min="13317" max="13317" width="18.140625" style="51" customWidth="1"/>
    <col min="13318" max="13318" width="17.5703125" style="51" customWidth="1"/>
    <col min="13319" max="13319" width="14.85546875" style="51" customWidth="1"/>
    <col min="13320" max="13320" width="13.42578125" style="51" customWidth="1"/>
    <col min="13321" max="13321" width="20.5703125" style="51" customWidth="1"/>
    <col min="13322" max="13322" width="9.140625" style="51"/>
    <col min="13323" max="13323" width="9.42578125" style="51" bestFit="1" customWidth="1"/>
    <col min="13324" max="13324" width="9.5703125" style="51" bestFit="1" customWidth="1"/>
    <col min="13325" max="13568" width="9.140625" style="51"/>
    <col min="13569" max="13569" width="17.140625" style="51" customWidth="1"/>
    <col min="13570" max="13570" width="15.140625" style="51" customWidth="1"/>
    <col min="13571" max="13571" width="21.7109375" style="51" customWidth="1"/>
    <col min="13572" max="13572" width="14.7109375" style="51" customWidth="1"/>
    <col min="13573" max="13573" width="18.140625" style="51" customWidth="1"/>
    <col min="13574" max="13574" width="17.5703125" style="51" customWidth="1"/>
    <col min="13575" max="13575" width="14.85546875" style="51" customWidth="1"/>
    <col min="13576" max="13576" width="13.42578125" style="51" customWidth="1"/>
    <col min="13577" max="13577" width="20.5703125" style="51" customWidth="1"/>
    <col min="13578" max="13578" width="9.140625" style="51"/>
    <col min="13579" max="13579" width="9.42578125" style="51" bestFit="1" customWidth="1"/>
    <col min="13580" max="13580" width="9.5703125" style="51" bestFit="1" customWidth="1"/>
    <col min="13581" max="13824" width="9.140625" style="51"/>
    <col min="13825" max="13825" width="17.140625" style="51" customWidth="1"/>
    <col min="13826" max="13826" width="15.140625" style="51" customWidth="1"/>
    <col min="13827" max="13827" width="21.7109375" style="51" customWidth="1"/>
    <col min="13828" max="13828" width="14.7109375" style="51" customWidth="1"/>
    <col min="13829" max="13829" width="18.140625" style="51" customWidth="1"/>
    <col min="13830" max="13830" width="17.5703125" style="51" customWidth="1"/>
    <col min="13831" max="13831" width="14.85546875" style="51" customWidth="1"/>
    <col min="13832" max="13832" width="13.42578125" style="51" customWidth="1"/>
    <col min="13833" max="13833" width="20.5703125" style="51" customWidth="1"/>
    <col min="13834" max="13834" width="9.140625" style="51"/>
    <col min="13835" max="13835" width="9.42578125" style="51" bestFit="1" customWidth="1"/>
    <col min="13836" max="13836" width="9.5703125" style="51" bestFit="1" customWidth="1"/>
    <col min="13837" max="14080" width="9.140625" style="51"/>
    <col min="14081" max="14081" width="17.140625" style="51" customWidth="1"/>
    <col min="14082" max="14082" width="15.140625" style="51" customWidth="1"/>
    <col min="14083" max="14083" width="21.7109375" style="51" customWidth="1"/>
    <col min="14084" max="14084" width="14.7109375" style="51" customWidth="1"/>
    <col min="14085" max="14085" width="18.140625" style="51" customWidth="1"/>
    <col min="14086" max="14086" width="17.5703125" style="51" customWidth="1"/>
    <col min="14087" max="14087" width="14.85546875" style="51" customWidth="1"/>
    <col min="14088" max="14088" width="13.42578125" style="51" customWidth="1"/>
    <col min="14089" max="14089" width="20.5703125" style="51" customWidth="1"/>
    <col min="14090" max="14090" width="9.140625" style="51"/>
    <col min="14091" max="14091" width="9.42578125" style="51" bestFit="1" customWidth="1"/>
    <col min="14092" max="14092" width="9.5703125" style="51" bestFit="1" customWidth="1"/>
    <col min="14093" max="14336" width="9.140625" style="51"/>
    <col min="14337" max="14337" width="17.140625" style="51" customWidth="1"/>
    <col min="14338" max="14338" width="15.140625" style="51" customWidth="1"/>
    <col min="14339" max="14339" width="21.7109375" style="51" customWidth="1"/>
    <col min="14340" max="14340" width="14.7109375" style="51" customWidth="1"/>
    <col min="14341" max="14341" width="18.140625" style="51" customWidth="1"/>
    <col min="14342" max="14342" width="17.5703125" style="51" customWidth="1"/>
    <col min="14343" max="14343" width="14.85546875" style="51" customWidth="1"/>
    <col min="14344" max="14344" width="13.42578125" style="51" customWidth="1"/>
    <col min="14345" max="14345" width="20.5703125" style="51" customWidth="1"/>
    <col min="14346" max="14346" width="9.140625" style="51"/>
    <col min="14347" max="14347" width="9.42578125" style="51" bestFit="1" customWidth="1"/>
    <col min="14348" max="14348" width="9.5703125" style="51" bestFit="1" customWidth="1"/>
    <col min="14349" max="14592" width="9.140625" style="51"/>
    <col min="14593" max="14593" width="17.140625" style="51" customWidth="1"/>
    <col min="14594" max="14594" width="15.140625" style="51" customWidth="1"/>
    <col min="14595" max="14595" width="21.7109375" style="51" customWidth="1"/>
    <col min="14596" max="14596" width="14.7109375" style="51" customWidth="1"/>
    <col min="14597" max="14597" width="18.140625" style="51" customWidth="1"/>
    <col min="14598" max="14598" width="17.5703125" style="51" customWidth="1"/>
    <col min="14599" max="14599" width="14.85546875" style="51" customWidth="1"/>
    <col min="14600" max="14600" width="13.42578125" style="51" customWidth="1"/>
    <col min="14601" max="14601" width="20.5703125" style="51" customWidth="1"/>
    <col min="14602" max="14602" width="9.140625" style="51"/>
    <col min="14603" max="14603" width="9.42578125" style="51" bestFit="1" customWidth="1"/>
    <col min="14604" max="14604" width="9.5703125" style="51" bestFit="1" customWidth="1"/>
    <col min="14605" max="14848" width="9.140625" style="51"/>
    <col min="14849" max="14849" width="17.140625" style="51" customWidth="1"/>
    <col min="14850" max="14850" width="15.140625" style="51" customWidth="1"/>
    <col min="14851" max="14851" width="21.7109375" style="51" customWidth="1"/>
    <col min="14852" max="14852" width="14.7109375" style="51" customWidth="1"/>
    <col min="14853" max="14853" width="18.140625" style="51" customWidth="1"/>
    <col min="14854" max="14854" width="17.5703125" style="51" customWidth="1"/>
    <col min="14855" max="14855" width="14.85546875" style="51" customWidth="1"/>
    <col min="14856" max="14856" width="13.42578125" style="51" customWidth="1"/>
    <col min="14857" max="14857" width="20.5703125" style="51" customWidth="1"/>
    <col min="14858" max="14858" width="9.140625" style="51"/>
    <col min="14859" max="14859" width="9.42578125" style="51" bestFit="1" customWidth="1"/>
    <col min="14860" max="14860" width="9.5703125" style="51" bestFit="1" customWidth="1"/>
    <col min="14861" max="15104" width="9.140625" style="51"/>
    <col min="15105" max="15105" width="17.140625" style="51" customWidth="1"/>
    <col min="15106" max="15106" width="15.140625" style="51" customWidth="1"/>
    <col min="15107" max="15107" width="21.7109375" style="51" customWidth="1"/>
    <col min="15108" max="15108" width="14.7109375" style="51" customWidth="1"/>
    <col min="15109" max="15109" width="18.140625" style="51" customWidth="1"/>
    <col min="15110" max="15110" width="17.5703125" style="51" customWidth="1"/>
    <col min="15111" max="15111" width="14.85546875" style="51" customWidth="1"/>
    <col min="15112" max="15112" width="13.42578125" style="51" customWidth="1"/>
    <col min="15113" max="15113" width="20.5703125" style="51" customWidth="1"/>
    <col min="15114" max="15114" width="9.140625" style="51"/>
    <col min="15115" max="15115" width="9.42578125" style="51" bestFit="1" customWidth="1"/>
    <col min="15116" max="15116" width="9.5703125" style="51" bestFit="1" customWidth="1"/>
    <col min="15117" max="15360" width="9.140625" style="51"/>
    <col min="15361" max="15361" width="17.140625" style="51" customWidth="1"/>
    <col min="15362" max="15362" width="15.140625" style="51" customWidth="1"/>
    <col min="15363" max="15363" width="21.7109375" style="51" customWidth="1"/>
    <col min="15364" max="15364" width="14.7109375" style="51" customWidth="1"/>
    <col min="15365" max="15365" width="18.140625" style="51" customWidth="1"/>
    <col min="15366" max="15366" width="17.5703125" style="51" customWidth="1"/>
    <col min="15367" max="15367" width="14.85546875" style="51" customWidth="1"/>
    <col min="15368" max="15368" width="13.42578125" style="51" customWidth="1"/>
    <col min="15369" max="15369" width="20.5703125" style="51" customWidth="1"/>
    <col min="15370" max="15370" width="9.140625" style="51"/>
    <col min="15371" max="15371" width="9.42578125" style="51" bestFit="1" customWidth="1"/>
    <col min="15372" max="15372" width="9.5703125" style="51" bestFit="1" customWidth="1"/>
    <col min="15373" max="15616" width="9.140625" style="51"/>
    <col min="15617" max="15617" width="17.140625" style="51" customWidth="1"/>
    <col min="15618" max="15618" width="15.140625" style="51" customWidth="1"/>
    <col min="15619" max="15619" width="21.7109375" style="51" customWidth="1"/>
    <col min="15620" max="15620" width="14.7109375" style="51" customWidth="1"/>
    <col min="15621" max="15621" width="18.140625" style="51" customWidth="1"/>
    <col min="15622" max="15622" width="17.5703125" style="51" customWidth="1"/>
    <col min="15623" max="15623" width="14.85546875" style="51" customWidth="1"/>
    <col min="15624" max="15624" width="13.42578125" style="51" customWidth="1"/>
    <col min="15625" max="15625" width="20.5703125" style="51" customWidth="1"/>
    <col min="15626" max="15626" width="9.140625" style="51"/>
    <col min="15627" max="15627" width="9.42578125" style="51" bestFit="1" customWidth="1"/>
    <col min="15628" max="15628" width="9.5703125" style="51" bestFit="1" customWidth="1"/>
    <col min="15629" max="15872" width="9.140625" style="51"/>
    <col min="15873" max="15873" width="17.140625" style="51" customWidth="1"/>
    <col min="15874" max="15874" width="15.140625" style="51" customWidth="1"/>
    <col min="15875" max="15875" width="21.7109375" style="51" customWidth="1"/>
    <col min="15876" max="15876" width="14.7109375" style="51" customWidth="1"/>
    <col min="15877" max="15877" width="18.140625" style="51" customWidth="1"/>
    <col min="15878" max="15878" width="17.5703125" style="51" customWidth="1"/>
    <col min="15879" max="15879" width="14.85546875" style="51" customWidth="1"/>
    <col min="15880" max="15880" width="13.42578125" style="51" customWidth="1"/>
    <col min="15881" max="15881" width="20.5703125" style="51" customWidth="1"/>
    <col min="15882" max="15882" width="9.140625" style="51"/>
    <col min="15883" max="15883" width="9.42578125" style="51" bestFit="1" customWidth="1"/>
    <col min="15884" max="15884" width="9.5703125" style="51" bestFit="1" customWidth="1"/>
    <col min="15885" max="16128" width="9.140625" style="51"/>
    <col min="16129" max="16129" width="17.140625" style="51" customWidth="1"/>
    <col min="16130" max="16130" width="15.140625" style="51" customWidth="1"/>
    <col min="16131" max="16131" width="21.7109375" style="51" customWidth="1"/>
    <col min="16132" max="16132" width="14.7109375" style="51" customWidth="1"/>
    <col min="16133" max="16133" width="18.140625" style="51" customWidth="1"/>
    <col min="16134" max="16134" width="17.5703125" style="51" customWidth="1"/>
    <col min="16135" max="16135" width="14.85546875" style="51" customWidth="1"/>
    <col min="16136" max="16136" width="13.42578125" style="51" customWidth="1"/>
    <col min="16137" max="16137" width="20.5703125" style="51" customWidth="1"/>
    <col min="16138" max="16138" width="9.140625" style="51"/>
    <col min="16139" max="16139" width="9.42578125" style="51" bestFit="1" customWidth="1"/>
    <col min="16140" max="16140" width="9.5703125" style="51" bestFit="1" customWidth="1"/>
    <col min="16141" max="16384" width="9.140625" style="51"/>
  </cols>
  <sheetData>
    <row r="1" spans="1:9" x14ac:dyDescent="0.25">
      <c r="A1" s="446" t="s">
        <v>247</v>
      </c>
      <c r="B1" s="446"/>
      <c r="C1" s="446"/>
      <c r="D1" s="446"/>
      <c r="E1" s="446"/>
      <c r="F1" s="446"/>
      <c r="G1" s="446"/>
      <c r="H1" s="446"/>
      <c r="I1" s="446"/>
    </row>
    <row r="2" spans="1:9" x14ac:dyDescent="0.25">
      <c r="A2" s="245"/>
      <c r="B2" s="245"/>
      <c r="C2" s="245"/>
      <c r="D2" s="245"/>
      <c r="E2" s="245"/>
      <c r="F2" s="245"/>
      <c r="G2" s="245"/>
      <c r="H2" s="245"/>
      <c r="I2" s="245"/>
    </row>
    <row r="3" spans="1:9" ht="36.75" customHeight="1" x14ac:dyDescent="0.25">
      <c r="A3" s="448" t="s">
        <v>248</v>
      </c>
      <c r="B3" s="448"/>
      <c r="C3" s="448"/>
      <c r="D3" s="448"/>
      <c r="E3" s="448"/>
      <c r="F3" s="448"/>
      <c r="G3" s="448"/>
      <c r="H3" s="448"/>
      <c r="I3" s="448"/>
    </row>
    <row r="6" spans="1:9" s="83" customFormat="1" ht="34.5" customHeight="1" x14ac:dyDescent="0.25">
      <c r="A6" s="445" t="s">
        <v>61</v>
      </c>
      <c r="B6" s="445"/>
      <c r="C6" s="445"/>
      <c r="D6" s="445"/>
      <c r="E6" s="445"/>
      <c r="F6" s="445"/>
      <c r="G6" s="445"/>
      <c r="H6" s="445"/>
      <c r="I6" s="445"/>
    </row>
    <row r="8" spans="1:9" x14ac:dyDescent="0.25">
      <c r="A8" s="424" t="s">
        <v>66</v>
      </c>
      <c r="B8" s="424"/>
      <c r="C8" s="880" t="s">
        <v>36</v>
      </c>
      <c r="D8" s="880"/>
      <c r="E8" s="880"/>
      <c r="F8" s="880"/>
      <c r="G8" s="880"/>
      <c r="H8" s="880"/>
      <c r="I8" s="880"/>
    </row>
    <row r="9" spans="1:9" x14ac:dyDescent="0.25">
      <c r="A9" s="424"/>
      <c r="B9" s="424"/>
      <c r="C9" s="881" t="s">
        <v>252</v>
      </c>
      <c r="D9" s="881"/>
      <c r="E9" s="881"/>
      <c r="F9" s="881"/>
      <c r="G9" s="881"/>
      <c r="H9" s="881"/>
      <c r="I9" s="881"/>
    </row>
    <row r="10" spans="1:9" x14ac:dyDescent="0.25">
      <c r="A10" s="524" t="s">
        <v>166</v>
      </c>
      <c r="B10" s="524" t="s">
        <v>110</v>
      </c>
      <c r="C10" s="880" t="s">
        <v>70</v>
      </c>
      <c r="D10" s="880"/>
      <c r="E10" s="880"/>
      <c r="F10" s="880"/>
      <c r="G10" s="880"/>
      <c r="H10" s="880"/>
      <c r="I10" s="880"/>
    </row>
    <row r="11" spans="1:9" ht="96.75" customHeight="1" x14ac:dyDescent="0.25">
      <c r="A11" s="524"/>
      <c r="B11" s="524"/>
      <c r="C11" s="882" t="s">
        <v>671</v>
      </c>
      <c r="D11" s="882"/>
      <c r="E11" s="882"/>
      <c r="F11" s="882"/>
      <c r="G11" s="882"/>
      <c r="H11" s="882"/>
      <c r="I11" s="882"/>
    </row>
    <row r="12" spans="1:9" ht="50.25" customHeight="1" thickBot="1" x14ac:dyDescent="0.3">
      <c r="A12" s="623" t="s">
        <v>112</v>
      </c>
      <c r="B12" s="879"/>
      <c r="C12" s="254" t="s">
        <v>113</v>
      </c>
      <c r="D12" s="240">
        <v>12</v>
      </c>
      <c r="E12" s="240">
        <v>12</v>
      </c>
      <c r="F12" s="241">
        <v>12</v>
      </c>
      <c r="G12" s="242"/>
      <c r="H12" s="242"/>
      <c r="I12" s="243"/>
    </row>
    <row r="13" spans="1:9" ht="18.75" thickBot="1" x14ac:dyDescent="0.3">
      <c r="A13" s="411" t="s">
        <v>114</v>
      </c>
      <c r="B13" s="412"/>
      <c r="C13" s="260"/>
      <c r="D13" s="88" t="s">
        <v>803</v>
      </c>
      <c r="E13" s="88" t="s">
        <v>72</v>
      </c>
      <c r="F13" s="88" t="s">
        <v>72</v>
      </c>
      <c r="G13" s="5">
        <f>SUM(Tavush!C50:C52,Tavush!C56:C59,Tavush!C61:C63,Tavush!C66)</f>
        <v>19700</v>
      </c>
      <c r="H13" s="5">
        <f>SUM(Tavush!D50:D52,Tavush!D56:D59,Tavush!D61:D63,Tavush!D66)</f>
        <v>92598.3</v>
      </c>
      <c r="I13" s="5">
        <f>SUM(Tavush!E50:E52,Tavush!E56:E59,Tavush!E61:E63,Tavush!E66)</f>
        <v>92598.3</v>
      </c>
    </row>
    <row r="14" spans="1:9" ht="17.25" thickBot="1" x14ac:dyDescent="0.3">
      <c r="A14" s="411" t="s">
        <v>115</v>
      </c>
      <c r="B14" s="619"/>
      <c r="C14" s="412"/>
      <c r="D14" s="252"/>
      <c r="E14" s="252"/>
      <c r="F14" s="88"/>
      <c r="G14" s="91"/>
      <c r="H14" s="91"/>
      <c r="I14" s="87"/>
    </row>
    <row r="15" spans="1:9" x14ac:dyDescent="0.25">
      <c r="A15" s="620" t="s">
        <v>116</v>
      </c>
      <c r="B15" s="621"/>
      <c r="C15" s="621"/>
      <c r="D15" s="621"/>
      <c r="E15" s="621"/>
      <c r="F15" s="621"/>
      <c r="G15" s="621"/>
      <c r="H15" s="621"/>
      <c r="I15" s="622"/>
    </row>
    <row r="16" spans="1:9" ht="17.25" thickBot="1" x14ac:dyDescent="0.3">
      <c r="A16" s="623" t="s">
        <v>634</v>
      </c>
      <c r="B16" s="624"/>
      <c r="C16" s="624"/>
      <c r="D16" s="624"/>
      <c r="E16" s="624"/>
      <c r="F16" s="624"/>
      <c r="G16" s="624"/>
      <c r="H16" s="624"/>
      <c r="I16" s="625"/>
    </row>
    <row r="17" spans="1:11" x14ac:dyDescent="0.25">
      <c r="A17" s="413" t="s">
        <v>78</v>
      </c>
      <c r="B17" s="414"/>
      <c r="C17" s="414"/>
      <c r="D17" s="414"/>
      <c r="E17" s="414"/>
      <c r="F17" s="414"/>
      <c r="G17" s="415"/>
      <c r="H17" s="415"/>
      <c r="I17" s="416"/>
    </row>
    <row r="18" spans="1:11" ht="17.25" thickBot="1" x14ac:dyDescent="0.3">
      <c r="A18" s="417" t="s">
        <v>118</v>
      </c>
      <c r="B18" s="418"/>
      <c r="C18" s="418"/>
      <c r="D18" s="418"/>
      <c r="E18" s="418"/>
      <c r="F18" s="418"/>
      <c r="G18" s="419"/>
      <c r="H18" s="419"/>
      <c r="I18" s="420"/>
    </row>
    <row r="19" spans="1:11" x14ac:dyDescent="0.25">
      <c r="A19" s="413" t="s">
        <v>79</v>
      </c>
      <c r="B19" s="414"/>
      <c r="C19" s="414"/>
      <c r="D19" s="414"/>
      <c r="E19" s="414"/>
      <c r="F19" s="414"/>
      <c r="G19" s="415"/>
      <c r="H19" s="415"/>
      <c r="I19" s="416"/>
    </row>
    <row r="20" spans="1:11" ht="55.5" customHeight="1" thickBot="1" x14ac:dyDescent="0.3">
      <c r="A20" s="417" t="s">
        <v>119</v>
      </c>
      <c r="B20" s="418"/>
      <c r="C20" s="418"/>
      <c r="D20" s="418"/>
      <c r="E20" s="418"/>
      <c r="F20" s="418"/>
      <c r="G20" s="419"/>
      <c r="H20" s="419"/>
      <c r="I20" s="420"/>
    </row>
    <row r="21" spans="1:11" ht="18" customHeight="1" x14ac:dyDescent="0.25">
      <c r="A21" s="133"/>
      <c r="B21" s="133"/>
      <c r="C21" s="133"/>
      <c r="D21" s="133"/>
      <c r="E21" s="133"/>
      <c r="F21" s="133"/>
      <c r="G21" s="133"/>
      <c r="H21" s="133"/>
      <c r="I21" s="133"/>
    </row>
    <row r="22" spans="1:11" x14ac:dyDescent="0.25">
      <c r="A22" s="445" t="s">
        <v>62</v>
      </c>
      <c r="B22" s="445"/>
      <c r="C22" s="445"/>
      <c r="D22" s="445"/>
      <c r="E22" s="445"/>
      <c r="F22" s="445"/>
      <c r="G22" s="445"/>
      <c r="H22" s="445"/>
      <c r="I22" s="445"/>
    </row>
    <row r="23" spans="1:11" ht="17.25" thickBot="1" x14ac:dyDescent="0.3">
      <c r="A23" s="83"/>
      <c r="B23" s="83"/>
      <c r="C23" s="83"/>
      <c r="D23" s="83"/>
      <c r="E23" s="83"/>
      <c r="F23" s="83"/>
      <c r="G23" s="83"/>
      <c r="H23" s="83"/>
      <c r="I23" s="83"/>
    </row>
    <row r="24" spans="1:11" ht="43.5" customHeight="1" x14ac:dyDescent="0.25">
      <c r="A24" s="521" t="s">
        <v>63</v>
      </c>
      <c r="B24" s="522"/>
      <c r="C24" s="522"/>
      <c r="D24" s="527" t="s">
        <v>39</v>
      </c>
      <c r="E24" s="528"/>
      <c r="F24" s="528"/>
      <c r="G24" s="528"/>
      <c r="H24" s="528"/>
      <c r="I24" s="529"/>
    </row>
    <row r="25" spans="1:11" ht="16.5" customHeight="1" x14ac:dyDescent="0.25">
      <c r="A25" s="523"/>
      <c r="B25" s="524"/>
      <c r="C25" s="524"/>
      <c r="D25" s="530" t="s">
        <v>64</v>
      </c>
      <c r="E25" s="531"/>
      <c r="F25" s="433"/>
      <c r="G25" s="530" t="s">
        <v>65</v>
      </c>
      <c r="H25" s="531"/>
      <c r="I25" s="433"/>
    </row>
    <row r="26" spans="1:11" ht="33.75" thickBot="1" x14ac:dyDescent="0.3">
      <c r="A26" s="525"/>
      <c r="B26" s="526"/>
      <c r="C26" s="526"/>
      <c r="D26" s="34" t="s">
        <v>14</v>
      </c>
      <c r="E26" s="34" t="s">
        <v>15</v>
      </c>
      <c r="F26" s="249" t="s">
        <v>5</v>
      </c>
      <c r="G26" s="34" t="s">
        <v>14</v>
      </c>
      <c r="H26" s="34" t="s">
        <v>15</v>
      </c>
      <c r="I26" s="53" t="s">
        <v>5</v>
      </c>
    </row>
    <row r="27" spans="1:11" ht="18.75" customHeight="1" x14ac:dyDescent="0.25">
      <c r="A27" s="421" t="s">
        <v>66</v>
      </c>
      <c r="B27" s="422"/>
      <c r="C27" s="425" t="s">
        <v>36</v>
      </c>
      <c r="D27" s="426"/>
      <c r="E27" s="426"/>
      <c r="F27" s="426"/>
      <c r="G27" s="426"/>
      <c r="H27" s="426"/>
      <c r="I27" s="427"/>
    </row>
    <row r="28" spans="1:11" x14ac:dyDescent="0.25">
      <c r="A28" s="423"/>
      <c r="B28" s="424"/>
      <c r="C28" s="428" t="s">
        <v>67</v>
      </c>
      <c r="D28" s="429"/>
      <c r="E28" s="429"/>
      <c r="F28" s="429"/>
      <c r="G28" s="429"/>
      <c r="H28" s="429"/>
      <c r="I28" s="430"/>
    </row>
    <row r="29" spans="1:11" x14ac:dyDescent="0.25">
      <c r="A29" s="431" t="s">
        <v>68</v>
      </c>
      <c r="B29" s="433" t="s">
        <v>69</v>
      </c>
      <c r="C29" s="435" t="s">
        <v>70</v>
      </c>
      <c r="D29" s="436"/>
      <c r="E29" s="436"/>
      <c r="F29" s="436"/>
      <c r="G29" s="436"/>
      <c r="H29" s="436"/>
      <c r="I29" s="437"/>
    </row>
    <row r="30" spans="1:11" ht="35.25" customHeight="1" x14ac:dyDescent="0.25">
      <c r="A30" s="431"/>
      <c r="B30" s="433"/>
      <c r="C30" s="870" t="s">
        <v>249</v>
      </c>
      <c r="D30" s="871"/>
      <c r="E30" s="871"/>
      <c r="F30" s="871"/>
      <c r="G30" s="871"/>
      <c r="H30" s="871"/>
      <c r="I30" s="872"/>
      <c r="K30" s="156"/>
    </row>
    <row r="31" spans="1:11" ht="17.25" thickBot="1" x14ac:dyDescent="0.3">
      <c r="A31" s="858" t="s">
        <v>71</v>
      </c>
      <c r="B31" s="859"/>
      <c r="C31" s="116"/>
      <c r="D31" s="259" t="s">
        <v>72</v>
      </c>
      <c r="E31" s="259" t="s">
        <v>72</v>
      </c>
      <c r="F31" s="259" t="s">
        <v>72</v>
      </c>
      <c r="G31" s="48">
        <f>SUM(Tavush!C17:C31)</f>
        <v>5000</v>
      </c>
      <c r="H31" s="48">
        <f>SUM(Tavush!D17:D31)</f>
        <v>177710</v>
      </c>
      <c r="I31" s="48">
        <f>SUM(Tavush!E17:E31)</f>
        <v>186800</v>
      </c>
      <c r="K31" s="156"/>
    </row>
    <row r="32" spans="1:11" x14ac:dyDescent="0.25">
      <c r="A32" s="860" t="s">
        <v>73</v>
      </c>
      <c r="B32" s="861"/>
      <c r="C32" s="861"/>
      <c r="D32" s="861"/>
      <c r="E32" s="861"/>
      <c r="F32" s="861"/>
      <c r="G32" s="861"/>
      <c r="H32" s="861"/>
      <c r="I32" s="862"/>
      <c r="K32" s="156"/>
    </row>
    <row r="33" spans="1:11" ht="17.25" thickBot="1" x14ac:dyDescent="0.3">
      <c r="A33" s="623" t="s">
        <v>253</v>
      </c>
      <c r="B33" s="624"/>
      <c r="C33" s="624"/>
      <c r="D33" s="624"/>
      <c r="E33" s="624"/>
      <c r="F33" s="624"/>
      <c r="G33" s="624"/>
      <c r="H33" s="624"/>
      <c r="I33" s="625"/>
      <c r="K33" s="156"/>
    </row>
    <row r="34" spans="1:11" ht="17.25" thickBot="1" x14ac:dyDescent="0.3">
      <c r="A34" s="863" t="s">
        <v>74</v>
      </c>
      <c r="B34" s="864"/>
      <c r="C34" s="864"/>
      <c r="D34" s="864"/>
      <c r="E34" s="864"/>
      <c r="F34" s="864"/>
      <c r="G34" s="864"/>
      <c r="H34" s="864"/>
      <c r="I34" s="865"/>
      <c r="K34" s="156"/>
    </row>
    <row r="35" spans="1:11" ht="69.75" customHeight="1" thickBot="1" x14ac:dyDescent="0.3">
      <c r="A35" s="866" t="s">
        <v>75</v>
      </c>
      <c r="B35" s="867"/>
      <c r="C35" s="868" t="s">
        <v>76</v>
      </c>
      <c r="D35" s="619"/>
      <c r="E35" s="619"/>
      <c r="F35" s="619"/>
      <c r="G35" s="619"/>
      <c r="H35" s="619"/>
      <c r="I35" s="869"/>
      <c r="K35" s="156"/>
    </row>
    <row r="36" spans="1:11" ht="65.25" customHeight="1" thickBot="1" x14ac:dyDescent="0.3">
      <c r="A36" s="856" t="s">
        <v>77</v>
      </c>
      <c r="B36" s="857"/>
      <c r="C36" s="117"/>
      <c r="D36" s="117"/>
      <c r="E36" s="117"/>
      <c r="F36" s="117"/>
      <c r="G36" s="117"/>
      <c r="H36" s="117"/>
      <c r="I36" s="118"/>
    </row>
    <row r="37" spans="1:11" x14ac:dyDescent="0.25">
      <c r="A37" s="413" t="s">
        <v>78</v>
      </c>
      <c r="B37" s="414"/>
      <c r="C37" s="414"/>
      <c r="D37" s="414"/>
      <c r="E37" s="414"/>
      <c r="F37" s="414"/>
      <c r="G37" s="415"/>
      <c r="H37" s="415"/>
      <c r="I37" s="416"/>
    </row>
    <row r="38" spans="1:11" ht="17.25" thickBot="1" x14ac:dyDescent="0.3">
      <c r="A38" s="417" t="s">
        <v>250</v>
      </c>
      <c r="B38" s="418"/>
      <c r="C38" s="418"/>
      <c r="D38" s="418"/>
      <c r="E38" s="418"/>
      <c r="F38" s="418"/>
      <c r="G38" s="419"/>
      <c r="H38" s="419"/>
      <c r="I38" s="420"/>
    </row>
    <row r="39" spans="1:11" x14ac:dyDescent="0.25">
      <c r="A39" s="413" t="s">
        <v>79</v>
      </c>
      <c r="B39" s="414"/>
      <c r="C39" s="414"/>
      <c r="D39" s="414"/>
      <c r="E39" s="414"/>
      <c r="F39" s="414"/>
      <c r="G39" s="415"/>
      <c r="H39" s="415"/>
      <c r="I39" s="416"/>
    </row>
    <row r="40" spans="1:11" ht="17.25" thickBot="1" x14ac:dyDescent="0.3">
      <c r="A40" s="417" t="s">
        <v>251</v>
      </c>
      <c r="B40" s="418"/>
      <c r="C40" s="418"/>
      <c r="D40" s="418"/>
      <c r="E40" s="418"/>
      <c r="F40" s="418"/>
      <c r="G40" s="419"/>
      <c r="H40" s="419"/>
      <c r="I40" s="420"/>
    </row>
    <row r="41" spans="1:11" x14ac:dyDescent="0.25">
      <c r="A41" s="509" t="s">
        <v>66</v>
      </c>
      <c r="B41" s="510"/>
      <c r="C41" s="513" t="s">
        <v>36</v>
      </c>
      <c r="D41" s="514"/>
      <c r="E41" s="514"/>
      <c r="F41" s="514"/>
      <c r="G41" s="514"/>
      <c r="H41" s="514"/>
      <c r="I41" s="515"/>
    </row>
    <row r="42" spans="1:11" x14ac:dyDescent="0.25">
      <c r="A42" s="511"/>
      <c r="B42" s="512"/>
      <c r="C42" s="428" t="s">
        <v>80</v>
      </c>
      <c r="D42" s="429"/>
      <c r="E42" s="429"/>
      <c r="F42" s="429"/>
      <c r="G42" s="429"/>
      <c r="H42" s="429"/>
      <c r="I42" s="430"/>
    </row>
    <row r="43" spans="1:11" x14ac:dyDescent="0.25">
      <c r="A43" s="561" t="s">
        <v>81</v>
      </c>
      <c r="B43" s="562" t="s">
        <v>82</v>
      </c>
      <c r="C43" s="489" t="s">
        <v>70</v>
      </c>
      <c r="D43" s="490"/>
      <c r="E43" s="490"/>
      <c r="F43" s="490"/>
      <c r="G43" s="490"/>
      <c r="H43" s="490"/>
      <c r="I43" s="491"/>
    </row>
    <row r="44" spans="1:11" x14ac:dyDescent="0.25">
      <c r="A44" s="561"/>
      <c r="B44" s="562"/>
      <c r="C44" s="492" t="s">
        <v>254</v>
      </c>
      <c r="D44" s="493"/>
      <c r="E44" s="493"/>
      <c r="F44" s="493"/>
      <c r="G44" s="493"/>
      <c r="H44" s="493"/>
      <c r="I44" s="494"/>
    </row>
    <row r="45" spans="1:11" ht="17.25" thickBot="1" x14ac:dyDescent="0.3">
      <c r="A45" s="586" t="s">
        <v>71</v>
      </c>
      <c r="B45" s="587"/>
      <c r="C45" s="46"/>
      <c r="D45" s="250" t="s">
        <v>72</v>
      </c>
      <c r="E45" s="250" t="s">
        <v>72</v>
      </c>
      <c r="F45" s="250" t="s">
        <v>72</v>
      </c>
      <c r="G45" s="48">
        <f>SUM(Tavush!C43:C45)</f>
        <v>0</v>
      </c>
      <c r="H45" s="48">
        <f>SUM(Tavush!D43:D45)</f>
        <v>0</v>
      </c>
      <c r="I45" s="48">
        <f>SUM(Tavush!E43:E45)</f>
        <v>38000</v>
      </c>
    </row>
    <row r="46" spans="1:11" x14ac:dyDescent="0.25">
      <c r="A46" s="588" t="s">
        <v>73</v>
      </c>
      <c r="B46" s="589"/>
      <c r="C46" s="589"/>
      <c r="D46" s="589"/>
      <c r="E46" s="589"/>
      <c r="F46" s="589"/>
      <c r="G46" s="589"/>
      <c r="H46" s="589"/>
      <c r="I46" s="590"/>
    </row>
    <row r="47" spans="1:11" ht="17.25" thickBot="1" x14ac:dyDescent="0.3">
      <c r="A47" s="591" t="s">
        <v>739</v>
      </c>
      <c r="B47" s="592"/>
      <c r="C47" s="592"/>
      <c r="D47" s="592"/>
      <c r="E47" s="592"/>
      <c r="F47" s="592"/>
      <c r="G47" s="592"/>
      <c r="H47" s="592"/>
      <c r="I47" s="593"/>
    </row>
    <row r="48" spans="1:11" ht="17.25" thickBot="1" x14ac:dyDescent="0.3">
      <c r="A48" s="594" t="s">
        <v>74</v>
      </c>
      <c r="B48" s="595"/>
      <c r="C48" s="595"/>
      <c r="D48" s="595"/>
      <c r="E48" s="595"/>
      <c r="F48" s="595"/>
      <c r="G48" s="595"/>
      <c r="H48" s="595"/>
      <c r="I48" s="596"/>
    </row>
    <row r="49" spans="1:9" ht="72.75" customHeight="1" thickBot="1" x14ac:dyDescent="0.3">
      <c r="A49" s="597" t="s">
        <v>75</v>
      </c>
      <c r="B49" s="598"/>
      <c r="C49" s="599" t="s">
        <v>83</v>
      </c>
      <c r="D49" s="600"/>
      <c r="E49" s="600"/>
      <c r="F49" s="600"/>
      <c r="G49" s="600"/>
      <c r="H49" s="600"/>
      <c r="I49" s="601"/>
    </row>
    <row r="50" spans="1:9" ht="71.25" customHeight="1" thickBot="1" x14ac:dyDescent="0.3">
      <c r="A50" s="602" t="s">
        <v>77</v>
      </c>
      <c r="B50" s="603"/>
      <c r="C50" s="49"/>
      <c r="D50" s="49"/>
      <c r="E50" s="49"/>
      <c r="F50" s="49"/>
      <c r="G50" s="49"/>
      <c r="H50" s="49"/>
      <c r="I50" s="50"/>
    </row>
    <row r="51" spans="1:9" x14ac:dyDescent="0.25">
      <c r="A51" s="604" t="s">
        <v>78</v>
      </c>
      <c r="B51" s="605"/>
      <c r="C51" s="605"/>
      <c r="D51" s="605"/>
      <c r="E51" s="605"/>
      <c r="F51" s="605"/>
      <c r="G51" s="606"/>
      <c r="H51" s="606"/>
      <c r="I51" s="607"/>
    </row>
    <row r="52" spans="1:9" ht="17.25" thickBot="1" x14ac:dyDescent="0.3">
      <c r="A52" s="608" t="s">
        <v>255</v>
      </c>
      <c r="B52" s="609"/>
      <c r="C52" s="609"/>
      <c r="D52" s="609"/>
      <c r="E52" s="609"/>
      <c r="F52" s="609"/>
      <c r="G52" s="610"/>
      <c r="H52" s="610"/>
      <c r="I52" s="611"/>
    </row>
    <row r="53" spans="1:9" x14ac:dyDescent="0.25">
      <c r="A53" s="604" t="s">
        <v>79</v>
      </c>
      <c r="B53" s="605"/>
      <c r="C53" s="605"/>
      <c r="D53" s="605"/>
      <c r="E53" s="605"/>
      <c r="F53" s="605"/>
      <c r="G53" s="606"/>
      <c r="H53" s="606"/>
      <c r="I53" s="607"/>
    </row>
    <row r="54" spans="1:9" ht="17.25" thickBot="1" x14ac:dyDescent="0.3">
      <c r="A54" s="608" t="s">
        <v>99</v>
      </c>
      <c r="B54" s="609"/>
      <c r="C54" s="609"/>
      <c r="D54" s="609"/>
      <c r="E54" s="609"/>
      <c r="F54" s="609"/>
      <c r="G54" s="610"/>
      <c r="H54" s="610"/>
      <c r="I54" s="611"/>
    </row>
    <row r="55" spans="1:9" x14ac:dyDescent="0.25">
      <c r="A55" s="133"/>
      <c r="B55" s="133"/>
      <c r="C55" s="133"/>
      <c r="D55" s="133"/>
      <c r="E55" s="133"/>
      <c r="F55" s="133"/>
      <c r="G55" s="133"/>
      <c r="H55" s="133"/>
      <c r="I55" s="133"/>
    </row>
    <row r="56" spans="1:9" x14ac:dyDescent="0.25">
      <c r="A56" s="445" t="s">
        <v>84</v>
      </c>
      <c r="B56" s="445"/>
      <c r="C56" s="445"/>
      <c r="D56" s="445"/>
      <c r="E56" s="445"/>
      <c r="F56" s="445"/>
      <c r="G56" s="445"/>
      <c r="H56" s="445"/>
      <c r="I56" s="445"/>
    </row>
    <row r="58" spans="1:9" ht="25.5" customHeight="1" thickBot="1" x14ac:dyDescent="0.3">
      <c r="A58" s="445" t="s">
        <v>85</v>
      </c>
      <c r="B58" s="445"/>
      <c r="C58" s="445"/>
      <c r="D58" s="445"/>
      <c r="E58" s="445"/>
      <c r="F58" s="445"/>
      <c r="G58" s="445"/>
      <c r="H58" s="445"/>
      <c r="I58" s="445"/>
    </row>
    <row r="59" spans="1:9" ht="39.75" customHeight="1" x14ac:dyDescent="0.25">
      <c r="A59" s="521" t="s">
        <v>63</v>
      </c>
      <c r="B59" s="522"/>
      <c r="C59" s="522"/>
      <c r="D59" s="527" t="s">
        <v>39</v>
      </c>
      <c r="E59" s="528"/>
      <c r="F59" s="528"/>
      <c r="G59" s="528"/>
      <c r="H59" s="528"/>
      <c r="I59" s="529"/>
    </row>
    <row r="60" spans="1:9" x14ac:dyDescent="0.25">
      <c r="A60" s="523"/>
      <c r="B60" s="524"/>
      <c r="C60" s="524"/>
      <c r="D60" s="530" t="s">
        <v>64</v>
      </c>
      <c r="E60" s="531"/>
      <c r="F60" s="433"/>
      <c r="G60" s="530" t="s">
        <v>65</v>
      </c>
      <c r="H60" s="531"/>
      <c r="I60" s="433"/>
    </row>
    <row r="61" spans="1:9" ht="33.75" thickBot="1" x14ac:dyDescent="0.3">
      <c r="A61" s="525"/>
      <c r="B61" s="526"/>
      <c r="C61" s="526"/>
      <c r="D61" s="34" t="s">
        <v>14</v>
      </c>
      <c r="E61" s="34" t="s">
        <v>15</v>
      </c>
      <c r="F61" s="249" t="s">
        <v>5</v>
      </c>
      <c r="G61" s="34" t="s">
        <v>14</v>
      </c>
      <c r="H61" s="34" t="s">
        <v>15</v>
      </c>
      <c r="I61" s="53" t="s">
        <v>5</v>
      </c>
    </row>
    <row r="62" spans="1:9" x14ac:dyDescent="0.25">
      <c r="A62" s="803" t="s">
        <v>66</v>
      </c>
      <c r="B62" s="804"/>
      <c r="C62" s="809" t="s">
        <v>36</v>
      </c>
      <c r="D62" s="810"/>
      <c r="E62" s="810"/>
      <c r="F62" s="810"/>
      <c r="G62" s="810"/>
      <c r="H62" s="810"/>
      <c r="I62" s="811"/>
    </row>
    <row r="63" spans="1:9" x14ac:dyDescent="0.25">
      <c r="A63" s="805"/>
      <c r="B63" s="806"/>
      <c r="C63" s="812" t="s">
        <v>86</v>
      </c>
      <c r="D63" s="813"/>
      <c r="E63" s="813"/>
      <c r="F63" s="814"/>
      <c r="G63" s="814"/>
      <c r="H63" s="814"/>
      <c r="I63" s="815"/>
    </row>
    <row r="64" spans="1:9" ht="16.5" customHeight="1" thickBot="1" x14ac:dyDescent="0.3">
      <c r="A64" s="807"/>
      <c r="B64" s="808"/>
      <c r="C64" s="823" t="s">
        <v>87</v>
      </c>
      <c r="D64" s="822"/>
      <c r="E64" s="822"/>
      <c r="F64" s="824"/>
      <c r="G64" s="824"/>
      <c r="H64" s="824"/>
      <c r="I64" s="825"/>
    </row>
    <row r="65" spans="1:9" ht="17.25" thickBot="1" x14ac:dyDescent="0.3">
      <c r="A65" s="142" t="s">
        <v>88</v>
      </c>
      <c r="B65" s="265" t="s">
        <v>89</v>
      </c>
      <c r="C65" s="800" t="s">
        <v>670</v>
      </c>
      <c r="D65" s="801"/>
      <c r="E65" s="801"/>
      <c r="F65" s="801"/>
      <c r="G65" s="801"/>
      <c r="H65" s="801"/>
      <c r="I65" s="802"/>
    </row>
    <row r="66" spans="1:9" ht="65.25" customHeight="1" thickBot="1" x14ac:dyDescent="0.3">
      <c r="A66" s="834" t="s">
        <v>90</v>
      </c>
      <c r="B66" s="836"/>
      <c r="C66" s="263" t="s">
        <v>91</v>
      </c>
      <c r="D66" s="265">
        <v>5</v>
      </c>
      <c r="E66" s="265">
        <v>5</v>
      </c>
      <c r="F66" s="265">
        <v>5</v>
      </c>
      <c r="G66" s="265"/>
      <c r="H66" s="265"/>
      <c r="I66" s="265"/>
    </row>
    <row r="67" spans="1:9" ht="50.25" thickBot="1" x14ac:dyDescent="0.3">
      <c r="A67" s="800"/>
      <c r="B67" s="802"/>
      <c r="C67" s="263" t="s">
        <v>92</v>
      </c>
      <c r="D67" s="312">
        <v>0</v>
      </c>
      <c r="E67" s="312">
        <v>3800</v>
      </c>
      <c r="F67" s="265">
        <v>3800</v>
      </c>
      <c r="G67" s="265"/>
      <c r="H67" s="265"/>
      <c r="I67" s="265"/>
    </row>
    <row r="68" spans="1:9" ht="17.25" thickBot="1" x14ac:dyDescent="0.3">
      <c r="A68" s="762" t="s">
        <v>93</v>
      </c>
      <c r="B68" s="764"/>
      <c r="C68" s="263"/>
      <c r="D68" s="263"/>
      <c r="E68" s="263"/>
      <c r="F68" s="265"/>
      <c r="G68" s="265"/>
      <c r="H68" s="265"/>
      <c r="I68" s="265"/>
    </row>
    <row r="69" spans="1:9" ht="57" customHeight="1" thickBot="1" x14ac:dyDescent="0.3">
      <c r="A69" s="762" t="s">
        <v>94</v>
      </c>
      <c r="B69" s="763"/>
      <c r="C69" s="764"/>
      <c r="D69" s="263"/>
      <c r="E69" s="263"/>
      <c r="F69" s="265"/>
      <c r="G69" s="267">
        <f>SUM(Tavush!C32:C36)</f>
        <v>0</v>
      </c>
      <c r="H69" s="267">
        <f>SUM(Tavush!D32:D36)</f>
        <v>53500</v>
      </c>
      <c r="I69" s="267">
        <f>SUM(Tavush!E32:E36)</f>
        <v>53500</v>
      </c>
    </row>
    <row r="70" spans="1:9" ht="38.25" customHeight="1" thickBot="1" x14ac:dyDescent="0.3">
      <c r="A70" s="762" t="s">
        <v>95</v>
      </c>
      <c r="B70" s="764"/>
      <c r="C70" s="144">
        <f>I69</f>
        <v>53500</v>
      </c>
      <c r="D70" s="272"/>
      <c r="E70" s="272"/>
      <c r="F70" s="265"/>
      <c r="G70" s="265"/>
      <c r="H70" s="265"/>
      <c r="I70" s="265"/>
    </row>
    <row r="71" spans="1:9" ht="84" customHeight="1" thickBot="1" x14ac:dyDescent="0.3">
      <c r="A71" s="762" t="s">
        <v>96</v>
      </c>
      <c r="B71" s="764"/>
      <c r="C71" s="263"/>
      <c r="D71" s="263"/>
      <c r="E71" s="263"/>
      <c r="F71" s="265"/>
      <c r="G71" s="265"/>
      <c r="H71" s="265"/>
      <c r="I71" s="265"/>
    </row>
    <row r="72" spans="1:9" ht="15" customHeight="1" thickBot="1" x14ac:dyDescent="0.3">
      <c r="A72" s="759" t="s">
        <v>78</v>
      </c>
      <c r="B72" s="760"/>
      <c r="C72" s="760"/>
      <c r="D72" s="760"/>
      <c r="E72" s="760"/>
      <c r="F72" s="760"/>
      <c r="G72" s="760"/>
      <c r="H72" s="760"/>
      <c r="I72" s="761"/>
    </row>
    <row r="73" spans="1:9" ht="17.25" thickBot="1" x14ac:dyDescent="0.3">
      <c r="A73" s="762" t="s">
        <v>672</v>
      </c>
      <c r="B73" s="763"/>
      <c r="C73" s="763"/>
      <c r="D73" s="763"/>
      <c r="E73" s="763"/>
      <c r="F73" s="763"/>
      <c r="G73" s="763"/>
      <c r="H73" s="763"/>
      <c r="I73" s="764"/>
    </row>
    <row r="74" spans="1:9" ht="17.25" thickBot="1" x14ac:dyDescent="0.3">
      <c r="A74" s="759" t="s">
        <v>79</v>
      </c>
      <c r="B74" s="760"/>
      <c r="C74" s="760"/>
      <c r="D74" s="760"/>
      <c r="E74" s="760"/>
      <c r="F74" s="760"/>
      <c r="G74" s="760"/>
      <c r="H74" s="760"/>
      <c r="I74" s="761"/>
    </row>
    <row r="75" spans="1:9" ht="17.25" thickBot="1" x14ac:dyDescent="0.3">
      <c r="A75" s="762" t="s">
        <v>97</v>
      </c>
      <c r="B75" s="763"/>
      <c r="C75" s="763"/>
      <c r="D75" s="763"/>
      <c r="E75" s="763"/>
      <c r="F75" s="763"/>
      <c r="G75" s="763"/>
      <c r="H75" s="763"/>
      <c r="I75" s="764"/>
    </row>
    <row r="76" spans="1:9" x14ac:dyDescent="0.25">
      <c r="A76" s="803" t="s">
        <v>66</v>
      </c>
      <c r="B76" s="804"/>
      <c r="C76" s="809" t="s">
        <v>36</v>
      </c>
      <c r="D76" s="810"/>
      <c r="E76" s="810"/>
      <c r="F76" s="810"/>
      <c r="G76" s="810"/>
      <c r="H76" s="810"/>
      <c r="I76" s="811"/>
    </row>
    <row r="77" spans="1:9" x14ac:dyDescent="0.25">
      <c r="A77" s="805"/>
      <c r="B77" s="806"/>
      <c r="C77" s="812" t="s">
        <v>135</v>
      </c>
      <c r="D77" s="813"/>
      <c r="E77" s="813"/>
      <c r="F77" s="814"/>
      <c r="G77" s="814"/>
      <c r="H77" s="814"/>
      <c r="I77" s="815"/>
    </row>
    <row r="78" spans="1:9" ht="17.25" thickBot="1" x14ac:dyDescent="0.3">
      <c r="A78" s="807"/>
      <c r="B78" s="808"/>
      <c r="C78" s="823" t="s">
        <v>87</v>
      </c>
      <c r="D78" s="822"/>
      <c r="E78" s="822"/>
      <c r="F78" s="824"/>
      <c r="G78" s="824"/>
      <c r="H78" s="824"/>
      <c r="I78" s="825"/>
    </row>
    <row r="79" spans="1:9" ht="17.25" thickBot="1" x14ac:dyDescent="0.3">
      <c r="A79" s="142" t="s">
        <v>125</v>
      </c>
      <c r="B79" s="265" t="s">
        <v>89</v>
      </c>
      <c r="C79" s="800" t="s">
        <v>135</v>
      </c>
      <c r="D79" s="801"/>
      <c r="E79" s="801"/>
      <c r="F79" s="801"/>
      <c r="G79" s="801"/>
      <c r="H79" s="801"/>
      <c r="I79" s="802"/>
    </row>
    <row r="80" spans="1:9" ht="55.5" customHeight="1" thickBot="1" x14ac:dyDescent="0.3">
      <c r="A80" s="762" t="s">
        <v>90</v>
      </c>
      <c r="B80" s="764"/>
      <c r="C80" s="263" t="s">
        <v>136</v>
      </c>
      <c r="D80" s="267">
        <v>0</v>
      </c>
      <c r="E80" s="267">
        <v>1</v>
      </c>
      <c r="F80" s="267">
        <v>2.5</v>
      </c>
      <c r="G80" s="265"/>
      <c r="H80" s="265"/>
      <c r="I80" s="265"/>
    </row>
    <row r="81" spans="1:9" ht="17.25" thickBot="1" x14ac:dyDescent="0.3">
      <c r="A81" s="762" t="s">
        <v>93</v>
      </c>
      <c r="B81" s="764"/>
      <c r="C81" s="263"/>
      <c r="D81" s="263"/>
      <c r="E81" s="263"/>
      <c r="F81" s="265"/>
      <c r="G81" s="265"/>
      <c r="H81" s="265"/>
      <c r="I81" s="265"/>
    </row>
    <row r="82" spans="1:9" ht="57" customHeight="1" thickBot="1" x14ac:dyDescent="0.3">
      <c r="A82" s="762" t="s">
        <v>94</v>
      </c>
      <c r="B82" s="763"/>
      <c r="C82" s="764"/>
      <c r="D82" s="263"/>
      <c r="E82" s="263"/>
      <c r="F82" s="265"/>
      <c r="G82" s="267">
        <f>SUM(Tavush!C12)</f>
        <v>0</v>
      </c>
      <c r="H82" s="267">
        <f>SUM(Tavush!D12)</f>
        <v>9000</v>
      </c>
      <c r="I82" s="267">
        <f>SUM(Tavush!E12)</f>
        <v>15000</v>
      </c>
    </row>
    <row r="83" spans="1:9" ht="42" customHeight="1" thickBot="1" x14ac:dyDescent="0.3">
      <c r="A83" s="762" t="s">
        <v>95</v>
      </c>
      <c r="B83" s="764"/>
      <c r="C83" s="144">
        <f>I82</f>
        <v>15000</v>
      </c>
      <c r="D83" s="144"/>
      <c r="E83" s="144"/>
      <c r="F83" s="265"/>
      <c r="G83" s="265"/>
      <c r="H83" s="265"/>
      <c r="I83" s="265"/>
    </row>
    <row r="84" spans="1:9" ht="95.25" customHeight="1" thickBot="1" x14ac:dyDescent="0.3">
      <c r="A84" s="762" t="s">
        <v>96</v>
      </c>
      <c r="B84" s="764"/>
      <c r="C84" s="263"/>
      <c r="D84" s="263"/>
      <c r="E84" s="263"/>
      <c r="F84" s="265"/>
      <c r="G84" s="265"/>
      <c r="H84" s="265"/>
      <c r="I84" s="265"/>
    </row>
    <row r="85" spans="1:9" x14ac:dyDescent="0.25">
      <c r="A85" s="844" t="s">
        <v>78</v>
      </c>
      <c r="B85" s="845"/>
      <c r="C85" s="845"/>
      <c r="D85" s="845"/>
      <c r="E85" s="845"/>
      <c r="F85" s="845"/>
      <c r="G85" s="845"/>
      <c r="H85" s="845"/>
      <c r="I85" s="846"/>
    </row>
    <row r="86" spans="1:9" ht="17.25" thickBot="1" x14ac:dyDescent="0.3">
      <c r="A86" s="800" t="s">
        <v>256</v>
      </c>
      <c r="B86" s="801"/>
      <c r="C86" s="801"/>
      <c r="D86" s="801"/>
      <c r="E86" s="801"/>
      <c r="F86" s="801"/>
      <c r="G86" s="801"/>
      <c r="H86" s="801"/>
      <c r="I86" s="802"/>
    </row>
    <row r="87" spans="1:9" x14ac:dyDescent="0.25">
      <c r="A87" s="844" t="s">
        <v>79</v>
      </c>
      <c r="B87" s="845"/>
      <c r="C87" s="845"/>
      <c r="D87" s="845"/>
      <c r="E87" s="845"/>
      <c r="F87" s="845"/>
      <c r="G87" s="845"/>
      <c r="H87" s="845"/>
      <c r="I87" s="846"/>
    </row>
    <row r="88" spans="1:9" ht="17.25" thickBot="1" x14ac:dyDescent="0.3">
      <c r="A88" s="800" t="s">
        <v>97</v>
      </c>
      <c r="B88" s="801"/>
      <c r="C88" s="801"/>
      <c r="D88" s="801"/>
      <c r="E88" s="801"/>
      <c r="F88" s="801"/>
      <c r="G88" s="801"/>
      <c r="H88" s="801"/>
      <c r="I88" s="802"/>
    </row>
    <row r="89" spans="1:9" x14ac:dyDescent="0.25">
      <c r="A89" s="421" t="s">
        <v>66</v>
      </c>
      <c r="B89" s="422"/>
      <c r="C89" s="425" t="s">
        <v>36</v>
      </c>
      <c r="D89" s="426"/>
      <c r="E89" s="426"/>
      <c r="F89" s="426"/>
      <c r="G89" s="426"/>
      <c r="H89" s="426"/>
      <c r="I89" s="427"/>
    </row>
    <row r="90" spans="1:9" x14ac:dyDescent="0.25">
      <c r="A90" s="423"/>
      <c r="B90" s="424"/>
      <c r="C90" s="428" t="s">
        <v>137</v>
      </c>
      <c r="D90" s="429"/>
      <c r="E90" s="429"/>
      <c r="F90" s="429"/>
      <c r="G90" s="429"/>
      <c r="H90" s="429"/>
      <c r="I90" s="430"/>
    </row>
    <row r="91" spans="1:9" x14ac:dyDescent="0.25">
      <c r="A91" s="431" t="s">
        <v>124</v>
      </c>
      <c r="B91" s="433" t="s">
        <v>89</v>
      </c>
      <c r="C91" s="435" t="s">
        <v>70</v>
      </c>
      <c r="D91" s="436"/>
      <c r="E91" s="436"/>
      <c r="F91" s="436"/>
      <c r="G91" s="436"/>
      <c r="H91" s="436"/>
      <c r="I91" s="437"/>
    </row>
    <row r="92" spans="1:9" ht="17.25" thickBot="1" x14ac:dyDescent="0.3">
      <c r="A92" s="432"/>
      <c r="B92" s="434"/>
      <c r="C92" s="438" t="s">
        <v>138</v>
      </c>
      <c r="D92" s="439"/>
      <c r="E92" s="439"/>
      <c r="F92" s="439"/>
      <c r="G92" s="439"/>
      <c r="H92" s="439"/>
      <c r="I92" s="440"/>
    </row>
    <row r="93" spans="1:9" ht="49.5" x14ac:dyDescent="0.25">
      <c r="A93" s="441" t="s">
        <v>90</v>
      </c>
      <c r="B93" s="442"/>
      <c r="C93" s="119" t="s">
        <v>139</v>
      </c>
      <c r="D93" s="120">
        <v>4</v>
      </c>
      <c r="E93" s="120">
        <v>4</v>
      </c>
      <c r="F93" s="120">
        <v>4</v>
      </c>
      <c r="G93" s="121"/>
      <c r="H93" s="121"/>
      <c r="I93" s="122"/>
    </row>
    <row r="94" spans="1:9" ht="30" customHeight="1" thickBot="1" x14ac:dyDescent="0.3">
      <c r="A94" s="443" t="s">
        <v>93</v>
      </c>
      <c r="B94" s="444"/>
      <c r="C94" s="123"/>
      <c r="D94" s="123"/>
      <c r="E94" s="123"/>
      <c r="F94" s="249"/>
      <c r="G94" s="124"/>
      <c r="H94" s="124"/>
      <c r="I94" s="53"/>
    </row>
    <row r="95" spans="1:9" ht="56.25" customHeight="1" thickBot="1" x14ac:dyDescent="0.3">
      <c r="A95" s="409" t="s">
        <v>105</v>
      </c>
      <c r="B95" s="410"/>
      <c r="C95" s="410"/>
      <c r="D95" s="261"/>
      <c r="E95" s="261"/>
      <c r="F95" s="88"/>
      <c r="G95" s="125">
        <f>SUM(Tavush!C13:C14,Tavush!C41:C42,Tavush!C55)</f>
        <v>22000</v>
      </c>
      <c r="H95" s="125">
        <f>SUM(Tavush!D13:D14,Tavush!D41:D42,Tavush!D55)</f>
        <v>42800</v>
      </c>
      <c r="I95" s="125">
        <f>SUM(Tavush!E13:E14,Tavush!E41:E42,Tavush!E55)</f>
        <v>47000</v>
      </c>
    </row>
    <row r="96" spans="1:9" ht="40.5" customHeight="1" thickBot="1" x14ac:dyDescent="0.3">
      <c r="A96" s="411" t="s">
        <v>106</v>
      </c>
      <c r="B96" s="412"/>
      <c r="C96" s="126">
        <f>I95</f>
        <v>47000</v>
      </c>
      <c r="D96" s="126"/>
      <c r="E96" s="126"/>
      <c r="F96" s="88"/>
      <c r="G96" s="91"/>
      <c r="H96" s="91"/>
      <c r="I96" s="87"/>
    </row>
    <row r="97" spans="1:9" ht="90" customHeight="1" thickBot="1" x14ac:dyDescent="0.3">
      <c r="A97" s="411" t="s">
        <v>107</v>
      </c>
      <c r="B97" s="412"/>
      <c r="C97" s="253"/>
      <c r="D97" s="253"/>
      <c r="E97" s="253"/>
      <c r="F97" s="88"/>
      <c r="G97" s="91"/>
      <c r="H97" s="91"/>
      <c r="I97" s="87"/>
    </row>
    <row r="98" spans="1:9" x14ac:dyDescent="0.25">
      <c r="A98" s="413" t="s">
        <v>78</v>
      </c>
      <c r="B98" s="414"/>
      <c r="C98" s="414"/>
      <c r="D98" s="414"/>
      <c r="E98" s="414"/>
      <c r="F98" s="414"/>
      <c r="G98" s="415"/>
      <c r="H98" s="415"/>
      <c r="I98" s="416"/>
    </row>
    <row r="99" spans="1:9" ht="17.25" thickBot="1" x14ac:dyDescent="0.3">
      <c r="A99" s="417" t="s">
        <v>257</v>
      </c>
      <c r="B99" s="418"/>
      <c r="C99" s="418"/>
      <c r="D99" s="418"/>
      <c r="E99" s="418"/>
      <c r="F99" s="418"/>
      <c r="G99" s="419"/>
      <c r="H99" s="419"/>
      <c r="I99" s="420"/>
    </row>
    <row r="100" spans="1:9" x14ac:dyDescent="0.25">
      <c r="A100" s="413" t="s">
        <v>79</v>
      </c>
      <c r="B100" s="414"/>
      <c r="C100" s="414"/>
      <c r="D100" s="414"/>
      <c r="E100" s="414"/>
      <c r="F100" s="414"/>
      <c r="G100" s="415"/>
      <c r="H100" s="415"/>
      <c r="I100" s="416"/>
    </row>
    <row r="101" spans="1:9" ht="17.25" thickBot="1" x14ac:dyDescent="0.3">
      <c r="A101" s="417" t="s">
        <v>97</v>
      </c>
      <c r="B101" s="418"/>
      <c r="C101" s="418"/>
      <c r="D101" s="418"/>
      <c r="E101" s="418"/>
      <c r="F101" s="418"/>
      <c r="G101" s="419"/>
      <c r="H101" s="419"/>
      <c r="I101" s="420"/>
    </row>
    <row r="102" spans="1:9" x14ac:dyDescent="0.25">
      <c r="A102" s="803" t="s">
        <v>66</v>
      </c>
      <c r="B102" s="804"/>
      <c r="C102" s="809" t="s">
        <v>36</v>
      </c>
      <c r="D102" s="810"/>
      <c r="E102" s="810"/>
      <c r="F102" s="810"/>
      <c r="G102" s="810"/>
      <c r="H102" s="810"/>
      <c r="I102" s="811"/>
    </row>
    <row r="103" spans="1:9" x14ac:dyDescent="0.25">
      <c r="A103" s="805"/>
      <c r="B103" s="806"/>
      <c r="C103" s="812" t="s">
        <v>132</v>
      </c>
      <c r="D103" s="813"/>
      <c r="E103" s="813"/>
      <c r="F103" s="814"/>
      <c r="G103" s="814"/>
      <c r="H103" s="814"/>
      <c r="I103" s="815"/>
    </row>
    <row r="104" spans="1:9" ht="17.25" thickBot="1" x14ac:dyDescent="0.3">
      <c r="A104" s="807"/>
      <c r="B104" s="808"/>
      <c r="C104" s="823" t="s">
        <v>87</v>
      </c>
      <c r="D104" s="822"/>
      <c r="E104" s="822"/>
      <c r="F104" s="824"/>
      <c r="G104" s="824"/>
      <c r="H104" s="824"/>
      <c r="I104" s="825"/>
    </row>
    <row r="105" spans="1:9" ht="17.25" thickBot="1" x14ac:dyDescent="0.3">
      <c r="A105" s="142" t="s">
        <v>101</v>
      </c>
      <c r="B105" s="265" t="s">
        <v>89</v>
      </c>
      <c r="C105" s="800"/>
      <c r="D105" s="801"/>
      <c r="E105" s="801"/>
      <c r="F105" s="801"/>
      <c r="G105" s="801"/>
      <c r="H105" s="801"/>
      <c r="I105" s="802"/>
    </row>
    <row r="106" spans="1:9" ht="66.75" thickBot="1" x14ac:dyDescent="0.3">
      <c r="A106" s="762" t="s">
        <v>90</v>
      </c>
      <c r="B106" s="764"/>
      <c r="C106" s="333" t="s">
        <v>134</v>
      </c>
      <c r="D106" s="333">
        <v>0.5</v>
      </c>
      <c r="E106" s="333">
        <v>1</v>
      </c>
      <c r="F106" s="333">
        <v>1.2</v>
      </c>
      <c r="G106" s="265"/>
      <c r="H106" s="265"/>
      <c r="I106" s="265"/>
    </row>
    <row r="107" spans="1:9" ht="17.25" thickBot="1" x14ac:dyDescent="0.3">
      <c r="A107" s="762" t="s">
        <v>93</v>
      </c>
      <c r="B107" s="764"/>
      <c r="C107" s="263"/>
      <c r="D107" s="263"/>
      <c r="E107" s="263"/>
      <c r="F107" s="265"/>
      <c r="G107" s="265"/>
      <c r="H107" s="265"/>
      <c r="I107" s="265"/>
    </row>
    <row r="108" spans="1:9" ht="72.75" customHeight="1" thickBot="1" x14ac:dyDescent="0.3">
      <c r="A108" s="762" t="s">
        <v>94</v>
      </c>
      <c r="B108" s="763"/>
      <c r="C108" s="764"/>
      <c r="D108" s="263"/>
      <c r="E108" s="263"/>
      <c r="F108" s="265"/>
      <c r="G108" s="143">
        <f>SUM(Tavush!C37:C40)</f>
        <v>55000</v>
      </c>
      <c r="H108" s="143">
        <f>SUM(Tavush!D37:D40)</f>
        <v>89480</v>
      </c>
      <c r="I108" s="143">
        <f>SUM(Tavush!E37:E40)</f>
        <v>98100</v>
      </c>
    </row>
    <row r="109" spans="1:9" ht="48" customHeight="1" thickBot="1" x14ac:dyDescent="0.3">
      <c r="A109" s="762" t="s">
        <v>95</v>
      </c>
      <c r="B109" s="764"/>
      <c r="C109" s="273">
        <f>I108</f>
        <v>98100</v>
      </c>
      <c r="D109" s="273"/>
      <c r="E109" s="273"/>
      <c r="F109" s="265"/>
      <c r="G109" s="265"/>
      <c r="H109" s="265"/>
      <c r="I109" s="265"/>
    </row>
    <row r="110" spans="1:9" ht="99.75" customHeight="1" thickBot="1" x14ac:dyDescent="0.3">
      <c r="A110" s="762" t="s">
        <v>96</v>
      </c>
      <c r="B110" s="764"/>
      <c r="C110" s="263"/>
      <c r="D110" s="263"/>
      <c r="E110" s="263"/>
      <c r="F110" s="265"/>
      <c r="G110" s="265"/>
      <c r="H110" s="265"/>
      <c r="I110" s="265"/>
    </row>
    <row r="111" spans="1:9" x14ac:dyDescent="0.25">
      <c r="A111" s="844" t="s">
        <v>78</v>
      </c>
      <c r="B111" s="845"/>
      <c r="C111" s="845"/>
      <c r="D111" s="845"/>
      <c r="E111" s="845"/>
      <c r="F111" s="845"/>
      <c r="G111" s="845"/>
      <c r="H111" s="845"/>
      <c r="I111" s="846"/>
    </row>
    <row r="112" spans="1:9" ht="17.25" thickBot="1" x14ac:dyDescent="0.3">
      <c r="A112" s="800" t="s">
        <v>258</v>
      </c>
      <c r="B112" s="801"/>
      <c r="C112" s="801"/>
      <c r="D112" s="801"/>
      <c r="E112" s="801"/>
      <c r="F112" s="801"/>
      <c r="G112" s="801"/>
      <c r="H112" s="801"/>
      <c r="I112" s="802"/>
    </row>
    <row r="113" spans="1:9" x14ac:dyDescent="0.25">
      <c r="A113" s="844" t="s">
        <v>79</v>
      </c>
      <c r="B113" s="845"/>
      <c r="C113" s="845"/>
      <c r="D113" s="845"/>
      <c r="E113" s="845"/>
      <c r="F113" s="845"/>
      <c r="G113" s="845"/>
      <c r="H113" s="845"/>
      <c r="I113" s="846"/>
    </row>
    <row r="114" spans="1:9" ht="17.25" thickBot="1" x14ac:dyDescent="0.3">
      <c r="A114" s="800" t="s">
        <v>97</v>
      </c>
      <c r="B114" s="801"/>
      <c r="C114" s="801"/>
      <c r="D114" s="801"/>
      <c r="E114" s="801"/>
      <c r="F114" s="801"/>
      <c r="G114" s="801"/>
      <c r="H114" s="801"/>
      <c r="I114" s="802"/>
    </row>
    <row r="115" spans="1:9" x14ac:dyDescent="0.25">
      <c r="A115" s="468" t="s">
        <v>66</v>
      </c>
      <c r="B115" s="469"/>
      <c r="C115" s="472" t="s">
        <v>36</v>
      </c>
      <c r="D115" s="473"/>
      <c r="E115" s="473"/>
      <c r="F115" s="473"/>
      <c r="G115" s="473"/>
      <c r="H115" s="473"/>
      <c r="I115" s="474"/>
    </row>
    <row r="116" spans="1:9" x14ac:dyDescent="0.25">
      <c r="A116" s="470"/>
      <c r="B116" s="471"/>
      <c r="C116" s="558" t="s">
        <v>100</v>
      </c>
      <c r="D116" s="559"/>
      <c r="E116" s="559"/>
      <c r="F116" s="559"/>
      <c r="G116" s="559"/>
      <c r="H116" s="559"/>
      <c r="I116" s="560"/>
    </row>
    <row r="117" spans="1:9" x14ac:dyDescent="0.25">
      <c r="A117" s="478" t="s">
        <v>150</v>
      </c>
      <c r="B117" s="479" t="s">
        <v>89</v>
      </c>
      <c r="C117" s="580" t="s">
        <v>70</v>
      </c>
      <c r="D117" s="581"/>
      <c r="E117" s="581"/>
      <c r="F117" s="581"/>
      <c r="G117" s="581"/>
      <c r="H117" s="581"/>
      <c r="I117" s="582"/>
    </row>
    <row r="118" spans="1:9" ht="17.25" thickBot="1" x14ac:dyDescent="0.3">
      <c r="A118" s="578"/>
      <c r="B118" s="579"/>
      <c r="C118" s="583" t="s">
        <v>102</v>
      </c>
      <c r="D118" s="584"/>
      <c r="E118" s="584"/>
      <c r="F118" s="584"/>
      <c r="G118" s="584"/>
      <c r="H118" s="584"/>
      <c r="I118" s="585"/>
    </row>
    <row r="119" spans="1:9" ht="66" x14ac:dyDescent="0.25">
      <c r="A119" s="563" t="s">
        <v>90</v>
      </c>
      <c r="B119" s="564"/>
      <c r="C119" s="62" t="s">
        <v>103</v>
      </c>
      <c r="D119" s="97">
        <v>36</v>
      </c>
      <c r="E119" s="97">
        <v>36</v>
      </c>
      <c r="F119" s="97">
        <v>36</v>
      </c>
      <c r="G119" s="64"/>
      <c r="H119" s="64"/>
      <c r="I119" s="65"/>
    </row>
    <row r="120" spans="1:9" ht="116.25" thickBot="1" x14ac:dyDescent="0.3">
      <c r="A120" s="565" t="s">
        <v>93</v>
      </c>
      <c r="B120" s="566"/>
      <c r="C120" s="66" t="s">
        <v>104</v>
      </c>
      <c r="D120" s="66"/>
      <c r="E120" s="66"/>
      <c r="F120" s="67">
        <v>100</v>
      </c>
      <c r="G120" s="68"/>
      <c r="H120" s="68"/>
      <c r="I120" s="69"/>
    </row>
    <row r="121" spans="1:9" ht="68.25" customHeight="1" thickBot="1" x14ac:dyDescent="0.3">
      <c r="A121" s="567" t="s">
        <v>105</v>
      </c>
      <c r="B121" s="568"/>
      <c r="C121" s="568"/>
      <c r="D121" s="251"/>
      <c r="E121" s="251"/>
      <c r="F121" s="71"/>
      <c r="G121" s="72">
        <f>Tavush!C67</f>
        <v>20000</v>
      </c>
      <c r="H121" s="72">
        <f>Tavush!D67</f>
        <v>20000</v>
      </c>
      <c r="I121" s="72">
        <f>Tavush!E67</f>
        <v>20000</v>
      </c>
    </row>
    <row r="122" spans="1:9" ht="48.75" customHeight="1" thickBot="1" x14ac:dyDescent="0.3">
      <c r="A122" s="569" t="s">
        <v>106</v>
      </c>
      <c r="B122" s="570"/>
      <c r="C122" s="72">
        <f>I121</f>
        <v>20000</v>
      </c>
      <c r="D122" s="73"/>
      <c r="E122" s="73"/>
      <c r="F122" s="71"/>
      <c r="G122" s="74"/>
      <c r="H122" s="74"/>
      <c r="I122" s="75"/>
    </row>
    <row r="123" spans="1:9" ht="80.25" customHeight="1" thickBot="1" x14ac:dyDescent="0.3">
      <c r="A123" s="569" t="s">
        <v>107</v>
      </c>
      <c r="B123" s="570"/>
      <c r="C123" s="248"/>
      <c r="D123" s="248"/>
      <c r="E123" s="248"/>
      <c r="F123" s="71"/>
      <c r="G123" s="74"/>
      <c r="H123" s="74"/>
      <c r="I123" s="75"/>
    </row>
    <row r="124" spans="1:9" ht="23.25" customHeight="1" x14ac:dyDescent="0.25">
      <c r="A124" s="505" t="s">
        <v>78</v>
      </c>
      <c r="B124" s="506"/>
      <c r="C124" s="506"/>
      <c r="D124" s="506"/>
      <c r="E124" s="506"/>
      <c r="F124" s="506"/>
      <c r="G124" s="507"/>
      <c r="H124" s="507"/>
      <c r="I124" s="508"/>
    </row>
    <row r="125" spans="1:9" ht="17.25" thickBot="1" x14ac:dyDescent="0.3">
      <c r="A125" s="449" t="s">
        <v>259</v>
      </c>
      <c r="B125" s="450"/>
      <c r="C125" s="450"/>
      <c r="D125" s="450"/>
      <c r="E125" s="450"/>
      <c r="F125" s="450"/>
      <c r="G125" s="451"/>
      <c r="H125" s="451"/>
      <c r="I125" s="452"/>
    </row>
    <row r="126" spans="1:9" x14ac:dyDescent="0.25">
      <c r="A126" s="505" t="s">
        <v>79</v>
      </c>
      <c r="B126" s="506"/>
      <c r="C126" s="506"/>
      <c r="D126" s="506"/>
      <c r="E126" s="506"/>
      <c r="F126" s="506"/>
      <c r="G126" s="507"/>
      <c r="H126" s="507"/>
      <c r="I126" s="508"/>
    </row>
    <row r="127" spans="1:9" ht="17.25" thickBot="1" x14ac:dyDescent="0.3">
      <c r="A127" s="449" t="s">
        <v>97</v>
      </c>
      <c r="B127" s="450"/>
      <c r="C127" s="450"/>
      <c r="D127" s="450"/>
      <c r="E127" s="450"/>
      <c r="F127" s="450"/>
      <c r="G127" s="451"/>
      <c r="H127" s="451"/>
      <c r="I127" s="452"/>
    </row>
    <row r="128" spans="1:9" s="268" customFormat="1" x14ac:dyDescent="0.25">
      <c r="A128" s="827" t="s">
        <v>63</v>
      </c>
      <c r="B128" s="828"/>
      <c r="C128" s="828"/>
      <c r="D128" s="466" t="s">
        <v>39</v>
      </c>
      <c r="E128" s="466"/>
      <c r="F128" s="466"/>
      <c r="G128" s="466"/>
      <c r="H128" s="466"/>
      <c r="I128" s="466"/>
    </row>
    <row r="129" spans="1:11" s="268" customFormat="1" x14ac:dyDescent="0.25">
      <c r="A129" s="829"/>
      <c r="B129" s="830"/>
      <c r="C129" s="830"/>
      <c r="D129" s="636" t="s">
        <v>130</v>
      </c>
      <c r="E129" s="636"/>
      <c r="F129" s="636"/>
      <c r="G129" s="636" t="s">
        <v>131</v>
      </c>
      <c r="H129" s="636"/>
      <c r="I129" s="636"/>
    </row>
    <row r="130" spans="1:11" s="268" customFormat="1" ht="35.25" customHeight="1" thickBot="1" x14ac:dyDescent="0.3">
      <c r="A130" s="831"/>
      <c r="B130" s="832"/>
      <c r="C130" s="833"/>
      <c r="D130" s="34" t="s">
        <v>14</v>
      </c>
      <c r="E130" s="34" t="s">
        <v>15</v>
      </c>
      <c r="F130" s="34" t="s">
        <v>5</v>
      </c>
      <c r="G130" s="34" t="s">
        <v>14</v>
      </c>
      <c r="H130" s="34" t="s">
        <v>15</v>
      </c>
      <c r="I130" s="265" t="s">
        <v>5</v>
      </c>
    </row>
    <row r="131" spans="1:11" s="268" customFormat="1" x14ac:dyDescent="0.25">
      <c r="A131" s="421" t="s">
        <v>66</v>
      </c>
      <c r="B131" s="422"/>
      <c r="C131" s="435" t="s">
        <v>36</v>
      </c>
      <c r="D131" s="436"/>
      <c r="E131" s="436"/>
      <c r="F131" s="436"/>
      <c r="G131" s="436"/>
      <c r="H131" s="436"/>
      <c r="I131" s="437"/>
    </row>
    <row r="132" spans="1:11" s="268" customFormat="1" ht="33" customHeight="1" x14ac:dyDescent="0.25">
      <c r="A132" s="423"/>
      <c r="B132" s="424"/>
      <c r="C132" s="672" t="s">
        <v>673</v>
      </c>
      <c r="D132" s="673"/>
      <c r="E132" s="673"/>
      <c r="F132" s="674"/>
      <c r="G132" s="674"/>
      <c r="H132" s="674"/>
      <c r="I132" s="675"/>
    </row>
    <row r="133" spans="1:11" s="268" customFormat="1" x14ac:dyDescent="0.25">
      <c r="A133" s="431" t="s">
        <v>109</v>
      </c>
      <c r="B133" s="433" t="s">
        <v>110</v>
      </c>
      <c r="C133" s="644" t="s">
        <v>70</v>
      </c>
      <c r="D133" s="645"/>
      <c r="E133" s="645"/>
      <c r="F133" s="645"/>
      <c r="G133" s="645"/>
      <c r="H133" s="645"/>
      <c r="I133" s="646"/>
    </row>
    <row r="134" spans="1:11" s="268" customFormat="1" ht="17.25" thickBot="1" x14ac:dyDescent="0.3">
      <c r="A134" s="431"/>
      <c r="B134" s="433"/>
      <c r="C134" s="571" t="s">
        <v>164</v>
      </c>
      <c r="D134" s="572"/>
      <c r="E134" s="572"/>
      <c r="F134" s="572"/>
      <c r="G134" s="572"/>
      <c r="H134" s="572"/>
      <c r="I134" s="573"/>
    </row>
    <row r="135" spans="1:11" s="268" customFormat="1" ht="49.5" customHeight="1" thickBot="1" x14ac:dyDescent="0.3">
      <c r="A135" s="411" t="s">
        <v>112</v>
      </c>
      <c r="B135" s="412"/>
      <c r="C135" s="282" t="s">
        <v>113</v>
      </c>
      <c r="D135" s="283">
        <v>1</v>
      </c>
      <c r="E135" s="283">
        <v>1</v>
      </c>
      <c r="F135" s="284">
        <v>1</v>
      </c>
      <c r="G135" s="285"/>
      <c r="H135" s="285"/>
      <c r="I135" s="286"/>
    </row>
    <row r="136" spans="1:11" s="268" customFormat="1" ht="30.75" customHeight="1" thickBot="1" x14ac:dyDescent="0.3">
      <c r="A136" s="411" t="s">
        <v>114</v>
      </c>
      <c r="B136" s="412"/>
      <c r="C136" s="260"/>
      <c r="D136" s="88"/>
      <c r="E136" s="88"/>
      <c r="F136" s="88"/>
      <c r="G136" s="132">
        <f>SUM(Tavush!C11)</f>
        <v>0</v>
      </c>
      <c r="H136" s="132">
        <f>SUM(Tavush!D11)</f>
        <v>16000</v>
      </c>
      <c r="I136" s="132">
        <f>SUM(Tavush!E11)</f>
        <v>20000</v>
      </c>
    </row>
    <row r="137" spans="1:11" s="268" customFormat="1" ht="17.25" thickBot="1" x14ac:dyDescent="0.3">
      <c r="A137" s="411" t="s">
        <v>115</v>
      </c>
      <c r="B137" s="619"/>
      <c r="C137" s="412"/>
      <c r="D137" s="252"/>
      <c r="E137" s="252"/>
      <c r="F137" s="88"/>
      <c r="G137" s="91"/>
      <c r="H137" s="91"/>
      <c r="I137" s="87"/>
    </row>
    <row r="138" spans="1:11" s="268" customFormat="1" x14ac:dyDescent="0.25">
      <c r="A138" s="620" t="s">
        <v>116</v>
      </c>
      <c r="B138" s="621"/>
      <c r="C138" s="621"/>
      <c r="D138" s="621"/>
      <c r="E138" s="621"/>
      <c r="F138" s="621"/>
      <c r="G138" s="621"/>
      <c r="H138" s="621"/>
      <c r="I138" s="622"/>
      <c r="K138" s="270"/>
    </row>
    <row r="139" spans="1:11" s="268" customFormat="1" ht="17.25" thickBot="1" x14ac:dyDescent="0.3">
      <c r="A139" s="623" t="s">
        <v>188</v>
      </c>
      <c r="B139" s="624"/>
      <c r="C139" s="624"/>
      <c r="D139" s="624"/>
      <c r="E139" s="624"/>
      <c r="F139" s="624"/>
      <c r="G139" s="624"/>
      <c r="H139" s="624"/>
      <c r="I139" s="625"/>
    </row>
    <row r="140" spans="1:11" s="268" customFormat="1" x14ac:dyDescent="0.25">
      <c r="A140" s="413" t="s">
        <v>78</v>
      </c>
      <c r="B140" s="414"/>
      <c r="C140" s="414"/>
      <c r="D140" s="414"/>
      <c r="E140" s="414"/>
      <c r="F140" s="414"/>
      <c r="G140" s="415"/>
      <c r="H140" s="415"/>
      <c r="I140" s="416"/>
    </row>
    <row r="141" spans="1:11" s="268" customFormat="1" ht="17.25" thickBot="1" x14ac:dyDescent="0.3">
      <c r="A141" s="417" t="s">
        <v>118</v>
      </c>
      <c r="B141" s="418"/>
      <c r="C141" s="418"/>
      <c r="D141" s="418"/>
      <c r="E141" s="418"/>
      <c r="F141" s="418"/>
      <c r="G141" s="419"/>
      <c r="H141" s="419"/>
      <c r="I141" s="420"/>
    </row>
    <row r="142" spans="1:11" s="268" customFormat="1" ht="24" customHeight="1" x14ac:dyDescent="0.25">
      <c r="A142" s="413" t="s">
        <v>79</v>
      </c>
      <c r="B142" s="414"/>
      <c r="C142" s="414"/>
      <c r="D142" s="414"/>
      <c r="E142" s="414"/>
      <c r="F142" s="414"/>
      <c r="G142" s="415"/>
      <c r="H142" s="415"/>
      <c r="I142" s="416"/>
    </row>
    <row r="143" spans="1:11" s="268" customFormat="1" ht="55.5" customHeight="1" thickBot="1" x14ac:dyDescent="0.3">
      <c r="A143" s="417" t="s">
        <v>119</v>
      </c>
      <c r="B143" s="418"/>
      <c r="C143" s="418"/>
      <c r="D143" s="418"/>
      <c r="E143" s="418"/>
      <c r="F143" s="418"/>
      <c r="G143" s="419"/>
      <c r="H143" s="419"/>
      <c r="I143" s="420"/>
    </row>
    <row r="144" spans="1:11" s="268" customFormat="1" x14ac:dyDescent="0.25">
      <c r="A144" s="421" t="s">
        <v>66</v>
      </c>
      <c r="B144" s="422"/>
      <c r="C144" s="425" t="s">
        <v>36</v>
      </c>
      <c r="D144" s="426"/>
      <c r="E144" s="426"/>
      <c r="F144" s="426"/>
      <c r="G144" s="426"/>
      <c r="H144" s="426"/>
      <c r="I144" s="427"/>
    </row>
    <row r="145" spans="1:9" s="268" customFormat="1" ht="33" customHeight="1" x14ac:dyDescent="0.25">
      <c r="A145" s="423"/>
      <c r="B145" s="424"/>
      <c r="C145" s="428" t="s">
        <v>676</v>
      </c>
      <c r="D145" s="429"/>
      <c r="E145" s="429"/>
      <c r="F145" s="429"/>
      <c r="G145" s="429"/>
      <c r="H145" s="429"/>
      <c r="I145" s="430"/>
    </row>
    <row r="146" spans="1:9" s="268" customFormat="1" x14ac:dyDescent="0.25">
      <c r="A146" s="431" t="s">
        <v>191</v>
      </c>
      <c r="B146" s="433" t="s">
        <v>110</v>
      </c>
      <c r="C146" s="435" t="s">
        <v>70</v>
      </c>
      <c r="D146" s="436"/>
      <c r="E146" s="436"/>
      <c r="F146" s="436"/>
      <c r="G146" s="436"/>
      <c r="H146" s="436"/>
      <c r="I146" s="437"/>
    </row>
    <row r="147" spans="1:9" s="268" customFormat="1" ht="17.25" thickBot="1" x14ac:dyDescent="0.3">
      <c r="A147" s="431"/>
      <c r="B147" s="433"/>
      <c r="C147" s="438" t="s">
        <v>111</v>
      </c>
      <c r="D147" s="439"/>
      <c r="E147" s="439"/>
      <c r="F147" s="439"/>
      <c r="G147" s="439"/>
      <c r="H147" s="439"/>
      <c r="I147" s="440"/>
    </row>
    <row r="148" spans="1:9" s="268" customFormat="1" ht="45.75" customHeight="1" thickBot="1" x14ac:dyDescent="0.3">
      <c r="A148" s="411" t="s">
        <v>112</v>
      </c>
      <c r="B148" s="412"/>
      <c r="C148" s="260" t="s">
        <v>113</v>
      </c>
      <c r="D148" s="85">
        <v>1</v>
      </c>
      <c r="E148" s="85">
        <v>1</v>
      </c>
      <c r="F148" s="85">
        <v>1</v>
      </c>
      <c r="G148" s="86"/>
      <c r="H148" s="86"/>
      <c r="I148" s="87"/>
    </row>
    <row r="149" spans="1:9" s="268" customFormat="1" ht="39.75" customHeight="1" thickBot="1" x14ac:dyDescent="0.3">
      <c r="A149" s="411" t="s">
        <v>114</v>
      </c>
      <c r="B149" s="412"/>
      <c r="C149" s="260"/>
      <c r="D149" s="88" t="s">
        <v>72</v>
      </c>
      <c r="E149" s="88" t="s">
        <v>72</v>
      </c>
      <c r="F149" s="88" t="s">
        <v>72</v>
      </c>
      <c r="G149" s="89">
        <f>SUM(Tavush!C46)</f>
        <v>41000</v>
      </c>
      <c r="H149" s="89">
        <f>SUM(Tavush!D46)</f>
        <v>41000</v>
      </c>
      <c r="I149" s="89">
        <f>SUM(Tavush!E46)</f>
        <v>41000</v>
      </c>
    </row>
    <row r="150" spans="1:9" s="268" customFormat="1" ht="17.25" thickBot="1" x14ac:dyDescent="0.3">
      <c r="A150" s="411" t="s">
        <v>115</v>
      </c>
      <c r="B150" s="619"/>
      <c r="C150" s="412"/>
      <c r="D150" s="252"/>
      <c r="E150" s="252"/>
      <c r="F150" s="88"/>
      <c r="G150" s="91"/>
      <c r="H150" s="91"/>
      <c r="I150" s="87"/>
    </row>
    <row r="151" spans="1:9" s="268" customFormat="1" x14ac:dyDescent="0.25">
      <c r="A151" s="620" t="s">
        <v>116</v>
      </c>
      <c r="B151" s="621"/>
      <c r="C151" s="621"/>
      <c r="D151" s="621"/>
      <c r="E151" s="621"/>
      <c r="F151" s="621"/>
      <c r="G151" s="621"/>
      <c r="H151" s="621"/>
      <c r="I151" s="622"/>
    </row>
    <row r="152" spans="1:9" s="268" customFormat="1" ht="17.25" thickBot="1" x14ac:dyDescent="0.3">
      <c r="A152" s="623" t="s">
        <v>117</v>
      </c>
      <c r="B152" s="624"/>
      <c r="C152" s="624"/>
      <c r="D152" s="624"/>
      <c r="E152" s="624"/>
      <c r="F152" s="624"/>
      <c r="G152" s="624"/>
      <c r="H152" s="624"/>
      <c r="I152" s="625"/>
    </row>
    <row r="153" spans="1:9" s="268" customFormat="1" x14ac:dyDescent="0.25">
      <c r="A153" s="413" t="s">
        <v>78</v>
      </c>
      <c r="B153" s="414"/>
      <c r="C153" s="414"/>
      <c r="D153" s="414"/>
      <c r="E153" s="414"/>
      <c r="F153" s="414"/>
      <c r="G153" s="415"/>
      <c r="H153" s="415"/>
      <c r="I153" s="416"/>
    </row>
    <row r="154" spans="1:9" s="268" customFormat="1" ht="17.25" thickBot="1" x14ac:dyDescent="0.3">
      <c r="A154" s="417" t="s">
        <v>118</v>
      </c>
      <c r="B154" s="418"/>
      <c r="C154" s="418"/>
      <c r="D154" s="418"/>
      <c r="E154" s="418"/>
      <c r="F154" s="418"/>
      <c r="G154" s="419"/>
      <c r="H154" s="419"/>
      <c r="I154" s="420"/>
    </row>
    <row r="155" spans="1:9" s="268" customFormat="1" x14ac:dyDescent="0.25">
      <c r="A155" s="413" t="s">
        <v>79</v>
      </c>
      <c r="B155" s="414"/>
      <c r="C155" s="414"/>
      <c r="D155" s="414"/>
      <c r="E155" s="414"/>
      <c r="F155" s="414"/>
      <c r="G155" s="415"/>
      <c r="H155" s="415"/>
      <c r="I155" s="416"/>
    </row>
    <row r="156" spans="1:9" s="268" customFormat="1" ht="57" customHeight="1" thickBot="1" x14ac:dyDescent="0.3">
      <c r="A156" s="417" t="s">
        <v>119</v>
      </c>
      <c r="B156" s="418"/>
      <c r="C156" s="418"/>
      <c r="D156" s="418"/>
      <c r="E156" s="418"/>
      <c r="F156" s="418"/>
      <c r="G156" s="419"/>
      <c r="H156" s="419"/>
      <c r="I156" s="420"/>
    </row>
    <row r="157" spans="1:9" s="268" customFormat="1" x14ac:dyDescent="0.25">
      <c r="A157" s="765" t="s">
        <v>66</v>
      </c>
      <c r="B157" s="766"/>
      <c r="C157" s="769" t="s">
        <v>36</v>
      </c>
      <c r="D157" s="770"/>
      <c r="E157" s="770"/>
      <c r="F157" s="770"/>
      <c r="G157" s="770"/>
      <c r="H157" s="770"/>
      <c r="I157" s="771"/>
    </row>
    <row r="158" spans="1:9" s="268" customFormat="1" x14ac:dyDescent="0.25">
      <c r="A158" s="767"/>
      <c r="B158" s="768"/>
      <c r="C158" s="772" t="s">
        <v>674</v>
      </c>
      <c r="D158" s="773"/>
      <c r="E158" s="773"/>
      <c r="F158" s="773"/>
      <c r="G158" s="773"/>
      <c r="H158" s="773"/>
      <c r="I158" s="774"/>
    </row>
    <row r="159" spans="1:9" s="268" customFormat="1" x14ac:dyDescent="0.25">
      <c r="A159" s="775" t="s">
        <v>212</v>
      </c>
      <c r="B159" s="776" t="s">
        <v>110</v>
      </c>
      <c r="C159" s="777" t="s">
        <v>70</v>
      </c>
      <c r="D159" s="778"/>
      <c r="E159" s="778"/>
      <c r="F159" s="778"/>
      <c r="G159" s="778"/>
      <c r="H159" s="778"/>
      <c r="I159" s="779"/>
    </row>
    <row r="160" spans="1:9" s="268" customFormat="1" ht="17.25" thickBot="1" x14ac:dyDescent="0.3">
      <c r="A160" s="775"/>
      <c r="B160" s="776"/>
      <c r="C160" s="780" t="s">
        <v>207</v>
      </c>
      <c r="D160" s="781"/>
      <c r="E160" s="781"/>
      <c r="F160" s="781"/>
      <c r="G160" s="781"/>
      <c r="H160" s="781"/>
      <c r="I160" s="782"/>
    </row>
    <row r="161" spans="1:9" s="268" customFormat="1" ht="48" customHeight="1" thickBot="1" x14ac:dyDescent="0.3">
      <c r="A161" s="783" t="s">
        <v>112</v>
      </c>
      <c r="B161" s="784"/>
      <c r="C161" s="260" t="s">
        <v>113</v>
      </c>
      <c r="D161" s="128">
        <v>1</v>
      </c>
      <c r="E161" s="128">
        <v>1</v>
      </c>
      <c r="F161" s="127">
        <v>1</v>
      </c>
      <c r="G161" s="113"/>
      <c r="H161" s="113"/>
      <c r="I161" s="114"/>
    </row>
    <row r="162" spans="1:9" s="268" customFormat="1" ht="39.75" customHeight="1" thickBot="1" x14ac:dyDescent="0.3">
      <c r="A162" s="783" t="s">
        <v>114</v>
      </c>
      <c r="B162" s="784"/>
      <c r="C162" s="115"/>
      <c r="D162" s="112" t="s">
        <v>72</v>
      </c>
      <c r="E162" s="112" t="s">
        <v>72</v>
      </c>
      <c r="F162" s="112" t="s">
        <v>72</v>
      </c>
      <c r="G162" s="115">
        <f>Tavush!C47</f>
        <v>5000</v>
      </c>
      <c r="H162" s="115">
        <f>Tavush!D47</f>
        <v>5000</v>
      </c>
      <c r="I162" s="115">
        <f>Tavush!E47</f>
        <v>5000</v>
      </c>
    </row>
    <row r="163" spans="1:9" s="268" customFormat="1" ht="17.25" thickBot="1" x14ac:dyDescent="0.3">
      <c r="A163" s="783" t="s">
        <v>115</v>
      </c>
      <c r="B163" s="785"/>
      <c r="C163" s="784"/>
      <c r="D163" s="256"/>
      <c r="E163" s="256"/>
      <c r="F163" s="112"/>
      <c r="G163" s="113"/>
      <c r="H163" s="113"/>
      <c r="I163" s="114"/>
    </row>
    <row r="164" spans="1:9" s="268" customFormat="1" x14ac:dyDescent="0.25">
      <c r="A164" s="786" t="s">
        <v>116</v>
      </c>
      <c r="B164" s="787"/>
      <c r="C164" s="787"/>
      <c r="D164" s="787"/>
      <c r="E164" s="787"/>
      <c r="F164" s="787"/>
      <c r="G164" s="787"/>
      <c r="H164" s="787"/>
      <c r="I164" s="788"/>
    </row>
    <row r="165" spans="1:9" s="268" customFormat="1" ht="17.25" thickBot="1" x14ac:dyDescent="0.3">
      <c r="A165" s="789" t="s">
        <v>208</v>
      </c>
      <c r="B165" s="790"/>
      <c r="C165" s="790"/>
      <c r="D165" s="790"/>
      <c r="E165" s="790"/>
      <c r="F165" s="790"/>
      <c r="G165" s="790"/>
      <c r="H165" s="790"/>
      <c r="I165" s="791"/>
    </row>
    <row r="166" spans="1:9" s="268" customFormat="1" x14ac:dyDescent="0.25">
      <c r="A166" s="792" t="s">
        <v>78</v>
      </c>
      <c r="B166" s="793"/>
      <c r="C166" s="793"/>
      <c r="D166" s="793"/>
      <c r="E166" s="793"/>
      <c r="F166" s="793"/>
      <c r="G166" s="794"/>
      <c r="H166" s="794"/>
      <c r="I166" s="795"/>
    </row>
    <row r="167" spans="1:9" s="268" customFormat="1" ht="17.25" thickBot="1" x14ac:dyDescent="0.3">
      <c r="A167" s="796" t="s">
        <v>118</v>
      </c>
      <c r="B167" s="797"/>
      <c r="C167" s="797"/>
      <c r="D167" s="797"/>
      <c r="E167" s="797"/>
      <c r="F167" s="797"/>
      <c r="G167" s="798"/>
      <c r="H167" s="798"/>
      <c r="I167" s="799"/>
    </row>
    <row r="168" spans="1:9" s="268" customFormat="1" x14ac:dyDescent="0.25">
      <c r="A168" s="792" t="s">
        <v>79</v>
      </c>
      <c r="B168" s="793"/>
      <c r="C168" s="793"/>
      <c r="D168" s="793"/>
      <c r="E168" s="793"/>
      <c r="F168" s="793"/>
      <c r="G168" s="794"/>
      <c r="H168" s="794"/>
      <c r="I168" s="795"/>
    </row>
    <row r="169" spans="1:9" s="268" customFormat="1" ht="57" customHeight="1" thickBot="1" x14ac:dyDescent="0.3">
      <c r="A169" s="796" t="s">
        <v>119</v>
      </c>
      <c r="B169" s="797"/>
      <c r="C169" s="797"/>
      <c r="D169" s="797"/>
      <c r="E169" s="797"/>
      <c r="F169" s="797"/>
      <c r="G169" s="798"/>
      <c r="H169" s="798"/>
      <c r="I169" s="799"/>
    </row>
    <row r="170" spans="1:9" s="268" customFormat="1" x14ac:dyDescent="0.25">
      <c r="A170" s="765" t="s">
        <v>66</v>
      </c>
      <c r="B170" s="766"/>
      <c r="C170" s="769" t="s">
        <v>36</v>
      </c>
      <c r="D170" s="770"/>
      <c r="E170" s="770"/>
      <c r="F170" s="770"/>
      <c r="G170" s="770"/>
      <c r="H170" s="770"/>
      <c r="I170" s="771"/>
    </row>
    <row r="171" spans="1:9" s="268" customFormat="1" x14ac:dyDescent="0.25">
      <c r="A171" s="767"/>
      <c r="B171" s="768"/>
      <c r="C171" s="772" t="s">
        <v>675</v>
      </c>
      <c r="D171" s="773"/>
      <c r="E171" s="773"/>
      <c r="F171" s="773"/>
      <c r="G171" s="773"/>
      <c r="H171" s="773"/>
      <c r="I171" s="774"/>
    </row>
    <row r="172" spans="1:9" s="268" customFormat="1" x14ac:dyDescent="0.25">
      <c r="A172" s="775" t="s">
        <v>212</v>
      </c>
      <c r="B172" s="776" t="s">
        <v>110</v>
      </c>
      <c r="C172" s="777" t="s">
        <v>70</v>
      </c>
      <c r="D172" s="778"/>
      <c r="E172" s="778"/>
      <c r="F172" s="778"/>
      <c r="G172" s="778"/>
      <c r="H172" s="778"/>
      <c r="I172" s="779"/>
    </row>
    <row r="173" spans="1:9" s="268" customFormat="1" ht="17.25" customHeight="1" thickBot="1" x14ac:dyDescent="0.3">
      <c r="A173" s="775"/>
      <c r="B173" s="776"/>
      <c r="C173" s="281" t="s">
        <v>635</v>
      </c>
      <c r="D173" s="257"/>
      <c r="E173" s="257"/>
      <c r="F173" s="257"/>
      <c r="G173" s="257"/>
      <c r="H173" s="257"/>
      <c r="I173" s="258"/>
    </row>
    <row r="174" spans="1:9" s="268" customFormat="1" ht="48" customHeight="1" thickBot="1" x14ac:dyDescent="0.3">
      <c r="A174" s="783" t="s">
        <v>112</v>
      </c>
      <c r="B174" s="784"/>
      <c r="C174" s="260" t="s">
        <v>113</v>
      </c>
      <c r="D174" s="128">
        <v>1</v>
      </c>
      <c r="E174" s="128">
        <v>1</v>
      </c>
      <c r="F174" s="127">
        <v>1</v>
      </c>
      <c r="G174" s="113"/>
      <c r="H174" s="113"/>
      <c r="I174" s="114"/>
    </row>
    <row r="175" spans="1:9" s="268" customFormat="1" ht="39.75" customHeight="1" thickBot="1" x14ac:dyDescent="0.3">
      <c r="A175" s="783" t="s">
        <v>114</v>
      </c>
      <c r="B175" s="784"/>
      <c r="C175" s="115"/>
      <c r="D175" s="112" t="s">
        <v>72</v>
      </c>
      <c r="E175" s="112" t="s">
        <v>72</v>
      </c>
      <c r="F175" s="112" t="s">
        <v>72</v>
      </c>
      <c r="G175" s="115">
        <f>Tavush!C60</f>
        <v>15000</v>
      </c>
      <c r="H175" s="115">
        <f>Tavush!D60</f>
        <v>15000</v>
      </c>
      <c r="I175" s="115">
        <f>Tavush!E60</f>
        <v>15000</v>
      </c>
    </row>
    <row r="176" spans="1:9" s="268" customFormat="1" ht="17.25" thickBot="1" x14ac:dyDescent="0.3">
      <c r="A176" s="783" t="s">
        <v>115</v>
      </c>
      <c r="B176" s="785"/>
      <c r="C176" s="784"/>
      <c r="D176" s="256"/>
      <c r="E176" s="256"/>
      <c r="F176" s="112"/>
      <c r="G176" s="113"/>
      <c r="H176" s="113"/>
      <c r="I176" s="114"/>
    </row>
    <row r="177" spans="1:9" s="268" customFormat="1" x14ac:dyDescent="0.25">
      <c r="A177" s="786" t="s">
        <v>116</v>
      </c>
      <c r="B177" s="787"/>
      <c r="C177" s="787"/>
      <c r="D177" s="787"/>
      <c r="E177" s="787"/>
      <c r="F177" s="787"/>
      <c r="G177" s="787"/>
      <c r="H177" s="787"/>
      <c r="I177" s="788"/>
    </row>
    <row r="178" spans="1:9" s="268" customFormat="1" ht="17.25" thickBot="1" x14ac:dyDescent="0.3">
      <c r="A178" s="789" t="s">
        <v>208</v>
      </c>
      <c r="B178" s="790"/>
      <c r="C178" s="790"/>
      <c r="D178" s="790"/>
      <c r="E178" s="790"/>
      <c r="F178" s="790"/>
      <c r="G178" s="790"/>
      <c r="H178" s="790"/>
      <c r="I178" s="791"/>
    </row>
    <row r="179" spans="1:9" s="268" customFormat="1" x14ac:dyDescent="0.25">
      <c r="A179" s="792" t="s">
        <v>78</v>
      </c>
      <c r="B179" s="793"/>
      <c r="C179" s="793"/>
      <c r="D179" s="793"/>
      <c r="E179" s="793"/>
      <c r="F179" s="793"/>
      <c r="G179" s="794"/>
      <c r="H179" s="794"/>
      <c r="I179" s="795"/>
    </row>
    <row r="180" spans="1:9" s="268" customFormat="1" ht="17.25" thickBot="1" x14ac:dyDescent="0.3">
      <c r="A180" s="796" t="s">
        <v>118</v>
      </c>
      <c r="B180" s="797"/>
      <c r="C180" s="797"/>
      <c r="D180" s="797"/>
      <c r="E180" s="797"/>
      <c r="F180" s="797"/>
      <c r="G180" s="798"/>
      <c r="H180" s="798"/>
      <c r="I180" s="799"/>
    </row>
    <row r="181" spans="1:9" s="268" customFormat="1" x14ac:dyDescent="0.25">
      <c r="A181" s="792" t="s">
        <v>79</v>
      </c>
      <c r="B181" s="793"/>
      <c r="C181" s="793"/>
      <c r="D181" s="793"/>
      <c r="E181" s="793"/>
      <c r="F181" s="793"/>
      <c r="G181" s="794"/>
      <c r="H181" s="794"/>
      <c r="I181" s="795"/>
    </row>
    <row r="182" spans="1:9" s="268" customFormat="1" ht="57.75" customHeight="1" thickBot="1" x14ac:dyDescent="0.3">
      <c r="A182" s="796" t="s">
        <v>119</v>
      </c>
      <c r="B182" s="797"/>
      <c r="C182" s="797"/>
      <c r="D182" s="797"/>
      <c r="E182" s="797"/>
      <c r="F182" s="797"/>
      <c r="G182" s="798"/>
      <c r="H182" s="798"/>
      <c r="I182" s="799"/>
    </row>
  </sheetData>
  <mergeCells count="207">
    <mergeCell ref="A1:I1"/>
    <mergeCell ref="A3:I3"/>
    <mergeCell ref="A6:I6"/>
    <mergeCell ref="A8:B9"/>
    <mergeCell ref="C8:I8"/>
    <mergeCell ref="C9:I9"/>
    <mergeCell ref="A10:A11"/>
    <mergeCell ref="B10:B11"/>
    <mergeCell ref="C10:I10"/>
    <mergeCell ref="C11:I11"/>
    <mergeCell ref="A12:B12"/>
    <mergeCell ref="A13:B13"/>
    <mergeCell ref="A37:I37"/>
    <mergeCell ref="A38:I38"/>
    <mergeCell ref="A39:I39"/>
    <mergeCell ref="A22:I22"/>
    <mergeCell ref="A24:C26"/>
    <mergeCell ref="D24:I24"/>
    <mergeCell ref="D25:F25"/>
    <mergeCell ref="G25:I25"/>
    <mergeCell ref="A14:C14"/>
    <mergeCell ref="A15:I15"/>
    <mergeCell ref="A16:I16"/>
    <mergeCell ref="A17:I17"/>
    <mergeCell ref="A18:I18"/>
    <mergeCell ref="A19:I19"/>
    <mergeCell ref="A20:I20"/>
    <mergeCell ref="A27:B28"/>
    <mergeCell ref="C27:I27"/>
    <mergeCell ref="C28:I28"/>
    <mergeCell ref="A29:A30"/>
    <mergeCell ref="B29:B30"/>
    <mergeCell ref="C29:I29"/>
    <mergeCell ref="C30:I30"/>
    <mergeCell ref="A43:A44"/>
    <mergeCell ref="B43:B44"/>
    <mergeCell ref="C43:I43"/>
    <mergeCell ref="C44:I44"/>
    <mergeCell ref="A31:B31"/>
    <mergeCell ref="A32:I32"/>
    <mergeCell ref="A33:I33"/>
    <mergeCell ref="A34:I34"/>
    <mergeCell ref="A35:B35"/>
    <mergeCell ref="C35:I35"/>
    <mergeCell ref="A41:B42"/>
    <mergeCell ref="C41:I41"/>
    <mergeCell ref="C42:I42"/>
    <mergeCell ref="A40:I40"/>
    <mergeCell ref="A36:B36"/>
    <mergeCell ref="A52:I52"/>
    <mergeCell ref="A53:I53"/>
    <mergeCell ref="A54:I54"/>
    <mergeCell ref="A56:I56"/>
    <mergeCell ref="A45:B45"/>
    <mergeCell ref="A46:I46"/>
    <mergeCell ref="A47:I47"/>
    <mergeCell ref="A48:I48"/>
    <mergeCell ref="A49:B49"/>
    <mergeCell ref="C49:I49"/>
    <mergeCell ref="A50:B50"/>
    <mergeCell ref="A51:I51"/>
    <mergeCell ref="A58:I58"/>
    <mergeCell ref="A59:C61"/>
    <mergeCell ref="D59:I59"/>
    <mergeCell ref="D60:F60"/>
    <mergeCell ref="G60:I60"/>
    <mergeCell ref="A62:B64"/>
    <mergeCell ref="C62:I62"/>
    <mergeCell ref="C63:I63"/>
    <mergeCell ref="C64:I64"/>
    <mergeCell ref="C65:I65"/>
    <mergeCell ref="A66:B67"/>
    <mergeCell ref="A68:B68"/>
    <mergeCell ref="A69:C69"/>
    <mergeCell ref="A70:B70"/>
    <mergeCell ref="A71:B71"/>
    <mergeCell ref="A76:B78"/>
    <mergeCell ref="C76:I76"/>
    <mergeCell ref="C77:I77"/>
    <mergeCell ref="C78:I78"/>
    <mergeCell ref="A73:I73"/>
    <mergeCell ref="A74:I74"/>
    <mergeCell ref="A75:I75"/>
    <mergeCell ref="A72:I72"/>
    <mergeCell ref="A85:I85"/>
    <mergeCell ref="A86:I86"/>
    <mergeCell ref="A87:I87"/>
    <mergeCell ref="A88:I88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A95:C95"/>
    <mergeCell ref="A96:B96"/>
    <mergeCell ref="A97:B97"/>
    <mergeCell ref="A98:I98"/>
    <mergeCell ref="A99:I99"/>
    <mergeCell ref="A100:I100"/>
    <mergeCell ref="A91:A92"/>
    <mergeCell ref="B91:B92"/>
    <mergeCell ref="C91:I91"/>
    <mergeCell ref="C92:I92"/>
    <mergeCell ref="A93:B93"/>
    <mergeCell ref="A94:B94"/>
    <mergeCell ref="A106:B106"/>
    <mergeCell ref="A107:B107"/>
    <mergeCell ref="A108:C108"/>
    <mergeCell ref="A109:B109"/>
    <mergeCell ref="A110:B110"/>
    <mergeCell ref="A111:I111"/>
    <mergeCell ref="A101:I101"/>
    <mergeCell ref="A102:B104"/>
    <mergeCell ref="C102:I102"/>
    <mergeCell ref="C103:I103"/>
    <mergeCell ref="C104:I104"/>
    <mergeCell ref="C105:I105"/>
    <mergeCell ref="A117:A118"/>
    <mergeCell ref="B117:B118"/>
    <mergeCell ref="C117:I117"/>
    <mergeCell ref="C118:I118"/>
    <mergeCell ref="A119:B119"/>
    <mergeCell ref="A120:B120"/>
    <mergeCell ref="A112:I112"/>
    <mergeCell ref="A113:I113"/>
    <mergeCell ref="A114:I114"/>
    <mergeCell ref="A115:B116"/>
    <mergeCell ref="C115:I115"/>
    <mergeCell ref="C116:I116"/>
    <mergeCell ref="A128:C130"/>
    <mergeCell ref="D128:I128"/>
    <mergeCell ref="D129:F129"/>
    <mergeCell ref="G129:I129"/>
    <mergeCell ref="A131:B132"/>
    <mergeCell ref="C131:I131"/>
    <mergeCell ref="C132:I132"/>
    <mergeCell ref="A127:I127"/>
    <mergeCell ref="A121:C121"/>
    <mergeCell ref="A122:B122"/>
    <mergeCell ref="A123:B123"/>
    <mergeCell ref="A124:I124"/>
    <mergeCell ref="A125:I125"/>
    <mergeCell ref="A126:I126"/>
    <mergeCell ref="C157:I157"/>
    <mergeCell ref="C158:I158"/>
    <mergeCell ref="A159:A160"/>
    <mergeCell ref="B159:B160"/>
    <mergeCell ref="A133:A134"/>
    <mergeCell ref="B133:B134"/>
    <mergeCell ref="C133:I133"/>
    <mergeCell ref="C134:I134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3:I143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54:I154"/>
    <mergeCell ref="A155:I155"/>
    <mergeCell ref="A156:I156"/>
    <mergeCell ref="C159:I159"/>
    <mergeCell ref="C160:I160"/>
    <mergeCell ref="A161:B161"/>
    <mergeCell ref="A162:B162"/>
    <mergeCell ref="A157:B158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B1" workbookViewId="0">
      <selection activeCell="A3" sqref="A3:E3"/>
    </sheetView>
  </sheetViews>
  <sheetFormatPr defaultRowHeight="15.75" x14ac:dyDescent="0.25"/>
  <cols>
    <col min="1" max="1" width="44.140625" style="268" customWidth="1"/>
    <col min="2" max="2" width="16.140625" style="268" customWidth="1"/>
    <col min="3" max="3" width="24.140625" style="268" customWidth="1"/>
    <col min="4" max="4" width="21.7109375" style="268" customWidth="1"/>
    <col min="5" max="5" width="25.42578125" style="303" customWidth="1"/>
    <col min="6" max="6" width="9.85546875" style="268" bestFit="1" customWidth="1"/>
    <col min="7" max="16384" width="9.140625" style="268"/>
  </cols>
  <sheetData>
    <row r="1" spans="1:6" ht="16.5" x14ac:dyDescent="0.25">
      <c r="A1" s="890" t="s">
        <v>34</v>
      </c>
      <c r="B1" s="890"/>
      <c r="C1" s="890"/>
      <c r="D1" s="890"/>
      <c r="E1" s="890"/>
    </row>
    <row r="2" spans="1:6" ht="16.5" x14ac:dyDescent="0.25">
      <c r="A2" s="890" t="s">
        <v>2</v>
      </c>
      <c r="B2" s="890"/>
      <c r="C2" s="890"/>
      <c r="D2" s="890"/>
      <c r="E2" s="890"/>
    </row>
    <row r="3" spans="1:6" ht="16.5" x14ac:dyDescent="0.25">
      <c r="A3" s="890" t="s">
        <v>834</v>
      </c>
      <c r="B3" s="890"/>
      <c r="C3" s="890"/>
      <c r="D3" s="890"/>
      <c r="E3" s="890"/>
    </row>
    <row r="4" spans="1:6" ht="18" x14ac:dyDescent="0.25">
      <c r="A4" s="299"/>
      <c r="B4" s="299"/>
      <c r="C4" s="299"/>
      <c r="D4" s="299"/>
      <c r="E4" s="300"/>
    </row>
    <row r="5" spans="1:6" ht="39.75" customHeight="1" x14ac:dyDescent="0.25">
      <c r="A5" s="891" t="s">
        <v>35</v>
      </c>
      <c r="B5" s="891"/>
      <c r="C5" s="891"/>
      <c r="D5" s="891"/>
      <c r="E5" s="891"/>
    </row>
    <row r="6" spans="1:6" ht="18" x14ac:dyDescent="0.25">
      <c r="A6" s="299"/>
      <c r="B6" s="299"/>
      <c r="C6" s="299"/>
      <c r="D6" s="299"/>
      <c r="E6" s="300"/>
    </row>
    <row r="8" spans="1:6" ht="35.25" customHeight="1" x14ac:dyDescent="0.25">
      <c r="A8" s="892" t="s">
        <v>36</v>
      </c>
      <c r="B8" s="893" t="s">
        <v>37</v>
      </c>
      <c r="C8" s="893" t="s">
        <v>38</v>
      </c>
      <c r="D8" s="895" t="s">
        <v>39</v>
      </c>
      <c r="E8" s="896"/>
    </row>
    <row r="9" spans="1:6" ht="18" x14ac:dyDescent="0.25">
      <c r="A9" s="892"/>
      <c r="B9" s="894"/>
      <c r="C9" s="894"/>
      <c r="D9" s="291" t="s">
        <v>40</v>
      </c>
      <c r="E9" s="23" t="s">
        <v>41</v>
      </c>
    </row>
    <row r="10" spans="1:6" ht="17.25" x14ac:dyDescent="0.25">
      <c r="A10" s="887" t="s">
        <v>42</v>
      </c>
      <c r="B10" s="888"/>
      <c r="C10" s="888"/>
      <c r="D10" s="889"/>
      <c r="E10" s="237">
        <f>E11+E15+E21+E25+E29+E33+E37+E41+E45+E49</f>
        <v>9463632</v>
      </c>
      <c r="F10" s="278"/>
    </row>
    <row r="11" spans="1:6" ht="17.25" x14ac:dyDescent="0.25">
      <c r="A11" s="883" t="s">
        <v>57</v>
      </c>
      <c r="B11" s="883"/>
      <c r="C11" s="883"/>
      <c r="D11" s="883"/>
      <c r="E11" s="24">
        <f>SUM(E12:E14)</f>
        <v>623600</v>
      </c>
    </row>
    <row r="12" spans="1:6" ht="33" x14ac:dyDescent="0.25">
      <c r="A12" s="298" t="s">
        <v>44</v>
      </c>
      <c r="B12" s="291" t="s">
        <v>45</v>
      </c>
      <c r="C12" s="291" t="s">
        <v>46</v>
      </c>
      <c r="D12" s="291">
        <v>1</v>
      </c>
      <c r="E12" s="25">
        <v>544600</v>
      </c>
    </row>
    <row r="13" spans="1:6" ht="33" x14ac:dyDescent="0.25">
      <c r="A13" s="298" t="s">
        <v>49</v>
      </c>
      <c r="B13" s="28" t="s">
        <v>45</v>
      </c>
      <c r="C13" s="28" t="s">
        <v>46</v>
      </c>
      <c r="D13" s="28">
        <v>1</v>
      </c>
      <c r="E13" s="25">
        <v>49000</v>
      </c>
    </row>
    <row r="14" spans="1:6" ht="51" customHeight="1" x14ac:dyDescent="0.25">
      <c r="A14" s="298" t="s">
        <v>54</v>
      </c>
      <c r="B14" s="291" t="s">
        <v>45</v>
      </c>
      <c r="C14" s="291" t="s">
        <v>46</v>
      </c>
      <c r="D14" s="279">
        <v>1</v>
      </c>
      <c r="E14" s="289">
        <f>Aragatsotn!C57</f>
        <v>30000</v>
      </c>
      <c r="F14" s="301"/>
    </row>
    <row r="15" spans="1:6" ht="17.25" x14ac:dyDescent="0.25">
      <c r="A15" s="883" t="s">
        <v>43</v>
      </c>
      <c r="B15" s="883"/>
      <c r="C15" s="883"/>
      <c r="D15" s="883"/>
      <c r="E15" s="24">
        <f>SUM(E16:E20)</f>
        <v>1270000</v>
      </c>
    </row>
    <row r="16" spans="1:6" ht="33" x14ac:dyDescent="0.25">
      <c r="A16" s="298" t="s">
        <v>44</v>
      </c>
      <c r="B16" s="291" t="s">
        <v>45</v>
      </c>
      <c r="C16" s="291" t="s">
        <v>46</v>
      </c>
      <c r="D16" s="291">
        <v>1</v>
      </c>
      <c r="E16" s="25">
        <f>Ararat!E37</f>
        <v>765925</v>
      </c>
    </row>
    <row r="17" spans="1:5" ht="33" x14ac:dyDescent="0.25">
      <c r="A17" s="298" t="s">
        <v>49</v>
      </c>
      <c r="B17" s="28" t="s">
        <v>45</v>
      </c>
      <c r="C17" s="28" t="s">
        <v>46</v>
      </c>
      <c r="D17" s="28">
        <v>1</v>
      </c>
      <c r="E17" s="25">
        <f>Ararat!E10</f>
        <v>458000</v>
      </c>
    </row>
    <row r="18" spans="1:5" ht="49.5" x14ac:dyDescent="0.25">
      <c r="A18" s="298" t="s">
        <v>54</v>
      </c>
      <c r="B18" s="28" t="s">
        <v>45</v>
      </c>
      <c r="C18" s="28" t="s">
        <v>46</v>
      </c>
      <c r="D18" s="28">
        <v>1</v>
      </c>
      <c r="E18" s="25">
        <f>Ararat!E78</f>
        <v>44000</v>
      </c>
    </row>
    <row r="19" spans="1:5" ht="18" x14ac:dyDescent="0.25">
      <c r="A19" s="298" t="s">
        <v>632</v>
      </c>
      <c r="B19" s="28" t="s">
        <v>45</v>
      </c>
      <c r="C19" s="28" t="s">
        <v>46</v>
      </c>
      <c r="D19" s="28">
        <v>10</v>
      </c>
      <c r="E19" s="25">
        <f>Ararat!E73</f>
        <v>1200</v>
      </c>
    </row>
    <row r="20" spans="1:5" ht="18" x14ac:dyDescent="0.25">
      <c r="A20" s="298" t="s">
        <v>633</v>
      </c>
      <c r="B20" s="28" t="s">
        <v>45</v>
      </c>
      <c r="C20" s="28" t="s">
        <v>46</v>
      </c>
      <c r="D20" s="28">
        <v>35</v>
      </c>
      <c r="E20" s="25">
        <f>Ararat!E74</f>
        <v>875</v>
      </c>
    </row>
    <row r="21" spans="1:5" ht="17.25" x14ac:dyDescent="0.25">
      <c r="A21" s="883" t="s">
        <v>47</v>
      </c>
      <c r="B21" s="883"/>
      <c r="C21" s="883"/>
      <c r="D21" s="883"/>
      <c r="E21" s="24">
        <f>SUM(E22:E24)</f>
        <v>1304758</v>
      </c>
    </row>
    <row r="22" spans="1:5" ht="33" x14ac:dyDescent="0.25">
      <c r="A22" s="298" t="s">
        <v>44</v>
      </c>
      <c r="B22" s="291" t="s">
        <v>45</v>
      </c>
      <c r="C22" s="291" t="s">
        <v>46</v>
      </c>
      <c r="D22" s="291">
        <v>1</v>
      </c>
      <c r="E22" s="25">
        <f>Armavir!E26</f>
        <v>782712</v>
      </c>
    </row>
    <row r="23" spans="1:5" ht="33" x14ac:dyDescent="0.25">
      <c r="A23" s="298" t="s">
        <v>49</v>
      </c>
      <c r="B23" s="291" t="s">
        <v>45</v>
      </c>
      <c r="C23" s="291" t="s">
        <v>46</v>
      </c>
      <c r="D23" s="291">
        <v>1</v>
      </c>
      <c r="E23" s="25">
        <f>Armavir!E9</f>
        <v>484340</v>
      </c>
    </row>
    <row r="24" spans="1:5" ht="49.5" x14ac:dyDescent="0.25">
      <c r="A24" s="298" t="s">
        <v>54</v>
      </c>
      <c r="B24" s="28" t="s">
        <v>45</v>
      </c>
      <c r="C24" s="28" t="s">
        <v>46</v>
      </c>
      <c r="D24" s="28">
        <v>1</v>
      </c>
      <c r="E24" s="25">
        <f>Armavir!E57</f>
        <v>37706</v>
      </c>
    </row>
    <row r="25" spans="1:5" ht="17.25" x14ac:dyDescent="0.25">
      <c r="A25" s="883" t="s">
        <v>48</v>
      </c>
      <c r="B25" s="883"/>
      <c r="C25" s="883"/>
      <c r="D25" s="883"/>
      <c r="E25" s="26">
        <f>SUM(E26:E28)</f>
        <v>1071000</v>
      </c>
    </row>
    <row r="26" spans="1:5" ht="33" x14ac:dyDescent="0.25">
      <c r="A26" s="298" t="s">
        <v>44</v>
      </c>
      <c r="B26" s="291" t="s">
        <v>45</v>
      </c>
      <c r="C26" s="291" t="s">
        <v>46</v>
      </c>
      <c r="D26" s="291">
        <v>1</v>
      </c>
      <c r="E26" s="27">
        <f>Gegharqunik!E27</f>
        <v>721035</v>
      </c>
    </row>
    <row r="27" spans="1:5" ht="33" x14ac:dyDescent="0.25">
      <c r="A27" s="298" t="s">
        <v>49</v>
      </c>
      <c r="B27" s="291" t="s">
        <v>45</v>
      </c>
      <c r="C27" s="291" t="s">
        <v>46</v>
      </c>
      <c r="D27" s="291">
        <v>1</v>
      </c>
      <c r="E27" s="27">
        <f>Gegharqunik!E10</f>
        <v>315375</v>
      </c>
    </row>
    <row r="28" spans="1:5" ht="49.5" x14ac:dyDescent="0.25">
      <c r="A28" s="298" t="s">
        <v>54</v>
      </c>
      <c r="B28" s="28" t="s">
        <v>45</v>
      </c>
      <c r="C28" s="28" t="s">
        <v>46</v>
      </c>
      <c r="D28" s="28">
        <v>1</v>
      </c>
      <c r="E28" s="25">
        <f>Gegharqunik!E54</f>
        <v>34590</v>
      </c>
    </row>
    <row r="29" spans="1:5" ht="17.25" x14ac:dyDescent="0.25">
      <c r="A29" s="883" t="s">
        <v>50</v>
      </c>
      <c r="B29" s="883"/>
      <c r="C29" s="883"/>
      <c r="D29" s="883"/>
      <c r="E29" s="26">
        <f>SUM(E30:E32)</f>
        <v>1246000</v>
      </c>
    </row>
    <row r="30" spans="1:5" ht="33" x14ac:dyDescent="0.25">
      <c r="A30" s="298" t="s">
        <v>44</v>
      </c>
      <c r="B30" s="28" t="s">
        <v>45</v>
      </c>
      <c r="C30" s="28" t="s">
        <v>46</v>
      </c>
      <c r="D30" s="28">
        <v>1</v>
      </c>
      <c r="E30" s="27">
        <f>Lori!E30</f>
        <v>824000</v>
      </c>
    </row>
    <row r="31" spans="1:5" ht="33" x14ac:dyDescent="0.25">
      <c r="A31" s="298" t="s">
        <v>49</v>
      </c>
      <c r="B31" s="28" t="s">
        <v>45</v>
      </c>
      <c r="C31" s="28" t="s">
        <v>46</v>
      </c>
      <c r="D31" s="28">
        <v>1</v>
      </c>
      <c r="E31" s="29">
        <f>Lori!E10</f>
        <v>367000</v>
      </c>
    </row>
    <row r="32" spans="1:5" ht="49.5" x14ac:dyDescent="0.25">
      <c r="A32" s="298" t="s">
        <v>54</v>
      </c>
      <c r="B32" s="28" t="s">
        <v>45</v>
      </c>
      <c r="C32" s="28" t="s">
        <v>46</v>
      </c>
      <c r="D32" s="28">
        <v>1</v>
      </c>
      <c r="E32" s="29">
        <f>Lori!E84</f>
        <v>55000</v>
      </c>
    </row>
    <row r="33" spans="1:5" ht="17.25" x14ac:dyDescent="0.25">
      <c r="A33" s="883" t="s">
        <v>51</v>
      </c>
      <c r="B33" s="883"/>
      <c r="C33" s="883"/>
      <c r="D33" s="883"/>
      <c r="E33" s="26">
        <f>SUM(E34:E36)</f>
        <v>1243000</v>
      </c>
    </row>
    <row r="34" spans="1:5" ht="33" x14ac:dyDescent="0.25">
      <c r="A34" s="302" t="s">
        <v>44</v>
      </c>
      <c r="B34" s="28" t="s">
        <v>45</v>
      </c>
      <c r="C34" s="28" t="s">
        <v>46</v>
      </c>
      <c r="D34" s="28">
        <v>1</v>
      </c>
      <c r="E34" s="29">
        <f>Kotayq!E18</f>
        <v>908900</v>
      </c>
    </row>
    <row r="35" spans="1:5" ht="33" x14ac:dyDescent="0.25">
      <c r="A35" s="298" t="s">
        <v>49</v>
      </c>
      <c r="B35" s="28" t="s">
        <v>45</v>
      </c>
      <c r="C35" s="28" t="s">
        <v>46</v>
      </c>
      <c r="D35" s="28">
        <v>1</v>
      </c>
      <c r="E35" s="29">
        <f>Kotayq!E11</f>
        <v>282800</v>
      </c>
    </row>
    <row r="36" spans="1:5" ht="49.5" x14ac:dyDescent="0.25">
      <c r="A36" s="298" t="s">
        <v>54</v>
      </c>
      <c r="B36" s="28" t="s">
        <v>45</v>
      </c>
      <c r="C36" s="28" t="s">
        <v>46</v>
      </c>
      <c r="D36" s="28">
        <v>1</v>
      </c>
      <c r="E36" s="29">
        <f>Kotayq!E43</f>
        <v>51300</v>
      </c>
    </row>
    <row r="37" spans="1:5" ht="17.25" x14ac:dyDescent="0.25">
      <c r="A37" s="883" t="s">
        <v>52</v>
      </c>
      <c r="B37" s="883"/>
      <c r="C37" s="883"/>
      <c r="D37" s="883"/>
      <c r="E37" s="6">
        <f>SUM(E38:E40)</f>
        <v>1309000</v>
      </c>
    </row>
    <row r="38" spans="1:5" ht="43.5" customHeight="1" x14ac:dyDescent="0.25">
      <c r="A38" s="302" t="s">
        <v>44</v>
      </c>
      <c r="B38" s="291" t="s">
        <v>45</v>
      </c>
      <c r="C38" s="291" t="s">
        <v>46</v>
      </c>
      <c r="D38" s="291">
        <v>1</v>
      </c>
      <c r="E38" s="29">
        <f>Shirak!E18</f>
        <v>1026000</v>
      </c>
    </row>
    <row r="39" spans="1:5" ht="36" customHeight="1" x14ac:dyDescent="0.25">
      <c r="A39" s="298" t="s">
        <v>49</v>
      </c>
      <c r="B39" s="28" t="s">
        <v>45</v>
      </c>
      <c r="C39" s="28" t="s">
        <v>46</v>
      </c>
      <c r="D39" s="28">
        <v>1</v>
      </c>
      <c r="E39" s="29">
        <f>Shirak!E10</f>
        <v>243000</v>
      </c>
    </row>
    <row r="40" spans="1:5" ht="55.5" customHeight="1" x14ac:dyDescent="0.25">
      <c r="A40" s="298" t="s">
        <v>54</v>
      </c>
      <c r="B40" s="28" t="s">
        <v>45</v>
      </c>
      <c r="C40" s="28" t="s">
        <v>46</v>
      </c>
      <c r="D40" s="28">
        <v>1</v>
      </c>
      <c r="E40" s="29">
        <f>Shirak!E58</f>
        <v>40000</v>
      </c>
    </row>
    <row r="41" spans="1:5" ht="17.25" x14ac:dyDescent="0.25">
      <c r="A41" s="884" t="s">
        <v>53</v>
      </c>
      <c r="B41" s="885"/>
      <c r="C41" s="885"/>
      <c r="D41" s="886"/>
      <c r="E41" s="237">
        <f>SUM(E42:E44)</f>
        <v>658000</v>
      </c>
    </row>
    <row r="42" spans="1:5" ht="33" x14ac:dyDescent="0.25">
      <c r="A42" s="298" t="s">
        <v>44</v>
      </c>
      <c r="B42" s="291" t="s">
        <v>45</v>
      </c>
      <c r="C42" s="291" t="s">
        <v>46</v>
      </c>
      <c r="D42" s="291">
        <v>1</v>
      </c>
      <c r="E42" s="29">
        <f>Syunik!E13</f>
        <v>524800</v>
      </c>
    </row>
    <row r="43" spans="1:5" ht="33" x14ac:dyDescent="0.25">
      <c r="A43" s="298" t="s">
        <v>49</v>
      </c>
      <c r="B43" s="28" t="s">
        <v>45</v>
      </c>
      <c r="C43" s="28" t="s">
        <v>46</v>
      </c>
      <c r="D43" s="28">
        <v>1</v>
      </c>
      <c r="E43" s="29">
        <f>Syunik!E8</f>
        <v>116200</v>
      </c>
    </row>
    <row r="44" spans="1:5" ht="49.5" x14ac:dyDescent="0.25">
      <c r="A44" s="348" t="s">
        <v>54</v>
      </c>
      <c r="B44" s="28" t="s">
        <v>45</v>
      </c>
      <c r="C44" s="28" t="s">
        <v>46</v>
      </c>
      <c r="D44" s="28">
        <v>1</v>
      </c>
      <c r="E44" s="30">
        <f>Syunik!E34</f>
        <v>17000</v>
      </c>
    </row>
    <row r="45" spans="1:5" ht="17.25" x14ac:dyDescent="0.25">
      <c r="A45" s="883" t="s">
        <v>55</v>
      </c>
      <c r="B45" s="883"/>
      <c r="C45" s="883"/>
      <c r="D45" s="883"/>
      <c r="E45" s="26">
        <f>SUM(E46:E48)</f>
        <v>216874</v>
      </c>
    </row>
    <row r="46" spans="1:5" ht="33" x14ac:dyDescent="0.25">
      <c r="A46" s="302" t="s">
        <v>44</v>
      </c>
      <c r="B46" s="28" t="s">
        <v>45</v>
      </c>
      <c r="C46" s="28" t="s">
        <v>46</v>
      </c>
      <c r="D46" s="28">
        <v>1</v>
      </c>
      <c r="E46" s="29">
        <f>'Vayoc Dzor'!E12</f>
        <v>198200</v>
      </c>
    </row>
    <row r="47" spans="1:5" ht="33" x14ac:dyDescent="0.25">
      <c r="A47" s="298" t="s">
        <v>49</v>
      </c>
      <c r="B47" s="28" t="s">
        <v>45</v>
      </c>
      <c r="C47" s="28" t="s">
        <v>46</v>
      </c>
      <c r="D47" s="28">
        <v>1</v>
      </c>
      <c r="E47" s="29">
        <f>'Vayoc Dzor'!E9</f>
        <v>8924</v>
      </c>
    </row>
    <row r="48" spans="1:5" ht="49.5" x14ac:dyDescent="0.25">
      <c r="A48" s="298" t="s">
        <v>54</v>
      </c>
      <c r="B48" s="28" t="s">
        <v>45</v>
      </c>
      <c r="C48" s="28" t="s">
        <v>46</v>
      </c>
      <c r="D48" s="28">
        <v>1</v>
      </c>
      <c r="E48" s="30">
        <f>'Vayoc Dzor'!E40</f>
        <v>9750</v>
      </c>
    </row>
    <row r="49" spans="1:5" ht="17.25" x14ac:dyDescent="0.25">
      <c r="A49" s="883" t="s">
        <v>56</v>
      </c>
      <c r="B49" s="883"/>
      <c r="C49" s="883"/>
      <c r="D49" s="883"/>
      <c r="E49" s="6">
        <f>SUM(E50:E52)</f>
        <v>521400</v>
      </c>
    </row>
    <row r="50" spans="1:5" ht="33" x14ac:dyDescent="0.25">
      <c r="A50" s="302" t="s">
        <v>44</v>
      </c>
      <c r="B50" s="28" t="s">
        <v>45</v>
      </c>
      <c r="C50" s="28" t="s">
        <v>46</v>
      </c>
      <c r="D50" s="28">
        <v>1</v>
      </c>
      <c r="E50" s="29">
        <f>Tavush!E15</f>
        <v>434400</v>
      </c>
    </row>
    <row r="51" spans="1:5" ht="33" x14ac:dyDescent="0.25">
      <c r="A51" s="298" t="s">
        <v>49</v>
      </c>
      <c r="B51" s="28" t="s">
        <v>45</v>
      </c>
      <c r="C51" s="28" t="s">
        <v>46</v>
      </c>
      <c r="D51" s="28">
        <v>1</v>
      </c>
      <c r="E51" s="29">
        <f>Tavush!E10</f>
        <v>67000</v>
      </c>
    </row>
    <row r="52" spans="1:5" ht="49.5" x14ac:dyDescent="0.25">
      <c r="A52" s="298" t="s">
        <v>54</v>
      </c>
      <c r="B52" s="28" t="s">
        <v>45</v>
      </c>
      <c r="C52" s="28" t="s">
        <v>46</v>
      </c>
      <c r="D52" s="28">
        <v>1</v>
      </c>
      <c r="E52" s="30">
        <f>Tavush!E67</f>
        <v>20000</v>
      </c>
    </row>
  </sheetData>
  <mergeCells count="19"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21:D21"/>
    <mergeCell ref="A25:D25"/>
    <mergeCell ref="A29:D29"/>
    <mergeCell ref="A37:D37"/>
    <mergeCell ref="A41:D41"/>
    <mergeCell ref="A45:D45"/>
    <mergeCell ref="A49:D49"/>
    <mergeCell ref="A15:D15"/>
    <mergeCell ref="A33:D33"/>
  </mergeCells>
  <pageMargins left="0.25" right="0.25" top="0.75" bottom="0.75" header="0.3" footer="0.3"/>
  <pageSetup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="85" zoomScaleNormal="85" workbookViewId="0">
      <selection activeCell="A2" sqref="A2:E2"/>
    </sheetView>
  </sheetViews>
  <sheetFormatPr defaultRowHeight="15" x14ac:dyDescent="0.25"/>
  <cols>
    <col min="1" max="1" width="6.85546875" customWidth="1"/>
    <col min="2" max="2" width="43.42578125" style="218" customWidth="1"/>
    <col min="3" max="3" width="17.42578125" customWidth="1"/>
    <col min="4" max="4" width="16.85546875" customWidth="1"/>
    <col min="5" max="5" width="20.7109375" customWidth="1"/>
  </cols>
  <sheetData>
    <row r="1" spans="1:7" ht="29.25" customHeight="1" x14ac:dyDescent="0.25">
      <c r="A1" s="627" t="s">
        <v>8</v>
      </c>
      <c r="B1" s="627"/>
      <c r="C1" s="627"/>
      <c r="D1" s="627"/>
      <c r="E1" s="627"/>
      <c r="F1" s="9"/>
    </row>
    <row r="2" spans="1:7" ht="35.25" customHeight="1" x14ac:dyDescent="0.25">
      <c r="A2" s="627" t="s">
        <v>835</v>
      </c>
      <c r="B2" s="627"/>
      <c r="C2" s="627"/>
      <c r="D2" s="627"/>
      <c r="E2" s="627"/>
      <c r="F2" s="9"/>
    </row>
    <row r="3" spans="1:7" ht="28.5" customHeight="1" x14ac:dyDescent="0.25">
      <c r="A3" s="1"/>
      <c r="B3" s="2"/>
      <c r="C3" s="1"/>
      <c r="D3" s="1"/>
      <c r="E3" s="1"/>
      <c r="F3" s="1"/>
    </row>
    <row r="4" spans="1:7" ht="39.75" customHeight="1" x14ac:dyDescent="0.25">
      <c r="A4" s="628" t="s">
        <v>16</v>
      </c>
      <c r="B4" s="628"/>
      <c r="C4" s="628"/>
      <c r="D4" s="628"/>
      <c r="E4" s="628"/>
      <c r="F4" s="8"/>
    </row>
    <row r="5" spans="1:7" ht="17.25" customHeight="1" x14ac:dyDescent="0.25">
      <c r="A5" s="3"/>
      <c r="B5" s="3"/>
      <c r="C5" s="3"/>
      <c r="D5" s="3"/>
      <c r="E5" s="3"/>
    </row>
    <row r="6" spans="1:7" ht="18" x14ac:dyDescent="0.25">
      <c r="A6" s="626" t="s">
        <v>3</v>
      </c>
      <c r="B6" s="626"/>
      <c r="C6" s="626"/>
      <c r="D6" s="626"/>
      <c r="E6" s="626"/>
    </row>
    <row r="7" spans="1:7" ht="105.75" customHeight="1" x14ac:dyDescent="0.25">
      <c r="A7" s="77" t="s">
        <v>1</v>
      </c>
      <c r="B7" s="78" t="s">
        <v>4</v>
      </c>
      <c r="C7" s="78" t="s">
        <v>14</v>
      </c>
      <c r="D7" s="78" t="s">
        <v>15</v>
      </c>
      <c r="E7" s="77" t="s">
        <v>5</v>
      </c>
    </row>
    <row r="8" spans="1:7" ht="17.25" x14ac:dyDescent="0.25">
      <c r="A8" s="79"/>
      <c r="B8" s="77" t="s">
        <v>0</v>
      </c>
      <c r="C8" s="101">
        <f>C10+C37+C71+C78+C75</f>
        <v>468225</v>
      </c>
      <c r="D8" s="101">
        <f>D10+D37+D71+D78+D75</f>
        <v>1172745</v>
      </c>
      <c r="E8" s="101">
        <f>E10+E37+E71+E78+E75</f>
        <v>1305000</v>
      </c>
    </row>
    <row r="9" spans="1:7" ht="17.25" x14ac:dyDescent="0.25">
      <c r="A9" s="79"/>
      <c r="B9" s="79" t="s">
        <v>6</v>
      </c>
      <c r="C9" s="79"/>
      <c r="D9" s="79"/>
      <c r="E9" s="79"/>
    </row>
    <row r="10" spans="1:7" ht="34.5" x14ac:dyDescent="0.25">
      <c r="A10" s="81">
        <v>1</v>
      </c>
      <c r="B10" s="77" t="s">
        <v>10</v>
      </c>
      <c r="C10" s="101">
        <f>SUM(C12:C36)</f>
        <v>100150</v>
      </c>
      <c r="D10" s="101">
        <f>SUM(D12:D36)</f>
        <v>418830</v>
      </c>
      <c r="E10" s="101">
        <f>SUM(E12:E36)</f>
        <v>458000</v>
      </c>
    </row>
    <row r="11" spans="1:7" ht="17.25" x14ac:dyDescent="0.25">
      <c r="A11" s="82"/>
      <c r="B11" s="77" t="s">
        <v>7</v>
      </c>
      <c r="C11" s="77"/>
      <c r="D11" s="77"/>
      <c r="E11" s="77"/>
    </row>
    <row r="12" spans="1:7" s="174" customFormat="1" ht="36" x14ac:dyDescent="0.35">
      <c r="A12" s="175" t="s">
        <v>555</v>
      </c>
      <c r="B12" s="178" t="s">
        <v>288</v>
      </c>
      <c r="C12" s="176">
        <v>40000</v>
      </c>
      <c r="D12" s="176">
        <v>40000</v>
      </c>
      <c r="E12" s="176">
        <v>40000</v>
      </c>
      <c r="G12" s="4"/>
    </row>
    <row r="13" spans="1:7" s="174" customFormat="1" ht="54" x14ac:dyDescent="0.35">
      <c r="A13" s="175" t="s">
        <v>556</v>
      </c>
      <c r="B13" s="178" t="s">
        <v>302</v>
      </c>
      <c r="C13" s="169">
        <f>E13*5%</f>
        <v>2050</v>
      </c>
      <c r="D13" s="169">
        <f t="shared" ref="D13:D18" si="0">E13*95%</f>
        <v>38950</v>
      </c>
      <c r="E13" s="176">
        <v>41000</v>
      </c>
      <c r="G13" s="4"/>
    </row>
    <row r="14" spans="1:7" s="174" customFormat="1" ht="36" x14ac:dyDescent="0.35">
      <c r="A14" s="175" t="s">
        <v>557</v>
      </c>
      <c r="B14" s="178" t="s">
        <v>304</v>
      </c>
      <c r="C14" s="169">
        <v>0</v>
      </c>
      <c r="D14" s="169">
        <f t="shared" si="0"/>
        <v>41800</v>
      </c>
      <c r="E14" s="176">
        <v>44000</v>
      </c>
      <c r="G14" s="4"/>
    </row>
    <row r="15" spans="1:7" s="174" customFormat="1" ht="54" x14ac:dyDescent="0.35">
      <c r="A15" s="175" t="s">
        <v>603</v>
      </c>
      <c r="B15" s="178" t="s">
        <v>308</v>
      </c>
      <c r="C15" s="169">
        <v>0</v>
      </c>
      <c r="D15" s="169">
        <f t="shared" si="0"/>
        <v>33250</v>
      </c>
      <c r="E15" s="176">
        <v>35000</v>
      </c>
      <c r="G15" s="4"/>
    </row>
    <row r="16" spans="1:7" s="174" customFormat="1" ht="54" x14ac:dyDescent="0.35">
      <c r="A16" s="175" t="s">
        <v>604</v>
      </c>
      <c r="B16" s="178" t="s">
        <v>310</v>
      </c>
      <c r="C16" s="169">
        <v>0</v>
      </c>
      <c r="D16" s="169">
        <f t="shared" si="0"/>
        <v>49400</v>
      </c>
      <c r="E16" s="176">
        <v>52000</v>
      </c>
      <c r="G16" s="4"/>
    </row>
    <row r="17" spans="1:7" s="174" customFormat="1" ht="36" x14ac:dyDescent="0.35">
      <c r="A17" s="175" t="s">
        <v>605</v>
      </c>
      <c r="B17" s="178" t="s">
        <v>312</v>
      </c>
      <c r="C17" s="169">
        <v>0</v>
      </c>
      <c r="D17" s="169">
        <f t="shared" si="0"/>
        <v>5700</v>
      </c>
      <c r="E17" s="176">
        <v>6000</v>
      </c>
      <c r="G17" s="4"/>
    </row>
    <row r="18" spans="1:7" s="174" customFormat="1" ht="54" x14ac:dyDescent="0.35">
      <c r="A18" s="175" t="s">
        <v>606</v>
      </c>
      <c r="B18" s="178" t="s">
        <v>313</v>
      </c>
      <c r="C18" s="169">
        <v>0</v>
      </c>
      <c r="D18" s="169">
        <f t="shared" si="0"/>
        <v>20330</v>
      </c>
      <c r="E18" s="176">
        <v>21400</v>
      </c>
      <c r="G18" s="4"/>
    </row>
    <row r="19" spans="1:7" s="174" customFormat="1" ht="36" x14ac:dyDescent="0.35">
      <c r="A19" s="175" t="s">
        <v>607</v>
      </c>
      <c r="B19" s="178" t="s">
        <v>278</v>
      </c>
      <c r="C19" s="176">
        <v>10000</v>
      </c>
      <c r="D19" s="176">
        <v>10000</v>
      </c>
      <c r="E19" s="176">
        <v>10000</v>
      </c>
    </row>
    <row r="20" spans="1:7" ht="45.75" customHeight="1" x14ac:dyDescent="0.25">
      <c r="A20" s="175" t="s">
        <v>608</v>
      </c>
      <c r="B20" s="217" t="s">
        <v>318</v>
      </c>
      <c r="C20" s="169">
        <v>0</v>
      </c>
      <c r="D20" s="169">
        <f>E20*60%</f>
        <v>6000</v>
      </c>
      <c r="E20" s="171">
        <v>10000</v>
      </c>
    </row>
    <row r="21" spans="1:7" s="174" customFormat="1" ht="29.25" customHeight="1" x14ac:dyDescent="0.35">
      <c r="A21" s="175" t="s">
        <v>609</v>
      </c>
      <c r="B21" s="178" t="s">
        <v>300</v>
      </c>
      <c r="C21" s="169">
        <v>0</v>
      </c>
      <c r="D21" s="169">
        <f>E21*60%</f>
        <v>12000</v>
      </c>
      <c r="E21" s="176">
        <v>20000</v>
      </c>
    </row>
    <row r="22" spans="1:7" s="174" customFormat="1" ht="42.75" customHeight="1" x14ac:dyDescent="0.35">
      <c r="A22" s="175" t="s">
        <v>610</v>
      </c>
      <c r="B22" s="178" t="s">
        <v>298</v>
      </c>
      <c r="C22" s="169">
        <v>0</v>
      </c>
      <c r="D22" s="169">
        <f>E22*60%</f>
        <v>9000</v>
      </c>
      <c r="E22" s="176">
        <v>15000</v>
      </c>
    </row>
    <row r="23" spans="1:7" s="174" customFormat="1" ht="18" x14ac:dyDescent="0.35">
      <c r="A23" s="175" t="s">
        <v>611</v>
      </c>
      <c r="B23" s="178" t="s">
        <v>282</v>
      </c>
      <c r="C23" s="176">
        <v>8600</v>
      </c>
      <c r="D23" s="176">
        <v>8600</v>
      </c>
      <c r="E23" s="176">
        <v>8600</v>
      </c>
    </row>
    <row r="24" spans="1:7" s="174" customFormat="1" ht="36" x14ac:dyDescent="0.35">
      <c r="A24" s="175" t="s">
        <v>612</v>
      </c>
      <c r="B24" s="178" t="s">
        <v>283</v>
      </c>
      <c r="C24" s="176">
        <v>5500</v>
      </c>
      <c r="D24" s="176">
        <v>5500</v>
      </c>
      <c r="E24" s="176">
        <v>5500</v>
      </c>
    </row>
    <row r="25" spans="1:7" s="174" customFormat="1" ht="36" x14ac:dyDescent="0.35">
      <c r="A25" s="175" t="s">
        <v>613</v>
      </c>
      <c r="B25" s="178" t="s">
        <v>284</v>
      </c>
      <c r="C25" s="176">
        <v>7000</v>
      </c>
      <c r="D25" s="176">
        <v>7000</v>
      </c>
      <c r="E25" s="176">
        <v>7000</v>
      </c>
    </row>
    <row r="26" spans="1:7" s="174" customFormat="1" ht="18" x14ac:dyDescent="0.35">
      <c r="A26" s="175" t="s">
        <v>614</v>
      </c>
      <c r="B26" s="178" t="s">
        <v>285</v>
      </c>
      <c r="C26" s="176">
        <v>11000</v>
      </c>
      <c r="D26" s="176">
        <v>11000</v>
      </c>
      <c r="E26" s="176">
        <v>11000</v>
      </c>
    </row>
    <row r="27" spans="1:7" s="174" customFormat="1" ht="36" x14ac:dyDescent="0.35">
      <c r="A27" s="175" t="s">
        <v>615</v>
      </c>
      <c r="B27" s="178" t="s">
        <v>279</v>
      </c>
      <c r="C27" s="176">
        <v>12000</v>
      </c>
      <c r="D27" s="176">
        <v>12000</v>
      </c>
      <c r="E27" s="176">
        <v>12000</v>
      </c>
    </row>
    <row r="28" spans="1:7" s="174" customFormat="1" ht="36" x14ac:dyDescent="0.35">
      <c r="A28" s="175" t="s">
        <v>616</v>
      </c>
      <c r="B28" s="178" t="s">
        <v>286</v>
      </c>
      <c r="C28" s="176">
        <v>4000</v>
      </c>
      <c r="D28" s="176">
        <v>4000</v>
      </c>
      <c r="E28" s="176">
        <v>4000</v>
      </c>
    </row>
    <row r="29" spans="1:7" s="174" customFormat="1" ht="36" x14ac:dyDescent="0.35">
      <c r="A29" s="175" t="s">
        <v>617</v>
      </c>
      <c r="B29" s="178" t="s">
        <v>287</v>
      </c>
      <c r="C29" s="169">
        <v>0</v>
      </c>
      <c r="D29" s="169">
        <f>E29*90%</f>
        <v>23400</v>
      </c>
      <c r="E29" s="176">
        <v>26000</v>
      </c>
    </row>
    <row r="30" spans="1:7" s="174" customFormat="1" ht="36" x14ac:dyDescent="0.35">
      <c r="A30" s="175" t="s">
        <v>618</v>
      </c>
      <c r="B30" s="178" t="s">
        <v>524</v>
      </c>
      <c r="C30" s="169">
        <v>0</v>
      </c>
      <c r="D30" s="169">
        <f>E30*90%</f>
        <v>18000</v>
      </c>
      <c r="E30" s="176">
        <v>20000</v>
      </c>
    </row>
    <row r="31" spans="1:7" s="174" customFormat="1" ht="36" x14ac:dyDescent="0.35">
      <c r="A31" s="175" t="s">
        <v>619</v>
      </c>
      <c r="B31" s="178" t="s">
        <v>290</v>
      </c>
      <c r="C31" s="169">
        <v>0</v>
      </c>
      <c r="D31" s="169">
        <f>E31*90%</f>
        <v>9900</v>
      </c>
      <c r="E31" s="176">
        <v>11000</v>
      </c>
    </row>
    <row r="32" spans="1:7" s="174" customFormat="1" ht="54" x14ac:dyDescent="0.35">
      <c r="A32" s="175" t="s">
        <v>620</v>
      </c>
      <c r="B32" s="178" t="s">
        <v>294</v>
      </c>
      <c r="C32" s="176">
        <v>0</v>
      </c>
      <c r="D32" s="176">
        <v>0</v>
      </c>
      <c r="E32" s="176">
        <v>3300</v>
      </c>
    </row>
    <row r="33" spans="1:7" s="177" customFormat="1" ht="36" x14ac:dyDescent="0.25">
      <c r="A33" s="175" t="s">
        <v>621</v>
      </c>
      <c r="B33" s="178" t="s">
        <v>291</v>
      </c>
      <c r="C33" s="169">
        <v>0</v>
      </c>
      <c r="D33" s="176">
        <v>38000</v>
      </c>
      <c r="E33" s="176">
        <v>38000</v>
      </c>
    </row>
    <row r="34" spans="1:7" s="174" customFormat="1" ht="54" x14ac:dyDescent="0.35">
      <c r="A34" s="175" t="s">
        <v>622</v>
      </c>
      <c r="B34" s="178" t="s">
        <v>303</v>
      </c>
      <c r="C34" s="169">
        <v>0</v>
      </c>
      <c r="D34" s="176">
        <v>15000</v>
      </c>
      <c r="E34" s="176">
        <v>15000</v>
      </c>
    </row>
    <row r="35" spans="1:7" s="174" customFormat="1" ht="54" x14ac:dyDescent="0.35">
      <c r="A35" s="175" t="s">
        <v>623</v>
      </c>
      <c r="B35" s="178" t="s">
        <v>295</v>
      </c>
      <c r="C35" s="176">
        <v>0</v>
      </c>
      <c r="D35" s="176">
        <v>0</v>
      </c>
      <c r="E35" s="176">
        <v>1000</v>
      </c>
    </row>
    <row r="36" spans="1:7" s="174" customFormat="1" ht="60" customHeight="1" x14ac:dyDescent="0.35">
      <c r="A36" s="175" t="s">
        <v>624</v>
      </c>
      <c r="B36" s="178" t="s">
        <v>296</v>
      </c>
      <c r="C36" s="176">
        <v>0</v>
      </c>
      <c r="D36" s="176">
        <v>0</v>
      </c>
      <c r="E36" s="176">
        <v>1200</v>
      </c>
    </row>
    <row r="37" spans="1:7" ht="34.5" x14ac:dyDescent="0.25">
      <c r="A37" s="175">
        <v>2</v>
      </c>
      <c r="B37" s="77" t="s">
        <v>9</v>
      </c>
      <c r="C37" s="101">
        <f>SUM(C39:C70)</f>
        <v>322000</v>
      </c>
      <c r="D37" s="101">
        <f t="shared" ref="D37" si="1">SUM(D39:D70)</f>
        <v>707840</v>
      </c>
      <c r="E37" s="101">
        <f>SUM(E39:E70)</f>
        <v>765925</v>
      </c>
    </row>
    <row r="38" spans="1:7" ht="25.5" customHeight="1" x14ac:dyDescent="0.25">
      <c r="A38" s="175"/>
      <c r="B38" s="79" t="s">
        <v>7</v>
      </c>
      <c r="C38" s="79"/>
      <c r="D38" s="79"/>
      <c r="E38" s="79"/>
    </row>
    <row r="39" spans="1:7" s="174" customFormat="1" ht="36" x14ac:dyDescent="0.35">
      <c r="A39" s="193" t="s">
        <v>558</v>
      </c>
      <c r="B39" s="178" t="s">
        <v>311</v>
      </c>
      <c r="C39" s="169">
        <v>0</v>
      </c>
      <c r="D39" s="169">
        <f>E39*95%</f>
        <v>9500</v>
      </c>
      <c r="E39" s="176">
        <v>10000</v>
      </c>
      <c r="G39" s="4"/>
    </row>
    <row r="40" spans="1:7" s="174" customFormat="1" ht="54" x14ac:dyDescent="0.35">
      <c r="A40" s="175" t="s">
        <v>559</v>
      </c>
      <c r="B40" s="178" t="s">
        <v>314</v>
      </c>
      <c r="C40" s="169">
        <v>0</v>
      </c>
      <c r="D40" s="169">
        <f t="shared" ref="D40:D44" si="2">E40*95%</f>
        <v>11400</v>
      </c>
      <c r="E40" s="176">
        <v>12000</v>
      </c>
      <c r="G40" s="4"/>
    </row>
    <row r="41" spans="1:7" s="174" customFormat="1" ht="36" x14ac:dyDescent="0.35">
      <c r="A41" s="193" t="s">
        <v>560</v>
      </c>
      <c r="B41" s="178" t="s">
        <v>306</v>
      </c>
      <c r="C41" s="169">
        <v>0</v>
      </c>
      <c r="D41" s="169">
        <f t="shared" si="2"/>
        <v>19000</v>
      </c>
      <c r="E41" s="176">
        <v>20000</v>
      </c>
      <c r="G41" s="4"/>
    </row>
    <row r="42" spans="1:7" s="174" customFormat="1" ht="36" x14ac:dyDescent="0.35">
      <c r="A42" s="175" t="s">
        <v>561</v>
      </c>
      <c r="B42" s="178" t="s">
        <v>299</v>
      </c>
      <c r="C42" s="169">
        <v>0</v>
      </c>
      <c r="D42" s="169">
        <f t="shared" si="2"/>
        <v>11400</v>
      </c>
      <c r="E42" s="176">
        <v>12000</v>
      </c>
      <c r="G42" s="4"/>
    </row>
    <row r="43" spans="1:7" s="174" customFormat="1" ht="36" x14ac:dyDescent="0.35">
      <c r="A43" s="193" t="s">
        <v>562</v>
      </c>
      <c r="B43" s="178" t="s">
        <v>301</v>
      </c>
      <c r="C43" s="169">
        <v>0</v>
      </c>
      <c r="D43" s="169">
        <f t="shared" si="2"/>
        <v>17100</v>
      </c>
      <c r="E43" s="176">
        <v>18000</v>
      </c>
      <c r="G43" s="4"/>
    </row>
    <row r="44" spans="1:7" s="174" customFormat="1" ht="36" x14ac:dyDescent="0.35">
      <c r="A44" s="175" t="s">
        <v>563</v>
      </c>
      <c r="B44" s="178" t="s">
        <v>315</v>
      </c>
      <c r="C44" s="169">
        <v>0</v>
      </c>
      <c r="D44" s="169">
        <f t="shared" si="2"/>
        <v>17100</v>
      </c>
      <c r="E44" s="176">
        <v>18000</v>
      </c>
      <c r="G44" s="4"/>
    </row>
    <row r="45" spans="1:7" s="174" customFormat="1" ht="36" x14ac:dyDescent="0.35">
      <c r="A45" s="193" t="s">
        <v>564</v>
      </c>
      <c r="B45" s="178" t="s">
        <v>686</v>
      </c>
      <c r="C45" s="176">
        <v>0</v>
      </c>
      <c r="D45" s="176">
        <v>21000</v>
      </c>
      <c r="E45" s="176">
        <v>21000</v>
      </c>
    </row>
    <row r="46" spans="1:7" s="174" customFormat="1" ht="36" x14ac:dyDescent="0.35">
      <c r="A46" s="175" t="s">
        <v>565</v>
      </c>
      <c r="B46" s="178" t="s">
        <v>687</v>
      </c>
      <c r="C46" s="176">
        <v>0</v>
      </c>
      <c r="D46" s="176">
        <v>20000</v>
      </c>
      <c r="E46" s="176">
        <v>20000</v>
      </c>
    </row>
    <row r="47" spans="1:7" s="174" customFormat="1" ht="54" x14ac:dyDescent="0.35">
      <c r="A47" s="193" t="s">
        <v>566</v>
      </c>
      <c r="B47" s="178" t="s">
        <v>688</v>
      </c>
      <c r="C47" s="176">
        <v>0</v>
      </c>
      <c r="D47" s="176">
        <v>10000</v>
      </c>
      <c r="E47" s="176">
        <v>10000</v>
      </c>
    </row>
    <row r="48" spans="1:7" s="174" customFormat="1" ht="36" x14ac:dyDescent="0.35">
      <c r="A48" s="175" t="s">
        <v>567</v>
      </c>
      <c r="B48" s="178" t="s">
        <v>319</v>
      </c>
      <c r="C48" s="176">
        <v>14000</v>
      </c>
      <c r="D48" s="176">
        <v>14000</v>
      </c>
      <c r="E48" s="176">
        <v>14000</v>
      </c>
    </row>
    <row r="49" spans="1:5" s="174" customFormat="1" ht="36" x14ac:dyDescent="0.35">
      <c r="A49" s="193" t="s">
        <v>568</v>
      </c>
      <c r="B49" s="178" t="s">
        <v>280</v>
      </c>
      <c r="C49" s="176">
        <v>10000</v>
      </c>
      <c r="D49" s="176">
        <v>10000</v>
      </c>
      <c r="E49" s="176">
        <v>10000</v>
      </c>
    </row>
    <row r="50" spans="1:5" s="177" customFormat="1" ht="36" x14ac:dyDescent="0.25">
      <c r="A50" s="175" t="s">
        <v>569</v>
      </c>
      <c r="B50" s="178" t="s">
        <v>819</v>
      </c>
      <c r="C50" s="176">
        <v>50000</v>
      </c>
      <c r="D50" s="176">
        <v>50000</v>
      </c>
      <c r="E50" s="176">
        <v>50000</v>
      </c>
    </row>
    <row r="51" spans="1:5" s="174" customFormat="1" ht="54" hidden="1" x14ac:dyDescent="0.35">
      <c r="A51" s="193" t="s">
        <v>570</v>
      </c>
      <c r="B51" s="178" t="s">
        <v>740</v>
      </c>
      <c r="C51" s="176">
        <v>10000</v>
      </c>
      <c r="D51" s="176">
        <v>10000</v>
      </c>
      <c r="E51" s="176">
        <v>10000</v>
      </c>
    </row>
    <row r="52" spans="1:5" s="174" customFormat="1" ht="36" x14ac:dyDescent="0.35">
      <c r="A52" s="175" t="s">
        <v>571</v>
      </c>
      <c r="B52" s="178" t="s">
        <v>321</v>
      </c>
      <c r="C52" s="176">
        <v>0</v>
      </c>
      <c r="D52" s="176">
        <f t="shared" ref="D52:D60" si="3">E52*80%</f>
        <v>46340</v>
      </c>
      <c r="E52" s="176">
        <v>57925</v>
      </c>
    </row>
    <row r="53" spans="1:5" s="177" customFormat="1" ht="36" x14ac:dyDescent="0.25">
      <c r="A53" s="193" t="s">
        <v>572</v>
      </c>
      <c r="B53" s="178" t="s">
        <v>322</v>
      </c>
      <c r="C53" s="176">
        <v>30000</v>
      </c>
      <c r="D53" s="176">
        <v>30000</v>
      </c>
      <c r="E53" s="176">
        <v>30000</v>
      </c>
    </row>
    <row r="54" spans="1:5" s="174" customFormat="1" ht="36" x14ac:dyDescent="0.35">
      <c r="A54" s="175" t="s">
        <v>573</v>
      </c>
      <c r="B54" s="216" t="s">
        <v>323</v>
      </c>
      <c r="C54" s="176">
        <v>50000</v>
      </c>
      <c r="D54" s="176">
        <v>50000</v>
      </c>
      <c r="E54" s="176">
        <v>50000</v>
      </c>
    </row>
    <row r="55" spans="1:5" s="174" customFormat="1" ht="36" x14ac:dyDescent="0.35">
      <c r="A55" s="193" t="s">
        <v>574</v>
      </c>
      <c r="B55" s="178" t="s">
        <v>324</v>
      </c>
      <c r="C55" s="176">
        <v>23000</v>
      </c>
      <c r="D55" s="176">
        <v>23000</v>
      </c>
      <c r="E55" s="176">
        <v>23000</v>
      </c>
    </row>
    <row r="56" spans="1:5" s="174" customFormat="1" ht="36" x14ac:dyDescent="0.35">
      <c r="A56" s="175" t="s">
        <v>575</v>
      </c>
      <c r="B56" s="178" t="s">
        <v>325</v>
      </c>
      <c r="C56" s="176">
        <v>20000</v>
      </c>
      <c r="D56" s="176">
        <v>20000</v>
      </c>
      <c r="E56" s="176">
        <v>20000</v>
      </c>
    </row>
    <row r="57" spans="1:5" s="174" customFormat="1" ht="36" x14ac:dyDescent="0.35">
      <c r="A57" s="193" t="s">
        <v>576</v>
      </c>
      <c r="B57" s="178" t="s">
        <v>281</v>
      </c>
      <c r="C57" s="176">
        <v>10000</v>
      </c>
      <c r="D57" s="176">
        <v>10000</v>
      </c>
      <c r="E57" s="176">
        <v>10000</v>
      </c>
    </row>
    <row r="58" spans="1:5" s="177" customFormat="1" ht="36" x14ac:dyDescent="0.25">
      <c r="A58" s="175" t="s">
        <v>577</v>
      </c>
      <c r="B58" s="178" t="s">
        <v>328</v>
      </c>
      <c r="C58" s="176">
        <v>0</v>
      </c>
      <c r="D58" s="176">
        <f t="shared" si="3"/>
        <v>56000</v>
      </c>
      <c r="E58" s="176">
        <v>70000</v>
      </c>
    </row>
    <row r="59" spans="1:5" s="174" customFormat="1" ht="36" x14ac:dyDescent="0.35">
      <c r="A59" s="193" t="s">
        <v>578</v>
      </c>
      <c r="B59" s="178" t="s">
        <v>326</v>
      </c>
      <c r="C59" s="176">
        <v>0</v>
      </c>
      <c r="D59" s="176">
        <f t="shared" si="3"/>
        <v>24000</v>
      </c>
      <c r="E59" s="176">
        <v>30000</v>
      </c>
    </row>
    <row r="60" spans="1:5" s="174" customFormat="1" ht="36" x14ac:dyDescent="0.35">
      <c r="A60" s="175" t="s">
        <v>579</v>
      </c>
      <c r="B60" s="178" t="s">
        <v>327</v>
      </c>
      <c r="C60" s="176">
        <v>0</v>
      </c>
      <c r="D60" s="176">
        <f t="shared" si="3"/>
        <v>28000</v>
      </c>
      <c r="E60" s="176">
        <v>35000</v>
      </c>
    </row>
    <row r="61" spans="1:5" s="174" customFormat="1" ht="42.75" customHeight="1" x14ac:dyDescent="0.35">
      <c r="A61" s="193" t="s">
        <v>580</v>
      </c>
      <c r="B61" s="178" t="s">
        <v>320</v>
      </c>
      <c r="C61" s="176">
        <v>70000</v>
      </c>
      <c r="D61" s="176">
        <v>70000</v>
      </c>
      <c r="E61" s="176">
        <v>70000</v>
      </c>
    </row>
    <row r="62" spans="1:5" s="174" customFormat="1" ht="36" x14ac:dyDescent="0.35">
      <c r="A62" s="175" t="s">
        <v>581</v>
      </c>
      <c r="B62" s="178" t="s">
        <v>297</v>
      </c>
      <c r="C62" s="176">
        <v>0</v>
      </c>
      <c r="D62" s="176">
        <v>10000</v>
      </c>
      <c r="E62" s="176">
        <v>10000</v>
      </c>
    </row>
    <row r="63" spans="1:5" s="174" customFormat="1" ht="36" x14ac:dyDescent="0.35">
      <c r="A63" s="193" t="s">
        <v>582</v>
      </c>
      <c r="B63" s="178" t="s">
        <v>289</v>
      </c>
      <c r="C63" s="176">
        <v>25000</v>
      </c>
      <c r="D63" s="176">
        <v>25000</v>
      </c>
      <c r="E63" s="176">
        <v>25000</v>
      </c>
    </row>
    <row r="64" spans="1:5" s="174" customFormat="1" ht="36" x14ac:dyDescent="0.35">
      <c r="A64" s="175" t="s">
        <v>583</v>
      </c>
      <c r="B64" s="178" t="s">
        <v>309</v>
      </c>
      <c r="C64" s="169">
        <v>0</v>
      </c>
      <c r="D64" s="176">
        <v>25000</v>
      </c>
      <c r="E64" s="176">
        <v>25000</v>
      </c>
    </row>
    <row r="65" spans="1:5" s="174" customFormat="1" ht="36" x14ac:dyDescent="0.35">
      <c r="A65" s="193" t="s">
        <v>584</v>
      </c>
      <c r="B65" s="178" t="s">
        <v>677</v>
      </c>
      <c r="C65" s="176">
        <v>0</v>
      </c>
      <c r="D65" s="176">
        <v>0</v>
      </c>
      <c r="E65" s="176">
        <v>15000</v>
      </c>
    </row>
    <row r="66" spans="1:5" s="174" customFormat="1" ht="36" x14ac:dyDescent="0.35">
      <c r="A66" s="175" t="s">
        <v>585</v>
      </c>
      <c r="B66" s="178" t="s">
        <v>305</v>
      </c>
      <c r="C66" s="169">
        <v>0</v>
      </c>
      <c r="D66" s="176">
        <v>20000</v>
      </c>
      <c r="E66" s="176">
        <v>20000</v>
      </c>
    </row>
    <row r="67" spans="1:5" s="174" customFormat="1" ht="36" x14ac:dyDescent="0.35">
      <c r="A67" s="193" t="s">
        <v>586</v>
      </c>
      <c r="B67" s="178" t="s">
        <v>307</v>
      </c>
      <c r="C67" s="169">
        <v>0</v>
      </c>
      <c r="D67" s="176">
        <v>15000</v>
      </c>
      <c r="E67" s="176">
        <v>15000</v>
      </c>
    </row>
    <row r="68" spans="1:5" s="174" customFormat="1" ht="36" x14ac:dyDescent="0.35">
      <c r="A68" s="175" t="s">
        <v>587</v>
      </c>
      <c r="B68" s="178" t="s">
        <v>292</v>
      </c>
      <c r="C68" s="169">
        <v>0</v>
      </c>
      <c r="D68" s="176">
        <v>25000</v>
      </c>
      <c r="E68" s="176">
        <v>25000</v>
      </c>
    </row>
    <row r="69" spans="1:5" s="174" customFormat="1" ht="36" x14ac:dyDescent="0.35">
      <c r="A69" s="193" t="s">
        <v>588</v>
      </c>
      <c r="B69" s="178" t="s">
        <v>293</v>
      </c>
      <c r="C69" s="176">
        <v>5000</v>
      </c>
      <c r="D69" s="176">
        <v>5000</v>
      </c>
      <c r="E69" s="176">
        <v>5000</v>
      </c>
    </row>
    <row r="70" spans="1:5" s="174" customFormat="1" ht="36" x14ac:dyDescent="0.35">
      <c r="A70" s="175" t="s">
        <v>589</v>
      </c>
      <c r="B70" s="178" t="s">
        <v>820</v>
      </c>
      <c r="C70" s="176">
        <v>5000</v>
      </c>
      <c r="D70" s="176">
        <v>5000</v>
      </c>
      <c r="E70" s="176">
        <v>5000</v>
      </c>
    </row>
    <row r="71" spans="1:5" ht="18" x14ac:dyDescent="0.25">
      <c r="A71" s="175">
        <v>3</v>
      </c>
      <c r="B71" s="77" t="s">
        <v>33</v>
      </c>
      <c r="C71" s="19">
        <f>SUM(C73:C74)</f>
        <v>2075</v>
      </c>
      <c r="D71" s="19">
        <f t="shared" ref="D71:E71" si="4">SUM(D73:D74)</f>
        <v>2075</v>
      </c>
      <c r="E71" s="19">
        <f t="shared" si="4"/>
        <v>2075</v>
      </c>
    </row>
    <row r="72" spans="1:5" ht="18" x14ac:dyDescent="0.25">
      <c r="A72" s="175"/>
      <c r="B72" s="77" t="s">
        <v>7</v>
      </c>
      <c r="C72" s="14"/>
      <c r="D72" s="14"/>
      <c r="E72" s="14"/>
    </row>
    <row r="73" spans="1:5" s="174" customFormat="1" ht="36" x14ac:dyDescent="0.35">
      <c r="A73" s="175">
        <v>3.1</v>
      </c>
      <c r="B73" s="178" t="s">
        <v>317</v>
      </c>
      <c r="C73" s="176">
        <v>1200</v>
      </c>
      <c r="D73" s="176">
        <v>1200</v>
      </c>
      <c r="E73" s="176">
        <v>1200</v>
      </c>
    </row>
    <row r="74" spans="1:5" s="174" customFormat="1" ht="36" x14ac:dyDescent="0.35">
      <c r="A74" s="175">
        <v>3.2</v>
      </c>
      <c r="B74" s="178" t="s">
        <v>316</v>
      </c>
      <c r="C74" s="176">
        <v>875</v>
      </c>
      <c r="D74" s="176">
        <v>875</v>
      </c>
      <c r="E74" s="176">
        <v>875</v>
      </c>
    </row>
    <row r="75" spans="1:5" s="223" customFormat="1" ht="34.5" x14ac:dyDescent="0.3">
      <c r="A75" s="21">
        <v>4</v>
      </c>
      <c r="B75" s="203" t="s">
        <v>542</v>
      </c>
      <c r="C75" s="18">
        <f>C77</f>
        <v>0</v>
      </c>
      <c r="D75" s="18">
        <f t="shared" ref="D75:E75" si="5">D77</f>
        <v>0</v>
      </c>
      <c r="E75" s="18">
        <f t="shared" si="5"/>
        <v>35000</v>
      </c>
    </row>
    <row r="76" spans="1:5" s="223" customFormat="1" ht="17.25" x14ac:dyDescent="0.3">
      <c r="A76" s="198"/>
      <c r="B76" s="7" t="s">
        <v>7</v>
      </c>
      <c r="C76" s="7"/>
      <c r="D76" s="7"/>
      <c r="E76" s="7"/>
    </row>
    <row r="77" spans="1:5" s="223" customFormat="1" ht="39" customHeight="1" x14ac:dyDescent="0.3">
      <c r="A77" s="224">
        <v>4.0999999999999996</v>
      </c>
      <c r="B77" s="192" t="s">
        <v>602</v>
      </c>
      <c r="C77" s="176">
        <v>0</v>
      </c>
      <c r="D77" s="176">
        <v>0</v>
      </c>
      <c r="E77" s="176">
        <v>35000</v>
      </c>
    </row>
    <row r="78" spans="1:5" s="228" customFormat="1" ht="34.5" x14ac:dyDescent="0.25">
      <c r="A78" s="20">
        <v>5</v>
      </c>
      <c r="B78" s="157" t="s">
        <v>11</v>
      </c>
      <c r="C78" s="227">
        <v>44000</v>
      </c>
      <c r="D78" s="227">
        <v>44000</v>
      </c>
      <c r="E78" s="227">
        <v>44000</v>
      </c>
    </row>
  </sheetData>
  <mergeCells count="4">
    <mergeCell ref="A6:E6"/>
    <mergeCell ref="A1:E1"/>
    <mergeCell ref="A2:E2"/>
    <mergeCell ref="A4:E4"/>
  </mergeCells>
  <pageMargins left="0.19685039370078741" right="0.19685039370078741" top="0.15748031496062992" bottom="0.15748031496062992" header="0.31496062992125984" footer="0.31496062992125984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selection activeCell="C123" sqref="C123"/>
    </sheetView>
  </sheetViews>
  <sheetFormatPr defaultRowHeight="16.5" x14ac:dyDescent="0.25"/>
  <cols>
    <col min="1" max="1" width="13.140625" style="51" customWidth="1"/>
    <col min="2" max="2" width="16.140625" style="51" customWidth="1"/>
    <col min="3" max="3" width="26.85546875" style="51" customWidth="1"/>
    <col min="4" max="4" width="17.42578125" style="51" customWidth="1"/>
    <col min="5" max="5" width="10.42578125" style="51" bestFit="1" customWidth="1"/>
    <col min="6" max="6" width="10.42578125" style="51" customWidth="1"/>
    <col min="7" max="7" width="10.7109375" style="51" bestFit="1" customWidth="1"/>
    <col min="8" max="8" width="10.42578125" style="51" bestFit="1" customWidth="1"/>
    <col min="9" max="9" width="10.5703125" style="51" bestFit="1" customWidth="1"/>
    <col min="10" max="10" width="9.140625" style="51"/>
    <col min="11" max="11" width="9.42578125" style="51" bestFit="1" customWidth="1"/>
    <col min="12" max="256" width="9.140625" style="51"/>
    <col min="257" max="257" width="13.140625" style="51" customWidth="1"/>
    <col min="258" max="258" width="16.140625" style="51" customWidth="1"/>
    <col min="259" max="259" width="26.85546875" style="51" customWidth="1"/>
    <col min="260" max="260" width="17.42578125" style="51" customWidth="1"/>
    <col min="261" max="261" width="15.140625" style="51" customWidth="1"/>
    <col min="262" max="262" width="19.140625" style="51" customWidth="1"/>
    <col min="263" max="263" width="17.5703125" style="51" customWidth="1"/>
    <col min="264" max="264" width="15.7109375" style="51" customWidth="1"/>
    <col min="265" max="265" width="17.140625" style="51" customWidth="1"/>
    <col min="266" max="266" width="9.140625" style="51"/>
    <col min="267" max="267" width="9.42578125" style="51" bestFit="1" customWidth="1"/>
    <col min="268" max="512" width="9.140625" style="51"/>
    <col min="513" max="513" width="13.140625" style="51" customWidth="1"/>
    <col min="514" max="514" width="16.140625" style="51" customWidth="1"/>
    <col min="515" max="515" width="26.85546875" style="51" customWidth="1"/>
    <col min="516" max="516" width="17.42578125" style="51" customWidth="1"/>
    <col min="517" max="517" width="15.140625" style="51" customWidth="1"/>
    <col min="518" max="518" width="19.140625" style="51" customWidth="1"/>
    <col min="519" max="519" width="17.5703125" style="51" customWidth="1"/>
    <col min="520" max="520" width="15.7109375" style="51" customWidth="1"/>
    <col min="521" max="521" width="17.140625" style="51" customWidth="1"/>
    <col min="522" max="522" width="9.140625" style="51"/>
    <col min="523" max="523" width="9.42578125" style="51" bestFit="1" customWidth="1"/>
    <col min="524" max="768" width="9.140625" style="51"/>
    <col min="769" max="769" width="13.140625" style="51" customWidth="1"/>
    <col min="770" max="770" width="16.140625" style="51" customWidth="1"/>
    <col min="771" max="771" width="26.85546875" style="51" customWidth="1"/>
    <col min="772" max="772" width="17.42578125" style="51" customWidth="1"/>
    <col min="773" max="773" width="15.140625" style="51" customWidth="1"/>
    <col min="774" max="774" width="19.140625" style="51" customWidth="1"/>
    <col min="775" max="775" width="17.5703125" style="51" customWidth="1"/>
    <col min="776" max="776" width="15.7109375" style="51" customWidth="1"/>
    <col min="777" max="777" width="17.140625" style="51" customWidth="1"/>
    <col min="778" max="778" width="9.140625" style="51"/>
    <col min="779" max="779" width="9.42578125" style="51" bestFit="1" customWidth="1"/>
    <col min="780" max="1024" width="9.140625" style="51"/>
    <col min="1025" max="1025" width="13.140625" style="51" customWidth="1"/>
    <col min="1026" max="1026" width="16.140625" style="51" customWidth="1"/>
    <col min="1027" max="1027" width="26.85546875" style="51" customWidth="1"/>
    <col min="1028" max="1028" width="17.42578125" style="51" customWidth="1"/>
    <col min="1029" max="1029" width="15.140625" style="51" customWidth="1"/>
    <col min="1030" max="1030" width="19.140625" style="51" customWidth="1"/>
    <col min="1031" max="1031" width="17.5703125" style="51" customWidth="1"/>
    <col min="1032" max="1032" width="15.7109375" style="51" customWidth="1"/>
    <col min="1033" max="1033" width="17.140625" style="51" customWidth="1"/>
    <col min="1034" max="1034" width="9.140625" style="51"/>
    <col min="1035" max="1035" width="9.42578125" style="51" bestFit="1" customWidth="1"/>
    <col min="1036" max="1280" width="9.140625" style="51"/>
    <col min="1281" max="1281" width="13.140625" style="51" customWidth="1"/>
    <col min="1282" max="1282" width="16.140625" style="51" customWidth="1"/>
    <col min="1283" max="1283" width="26.85546875" style="51" customWidth="1"/>
    <col min="1284" max="1284" width="17.42578125" style="51" customWidth="1"/>
    <col min="1285" max="1285" width="15.140625" style="51" customWidth="1"/>
    <col min="1286" max="1286" width="19.140625" style="51" customWidth="1"/>
    <col min="1287" max="1287" width="17.5703125" style="51" customWidth="1"/>
    <col min="1288" max="1288" width="15.7109375" style="51" customWidth="1"/>
    <col min="1289" max="1289" width="17.140625" style="51" customWidth="1"/>
    <col min="1290" max="1290" width="9.140625" style="51"/>
    <col min="1291" max="1291" width="9.42578125" style="51" bestFit="1" customWidth="1"/>
    <col min="1292" max="1536" width="9.140625" style="51"/>
    <col min="1537" max="1537" width="13.140625" style="51" customWidth="1"/>
    <col min="1538" max="1538" width="16.140625" style="51" customWidth="1"/>
    <col min="1539" max="1539" width="26.85546875" style="51" customWidth="1"/>
    <col min="1540" max="1540" width="17.42578125" style="51" customWidth="1"/>
    <col min="1541" max="1541" width="15.140625" style="51" customWidth="1"/>
    <col min="1542" max="1542" width="19.140625" style="51" customWidth="1"/>
    <col min="1543" max="1543" width="17.5703125" style="51" customWidth="1"/>
    <col min="1544" max="1544" width="15.7109375" style="51" customWidth="1"/>
    <col min="1545" max="1545" width="17.140625" style="51" customWidth="1"/>
    <col min="1546" max="1546" width="9.140625" style="51"/>
    <col min="1547" max="1547" width="9.42578125" style="51" bestFit="1" customWidth="1"/>
    <col min="1548" max="1792" width="9.140625" style="51"/>
    <col min="1793" max="1793" width="13.140625" style="51" customWidth="1"/>
    <col min="1794" max="1794" width="16.140625" style="51" customWidth="1"/>
    <col min="1795" max="1795" width="26.85546875" style="51" customWidth="1"/>
    <col min="1796" max="1796" width="17.42578125" style="51" customWidth="1"/>
    <col min="1797" max="1797" width="15.140625" style="51" customWidth="1"/>
    <col min="1798" max="1798" width="19.140625" style="51" customWidth="1"/>
    <col min="1799" max="1799" width="17.5703125" style="51" customWidth="1"/>
    <col min="1800" max="1800" width="15.7109375" style="51" customWidth="1"/>
    <col min="1801" max="1801" width="17.140625" style="51" customWidth="1"/>
    <col min="1802" max="1802" width="9.140625" style="51"/>
    <col min="1803" max="1803" width="9.42578125" style="51" bestFit="1" customWidth="1"/>
    <col min="1804" max="2048" width="9.140625" style="51"/>
    <col min="2049" max="2049" width="13.140625" style="51" customWidth="1"/>
    <col min="2050" max="2050" width="16.140625" style="51" customWidth="1"/>
    <col min="2051" max="2051" width="26.85546875" style="51" customWidth="1"/>
    <col min="2052" max="2052" width="17.42578125" style="51" customWidth="1"/>
    <col min="2053" max="2053" width="15.140625" style="51" customWidth="1"/>
    <col min="2054" max="2054" width="19.140625" style="51" customWidth="1"/>
    <col min="2055" max="2055" width="17.5703125" style="51" customWidth="1"/>
    <col min="2056" max="2056" width="15.7109375" style="51" customWidth="1"/>
    <col min="2057" max="2057" width="17.140625" style="51" customWidth="1"/>
    <col min="2058" max="2058" width="9.140625" style="51"/>
    <col min="2059" max="2059" width="9.42578125" style="51" bestFit="1" customWidth="1"/>
    <col min="2060" max="2304" width="9.140625" style="51"/>
    <col min="2305" max="2305" width="13.140625" style="51" customWidth="1"/>
    <col min="2306" max="2306" width="16.140625" style="51" customWidth="1"/>
    <col min="2307" max="2307" width="26.85546875" style="51" customWidth="1"/>
    <col min="2308" max="2308" width="17.42578125" style="51" customWidth="1"/>
    <col min="2309" max="2309" width="15.140625" style="51" customWidth="1"/>
    <col min="2310" max="2310" width="19.140625" style="51" customWidth="1"/>
    <col min="2311" max="2311" width="17.5703125" style="51" customWidth="1"/>
    <col min="2312" max="2312" width="15.7109375" style="51" customWidth="1"/>
    <col min="2313" max="2313" width="17.140625" style="51" customWidth="1"/>
    <col min="2314" max="2314" width="9.140625" style="51"/>
    <col min="2315" max="2315" width="9.42578125" style="51" bestFit="1" customWidth="1"/>
    <col min="2316" max="2560" width="9.140625" style="51"/>
    <col min="2561" max="2561" width="13.140625" style="51" customWidth="1"/>
    <col min="2562" max="2562" width="16.140625" style="51" customWidth="1"/>
    <col min="2563" max="2563" width="26.85546875" style="51" customWidth="1"/>
    <col min="2564" max="2564" width="17.42578125" style="51" customWidth="1"/>
    <col min="2565" max="2565" width="15.140625" style="51" customWidth="1"/>
    <col min="2566" max="2566" width="19.140625" style="51" customWidth="1"/>
    <col min="2567" max="2567" width="17.5703125" style="51" customWidth="1"/>
    <col min="2568" max="2568" width="15.7109375" style="51" customWidth="1"/>
    <col min="2569" max="2569" width="17.140625" style="51" customWidth="1"/>
    <col min="2570" max="2570" width="9.140625" style="51"/>
    <col min="2571" max="2571" width="9.42578125" style="51" bestFit="1" customWidth="1"/>
    <col min="2572" max="2816" width="9.140625" style="51"/>
    <col min="2817" max="2817" width="13.140625" style="51" customWidth="1"/>
    <col min="2818" max="2818" width="16.140625" style="51" customWidth="1"/>
    <col min="2819" max="2819" width="26.85546875" style="51" customWidth="1"/>
    <col min="2820" max="2820" width="17.42578125" style="51" customWidth="1"/>
    <col min="2821" max="2821" width="15.140625" style="51" customWidth="1"/>
    <col min="2822" max="2822" width="19.140625" style="51" customWidth="1"/>
    <col min="2823" max="2823" width="17.5703125" style="51" customWidth="1"/>
    <col min="2824" max="2824" width="15.7109375" style="51" customWidth="1"/>
    <col min="2825" max="2825" width="17.140625" style="51" customWidth="1"/>
    <col min="2826" max="2826" width="9.140625" style="51"/>
    <col min="2827" max="2827" width="9.42578125" style="51" bestFit="1" customWidth="1"/>
    <col min="2828" max="3072" width="9.140625" style="51"/>
    <col min="3073" max="3073" width="13.140625" style="51" customWidth="1"/>
    <col min="3074" max="3074" width="16.140625" style="51" customWidth="1"/>
    <col min="3075" max="3075" width="26.85546875" style="51" customWidth="1"/>
    <col min="3076" max="3076" width="17.42578125" style="51" customWidth="1"/>
    <col min="3077" max="3077" width="15.140625" style="51" customWidth="1"/>
    <col min="3078" max="3078" width="19.140625" style="51" customWidth="1"/>
    <col min="3079" max="3079" width="17.5703125" style="51" customWidth="1"/>
    <col min="3080" max="3080" width="15.7109375" style="51" customWidth="1"/>
    <col min="3081" max="3081" width="17.140625" style="51" customWidth="1"/>
    <col min="3082" max="3082" width="9.140625" style="51"/>
    <col min="3083" max="3083" width="9.42578125" style="51" bestFit="1" customWidth="1"/>
    <col min="3084" max="3328" width="9.140625" style="51"/>
    <col min="3329" max="3329" width="13.140625" style="51" customWidth="1"/>
    <col min="3330" max="3330" width="16.140625" style="51" customWidth="1"/>
    <col min="3331" max="3331" width="26.85546875" style="51" customWidth="1"/>
    <col min="3332" max="3332" width="17.42578125" style="51" customWidth="1"/>
    <col min="3333" max="3333" width="15.140625" style="51" customWidth="1"/>
    <col min="3334" max="3334" width="19.140625" style="51" customWidth="1"/>
    <col min="3335" max="3335" width="17.5703125" style="51" customWidth="1"/>
    <col min="3336" max="3336" width="15.7109375" style="51" customWidth="1"/>
    <col min="3337" max="3337" width="17.140625" style="51" customWidth="1"/>
    <col min="3338" max="3338" width="9.140625" style="51"/>
    <col min="3339" max="3339" width="9.42578125" style="51" bestFit="1" customWidth="1"/>
    <col min="3340" max="3584" width="9.140625" style="51"/>
    <col min="3585" max="3585" width="13.140625" style="51" customWidth="1"/>
    <col min="3586" max="3586" width="16.140625" style="51" customWidth="1"/>
    <col min="3587" max="3587" width="26.85546875" style="51" customWidth="1"/>
    <col min="3588" max="3588" width="17.42578125" style="51" customWidth="1"/>
    <col min="3589" max="3589" width="15.140625" style="51" customWidth="1"/>
    <col min="3590" max="3590" width="19.140625" style="51" customWidth="1"/>
    <col min="3591" max="3591" width="17.5703125" style="51" customWidth="1"/>
    <col min="3592" max="3592" width="15.7109375" style="51" customWidth="1"/>
    <col min="3593" max="3593" width="17.140625" style="51" customWidth="1"/>
    <col min="3594" max="3594" width="9.140625" style="51"/>
    <col min="3595" max="3595" width="9.42578125" style="51" bestFit="1" customWidth="1"/>
    <col min="3596" max="3840" width="9.140625" style="51"/>
    <col min="3841" max="3841" width="13.140625" style="51" customWidth="1"/>
    <col min="3842" max="3842" width="16.140625" style="51" customWidth="1"/>
    <col min="3843" max="3843" width="26.85546875" style="51" customWidth="1"/>
    <col min="3844" max="3844" width="17.42578125" style="51" customWidth="1"/>
    <col min="3845" max="3845" width="15.140625" style="51" customWidth="1"/>
    <col min="3846" max="3846" width="19.140625" style="51" customWidth="1"/>
    <col min="3847" max="3847" width="17.5703125" style="51" customWidth="1"/>
    <col min="3848" max="3848" width="15.7109375" style="51" customWidth="1"/>
    <col min="3849" max="3849" width="17.140625" style="51" customWidth="1"/>
    <col min="3850" max="3850" width="9.140625" style="51"/>
    <col min="3851" max="3851" width="9.42578125" style="51" bestFit="1" customWidth="1"/>
    <col min="3852" max="4096" width="9.140625" style="51"/>
    <col min="4097" max="4097" width="13.140625" style="51" customWidth="1"/>
    <col min="4098" max="4098" width="16.140625" style="51" customWidth="1"/>
    <col min="4099" max="4099" width="26.85546875" style="51" customWidth="1"/>
    <col min="4100" max="4100" width="17.42578125" style="51" customWidth="1"/>
    <col min="4101" max="4101" width="15.140625" style="51" customWidth="1"/>
    <col min="4102" max="4102" width="19.140625" style="51" customWidth="1"/>
    <col min="4103" max="4103" width="17.5703125" style="51" customWidth="1"/>
    <col min="4104" max="4104" width="15.7109375" style="51" customWidth="1"/>
    <col min="4105" max="4105" width="17.140625" style="51" customWidth="1"/>
    <col min="4106" max="4106" width="9.140625" style="51"/>
    <col min="4107" max="4107" width="9.42578125" style="51" bestFit="1" customWidth="1"/>
    <col min="4108" max="4352" width="9.140625" style="51"/>
    <col min="4353" max="4353" width="13.140625" style="51" customWidth="1"/>
    <col min="4354" max="4354" width="16.140625" style="51" customWidth="1"/>
    <col min="4355" max="4355" width="26.85546875" style="51" customWidth="1"/>
    <col min="4356" max="4356" width="17.42578125" style="51" customWidth="1"/>
    <col min="4357" max="4357" width="15.140625" style="51" customWidth="1"/>
    <col min="4358" max="4358" width="19.140625" style="51" customWidth="1"/>
    <col min="4359" max="4359" width="17.5703125" style="51" customWidth="1"/>
    <col min="4360" max="4360" width="15.7109375" style="51" customWidth="1"/>
    <col min="4361" max="4361" width="17.140625" style="51" customWidth="1"/>
    <col min="4362" max="4362" width="9.140625" style="51"/>
    <col min="4363" max="4363" width="9.42578125" style="51" bestFit="1" customWidth="1"/>
    <col min="4364" max="4608" width="9.140625" style="51"/>
    <col min="4609" max="4609" width="13.140625" style="51" customWidth="1"/>
    <col min="4610" max="4610" width="16.140625" style="51" customWidth="1"/>
    <col min="4611" max="4611" width="26.85546875" style="51" customWidth="1"/>
    <col min="4612" max="4612" width="17.42578125" style="51" customWidth="1"/>
    <col min="4613" max="4613" width="15.140625" style="51" customWidth="1"/>
    <col min="4614" max="4614" width="19.140625" style="51" customWidth="1"/>
    <col min="4615" max="4615" width="17.5703125" style="51" customWidth="1"/>
    <col min="4616" max="4616" width="15.7109375" style="51" customWidth="1"/>
    <col min="4617" max="4617" width="17.140625" style="51" customWidth="1"/>
    <col min="4618" max="4618" width="9.140625" style="51"/>
    <col min="4619" max="4619" width="9.42578125" style="51" bestFit="1" customWidth="1"/>
    <col min="4620" max="4864" width="9.140625" style="51"/>
    <col min="4865" max="4865" width="13.140625" style="51" customWidth="1"/>
    <col min="4866" max="4866" width="16.140625" style="51" customWidth="1"/>
    <col min="4867" max="4867" width="26.85546875" style="51" customWidth="1"/>
    <col min="4868" max="4868" width="17.42578125" style="51" customWidth="1"/>
    <col min="4869" max="4869" width="15.140625" style="51" customWidth="1"/>
    <col min="4870" max="4870" width="19.140625" style="51" customWidth="1"/>
    <col min="4871" max="4871" width="17.5703125" style="51" customWidth="1"/>
    <col min="4872" max="4872" width="15.7109375" style="51" customWidth="1"/>
    <col min="4873" max="4873" width="17.140625" style="51" customWidth="1"/>
    <col min="4874" max="4874" width="9.140625" style="51"/>
    <col min="4875" max="4875" width="9.42578125" style="51" bestFit="1" customWidth="1"/>
    <col min="4876" max="5120" width="9.140625" style="51"/>
    <col min="5121" max="5121" width="13.140625" style="51" customWidth="1"/>
    <col min="5122" max="5122" width="16.140625" style="51" customWidth="1"/>
    <col min="5123" max="5123" width="26.85546875" style="51" customWidth="1"/>
    <col min="5124" max="5124" width="17.42578125" style="51" customWidth="1"/>
    <col min="5125" max="5125" width="15.140625" style="51" customWidth="1"/>
    <col min="5126" max="5126" width="19.140625" style="51" customWidth="1"/>
    <col min="5127" max="5127" width="17.5703125" style="51" customWidth="1"/>
    <col min="5128" max="5128" width="15.7109375" style="51" customWidth="1"/>
    <col min="5129" max="5129" width="17.140625" style="51" customWidth="1"/>
    <col min="5130" max="5130" width="9.140625" style="51"/>
    <col min="5131" max="5131" width="9.42578125" style="51" bestFit="1" customWidth="1"/>
    <col min="5132" max="5376" width="9.140625" style="51"/>
    <col min="5377" max="5377" width="13.140625" style="51" customWidth="1"/>
    <col min="5378" max="5378" width="16.140625" style="51" customWidth="1"/>
    <col min="5379" max="5379" width="26.85546875" style="51" customWidth="1"/>
    <col min="5380" max="5380" width="17.42578125" style="51" customWidth="1"/>
    <col min="5381" max="5381" width="15.140625" style="51" customWidth="1"/>
    <col min="5382" max="5382" width="19.140625" style="51" customWidth="1"/>
    <col min="5383" max="5383" width="17.5703125" style="51" customWidth="1"/>
    <col min="5384" max="5384" width="15.7109375" style="51" customWidth="1"/>
    <col min="5385" max="5385" width="17.140625" style="51" customWidth="1"/>
    <col min="5386" max="5386" width="9.140625" style="51"/>
    <col min="5387" max="5387" width="9.42578125" style="51" bestFit="1" customWidth="1"/>
    <col min="5388" max="5632" width="9.140625" style="51"/>
    <col min="5633" max="5633" width="13.140625" style="51" customWidth="1"/>
    <col min="5634" max="5634" width="16.140625" style="51" customWidth="1"/>
    <col min="5635" max="5635" width="26.85546875" style="51" customWidth="1"/>
    <col min="5636" max="5636" width="17.42578125" style="51" customWidth="1"/>
    <col min="5637" max="5637" width="15.140625" style="51" customWidth="1"/>
    <col min="5638" max="5638" width="19.140625" style="51" customWidth="1"/>
    <col min="5639" max="5639" width="17.5703125" style="51" customWidth="1"/>
    <col min="5640" max="5640" width="15.7109375" style="51" customWidth="1"/>
    <col min="5641" max="5641" width="17.140625" style="51" customWidth="1"/>
    <col min="5642" max="5642" width="9.140625" style="51"/>
    <col min="5643" max="5643" width="9.42578125" style="51" bestFit="1" customWidth="1"/>
    <col min="5644" max="5888" width="9.140625" style="51"/>
    <col min="5889" max="5889" width="13.140625" style="51" customWidth="1"/>
    <col min="5890" max="5890" width="16.140625" style="51" customWidth="1"/>
    <col min="5891" max="5891" width="26.85546875" style="51" customWidth="1"/>
    <col min="5892" max="5892" width="17.42578125" style="51" customWidth="1"/>
    <col min="5893" max="5893" width="15.140625" style="51" customWidth="1"/>
    <col min="5894" max="5894" width="19.140625" style="51" customWidth="1"/>
    <col min="5895" max="5895" width="17.5703125" style="51" customWidth="1"/>
    <col min="5896" max="5896" width="15.7109375" style="51" customWidth="1"/>
    <col min="5897" max="5897" width="17.140625" style="51" customWidth="1"/>
    <col min="5898" max="5898" width="9.140625" style="51"/>
    <col min="5899" max="5899" width="9.42578125" style="51" bestFit="1" customWidth="1"/>
    <col min="5900" max="6144" width="9.140625" style="51"/>
    <col min="6145" max="6145" width="13.140625" style="51" customWidth="1"/>
    <col min="6146" max="6146" width="16.140625" style="51" customWidth="1"/>
    <col min="6147" max="6147" width="26.85546875" style="51" customWidth="1"/>
    <col min="6148" max="6148" width="17.42578125" style="51" customWidth="1"/>
    <col min="6149" max="6149" width="15.140625" style="51" customWidth="1"/>
    <col min="6150" max="6150" width="19.140625" style="51" customWidth="1"/>
    <col min="6151" max="6151" width="17.5703125" style="51" customWidth="1"/>
    <col min="6152" max="6152" width="15.7109375" style="51" customWidth="1"/>
    <col min="6153" max="6153" width="17.140625" style="51" customWidth="1"/>
    <col min="6154" max="6154" width="9.140625" style="51"/>
    <col min="6155" max="6155" width="9.42578125" style="51" bestFit="1" customWidth="1"/>
    <col min="6156" max="6400" width="9.140625" style="51"/>
    <col min="6401" max="6401" width="13.140625" style="51" customWidth="1"/>
    <col min="6402" max="6402" width="16.140625" style="51" customWidth="1"/>
    <col min="6403" max="6403" width="26.85546875" style="51" customWidth="1"/>
    <col min="6404" max="6404" width="17.42578125" style="51" customWidth="1"/>
    <col min="6405" max="6405" width="15.140625" style="51" customWidth="1"/>
    <col min="6406" max="6406" width="19.140625" style="51" customWidth="1"/>
    <col min="6407" max="6407" width="17.5703125" style="51" customWidth="1"/>
    <col min="6408" max="6408" width="15.7109375" style="51" customWidth="1"/>
    <col min="6409" max="6409" width="17.140625" style="51" customWidth="1"/>
    <col min="6410" max="6410" width="9.140625" style="51"/>
    <col min="6411" max="6411" width="9.42578125" style="51" bestFit="1" customWidth="1"/>
    <col min="6412" max="6656" width="9.140625" style="51"/>
    <col min="6657" max="6657" width="13.140625" style="51" customWidth="1"/>
    <col min="6658" max="6658" width="16.140625" style="51" customWidth="1"/>
    <col min="6659" max="6659" width="26.85546875" style="51" customWidth="1"/>
    <col min="6660" max="6660" width="17.42578125" style="51" customWidth="1"/>
    <col min="6661" max="6661" width="15.140625" style="51" customWidth="1"/>
    <col min="6662" max="6662" width="19.140625" style="51" customWidth="1"/>
    <col min="6663" max="6663" width="17.5703125" style="51" customWidth="1"/>
    <col min="6664" max="6664" width="15.7109375" style="51" customWidth="1"/>
    <col min="6665" max="6665" width="17.140625" style="51" customWidth="1"/>
    <col min="6666" max="6666" width="9.140625" style="51"/>
    <col min="6667" max="6667" width="9.42578125" style="51" bestFit="1" customWidth="1"/>
    <col min="6668" max="6912" width="9.140625" style="51"/>
    <col min="6913" max="6913" width="13.140625" style="51" customWidth="1"/>
    <col min="6914" max="6914" width="16.140625" style="51" customWidth="1"/>
    <col min="6915" max="6915" width="26.85546875" style="51" customWidth="1"/>
    <col min="6916" max="6916" width="17.42578125" style="51" customWidth="1"/>
    <col min="6917" max="6917" width="15.140625" style="51" customWidth="1"/>
    <col min="6918" max="6918" width="19.140625" style="51" customWidth="1"/>
    <col min="6919" max="6919" width="17.5703125" style="51" customWidth="1"/>
    <col min="6920" max="6920" width="15.7109375" style="51" customWidth="1"/>
    <col min="6921" max="6921" width="17.140625" style="51" customWidth="1"/>
    <col min="6922" max="6922" width="9.140625" style="51"/>
    <col min="6923" max="6923" width="9.42578125" style="51" bestFit="1" customWidth="1"/>
    <col min="6924" max="7168" width="9.140625" style="51"/>
    <col min="7169" max="7169" width="13.140625" style="51" customWidth="1"/>
    <col min="7170" max="7170" width="16.140625" style="51" customWidth="1"/>
    <col min="7171" max="7171" width="26.85546875" style="51" customWidth="1"/>
    <col min="7172" max="7172" width="17.42578125" style="51" customWidth="1"/>
    <col min="7173" max="7173" width="15.140625" style="51" customWidth="1"/>
    <col min="7174" max="7174" width="19.140625" style="51" customWidth="1"/>
    <col min="7175" max="7175" width="17.5703125" style="51" customWidth="1"/>
    <col min="7176" max="7176" width="15.7109375" style="51" customWidth="1"/>
    <col min="7177" max="7177" width="17.140625" style="51" customWidth="1"/>
    <col min="7178" max="7178" width="9.140625" style="51"/>
    <col min="7179" max="7179" width="9.42578125" style="51" bestFit="1" customWidth="1"/>
    <col min="7180" max="7424" width="9.140625" style="51"/>
    <col min="7425" max="7425" width="13.140625" style="51" customWidth="1"/>
    <col min="7426" max="7426" width="16.140625" style="51" customWidth="1"/>
    <col min="7427" max="7427" width="26.85546875" style="51" customWidth="1"/>
    <col min="7428" max="7428" width="17.42578125" style="51" customWidth="1"/>
    <col min="7429" max="7429" width="15.140625" style="51" customWidth="1"/>
    <col min="7430" max="7430" width="19.140625" style="51" customWidth="1"/>
    <col min="7431" max="7431" width="17.5703125" style="51" customWidth="1"/>
    <col min="7432" max="7432" width="15.7109375" style="51" customWidth="1"/>
    <col min="7433" max="7433" width="17.140625" style="51" customWidth="1"/>
    <col min="7434" max="7434" width="9.140625" style="51"/>
    <col min="7435" max="7435" width="9.42578125" style="51" bestFit="1" customWidth="1"/>
    <col min="7436" max="7680" width="9.140625" style="51"/>
    <col min="7681" max="7681" width="13.140625" style="51" customWidth="1"/>
    <col min="7682" max="7682" width="16.140625" style="51" customWidth="1"/>
    <col min="7683" max="7683" width="26.85546875" style="51" customWidth="1"/>
    <col min="7684" max="7684" width="17.42578125" style="51" customWidth="1"/>
    <col min="7685" max="7685" width="15.140625" style="51" customWidth="1"/>
    <col min="7686" max="7686" width="19.140625" style="51" customWidth="1"/>
    <col min="7687" max="7687" width="17.5703125" style="51" customWidth="1"/>
    <col min="7688" max="7688" width="15.7109375" style="51" customWidth="1"/>
    <col min="7689" max="7689" width="17.140625" style="51" customWidth="1"/>
    <col min="7690" max="7690" width="9.140625" style="51"/>
    <col min="7691" max="7691" width="9.42578125" style="51" bestFit="1" customWidth="1"/>
    <col min="7692" max="7936" width="9.140625" style="51"/>
    <col min="7937" max="7937" width="13.140625" style="51" customWidth="1"/>
    <col min="7938" max="7938" width="16.140625" style="51" customWidth="1"/>
    <col min="7939" max="7939" width="26.85546875" style="51" customWidth="1"/>
    <col min="7940" max="7940" width="17.42578125" style="51" customWidth="1"/>
    <col min="7941" max="7941" width="15.140625" style="51" customWidth="1"/>
    <col min="7942" max="7942" width="19.140625" style="51" customWidth="1"/>
    <col min="7943" max="7943" width="17.5703125" style="51" customWidth="1"/>
    <col min="7944" max="7944" width="15.7109375" style="51" customWidth="1"/>
    <col min="7945" max="7945" width="17.140625" style="51" customWidth="1"/>
    <col min="7946" max="7946" width="9.140625" style="51"/>
    <col min="7947" max="7947" width="9.42578125" style="51" bestFit="1" customWidth="1"/>
    <col min="7948" max="8192" width="9.140625" style="51"/>
    <col min="8193" max="8193" width="13.140625" style="51" customWidth="1"/>
    <col min="8194" max="8194" width="16.140625" style="51" customWidth="1"/>
    <col min="8195" max="8195" width="26.85546875" style="51" customWidth="1"/>
    <col min="8196" max="8196" width="17.42578125" style="51" customWidth="1"/>
    <col min="8197" max="8197" width="15.140625" style="51" customWidth="1"/>
    <col min="8198" max="8198" width="19.140625" style="51" customWidth="1"/>
    <col min="8199" max="8199" width="17.5703125" style="51" customWidth="1"/>
    <col min="8200" max="8200" width="15.7109375" style="51" customWidth="1"/>
    <col min="8201" max="8201" width="17.140625" style="51" customWidth="1"/>
    <col min="8202" max="8202" width="9.140625" style="51"/>
    <col min="8203" max="8203" width="9.42578125" style="51" bestFit="1" customWidth="1"/>
    <col min="8204" max="8448" width="9.140625" style="51"/>
    <col min="8449" max="8449" width="13.140625" style="51" customWidth="1"/>
    <col min="8450" max="8450" width="16.140625" style="51" customWidth="1"/>
    <col min="8451" max="8451" width="26.85546875" style="51" customWidth="1"/>
    <col min="8452" max="8452" width="17.42578125" style="51" customWidth="1"/>
    <col min="8453" max="8453" width="15.140625" style="51" customWidth="1"/>
    <col min="8454" max="8454" width="19.140625" style="51" customWidth="1"/>
    <col min="8455" max="8455" width="17.5703125" style="51" customWidth="1"/>
    <col min="8456" max="8456" width="15.7109375" style="51" customWidth="1"/>
    <col min="8457" max="8457" width="17.140625" style="51" customWidth="1"/>
    <col min="8458" max="8458" width="9.140625" style="51"/>
    <col min="8459" max="8459" width="9.42578125" style="51" bestFit="1" customWidth="1"/>
    <col min="8460" max="8704" width="9.140625" style="51"/>
    <col min="8705" max="8705" width="13.140625" style="51" customWidth="1"/>
    <col min="8706" max="8706" width="16.140625" style="51" customWidth="1"/>
    <col min="8707" max="8707" width="26.85546875" style="51" customWidth="1"/>
    <col min="8708" max="8708" width="17.42578125" style="51" customWidth="1"/>
    <col min="8709" max="8709" width="15.140625" style="51" customWidth="1"/>
    <col min="8710" max="8710" width="19.140625" style="51" customWidth="1"/>
    <col min="8711" max="8711" width="17.5703125" style="51" customWidth="1"/>
    <col min="8712" max="8712" width="15.7109375" style="51" customWidth="1"/>
    <col min="8713" max="8713" width="17.140625" style="51" customWidth="1"/>
    <col min="8714" max="8714" width="9.140625" style="51"/>
    <col min="8715" max="8715" width="9.42578125" style="51" bestFit="1" customWidth="1"/>
    <col min="8716" max="8960" width="9.140625" style="51"/>
    <col min="8961" max="8961" width="13.140625" style="51" customWidth="1"/>
    <col min="8962" max="8962" width="16.140625" style="51" customWidth="1"/>
    <col min="8963" max="8963" width="26.85546875" style="51" customWidth="1"/>
    <col min="8964" max="8964" width="17.42578125" style="51" customWidth="1"/>
    <col min="8965" max="8965" width="15.140625" style="51" customWidth="1"/>
    <col min="8966" max="8966" width="19.140625" style="51" customWidth="1"/>
    <col min="8967" max="8967" width="17.5703125" style="51" customWidth="1"/>
    <col min="8968" max="8968" width="15.7109375" style="51" customWidth="1"/>
    <col min="8969" max="8969" width="17.140625" style="51" customWidth="1"/>
    <col min="8970" max="8970" width="9.140625" style="51"/>
    <col min="8971" max="8971" width="9.42578125" style="51" bestFit="1" customWidth="1"/>
    <col min="8972" max="9216" width="9.140625" style="51"/>
    <col min="9217" max="9217" width="13.140625" style="51" customWidth="1"/>
    <col min="9218" max="9218" width="16.140625" style="51" customWidth="1"/>
    <col min="9219" max="9219" width="26.85546875" style="51" customWidth="1"/>
    <col min="9220" max="9220" width="17.42578125" style="51" customWidth="1"/>
    <col min="9221" max="9221" width="15.140625" style="51" customWidth="1"/>
    <col min="9222" max="9222" width="19.140625" style="51" customWidth="1"/>
    <col min="9223" max="9223" width="17.5703125" style="51" customWidth="1"/>
    <col min="9224" max="9224" width="15.7109375" style="51" customWidth="1"/>
    <col min="9225" max="9225" width="17.140625" style="51" customWidth="1"/>
    <col min="9226" max="9226" width="9.140625" style="51"/>
    <col min="9227" max="9227" width="9.42578125" style="51" bestFit="1" customWidth="1"/>
    <col min="9228" max="9472" width="9.140625" style="51"/>
    <col min="9473" max="9473" width="13.140625" style="51" customWidth="1"/>
    <col min="9474" max="9474" width="16.140625" style="51" customWidth="1"/>
    <col min="9475" max="9475" width="26.85546875" style="51" customWidth="1"/>
    <col min="9476" max="9476" width="17.42578125" style="51" customWidth="1"/>
    <col min="9477" max="9477" width="15.140625" style="51" customWidth="1"/>
    <col min="9478" max="9478" width="19.140625" style="51" customWidth="1"/>
    <col min="9479" max="9479" width="17.5703125" style="51" customWidth="1"/>
    <col min="9480" max="9480" width="15.7109375" style="51" customWidth="1"/>
    <col min="9481" max="9481" width="17.140625" style="51" customWidth="1"/>
    <col min="9482" max="9482" width="9.140625" style="51"/>
    <col min="9483" max="9483" width="9.42578125" style="51" bestFit="1" customWidth="1"/>
    <col min="9484" max="9728" width="9.140625" style="51"/>
    <col min="9729" max="9729" width="13.140625" style="51" customWidth="1"/>
    <col min="9730" max="9730" width="16.140625" style="51" customWidth="1"/>
    <col min="9731" max="9731" width="26.85546875" style="51" customWidth="1"/>
    <col min="9732" max="9732" width="17.42578125" style="51" customWidth="1"/>
    <col min="9733" max="9733" width="15.140625" style="51" customWidth="1"/>
    <col min="9734" max="9734" width="19.140625" style="51" customWidth="1"/>
    <col min="9735" max="9735" width="17.5703125" style="51" customWidth="1"/>
    <col min="9736" max="9736" width="15.7109375" style="51" customWidth="1"/>
    <col min="9737" max="9737" width="17.140625" style="51" customWidth="1"/>
    <col min="9738" max="9738" width="9.140625" style="51"/>
    <col min="9739" max="9739" width="9.42578125" style="51" bestFit="1" customWidth="1"/>
    <col min="9740" max="9984" width="9.140625" style="51"/>
    <col min="9985" max="9985" width="13.140625" style="51" customWidth="1"/>
    <col min="9986" max="9986" width="16.140625" style="51" customWidth="1"/>
    <col min="9987" max="9987" width="26.85546875" style="51" customWidth="1"/>
    <col min="9988" max="9988" width="17.42578125" style="51" customWidth="1"/>
    <col min="9989" max="9989" width="15.140625" style="51" customWidth="1"/>
    <col min="9990" max="9990" width="19.140625" style="51" customWidth="1"/>
    <col min="9991" max="9991" width="17.5703125" style="51" customWidth="1"/>
    <col min="9992" max="9992" width="15.7109375" style="51" customWidth="1"/>
    <col min="9993" max="9993" width="17.140625" style="51" customWidth="1"/>
    <col min="9994" max="9994" width="9.140625" style="51"/>
    <col min="9995" max="9995" width="9.42578125" style="51" bestFit="1" customWidth="1"/>
    <col min="9996" max="10240" width="9.140625" style="51"/>
    <col min="10241" max="10241" width="13.140625" style="51" customWidth="1"/>
    <col min="10242" max="10242" width="16.140625" style="51" customWidth="1"/>
    <col min="10243" max="10243" width="26.85546875" style="51" customWidth="1"/>
    <col min="10244" max="10244" width="17.42578125" style="51" customWidth="1"/>
    <col min="10245" max="10245" width="15.140625" style="51" customWidth="1"/>
    <col min="10246" max="10246" width="19.140625" style="51" customWidth="1"/>
    <col min="10247" max="10247" width="17.5703125" style="51" customWidth="1"/>
    <col min="10248" max="10248" width="15.7109375" style="51" customWidth="1"/>
    <col min="10249" max="10249" width="17.140625" style="51" customWidth="1"/>
    <col min="10250" max="10250" width="9.140625" style="51"/>
    <col min="10251" max="10251" width="9.42578125" style="51" bestFit="1" customWidth="1"/>
    <col min="10252" max="10496" width="9.140625" style="51"/>
    <col min="10497" max="10497" width="13.140625" style="51" customWidth="1"/>
    <col min="10498" max="10498" width="16.140625" style="51" customWidth="1"/>
    <col min="10499" max="10499" width="26.85546875" style="51" customWidth="1"/>
    <col min="10500" max="10500" width="17.42578125" style="51" customWidth="1"/>
    <col min="10501" max="10501" width="15.140625" style="51" customWidth="1"/>
    <col min="10502" max="10502" width="19.140625" style="51" customWidth="1"/>
    <col min="10503" max="10503" width="17.5703125" style="51" customWidth="1"/>
    <col min="10504" max="10504" width="15.7109375" style="51" customWidth="1"/>
    <col min="10505" max="10505" width="17.140625" style="51" customWidth="1"/>
    <col min="10506" max="10506" width="9.140625" style="51"/>
    <col min="10507" max="10507" width="9.42578125" style="51" bestFit="1" customWidth="1"/>
    <col min="10508" max="10752" width="9.140625" style="51"/>
    <col min="10753" max="10753" width="13.140625" style="51" customWidth="1"/>
    <col min="10754" max="10754" width="16.140625" style="51" customWidth="1"/>
    <col min="10755" max="10755" width="26.85546875" style="51" customWidth="1"/>
    <col min="10756" max="10756" width="17.42578125" style="51" customWidth="1"/>
    <col min="10757" max="10757" width="15.140625" style="51" customWidth="1"/>
    <col min="10758" max="10758" width="19.140625" style="51" customWidth="1"/>
    <col min="10759" max="10759" width="17.5703125" style="51" customWidth="1"/>
    <col min="10760" max="10760" width="15.7109375" style="51" customWidth="1"/>
    <col min="10761" max="10761" width="17.140625" style="51" customWidth="1"/>
    <col min="10762" max="10762" width="9.140625" style="51"/>
    <col min="10763" max="10763" width="9.42578125" style="51" bestFit="1" customWidth="1"/>
    <col min="10764" max="11008" width="9.140625" style="51"/>
    <col min="11009" max="11009" width="13.140625" style="51" customWidth="1"/>
    <col min="11010" max="11010" width="16.140625" style="51" customWidth="1"/>
    <col min="11011" max="11011" width="26.85546875" style="51" customWidth="1"/>
    <col min="11012" max="11012" width="17.42578125" style="51" customWidth="1"/>
    <col min="11013" max="11013" width="15.140625" style="51" customWidth="1"/>
    <col min="11014" max="11014" width="19.140625" style="51" customWidth="1"/>
    <col min="11015" max="11015" width="17.5703125" style="51" customWidth="1"/>
    <col min="11016" max="11016" width="15.7109375" style="51" customWidth="1"/>
    <col min="11017" max="11017" width="17.140625" style="51" customWidth="1"/>
    <col min="11018" max="11018" width="9.140625" style="51"/>
    <col min="11019" max="11019" width="9.42578125" style="51" bestFit="1" customWidth="1"/>
    <col min="11020" max="11264" width="9.140625" style="51"/>
    <col min="11265" max="11265" width="13.140625" style="51" customWidth="1"/>
    <col min="11266" max="11266" width="16.140625" style="51" customWidth="1"/>
    <col min="11267" max="11267" width="26.85546875" style="51" customWidth="1"/>
    <col min="11268" max="11268" width="17.42578125" style="51" customWidth="1"/>
    <col min="11269" max="11269" width="15.140625" style="51" customWidth="1"/>
    <col min="11270" max="11270" width="19.140625" style="51" customWidth="1"/>
    <col min="11271" max="11271" width="17.5703125" style="51" customWidth="1"/>
    <col min="11272" max="11272" width="15.7109375" style="51" customWidth="1"/>
    <col min="11273" max="11273" width="17.140625" style="51" customWidth="1"/>
    <col min="11274" max="11274" width="9.140625" style="51"/>
    <col min="11275" max="11275" width="9.42578125" style="51" bestFit="1" customWidth="1"/>
    <col min="11276" max="11520" width="9.140625" style="51"/>
    <col min="11521" max="11521" width="13.140625" style="51" customWidth="1"/>
    <col min="11522" max="11522" width="16.140625" style="51" customWidth="1"/>
    <col min="11523" max="11523" width="26.85546875" style="51" customWidth="1"/>
    <col min="11524" max="11524" width="17.42578125" style="51" customWidth="1"/>
    <col min="11525" max="11525" width="15.140625" style="51" customWidth="1"/>
    <col min="11526" max="11526" width="19.140625" style="51" customWidth="1"/>
    <col min="11527" max="11527" width="17.5703125" style="51" customWidth="1"/>
    <col min="11528" max="11528" width="15.7109375" style="51" customWidth="1"/>
    <col min="11529" max="11529" width="17.140625" style="51" customWidth="1"/>
    <col min="11530" max="11530" width="9.140625" style="51"/>
    <col min="11531" max="11531" width="9.42578125" style="51" bestFit="1" customWidth="1"/>
    <col min="11532" max="11776" width="9.140625" style="51"/>
    <col min="11777" max="11777" width="13.140625" style="51" customWidth="1"/>
    <col min="11778" max="11778" width="16.140625" style="51" customWidth="1"/>
    <col min="11779" max="11779" width="26.85546875" style="51" customWidth="1"/>
    <col min="11780" max="11780" width="17.42578125" style="51" customWidth="1"/>
    <col min="11781" max="11781" width="15.140625" style="51" customWidth="1"/>
    <col min="11782" max="11782" width="19.140625" style="51" customWidth="1"/>
    <col min="11783" max="11783" width="17.5703125" style="51" customWidth="1"/>
    <col min="11784" max="11784" width="15.7109375" style="51" customWidth="1"/>
    <col min="11785" max="11785" width="17.140625" style="51" customWidth="1"/>
    <col min="11786" max="11786" width="9.140625" style="51"/>
    <col min="11787" max="11787" width="9.42578125" style="51" bestFit="1" customWidth="1"/>
    <col min="11788" max="12032" width="9.140625" style="51"/>
    <col min="12033" max="12033" width="13.140625" style="51" customWidth="1"/>
    <col min="12034" max="12034" width="16.140625" style="51" customWidth="1"/>
    <col min="12035" max="12035" width="26.85546875" style="51" customWidth="1"/>
    <col min="12036" max="12036" width="17.42578125" style="51" customWidth="1"/>
    <col min="12037" max="12037" width="15.140625" style="51" customWidth="1"/>
    <col min="12038" max="12038" width="19.140625" style="51" customWidth="1"/>
    <col min="12039" max="12039" width="17.5703125" style="51" customWidth="1"/>
    <col min="12040" max="12040" width="15.7109375" style="51" customWidth="1"/>
    <col min="12041" max="12041" width="17.140625" style="51" customWidth="1"/>
    <col min="12042" max="12042" width="9.140625" style="51"/>
    <col min="12043" max="12043" width="9.42578125" style="51" bestFit="1" customWidth="1"/>
    <col min="12044" max="12288" width="9.140625" style="51"/>
    <col min="12289" max="12289" width="13.140625" style="51" customWidth="1"/>
    <col min="12290" max="12290" width="16.140625" style="51" customWidth="1"/>
    <col min="12291" max="12291" width="26.85546875" style="51" customWidth="1"/>
    <col min="12292" max="12292" width="17.42578125" style="51" customWidth="1"/>
    <col min="12293" max="12293" width="15.140625" style="51" customWidth="1"/>
    <col min="12294" max="12294" width="19.140625" style="51" customWidth="1"/>
    <col min="12295" max="12295" width="17.5703125" style="51" customWidth="1"/>
    <col min="12296" max="12296" width="15.7109375" style="51" customWidth="1"/>
    <col min="12297" max="12297" width="17.140625" style="51" customWidth="1"/>
    <col min="12298" max="12298" width="9.140625" style="51"/>
    <col min="12299" max="12299" width="9.42578125" style="51" bestFit="1" customWidth="1"/>
    <col min="12300" max="12544" width="9.140625" style="51"/>
    <col min="12545" max="12545" width="13.140625" style="51" customWidth="1"/>
    <col min="12546" max="12546" width="16.140625" style="51" customWidth="1"/>
    <col min="12547" max="12547" width="26.85546875" style="51" customWidth="1"/>
    <col min="12548" max="12548" width="17.42578125" style="51" customWidth="1"/>
    <col min="12549" max="12549" width="15.140625" style="51" customWidth="1"/>
    <col min="12550" max="12550" width="19.140625" style="51" customWidth="1"/>
    <col min="12551" max="12551" width="17.5703125" style="51" customWidth="1"/>
    <col min="12552" max="12552" width="15.7109375" style="51" customWidth="1"/>
    <col min="12553" max="12553" width="17.140625" style="51" customWidth="1"/>
    <col min="12554" max="12554" width="9.140625" style="51"/>
    <col min="12555" max="12555" width="9.42578125" style="51" bestFit="1" customWidth="1"/>
    <col min="12556" max="12800" width="9.140625" style="51"/>
    <col min="12801" max="12801" width="13.140625" style="51" customWidth="1"/>
    <col min="12802" max="12802" width="16.140625" style="51" customWidth="1"/>
    <col min="12803" max="12803" width="26.85546875" style="51" customWidth="1"/>
    <col min="12804" max="12804" width="17.42578125" style="51" customWidth="1"/>
    <col min="12805" max="12805" width="15.140625" style="51" customWidth="1"/>
    <col min="12806" max="12806" width="19.140625" style="51" customWidth="1"/>
    <col min="12807" max="12807" width="17.5703125" style="51" customWidth="1"/>
    <col min="12808" max="12808" width="15.7109375" style="51" customWidth="1"/>
    <col min="12809" max="12809" width="17.140625" style="51" customWidth="1"/>
    <col min="12810" max="12810" width="9.140625" style="51"/>
    <col min="12811" max="12811" width="9.42578125" style="51" bestFit="1" customWidth="1"/>
    <col min="12812" max="13056" width="9.140625" style="51"/>
    <col min="13057" max="13057" width="13.140625" style="51" customWidth="1"/>
    <col min="13058" max="13058" width="16.140625" style="51" customWidth="1"/>
    <col min="13059" max="13059" width="26.85546875" style="51" customWidth="1"/>
    <col min="13060" max="13060" width="17.42578125" style="51" customWidth="1"/>
    <col min="13061" max="13061" width="15.140625" style="51" customWidth="1"/>
    <col min="13062" max="13062" width="19.140625" style="51" customWidth="1"/>
    <col min="13063" max="13063" width="17.5703125" style="51" customWidth="1"/>
    <col min="13064" max="13064" width="15.7109375" style="51" customWidth="1"/>
    <col min="13065" max="13065" width="17.140625" style="51" customWidth="1"/>
    <col min="13066" max="13066" width="9.140625" style="51"/>
    <col min="13067" max="13067" width="9.42578125" style="51" bestFit="1" customWidth="1"/>
    <col min="13068" max="13312" width="9.140625" style="51"/>
    <col min="13313" max="13313" width="13.140625" style="51" customWidth="1"/>
    <col min="13314" max="13314" width="16.140625" style="51" customWidth="1"/>
    <col min="13315" max="13315" width="26.85546875" style="51" customWidth="1"/>
    <col min="13316" max="13316" width="17.42578125" style="51" customWidth="1"/>
    <col min="13317" max="13317" width="15.140625" style="51" customWidth="1"/>
    <col min="13318" max="13318" width="19.140625" style="51" customWidth="1"/>
    <col min="13319" max="13319" width="17.5703125" style="51" customWidth="1"/>
    <col min="13320" max="13320" width="15.7109375" style="51" customWidth="1"/>
    <col min="13321" max="13321" width="17.140625" style="51" customWidth="1"/>
    <col min="13322" max="13322" width="9.140625" style="51"/>
    <col min="13323" max="13323" width="9.42578125" style="51" bestFit="1" customWidth="1"/>
    <col min="13324" max="13568" width="9.140625" style="51"/>
    <col min="13569" max="13569" width="13.140625" style="51" customWidth="1"/>
    <col min="13570" max="13570" width="16.140625" style="51" customWidth="1"/>
    <col min="13571" max="13571" width="26.85546875" style="51" customWidth="1"/>
    <col min="13572" max="13572" width="17.42578125" style="51" customWidth="1"/>
    <col min="13573" max="13573" width="15.140625" style="51" customWidth="1"/>
    <col min="13574" max="13574" width="19.140625" style="51" customWidth="1"/>
    <col min="13575" max="13575" width="17.5703125" style="51" customWidth="1"/>
    <col min="13576" max="13576" width="15.7109375" style="51" customWidth="1"/>
    <col min="13577" max="13577" width="17.140625" style="51" customWidth="1"/>
    <col min="13578" max="13578" width="9.140625" style="51"/>
    <col min="13579" max="13579" width="9.42578125" style="51" bestFit="1" customWidth="1"/>
    <col min="13580" max="13824" width="9.140625" style="51"/>
    <col min="13825" max="13825" width="13.140625" style="51" customWidth="1"/>
    <col min="13826" max="13826" width="16.140625" style="51" customWidth="1"/>
    <col min="13827" max="13827" width="26.85546875" style="51" customWidth="1"/>
    <col min="13828" max="13828" width="17.42578125" style="51" customWidth="1"/>
    <col min="13829" max="13829" width="15.140625" style="51" customWidth="1"/>
    <col min="13830" max="13830" width="19.140625" style="51" customWidth="1"/>
    <col min="13831" max="13831" width="17.5703125" style="51" customWidth="1"/>
    <col min="13832" max="13832" width="15.7109375" style="51" customWidth="1"/>
    <col min="13833" max="13833" width="17.140625" style="51" customWidth="1"/>
    <col min="13834" max="13834" width="9.140625" style="51"/>
    <col min="13835" max="13835" width="9.42578125" style="51" bestFit="1" customWidth="1"/>
    <col min="13836" max="14080" width="9.140625" style="51"/>
    <col min="14081" max="14081" width="13.140625" style="51" customWidth="1"/>
    <col min="14082" max="14082" width="16.140625" style="51" customWidth="1"/>
    <col min="14083" max="14083" width="26.85546875" style="51" customWidth="1"/>
    <col min="14084" max="14084" width="17.42578125" style="51" customWidth="1"/>
    <col min="14085" max="14085" width="15.140625" style="51" customWidth="1"/>
    <col min="14086" max="14086" width="19.140625" style="51" customWidth="1"/>
    <col min="14087" max="14087" width="17.5703125" style="51" customWidth="1"/>
    <col min="14088" max="14088" width="15.7109375" style="51" customWidth="1"/>
    <col min="14089" max="14089" width="17.140625" style="51" customWidth="1"/>
    <col min="14090" max="14090" width="9.140625" style="51"/>
    <col min="14091" max="14091" width="9.42578125" style="51" bestFit="1" customWidth="1"/>
    <col min="14092" max="14336" width="9.140625" style="51"/>
    <col min="14337" max="14337" width="13.140625" style="51" customWidth="1"/>
    <col min="14338" max="14338" width="16.140625" style="51" customWidth="1"/>
    <col min="14339" max="14339" width="26.85546875" style="51" customWidth="1"/>
    <col min="14340" max="14340" width="17.42578125" style="51" customWidth="1"/>
    <col min="14341" max="14341" width="15.140625" style="51" customWidth="1"/>
    <col min="14342" max="14342" width="19.140625" style="51" customWidth="1"/>
    <col min="14343" max="14343" width="17.5703125" style="51" customWidth="1"/>
    <col min="14344" max="14344" width="15.7109375" style="51" customWidth="1"/>
    <col min="14345" max="14345" width="17.140625" style="51" customWidth="1"/>
    <col min="14346" max="14346" width="9.140625" style="51"/>
    <col min="14347" max="14347" width="9.42578125" style="51" bestFit="1" customWidth="1"/>
    <col min="14348" max="14592" width="9.140625" style="51"/>
    <col min="14593" max="14593" width="13.140625" style="51" customWidth="1"/>
    <col min="14594" max="14594" width="16.140625" style="51" customWidth="1"/>
    <col min="14595" max="14595" width="26.85546875" style="51" customWidth="1"/>
    <col min="14596" max="14596" width="17.42578125" style="51" customWidth="1"/>
    <col min="14597" max="14597" width="15.140625" style="51" customWidth="1"/>
    <col min="14598" max="14598" width="19.140625" style="51" customWidth="1"/>
    <col min="14599" max="14599" width="17.5703125" style="51" customWidth="1"/>
    <col min="14600" max="14600" width="15.7109375" style="51" customWidth="1"/>
    <col min="14601" max="14601" width="17.140625" style="51" customWidth="1"/>
    <col min="14602" max="14602" width="9.140625" style="51"/>
    <col min="14603" max="14603" width="9.42578125" style="51" bestFit="1" customWidth="1"/>
    <col min="14604" max="14848" width="9.140625" style="51"/>
    <col min="14849" max="14849" width="13.140625" style="51" customWidth="1"/>
    <col min="14850" max="14850" width="16.140625" style="51" customWidth="1"/>
    <col min="14851" max="14851" width="26.85546875" style="51" customWidth="1"/>
    <col min="14852" max="14852" width="17.42578125" style="51" customWidth="1"/>
    <col min="14853" max="14853" width="15.140625" style="51" customWidth="1"/>
    <col min="14854" max="14854" width="19.140625" style="51" customWidth="1"/>
    <col min="14855" max="14855" width="17.5703125" style="51" customWidth="1"/>
    <col min="14856" max="14856" width="15.7109375" style="51" customWidth="1"/>
    <col min="14857" max="14857" width="17.140625" style="51" customWidth="1"/>
    <col min="14858" max="14858" width="9.140625" style="51"/>
    <col min="14859" max="14859" width="9.42578125" style="51" bestFit="1" customWidth="1"/>
    <col min="14860" max="15104" width="9.140625" style="51"/>
    <col min="15105" max="15105" width="13.140625" style="51" customWidth="1"/>
    <col min="15106" max="15106" width="16.140625" style="51" customWidth="1"/>
    <col min="15107" max="15107" width="26.85546875" style="51" customWidth="1"/>
    <col min="15108" max="15108" width="17.42578125" style="51" customWidth="1"/>
    <col min="15109" max="15109" width="15.140625" style="51" customWidth="1"/>
    <col min="15110" max="15110" width="19.140625" style="51" customWidth="1"/>
    <col min="15111" max="15111" width="17.5703125" style="51" customWidth="1"/>
    <col min="15112" max="15112" width="15.7109375" style="51" customWidth="1"/>
    <col min="15113" max="15113" width="17.140625" style="51" customWidth="1"/>
    <col min="15114" max="15114" width="9.140625" style="51"/>
    <col min="15115" max="15115" width="9.42578125" style="51" bestFit="1" customWidth="1"/>
    <col min="15116" max="15360" width="9.140625" style="51"/>
    <col min="15361" max="15361" width="13.140625" style="51" customWidth="1"/>
    <col min="15362" max="15362" width="16.140625" style="51" customWidth="1"/>
    <col min="15363" max="15363" width="26.85546875" style="51" customWidth="1"/>
    <col min="15364" max="15364" width="17.42578125" style="51" customWidth="1"/>
    <col min="15365" max="15365" width="15.140625" style="51" customWidth="1"/>
    <col min="15366" max="15366" width="19.140625" style="51" customWidth="1"/>
    <col min="15367" max="15367" width="17.5703125" style="51" customWidth="1"/>
    <col min="15368" max="15368" width="15.7109375" style="51" customWidth="1"/>
    <col min="15369" max="15369" width="17.140625" style="51" customWidth="1"/>
    <col min="15370" max="15370" width="9.140625" style="51"/>
    <col min="15371" max="15371" width="9.42578125" style="51" bestFit="1" customWidth="1"/>
    <col min="15372" max="15616" width="9.140625" style="51"/>
    <col min="15617" max="15617" width="13.140625" style="51" customWidth="1"/>
    <col min="15618" max="15618" width="16.140625" style="51" customWidth="1"/>
    <col min="15619" max="15619" width="26.85546875" style="51" customWidth="1"/>
    <col min="15620" max="15620" width="17.42578125" style="51" customWidth="1"/>
    <col min="15621" max="15621" width="15.140625" style="51" customWidth="1"/>
    <col min="15622" max="15622" width="19.140625" style="51" customWidth="1"/>
    <col min="15623" max="15623" width="17.5703125" style="51" customWidth="1"/>
    <col min="15624" max="15624" width="15.7109375" style="51" customWidth="1"/>
    <col min="15625" max="15625" width="17.140625" style="51" customWidth="1"/>
    <col min="15626" max="15626" width="9.140625" style="51"/>
    <col min="15627" max="15627" width="9.42578125" style="51" bestFit="1" customWidth="1"/>
    <col min="15628" max="15872" width="9.140625" style="51"/>
    <col min="15873" max="15873" width="13.140625" style="51" customWidth="1"/>
    <col min="15874" max="15874" width="16.140625" style="51" customWidth="1"/>
    <col min="15875" max="15875" width="26.85546875" style="51" customWidth="1"/>
    <col min="15876" max="15876" width="17.42578125" style="51" customWidth="1"/>
    <col min="15877" max="15877" width="15.140625" style="51" customWidth="1"/>
    <col min="15878" max="15878" width="19.140625" style="51" customWidth="1"/>
    <col min="15879" max="15879" width="17.5703125" style="51" customWidth="1"/>
    <col min="15880" max="15880" width="15.7109375" style="51" customWidth="1"/>
    <col min="15881" max="15881" width="17.140625" style="51" customWidth="1"/>
    <col min="15882" max="15882" width="9.140625" style="51"/>
    <col min="15883" max="15883" width="9.42578125" style="51" bestFit="1" customWidth="1"/>
    <col min="15884" max="16128" width="9.140625" style="51"/>
    <col min="16129" max="16129" width="13.140625" style="51" customWidth="1"/>
    <col min="16130" max="16130" width="16.140625" style="51" customWidth="1"/>
    <col min="16131" max="16131" width="26.85546875" style="51" customWidth="1"/>
    <col min="16132" max="16132" width="17.42578125" style="51" customWidth="1"/>
    <col min="16133" max="16133" width="15.140625" style="51" customWidth="1"/>
    <col min="16134" max="16134" width="19.140625" style="51" customWidth="1"/>
    <col min="16135" max="16135" width="17.5703125" style="51" customWidth="1"/>
    <col min="16136" max="16136" width="15.7109375" style="51" customWidth="1"/>
    <col min="16137" max="16137" width="17.140625" style="51" customWidth="1"/>
    <col min="16138" max="16138" width="9.140625" style="51"/>
    <col min="16139" max="16139" width="9.42578125" style="51" bestFit="1" customWidth="1"/>
    <col min="16140" max="16384" width="9.140625" style="51"/>
  </cols>
  <sheetData>
    <row r="1" spans="1:9" ht="15" customHeight="1" x14ac:dyDescent="0.25">
      <c r="A1" s="446" t="s">
        <v>153</v>
      </c>
      <c r="B1" s="446"/>
      <c r="C1" s="446"/>
      <c r="D1" s="446"/>
      <c r="E1" s="446"/>
      <c r="F1" s="446"/>
      <c r="G1" s="446"/>
      <c r="H1" s="446"/>
      <c r="I1" s="446"/>
    </row>
    <row r="2" spans="1:9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9" ht="58.5" customHeight="1" x14ac:dyDescent="0.25">
      <c r="A3" s="448" t="s">
        <v>152</v>
      </c>
      <c r="B3" s="448"/>
      <c r="C3" s="448"/>
      <c r="D3" s="448"/>
      <c r="E3" s="448"/>
      <c r="F3" s="448"/>
      <c r="G3" s="448"/>
      <c r="H3" s="448"/>
      <c r="I3" s="448"/>
    </row>
    <row r="6" spans="1:9" s="83" customFormat="1" ht="34.5" customHeight="1" x14ac:dyDescent="0.25">
      <c r="A6" s="445" t="s">
        <v>61</v>
      </c>
      <c r="B6" s="445"/>
      <c r="C6" s="445"/>
      <c r="D6" s="445"/>
      <c r="E6" s="445"/>
      <c r="F6" s="445"/>
      <c r="G6" s="445"/>
      <c r="H6" s="445"/>
      <c r="I6" s="445"/>
    </row>
    <row r="8" spans="1:9" s="83" customFormat="1" x14ac:dyDescent="0.25">
      <c r="A8" s="445" t="s">
        <v>108</v>
      </c>
      <c r="B8" s="445"/>
      <c r="C8" s="445"/>
      <c r="D8" s="445"/>
      <c r="E8" s="445"/>
      <c r="F8" s="445"/>
      <c r="G8" s="445"/>
      <c r="H8" s="445"/>
      <c r="I8" s="445"/>
    </row>
    <row r="9" spans="1:9" s="83" customFormat="1" x14ac:dyDescent="0.25">
      <c r="A9" s="32"/>
      <c r="B9" s="32"/>
      <c r="C9" s="32"/>
      <c r="D9" s="32"/>
      <c r="E9" s="32"/>
      <c r="F9" s="32"/>
      <c r="G9" s="32"/>
      <c r="H9" s="32"/>
      <c r="I9" s="32"/>
    </row>
    <row r="10" spans="1:9" s="83" customFormat="1" ht="36.75" customHeight="1" x14ac:dyDescent="0.25">
      <c r="A10" s="524" t="s">
        <v>63</v>
      </c>
      <c r="B10" s="524"/>
      <c r="C10" s="524"/>
      <c r="D10" s="466" t="s">
        <v>39</v>
      </c>
      <c r="E10" s="466"/>
      <c r="F10" s="466"/>
      <c r="G10" s="466"/>
      <c r="H10" s="466"/>
      <c r="I10" s="466"/>
    </row>
    <row r="11" spans="1:9" s="83" customFormat="1" x14ac:dyDescent="0.25">
      <c r="A11" s="524"/>
      <c r="B11" s="524"/>
      <c r="C11" s="524"/>
      <c r="D11" s="530" t="s">
        <v>64</v>
      </c>
      <c r="E11" s="531"/>
      <c r="F11" s="433"/>
      <c r="G11" s="530" t="s">
        <v>65</v>
      </c>
      <c r="H11" s="531"/>
      <c r="I11" s="433"/>
    </row>
    <row r="12" spans="1:9" s="83" customFormat="1" ht="35.25" customHeight="1" thickBot="1" x14ac:dyDescent="0.3">
      <c r="A12" s="524"/>
      <c r="B12" s="524"/>
      <c r="C12" s="524"/>
      <c r="D12" s="34" t="s">
        <v>14</v>
      </c>
      <c r="E12" s="34" t="s">
        <v>15</v>
      </c>
      <c r="F12" s="52" t="s">
        <v>5</v>
      </c>
      <c r="G12" s="34" t="s">
        <v>14</v>
      </c>
      <c r="H12" s="34" t="s">
        <v>15</v>
      </c>
      <c r="I12" s="53" t="s">
        <v>5</v>
      </c>
    </row>
    <row r="13" spans="1:9" s="83" customFormat="1" x14ac:dyDescent="0.25">
      <c r="A13" s="421" t="s">
        <v>66</v>
      </c>
      <c r="B13" s="422"/>
      <c r="C13" s="425" t="s">
        <v>36</v>
      </c>
      <c r="D13" s="426"/>
      <c r="E13" s="426"/>
      <c r="F13" s="426"/>
      <c r="G13" s="426"/>
      <c r="H13" s="426"/>
      <c r="I13" s="427"/>
    </row>
    <row r="14" spans="1:9" s="83" customFormat="1" x14ac:dyDescent="0.25">
      <c r="A14" s="423"/>
      <c r="B14" s="424"/>
      <c r="C14" s="428" t="s">
        <v>141</v>
      </c>
      <c r="D14" s="429"/>
      <c r="E14" s="429"/>
      <c r="F14" s="429"/>
      <c r="G14" s="429"/>
      <c r="H14" s="429"/>
      <c r="I14" s="430"/>
    </row>
    <row r="15" spans="1:9" s="83" customFormat="1" ht="16.5" customHeight="1" x14ac:dyDescent="0.25">
      <c r="A15" s="431" t="s">
        <v>109</v>
      </c>
      <c r="B15" s="433" t="s">
        <v>110</v>
      </c>
      <c r="C15" s="644" t="s">
        <v>70</v>
      </c>
      <c r="D15" s="645"/>
      <c r="E15" s="645"/>
      <c r="F15" s="645"/>
      <c r="G15" s="645"/>
      <c r="H15" s="645"/>
      <c r="I15" s="646"/>
    </row>
    <row r="16" spans="1:9" s="83" customFormat="1" ht="17.25" thickBot="1" x14ac:dyDescent="0.3">
      <c r="A16" s="431"/>
      <c r="B16" s="433"/>
      <c r="C16" s="571" t="s">
        <v>111</v>
      </c>
      <c r="D16" s="572"/>
      <c r="E16" s="572"/>
      <c r="F16" s="572"/>
      <c r="G16" s="572"/>
      <c r="H16" s="572"/>
      <c r="I16" s="573"/>
    </row>
    <row r="17" spans="1:9" s="83" customFormat="1" ht="33.75" thickBot="1" x14ac:dyDescent="0.3">
      <c r="A17" s="411" t="s">
        <v>112</v>
      </c>
      <c r="B17" s="412"/>
      <c r="C17" s="84" t="s">
        <v>113</v>
      </c>
      <c r="D17" s="85">
        <v>8</v>
      </c>
      <c r="E17" s="85">
        <v>8</v>
      </c>
      <c r="F17" s="85">
        <v>8</v>
      </c>
      <c r="G17" s="86"/>
      <c r="H17" s="86"/>
      <c r="I17" s="87"/>
    </row>
    <row r="18" spans="1:9" s="83" customFormat="1" ht="17.25" thickBot="1" x14ac:dyDescent="0.3">
      <c r="A18" s="411" t="s">
        <v>114</v>
      </c>
      <c r="B18" s="412"/>
      <c r="C18" s="84"/>
      <c r="D18" s="88" t="s">
        <v>72</v>
      </c>
      <c r="E18" s="88" t="s">
        <v>72</v>
      </c>
      <c r="F18" s="88" t="s">
        <v>72</v>
      </c>
      <c r="G18" s="89">
        <f>SUM(Ararat!C33:C34,Ararat!C64:C69)</f>
        <v>5000</v>
      </c>
      <c r="H18" s="89">
        <f>SUM(Ararat!D33:D34,Ararat!D64:D69)</f>
        <v>143000</v>
      </c>
      <c r="I18" s="89">
        <f>SUM(Ararat!E33:E34,Ararat!E64:E69)</f>
        <v>158000</v>
      </c>
    </row>
    <row r="19" spans="1:9" s="83" customFormat="1" ht="17.25" thickBot="1" x14ac:dyDescent="0.3">
      <c r="A19" s="411" t="s">
        <v>115</v>
      </c>
      <c r="B19" s="619"/>
      <c r="C19" s="412"/>
      <c r="D19" s="90"/>
      <c r="E19" s="90"/>
      <c r="F19" s="88"/>
      <c r="G19" s="91"/>
      <c r="H19" s="91"/>
      <c r="I19" s="87"/>
    </row>
    <row r="20" spans="1:9" s="83" customFormat="1" x14ac:dyDescent="0.25">
      <c r="A20" s="620" t="s">
        <v>116</v>
      </c>
      <c r="B20" s="621"/>
      <c r="C20" s="621"/>
      <c r="D20" s="621"/>
      <c r="E20" s="621"/>
      <c r="F20" s="621"/>
      <c r="G20" s="621"/>
      <c r="H20" s="621"/>
      <c r="I20" s="622"/>
    </row>
    <row r="21" spans="1:9" s="83" customFormat="1" ht="17.25" thickBot="1" x14ac:dyDescent="0.3">
      <c r="A21" s="623" t="s">
        <v>117</v>
      </c>
      <c r="B21" s="624"/>
      <c r="C21" s="624"/>
      <c r="D21" s="624"/>
      <c r="E21" s="624"/>
      <c r="F21" s="624"/>
      <c r="G21" s="624"/>
      <c r="H21" s="624"/>
      <c r="I21" s="625"/>
    </row>
    <row r="22" spans="1:9" s="83" customFormat="1" x14ac:dyDescent="0.25">
      <c r="A22" s="413" t="s">
        <v>78</v>
      </c>
      <c r="B22" s="414"/>
      <c r="C22" s="414"/>
      <c r="D22" s="414"/>
      <c r="E22" s="414"/>
      <c r="F22" s="414"/>
      <c r="G22" s="415"/>
      <c r="H22" s="415"/>
      <c r="I22" s="416"/>
    </row>
    <row r="23" spans="1:9" s="83" customFormat="1" ht="26.25" customHeight="1" thickBot="1" x14ac:dyDescent="0.3">
      <c r="A23" s="417" t="s">
        <v>118</v>
      </c>
      <c r="B23" s="418"/>
      <c r="C23" s="418"/>
      <c r="D23" s="418"/>
      <c r="E23" s="418"/>
      <c r="F23" s="418"/>
      <c r="G23" s="419"/>
      <c r="H23" s="419"/>
      <c r="I23" s="420"/>
    </row>
    <row r="24" spans="1:9" s="83" customFormat="1" x14ac:dyDescent="0.25">
      <c r="A24" s="413" t="s">
        <v>79</v>
      </c>
      <c r="B24" s="414"/>
      <c r="C24" s="414"/>
      <c r="D24" s="414"/>
      <c r="E24" s="414"/>
      <c r="F24" s="414"/>
      <c r="G24" s="415"/>
      <c r="H24" s="415"/>
      <c r="I24" s="416"/>
    </row>
    <row r="25" spans="1:9" s="83" customFormat="1" ht="59.25" customHeight="1" thickBot="1" x14ac:dyDescent="0.3">
      <c r="A25" s="417" t="s">
        <v>119</v>
      </c>
      <c r="B25" s="418"/>
      <c r="C25" s="418"/>
      <c r="D25" s="418"/>
      <c r="E25" s="418"/>
      <c r="F25" s="418"/>
      <c r="G25" s="419"/>
      <c r="H25" s="419"/>
      <c r="I25" s="420"/>
    </row>
    <row r="27" spans="1:9" x14ac:dyDescent="0.25">
      <c r="A27" s="456" t="s">
        <v>62</v>
      </c>
      <c r="B27" s="456"/>
      <c r="C27" s="456"/>
      <c r="D27" s="456"/>
      <c r="E27" s="456"/>
      <c r="F27" s="456"/>
      <c r="G27" s="456"/>
      <c r="H27" s="456"/>
      <c r="I27" s="456"/>
    </row>
    <row r="28" spans="1:9" ht="17.25" thickBot="1" x14ac:dyDescent="0.3">
      <c r="A28" s="33"/>
      <c r="B28" s="33"/>
      <c r="C28" s="33"/>
      <c r="D28" s="33"/>
      <c r="E28" s="33"/>
      <c r="F28" s="33"/>
      <c r="G28" s="33"/>
      <c r="H28" s="33"/>
      <c r="I28" s="33"/>
    </row>
    <row r="29" spans="1:9" ht="39.75" customHeight="1" x14ac:dyDescent="0.25">
      <c r="A29" s="457" t="s">
        <v>63</v>
      </c>
      <c r="B29" s="458"/>
      <c r="C29" s="459"/>
      <c r="D29" s="466" t="s">
        <v>39</v>
      </c>
      <c r="E29" s="466"/>
      <c r="F29" s="466"/>
      <c r="G29" s="466"/>
      <c r="H29" s="466"/>
      <c r="I29" s="466"/>
    </row>
    <row r="30" spans="1:9" ht="28.5" customHeight="1" x14ac:dyDescent="0.25">
      <c r="A30" s="460"/>
      <c r="B30" s="461"/>
      <c r="C30" s="462"/>
      <c r="D30" s="467" t="s">
        <v>64</v>
      </c>
      <c r="E30" s="467"/>
      <c r="F30" s="467"/>
      <c r="G30" s="467" t="s">
        <v>65</v>
      </c>
      <c r="H30" s="467"/>
      <c r="I30" s="467"/>
    </row>
    <row r="31" spans="1:9" ht="33.75" thickBot="1" x14ac:dyDescent="0.3">
      <c r="A31" s="463"/>
      <c r="B31" s="464"/>
      <c r="C31" s="465"/>
      <c r="D31" s="34" t="s">
        <v>14</v>
      </c>
      <c r="E31" s="34" t="s">
        <v>15</v>
      </c>
      <c r="F31" s="35" t="s">
        <v>5</v>
      </c>
      <c r="G31" s="34" t="s">
        <v>14</v>
      </c>
      <c r="H31" s="34" t="s">
        <v>15</v>
      </c>
      <c r="I31" s="36" t="s">
        <v>5</v>
      </c>
    </row>
    <row r="32" spans="1:9" x14ac:dyDescent="0.25">
      <c r="A32" s="468" t="s">
        <v>66</v>
      </c>
      <c r="B32" s="469"/>
      <c r="C32" s="472" t="s">
        <v>36</v>
      </c>
      <c r="D32" s="473"/>
      <c r="E32" s="473"/>
      <c r="F32" s="473"/>
      <c r="G32" s="473"/>
      <c r="H32" s="473"/>
      <c r="I32" s="474"/>
    </row>
    <row r="33" spans="1:9" x14ac:dyDescent="0.25">
      <c r="A33" s="470"/>
      <c r="B33" s="471"/>
      <c r="C33" s="558" t="s">
        <v>67</v>
      </c>
      <c r="D33" s="559"/>
      <c r="E33" s="559"/>
      <c r="F33" s="559"/>
      <c r="G33" s="559"/>
      <c r="H33" s="559"/>
      <c r="I33" s="560"/>
    </row>
    <row r="34" spans="1:9" x14ac:dyDescent="0.25">
      <c r="A34" s="478" t="s">
        <v>68</v>
      </c>
      <c r="B34" s="479" t="s">
        <v>69</v>
      </c>
      <c r="C34" s="37" t="s">
        <v>70</v>
      </c>
      <c r="D34" s="38"/>
      <c r="E34" s="38"/>
      <c r="F34" s="39"/>
      <c r="G34" s="39"/>
      <c r="H34" s="39"/>
      <c r="I34" s="40"/>
    </row>
    <row r="35" spans="1:9" ht="35.25" customHeight="1" x14ac:dyDescent="0.25">
      <c r="A35" s="478"/>
      <c r="B35" s="479"/>
      <c r="C35" s="480" t="s">
        <v>142</v>
      </c>
      <c r="D35" s="481"/>
      <c r="E35" s="481"/>
      <c r="F35" s="481"/>
      <c r="G35" s="481"/>
      <c r="H35" s="481"/>
      <c r="I35" s="482"/>
    </row>
    <row r="36" spans="1:9" ht="17.25" thickBot="1" x14ac:dyDescent="0.3">
      <c r="A36" s="483" t="s">
        <v>71</v>
      </c>
      <c r="B36" s="484"/>
      <c r="C36" s="41"/>
      <c r="D36" s="42" t="s">
        <v>72</v>
      </c>
      <c r="E36" s="42" t="s">
        <v>72</v>
      </c>
      <c r="F36" s="42" t="s">
        <v>72</v>
      </c>
      <c r="G36" s="43">
        <f>SUM(Ararat!C12:C18,Ararat!C39:C44,Ararat!C74)</f>
        <v>42925</v>
      </c>
      <c r="H36" s="43">
        <f>SUM(Ararat!D12:D18,Ararat!D39:D44,Ararat!D74)</f>
        <v>315805</v>
      </c>
      <c r="I36" s="43">
        <f>SUM(Ararat!E12:E18,Ararat!E39:E44,Ararat!E74)</f>
        <v>330275</v>
      </c>
    </row>
    <row r="37" spans="1:9" x14ac:dyDescent="0.25">
      <c r="A37" s="485" t="s">
        <v>73</v>
      </c>
      <c r="B37" s="486"/>
      <c r="C37" s="486"/>
      <c r="D37" s="486"/>
      <c r="E37" s="486"/>
      <c r="F37" s="486"/>
      <c r="G37" s="486"/>
      <c r="H37" s="487"/>
      <c r="I37" s="488"/>
    </row>
    <row r="38" spans="1:9" ht="24.75" customHeight="1" thickBot="1" x14ac:dyDescent="0.3">
      <c r="A38" s="453" t="s">
        <v>641</v>
      </c>
      <c r="B38" s="454"/>
      <c r="C38" s="454"/>
      <c r="D38" s="454"/>
      <c r="E38" s="454"/>
      <c r="F38" s="454"/>
      <c r="G38" s="454"/>
      <c r="H38" s="454"/>
      <c r="I38" s="455"/>
    </row>
    <row r="39" spans="1:9" ht="17.25" thickBot="1" x14ac:dyDescent="0.3">
      <c r="A39" s="495" t="s">
        <v>74</v>
      </c>
      <c r="B39" s="496"/>
      <c r="C39" s="496"/>
      <c r="D39" s="496"/>
      <c r="E39" s="496"/>
      <c r="F39" s="496"/>
      <c r="G39" s="496"/>
      <c r="H39" s="496"/>
      <c r="I39" s="497"/>
    </row>
    <row r="40" spans="1:9" ht="72" customHeight="1" thickBot="1" x14ac:dyDescent="0.3">
      <c r="A40" s="498" t="s">
        <v>75</v>
      </c>
      <c r="B40" s="499"/>
      <c r="C40" s="500" t="s">
        <v>76</v>
      </c>
      <c r="D40" s="501"/>
      <c r="E40" s="501"/>
      <c r="F40" s="501"/>
      <c r="G40" s="501"/>
      <c r="H40" s="501"/>
      <c r="I40" s="502"/>
    </row>
    <row r="41" spans="1:9" ht="63" customHeight="1" thickBot="1" x14ac:dyDescent="0.3">
      <c r="A41" s="503" t="s">
        <v>77</v>
      </c>
      <c r="B41" s="504"/>
      <c r="C41" s="44"/>
      <c r="D41" s="44"/>
      <c r="E41" s="44"/>
      <c r="F41" s="44"/>
      <c r="G41" s="44"/>
      <c r="H41" s="44"/>
      <c r="I41" s="45"/>
    </row>
    <row r="42" spans="1:9" x14ac:dyDescent="0.25">
      <c r="A42" s="505" t="s">
        <v>78</v>
      </c>
      <c r="B42" s="506"/>
      <c r="C42" s="506"/>
      <c r="D42" s="506"/>
      <c r="E42" s="506"/>
      <c r="F42" s="506"/>
      <c r="G42" s="507"/>
      <c r="H42" s="507"/>
      <c r="I42" s="508"/>
    </row>
    <row r="43" spans="1:9" ht="17.25" thickBot="1" x14ac:dyDescent="0.3">
      <c r="A43" s="449" t="s">
        <v>143</v>
      </c>
      <c r="B43" s="450"/>
      <c r="C43" s="450"/>
      <c r="D43" s="450"/>
      <c r="E43" s="450"/>
      <c r="F43" s="450"/>
      <c r="G43" s="451"/>
      <c r="H43" s="451"/>
      <c r="I43" s="452"/>
    </row>
    <row r="44" spans="1:9" x14ac:dyDescent="0.25">
      <c r="A44" s="505" t="s">
        <v>79</v>
      </c>
      <c r="B44" s="506"/>
      <c r="C44" s="506"/>
      <c r="D44" s="506"/>
      <c r="E44" s="506"/>
      <c r="F44" s="506"/>
      <c r="G44" s="507"/>
      <c r="H44" s="507"/>
      <c r="I44" s="508"/>
    </row>
    <row r="45" spans="1:9" ht="16.5" customHeight="1" thickBot="1" x14ac:dyDescent="0.3">
      <c r="A45" s="449" t="s">
        <v>98</v>
      </c>
      <c r="B45" s="450"/>
      <c r="C45" s="450"/>
      <c r="D45" s="450"/>
      <c r="E45" s="450"/>
      <c r="F45" s="450"/>
      <c r="G45" s="451"/>
      <c r="H45" s="451"/>
      <c r="I45" s="452"/>
    </row>
    <row r="46" spans="1:9" x14ac:dyDescent="0.25">
      <c r="A46" s="509" t="s">
        <v>66</v>
      </c>
      <c r="B46" s="510"/>
      <c r="C46" s="513" t="s">
        <v>36</v>
      </c>
      <c r="D46" s="514"/>
      <c r="E46" s="514"/>
      <c r="F46" s="514"/>
      <c r="G46" s="514"/>
      <c r="H46" s="514"/>
      <c r="I46" s="515"/>
    </row>
    <row r="47" spans="1:9" x14ac:dyDescent="0.25">
      <c r="A47" s="511"/>
      <c r="B47" s="512"/>
      <c r="C47" s="428" t="s">
        <v>80</v>
      </c>
      <c r="D47" s="429"/>
      <c r="E47" s="429"/>
      <c r="F47" s="429"/>
      <c r="G47" s="429"/>
      <c r="H47" s="429"/>
      <c r="I47" s="430"/>
    </row>
    <row r="48" spans="1:9" x14ac:dyDescent="0.25">
      <c r="A48" s="561" t="s">
        <v>81</v>
      </c>
      <c r="B48" s="562" t="s">
        <v>82</v>
      </c>
      <c r="C48" s="489" t="s">
        <v>70</v>
      </c>
      <c r="D48" s="490"/>
      <c r="E48" s="490"/>
      <c r="F48" s="490"/>
      <c r="G48" s="490"/>
      <c r="H48" s="490"/>
      <c r="I48" s="491"/>
    </row>
    <row r="49" spans="1:9" x14ac:dyDescent="0.25">
      <c r="A49" s="561"/>
      <c r="B49" s="562"/>
      <c r="C49" s="492" t="s">
        <v>202</v>
      </c>
      <c r="D49" s="493"/>
      <c r="E49" s="493"/>
      <c r="F49" s="493"/>
      <c r="G49" s="493"/>
      <c r="H49" s="493"/>
      <c r="I49" s="494"/>
    </row>
    <row r="50" spans="1:9" ht="27" customHeight="1" thickBot="1" x14ac:dyDescent="0.3">
      <c r="A50" s="586" t="s">
        <v>71</v>
      </c>
      <c r="B50" s="587"/>
      <c r="C50" s="46"/>
      <c r="D50" s="47" t="s">
        <v>72</v>
      </c>
      <c r="E50" s="47" t="s">
        <v>72</v>
      </c>
      <c r="F50" s="47" t="s">
        <v>72</v>
      </c>
      <c r="G50" s="48">
        <f>SUM(Ararat!C32,Ararat!C62:C63,Ararat!C77)</f>
        <v>25000</v>
      </c>
      <c r="H50" s="48">
        <f>SUM(Ararat!D32,Ararat!D62:D63,Ararat!D77)</f>
        <v>35000</v>
      </c>
      <c r="I50" s="48">
        <f>SUM(Ararat!E32,Ararat!E62:E63,Ararat!E77)</f>
        <v>73300</v>
      </c>
    </row>
    <row r="51" spans="1:9" x14ac:dyDescent="0.25">
      <c r="A51" s="588" t="s">
        <v>73</v>
      </c>
      <c r="B51" s="589"/>
      <c r="C51" s="589"/>
      <c r="D51" s="589"/>
      <c r="E51" s="589"/>
      <c r="F51" s="589"/>
      <c r="G51" s="589"/>
      <c r="H51" s="589"/>
      <c r="I51" s="590"/>
    </row>
    <row r="52" spans="1:9" ht="17.25" thickBot="1" x14ac:dyDescent="0.3">
      <c r="A52" s="591" t="s">
        <v>678</v>
      </c>
      <c r="B52" s="592"/>
      <c r="C52" s="592"/>
      <c r="D52" s="592"/>
      <c r="E52" s="592"/>
      <c r="F52" s="592"/>
      <c r="G52" s="592"/>
      <c r="H52" s="592"/>
      <c r="I52" s="593"/>
    </row>
    <row r="53" spans="1:9" ht="17.25" thickBot="1" x14ac:dyDescent="0.3">
      <c r="A53" s="594" t="s">
        <v>74</v>
      </c>
      <c r="B53" s="595"/>
      <c r="C53" s="595"/>
      <c r="D53" s="595"/>
      <c r="E53" s="595"/>
      <c r="F53" s="595"/>
      <c r="G53" s="595"/>
      <c r="H53" s="595"/>
      <c r="I53" s="596"/>
    </row>
    <row r="54" spans="1:9" ht="81.75" customHeight="1" thickBot="1" x14ac:dyDescent="0.3">
      <c r="A54" s="597" t="s">
        <v>75</v>
      </c>
      <c r="B54" s="598"/>
      <c r="C54" s="599" t="s">
        <v>83</v>
      </c>
      <c r="D54" s="600"/>
      <c r="E54" s="600"/>
      <c r="F54" s="600"/>
      <c r="G54" s="600"/>
      <c r="H54" s="600"/>
      <c r="I54" s="601"/>
    </row>
    <row r="55" spans="1:9" ht="48.75" customHeight="1" thickBot="1" x14ac:dyDescent="0.3">
      <c r="A55" s="602" t="s">
        <v>77</v>
      </c>
      <c r="B55" s="603"/>
      <c r="C55" s="49"/>
      <c r="D55" s="49"/>
      <c r="E55" s="49"/>
      <c r="F55" s="49"/>
      <c r="G55" s="49"/>
      <c r="H55" s="49"/>
      <c r="I55" s="50"/>
    </row>
    <row r="56" spans="1:9" x14ac:dyDescent="0.25">
      <c r="A56" s="604" t="s">
        <v>78</v>
      </c>
      <c r="B56" s="605"/>
      <c r="C56" s="605"/>
      <c r="D56" s="605"/>
      <c r="E56" s="605"/>
      <c r="F56" s="605"/>
      <c r="G56" s="606"/>
      <c r="H56" s="606"/>
      <c r="I56" s="607"/>
    </row>
    <row r="57" spans="1:9" ht="17.25" thickBot="1" x14ac:dyDescent="0.3">
      <c r="A57" s="608" t="s">
        <v>144</v>
      </c>
      <c r="B57" s="609"/>
      <c r="C57" s="609"/>
      <c r="D57" s="609"/>
      <c r="E57" s="609"/>
      <c r="F57" s="609"/>
      <c r="G57" s="610"/>
      <c r="H57" s="610"/>
      <c r="I57" s="611"/>
    </row>
    <row r="58" spans="1:9" x14ac:dyDescent="0.25">
      <c r="A58" s="604" t="s">
        <v>79</v>
      </c>
      <c r="B58" s="605"/>
      <c r="C58" s="605"/>
      <c r="D58" s="605"/>
      <c r="E58" s="605"/>
      <c r="F58" s="605"/>
      <c r="G58" s="606"/>
      <c r="H58" s="606"/>
      <c r="I58" s="607"/>
    </row>
    <row r="59" spans="1:9" ht="17.25" thickBot="1" x14ac:dyDescent="0.3">
      <c r="A59" s="608" t="s">
        <v>99</v>
      </c>
      <c r="B59" s="609"/>
      <c r="C59" s="609"/>
      <c r="D59" s="609"/>
      <c r="E59" s="609"/>
      <c r="F59" s="609"/>
      <c r="G59" s="610"/>
      <c r="H59" s="610"/>
      <c r="I59" s="611"/>
    </row>
    <row r="60" spans="1:9" x14ac:dyDescent="0.3">
      <c r="A60" s="532" t="s">
        <v>66</v>
      </c>
      <c r="B60" s="533"/>
      <c r="C60" s="538" t="s">
        <v>36</v>
      </c>
      <c r="D60" s="546"/>
      <c r="E60" s="546"/>
      <c r="F60" s="546"/>
      <c r="G60" s="539"/>
      <c r="H60" s="546"/>
      <c r="I60" s="540"/>
    </row>
    <row r="61" spans="1:9" x14ac:dyDescent="0.3">
      <c r="A61" s="534"/>
      <c r="B61" s="535"/>
      <c r="C61" s="612" t="s">
        <v>126</v>
      </c>
      <c r="D61" s="613"/>
      <c r="E61" s="613"/>
      <c r="F61" s="614"/>
      <c r="G61" s="614"/>
      <c r="H61" s="614"/>
      <c r="I61" s="615"/>
    </row>
    <row r="62" spans="1:9" ht="17.25" thickBot="1" x14ac:dyDescent="0.35">
      <c r="A62" s="536"/>
      <c r="B62" s="537"/>
      <c r="C62" s="545" t="s">
        <v>87</v>
      </c>
      <c r="D62" s="546"/>
      <c r="E62" s="546"/>
      <c r="F62" s="547"/>
      <c r="G62" s="547"/>
      <c r="H62" s="547"/>
      <c r="I62" s="548"/>
    </row>
    <row r="63" spans="1:9" ht="17.25" thickBot="1" x14ac:dyDescent="0.35">
      <c r="A63" s="93" t="s">
        <v>120</v>
      </c>
      <c r="B63" s="94" t="s">
        <v>82</v>
      </c>
      <c r="C63" s="516" t="s">
        <v>127</v>
      </c>
      <c r="D63" s="517"/>
      <c r="E63" s="517"/>
      <c r="F63" s="517"/>
      <c r="G63" s="517"/>
      <c r="H63" s="517"/>
      <c r="I63" s="518"/>
    </row>
    <row r="64" spans="1:9" ht="32.25" customHeight="1" thickBot="1" x14ac:dyDescent="0.35">
      <c r="A64" s="641" t="s">
        <v>121</v>
      </c>
      <c r="B64" s="641"/>
      <c r="C64" s="57"/>
      <c r="D64" s="55" t="s">
        <v>72</v>
      </c>
      <c r="E64" s="55" t="s">
        <v>72</v>
      </c>
      <c r="F64" s="55" t="s">
        <v>72</v>
      </c>
      <c r="G64" s="5">
        <f>SUM(Ararat!C70,Ararat!C73,Ararat!C35:C36)</f>
        <v>6200</v>
      </c>
      <c r="H64" s="5">
        <f>SUM(Ararat!D70,Ararat!D73,Ararat!D35:D36)</f>
        <v>6200</v>
      </c>
      <c r="I64" s="5">
        <f>SUM(Ararat!E70,Ararat!E73,Ararat!E35:E36)</f>
        <v>8400</v>
      </c>
    </row>
    <row r="65" spans="1:9" ht="17.25" thickBot="1" x14ac:dyDescent="0.35">
      <c r="A65" s="642" t="s">
        <v>73</v>
      </c>
      <c r="B65" s="643"/>
      <c r="C65" s="556"/>
      <c r="D65" s="556"/>
      <c r="E65" s="556"/>
      <c r="F65" s="556"/>
      <c r="G65" s="556"/>
      <c r="H65" s="556"/>
      <c r="I65" s="557"/>
    </row>
    <row r="66" spans="1:9" ht="17.25" thickBot="1" x14ac:dyDescent="0.35">
      <c r="A66" s="519" t="s">
        <v>642</v>
      </c>
      <c r="B66" s="554"/>
      <c r="C66" s="554"/>
      <c r="D66" s="554"/>
      <c r="E66" s="554"/>
      <c r="F66" s="554"/>
      <c r="G66" s="554"/>
      <c r="H66" s="554"/>
      <c r="I66" s="520"/>
    </row>
    <row r="67" spans="1:9" ht="17.25" thickBot="1" x14ac:dyDescent="0.35">
      <c r="A67" s="638" t="s">
        <v>74</v>
      </c>
      <c r="B67" s="639"/>
      <c r="C67" s="639"/>
      <c r="D67" s="639"/>
      <c r="E67" s="639"/>
      <c r="F67" s="639"/>
      <c r="G67" s="639"/>
      <c r="H67" s="639"/>
      <c r="I67" s="640"/>
    </row>
    <row r="68" spans="1:9" ht="71.25" customHeight="1" thickBot="1" x14ac:dyDescent="0.35">
      <c r="A68" s="555" t="s">
        <v>75</v>
      </c>
      <c r="B68" s="557"/>
      <c r="C68" s="519" t="s">
        <v>122</v>
      </c>
      <c r="D68" s="554"/>
      <c r="E68" s="554"/>
      <c r="F68" s="554"/>
      <c r="G68" s="554"/>
      <c r="H68" s="554"/>
      <c r="I68" s="520"/>
    </row>
    <row r="69" spans="1:9" ht="46.5" customHeight="1" thickBot="1" x14ac:dyDescent="0.35">
      <c r="A69" s="555" t="s">
        <v>77</v>
      </c>
      <c r="B69" s="557"/>
      <c r="C69" s="92"/>
      <c r="D69" s="92"/>
      <c r="E69" s="92"/>
      <c r="F69" s="92"/>
      <c r="G69" s="92"/>
      <c r="H69" s="92"/>
      <c r="I69" s="92"/>
    </row>
    <row r="70" spans="1:9" ht="17.25" thickBot="1" x14ac:dyDescent="0.35">
      <c r="A70" s="555" t="s">
        <v>78</v>
      </c>
      <c r="B70" s="556"/>
      <c r="C70" s="556"/>
      <c r="D70" s="556"/>
      <c r="E70" s="556"/>
      <c r="F70" s="556"/>
      <c r="G70" s="556"/>
      <c r="H70" s="556"/>
      <c r="I70" s="557"/>
    </row>
    <row r="71" spans="1:9" ht="17.25" thickBot="1" x14ac:dyDescent="0.35">
      <c r="A71" s="555" t="s">
        <v>79</v>
      </c>
      <c r="B71" s="556"/>
      <c r="C71" s="556"/>
      <c r="D71" s="556"/>
      <c r="E71" s="556"/>
      <c r="F71" s="556"/>
      <c r="G71" s="556"/>
      <c r="H71" s="556"/>
      <c r="I71" s="557"/>
    </row>
    <row r="72" spans="1:9" ht="17.25" thickBot="1" x14ac:dyDescent="0.35">
      <c r="A72" s="519" t="s">
        <v>123</v>
      </c>
      <c r="B72" s="554"/>
      <c r="C72" s="554"/>
      <c r="D72" s="554"/>
      <c r="E72" s="554"/>
      <c r="F72" s="554"/>
      <c r="G72" s="554"/>
      <c r="H72" s="554"/>
      <c r="I72" s="520"/>
    </row>
    <row r="73" spans="1:9" ht="17.25" thickBot="1" x14ac:dyDescent="0.3"/>
    <row r="74" spans="1:9" x14ac:dyDescent="0.3">
      <c r="A74" s="552" t="s">
        <v>128</v>
      </c>
      <c r="B74" s="637"/>
      <c r="C74" s="637"/>
      <c r="D74" s="637"/>
      <c r="E74" s="637"/>
      <c r="F74" s="637"/>
      <c r="G74" s="637"/>
      <c r="H74" s="637"/>
      <c r="I74" s="553"/>
    </row>
    <row r="75" spans="1:9" ht="17.25" thickBot="1" x14ac:dyDescent="0.35">
      <c r="A75" s="516" t="s">
        <v>129</v>
      </c>
      <c r="B75" s="517"/>
      <c r="C75" s="517"/>
      <c r="D75" s="542"/>
      <c r="E75" s="542"/>
      <c r="F75" s="542"/>
      <c r="G75" s="542"/>
      <c r="H75" s="542"/>
      <c r="I75" s="544"/>
    </row>
    <row r="76" spans="1:9" ht="33" customHeight="1" x14ac:dyDescent="0.25">
      <c r="A76" s="629" t="s">
        <v>63</v>
      </c>
      <c r="B76" s="630"/>
      <c r="C76" s="630"/>
      <c r="D76" s="466" t="s">
        <v>39</v>
      </c>
      <c r="E76" s="466"/>
      <c r="F76" s="466"/>
      <c r="G76" s="466"/>
      <c r="H76" s="466"/>
      <c r="I76" s="466"/>
    </row>
    <row r="77" spans="1:9" ht="27" customHeight="1" x14ac:dyDescent="0.25">
      <c r="A77" s="631"/>
      <c r="B77" s="632"/>
      <c r="C77" s="632"/>
      <c r="D77" s="636" t="s">
        <v>130</v>
      </c>
      <c r="E77" s="636"/>
      <c r="F77" s="636"/>
      <c r="G77" s="636" t="s">
        <v>131</v>
      </c>
      <c r="H77" s="636"/>
      <c r="I77" s="636"/>
    </row>
    <row r="78" spans="1:9" ht="33.75" thickBot="1" x14ac:dyDescent="0.3">
      <c r="A78" s="633"/>
      <c r="B78" s="634"/>
      <c r="C78" s="635"/>
      <c r="D78" s="34" t="s">
        <v>14</v>
      </c>
      <c r="E78" s="34" t="s">
        <v>15</v>
      </c>
      <c r="F78" s="34" t="s">
        <v>5</v>
      </c>
      <c r="G78" s="34" t="s">
        <v>14</v>
      </c>
      <c r="H78" s="34" t="s">
        <v>15</v>
      </c>
      <c r="I78" s="34" t="s">
        <v>5</v>
      </c>
    </row>
    <row r="79" spans="1:9" x14ac:dyDescent="0.3">
      <c r="A79" s="532" t="s">
        <v>66</v>
      </c>
      <c r="B79" s="533"/>
      <c r="C79" s="538" t="s">
        <v>36</v>
      </c>
      <c r="D79" s="539"/>
      <c r="E79" s="539"/>
      <c r="F79" s="539"/>
      <c r="G79" s="539"/>
      <c r="H79" s="539"/>
      <c r="I79" s="540"/>
    </row>
    <row r="80" spans="1:9" x14ac:dyDescent="0.3">
      <c r="A80" s="534"/>
      <c r="B80" s="535"/>
      <c r="C80" s="612" t="s">
        <v>86</v>
      </c>
      <c r="D80" s="613"/>
      <c r="E80" s="613"/>
      <c r="F80" s="614"/>
      <c r="G80" s="614"/>
      <c r="H80" s="614"/>
      <c r="I80" s="615"/>
    </row>
    <row r="81" spans="1:9" ht="17.25" thickBot="1" x14ac:dyDescent="0.35">
      <c r="A81" s="536"/>
      <c r="B81" s="537"/>
      <c r="C81" s="545" t="s">
        <v>87</v>
      </c>
      <c r="D81" s="546"/>
      <c r="E81" s="546"/>
      <c r="F81" s="547"/>
      <c r="G81" s="547"/>
      <c r="H81" s="547"/>
      <c r="I81" s="548"/>
    </row>
    <row r="82" spans="1:9" ht="17.25" thickBot="1" x14ac:dyDescent="0.35">
      <c r="A82" s="54" t="s">
        <v>88</v>
      </c>
      <c r="B82" s="55" t="s">
        <v>89</v>
      </c>
      <c r="C82" s="516" t="s">
        <v>145</v>
      </c>
      <c r="D82" s="517"/>
      <c r="E82" s="517"/>
      <c r="F82" s="517"/>
      <c r="G82" s="517"/>
      <c r="H82" s="517"/>
      <c r="I82" s="518"/>
    </row>
    <row r="83" spans="1:9" ht="66.75" thickBot="1" x14ac:dyDescent="0.35">
      <c r="A83" s="552" t="s">
        <v>90</v>
      </c>
      <c r="B83" s="553"/>
      <c r="C83" s="56" t="s">
        <v>91</v>
      </c>
      <c r="D83" s="61">
        <v>0</v>
      </c>
      <c r="E83" s="61">
        <v>4</v>
      </c>
      <c r="F83" s="61">
        <v>4</v>
      </c>
      <c r="G83" s="55"/>
      <c r="H83" s="55"/>
      <c r="I83" s="55"/>
    </row>
    <row r="84" spans="1:9" ht="50.25" thickBot="1" x14ac:dyDescent="0.35">
      <c r="A84" s="516"/>
      <c r="B84" s="518"/>
      <c r="C84" s="56" t="s">
        <v>92</v>
      </c>
      <c r="D84" s="56"/>
      <c r="E84" s="56"/>
      <c r="F84" s="55"/>
      <c r="G84" s="55"/>
      <c r="H84" s="55"/>
      <c r="I84" s="55"/>
    </row>
    <row r="85" spans="1:9" ht="17.25" thickBot="1" x14ac:dyDescent="0.35">
      <c r="A85" s="519" t="s">
        <v>93</v>
      </c>
      <c r="B85" s="520"/>
      <c r="C85" s="56"/>
      <c r="D85" s="56"/>
      <c r="E85" s="56"/>
      <c r="F85" s="55"/>
      <c r="G85" s="55"/>
      <c r="H85" s="55"/>
      <c r="I85" s="55"/>
    </row>
    <row r="86" spans="1:9" ht="53.25" customHeight="1" thickBot="1" x14ac:dyDescent="0.35">
      <c r="A86" s="519" t="s">
        <v>94</v>
      </c>
      <c r="B86" s="554"/>
      <c r="C86" s="520"/>
      <c r="D86" s="56"/>
      <c r="E86" s="56"/>
      <c r="F86" s="55"/>
      <c r="G86" s="58">
        <f>SUM(Ararat!C45:C47)</f>
        <v>0</v>
      </c>
      <c r="H86" s="58">
        <f>SUM(Ararat!D45:D47)</f>
        <v>51000</v>
      </c>
      <c r="I86" s="58">
        <f>SUM(Ararat!E45:E47)</f>
        <v>51000</v>
      </c>
    </row>
    <row r="87" spans="1:9" ht="50.25" customHeight="1" thickBot="1" x14ac:dyDescent="0.35">
      <c r="A87" s="519" t="s">
        <v>95</v>
      </c>
      <c r="B87" s="520"/>
      <c r="C87" s="59">
        <f>I86</f>
        <v>51000</v>
      </c>
      <c r="D87" s="60"/>
      <c r="E87" s="60"/>
      <c r="F87" s="55"/>
      <c r="G87" s="55"/>
      <c r="H87" s="55"/>
      <c r="I87" s="55"/>
    </row>
    <row r="88" spans="1:9" ht="84" customHeight="1" thickBot="1" x14ac:dyDescent="0.35">
      <c r="A88" s="519" t="s">
        <v>96</v>
      </c>
      <c r="B88" s="520"/>
      <c r="C88" s="56"/>
      <c r="D88" s="56"/>
      <c r="E88" s="56"/>
      <c r="F88" s="55"/>
      <c r="G88" s="55"/>
      <c r="H88" s="55"/>
      <c r="I88" s="55"/>
    </row>
    <row r="89" spans="1:9" ht="17.25" thickBot="1" x14ac:dyDescent="0.35">
      <c r="A89" s="555" t="s">
        <v>78</v>
      </c>
      <c r="B89" s="556"/>
      <c r="C89" s="556"/>
      <c r="D89" s="556"/>
      <c r="E89" s="556"/>
      <c r="F89" s="556"/>
      <c r="G89" s="556"/>
      <c r="H89" s="556"/>
      <c r="I89" s="557"/>
    </row>
    <row r="90" spans="1:9" ht="17.25" thickBot="1" x14ac:dyDescent="0.35">
      <c r="A90" s="519" t="s">
        <v>146</v>
      </c>
      <c r="B90" s="554"/>
      <c r="C90" s="554"/>
      <c r="D90" s="554"/>
      <c r="E90" s="554"/>
      <c r="F90" s="554"/>
      <c r="G90" s="554"/>
      <c r="H90" s="554"/>
      <c r="I90" s="520"/>
    </row>
    <row r="91" spans="1:9" ht="17.25" thickBot="1" x14ac:dyDescent="0.35">
      <c r="A91" s="555" t="s">
        <v>79</v>
      </c>
      <c r="B91" s="556"/>
      <c r="C91" s="556"/>
      <c r="D91" s="556"/>
      <c r="E91" s="556"/>
      <c r="F91" s="556"/>
      <c r="G91" s="556"/>
      <c r="H91" s="556"/>
      <c r="I91" s="557"/>
    </row>
    <row r="92" spans="1:9" ht="17.25" thickBot="1" x14ac:dyDescent="0.35">
      <c r="A92" s="519" t="s">
        <v>97</v>
      </c>
      <c r="B92" s="554"/>
      <c r="C92" s="554"/>
      <c r="D92" s="554"/>
      <c r="E92" s="554"/>
      <c r="F92" s="554"/>
      <c r="G92" s="554"/>
      <c r="H92" s="554"/>
      <c r="I92" s="520"/>
    </row>
    <row r="93" spans="1:9" x14ac:dyDescent="0.3">
      <c r="A93" s="532" t="s">
        <v>66</v>
      </c>
      <c r="B93" s="533"/>
      <c r="C93" s="538" t="s">
        <v>36</v>
      </c>
      <c r="D93" s="539"/>
      <c r="E93" s="539"/>
      <c r="F93" s="539"/>
      <c r="G93" s="539"/>
      <c r="H93" s="539"/>
      <c r="I93" s="540"/>
    </row>
    <row r="94" spans="1:9" x14ac:dyDescent="0.3">
      <c r="A94" s="534"/>
      <c r="B94" s="535"/>
      <c r="C94" s="612" t="s">
        <v>132</v>
      </c>
      <c r="D94" s="613"/>
      <c r="E94" s="613"/>
      <c r="F94" s="614"/>
      <c r="G94" s="614"/>
      <c r="H94" s="614"/>
      <c r="I94" s="615"/>
    </row>
    <row r="95" spans="1:9" ht="17.25" thickBot="1" x14ac:dyDescent="0.35">
      <c r="A95" s="536"/>
      <c r="B95" s="537"/>
      <c r="C95" s="545" t="s">
        <v>87</v>
      </c>
      <c r="D95" s="546"/>
      <c r="E95" s="546"/>
      <c r="F95" s="547"/>
      <c r="G95" s="547"/>
      <c r="H95" s="547"/>
      <c r="I95" s="548"/>
    </row>
    <row r="96" spans="1:9" ht="17.25" thickBot="1" x14ac:dyDescent="0.35">
      <c r="A96" s="54" t="s">
        <v>125</v>
      </c>
      <c r="B96" s="55" t="s">
        <v>89</v>
      </c>
      <c r="C96" s="516" t="s">
        <v>133</v>
      </c>
      <c r="D96" s="517"/>
      <c r="E96" s="517"/>
      <c r="F96" s="517"/>
      <c r="G96" s="517"/>
      <c r="H96" s="517"/>
      <c r="I96" s="518"/>
    </row>
    <row r="97" spans="1:9" ht="49.5" customHeight="1" thickBot="1" x14ac:dyDescent="0.35">
      <c r="A97" s="519" t="s">
        <v>90</v>
      </c>
      <c r="B97" s="520"/>
      <c r="C97" s="308" t="s">
        <v>690</v>
      </c>
      <c r="D97" s="277">
        <v>30</v>
      </c>
      <c r="E97" s="277">
        <v>50</v>
      </c>
      <c r="F97" s="277">
        <v>60</v>
      </c>
      <c r="G97" s="55"/>
      <c r="H97" s="55"/>
      <c r="I97" s="55"/>
    </row>
    <row r="98" spans="1:9" ht="17.25" thickBot="1" x14ac:dyDescent="0.35">
      <c r="A98" s="519" t="s">
        <v>93</v>
      </c>
      <c r="B98" s="520"/>
      <c r="C98" s="56"/>
      <c r="D98" s="56"/>
      <c r="E98" s="56"/>
      <c r="F98" s="55"/>
      <c r="G98" s="55"/>
      <c r="H98" s="55"/>
      <c r="I98" s="55"/>
    </row>
    <row r="99" spans="1:9" ht="62.25" customHeight="1" thickBot="1" x14ac:dyDescent="0.35">
      <c r="A99" s="519" t="s">
        <v>94</v>
      </c>
      <c r="B99" s="554"/>
      <c r="C99" s="520"/>
      <c r="D99" s="56"/>
      <c r="E99" s="56"/>
      <c r="F99" s="55"/>
      <c r="G99" s="95">
        <f>SUM(Ararat!C48:C61)</f>
        <v>287000</v>
      </c>
      <c r="H99" s="95">
        <f>SUM(Ararat!D48:D61)</f>
        <v>441340</v>
      </c>
      <c r="I99" s="95">
        <f>SUM(Ararat!E48:E61)</f>
        <v>479925</v>
      </c>
    </row>
    <row r="100" spans="1:9" ht="36" customHeight="1" thickBot="1" x14ac:dyDescent="0.35">
      <c r="A100" s="519" t="s">
        <v>95</v>
      </c>
      <c r="B100" s="520"/>
      <c r="C100" s="96">
        <f>I99</f>
        <v>479925</v>
      </c>
      <c r="D100" s="96"/>
      <c r="E100" s="96"/>
      <c r="F100" s="55"/>
      <c r="G100" s="55"/>
      <c r="H100" s="55"/>
      <c r="I100" s="55"/>
    </row>
    <row r="101" spans="1:9" ht="90.75" customHeight="1" thickBot="1" x14ac:dyDescent="0.35">
      <c r="A101" s="519" t="s">
        <v>96</v>
      </c>
      <c r="B101" s="520"/>
      <c r="C101" s="56"/>
      <c r="D101" s="56"/>
      <c r="E101" s="56"/>
      <c r="F101" s="55"/>
      <c r="G101" s="55"/>
      <c r="H101" s="55"/>
      <c r="I101" s="55"/>
    </row>
    <row r="102" spans="1:9" x14ac:dyDescent="0.3">
      <c r="A102" s="616" t="s">
        <v>78</v>
      </c>
      <c r="B102" s="617"/>
      <c r="C102" s="617"/>
      <c r="D102" s="617"/>
      <c r="E102" s="617"/>
      <c r="F102" s="617"/>
      <c r="G102" s="617"/>
      <c r="H102" s="617"/>
      <c r="I102" s="618"/>
    </row>
    <row r="103" spans="1:9" ht="17.25" thickBot="1" x14ac:dyDescent="0.35">
      <c r="A103" s="516" t="s">
        <v>147</v>
      </c>
      <c r="B103" s="517"/>
      <c r="C103" s="517"/>
      <c r="D103" s="517"/>
      <c r="E103" s="517"/>
      <c r="F103" s="517"/>
      <c r="G103" s="517"/>
      <c r="H103" s="517"/>
      <c r="I103" s="518"/>
    </row>
    <row r="104" spans="1:9" x14ac:dyDescent="0.3">
      <c r="A104" s="616" t="s">
        <v>79</v>
      </c>
      <c r="B104" s="617"/>
      <c r="C104" s="617"/>
      <c r="D104" s="617"/>
      <c r="E104" s="617"/>
      <c r="F104" s="617"/>
      <c r="G104" s="617"/>
      <c r="H104" s="617"/>
      <c r="I104" s="618"/>
    </row>
    <row r="105" spans="1:9" ht="21.75" customHeight="1" thickBot="1" x14ac:dyDescent="0.35">
      <c r="A105" s="516" t="s">
        <v>97</v>
      </c>
      <c r="B105" s="517"/>
      <c r="C105" s="517"/>
      <c r="D105" s="517"/>
      <c r="E105" s="517"/>
      <c r="F105" s="517"/>
      <c r="G105" s="517"/>
      <c r="H105" s="517"/>
      <c r="I105" s="518"/>
    </row>
    <row r="106" spans="1:9" x14ac:dyDescent="0.3">
      <c r="A106" s="532" t="s">
        <v>66</v>
      </c>
      <c r="B106" s="533"/>
      <c r="C106" s="538" t="s">
        <v>36</v>
      </c>
      <c r="D106" s="539"/>
      <c r="E106" s="539"/>
      <c r="F106" s="539"/>
      <c r="G106" s="539"/>
      <c r="H106" s="539"/>
      <c r="I106" s="540"/>
    </row>
    <row r="107" spans="1:9" x14ac:dyDescent="0.3">
      <c r="A107" s="534"/>
      <c r="B107" s="535"/>
      <c r="C107" s="541" t="s">
        <v>135</v>
      </c>
      <c r="D107" s="542"/>
      <c r="E107" s="542"/>
      <c r="F107" s="543"/>
      <c r="G107" s="543"/>
      <c r="H107" s="543"/>
      <c r="I107" s="544"/>
    </row>
    <row r="108" spans="1:9" ht="17.25" thickBot="1" x14ac:dyDescent="0.35">
      <c r="A108" s="536"/>
      <c r="B108" s="537"/>
      <c r="C108" s="545" t="s">
        <v>87</v>
      </c>
      <c r="D108" s="546"/>
      <c r="E108" s="546"/>
      <c r="F108" s="547"/>
      <c r="G108" s="547"/>
      <c r="H108" s="547"/>
      <c r="I108" s="548"/>
    </row>
    <row r="109" spans="1:9" ht="17.25" thickBot="1" x14ac:dyDescent="0.35">
      <c r="A109" s="54" t="s">
        <v>124</v>
      </c>
      <c r="B109" s="55" t="s">
        <v>89</v>
      </c>
      <c r="C109" s="549" t="s">
        <v>135</v>
      </c>
      <c r="D109" s="550"/>
      <c r="E109" s="550"/>
      <c r="F109" s="550"/>
      <c r="G109" s="550"/>
      <c r="H109" s="550"/>
      <c r="I109" s="551"/>
    </row>
    <row r="110" spans="1:9" ht="33.75" thickBot="1" x14ac:dyDescent="0.35">
      <c r="A110" s="519" t="s">
        <v>90</v>
      </c>
      <c r="B110" s="520"/>
      <c r="C110" s="56" t="s">
        <v>136</v>
      </c>
      <c r="D110" s="292">
        <v>7</v>
      </c>
      <c r="E110" s="56"/>
      <c r="F110" s="55"/>
      <c r="G110" s="55"/>
      <c r="H110" s="55"/>
      <c r="I110" s="55"/>
    </row>
    <row r="111" spans="1:9" ht="17.25" thickBot="1" x14ac:dyDescent="0.35">
      <c r="A111" s="519" t="s">
        <v>93</v>
      </c>
      <c r="B111" s="520"/>
      <c r="C111" s="56"/>
      <c r="D111" s="56"/>
      <c r="E111" s="56"/>
      <c r="F111" s="55"/>
      <c r="G111" s="55"/>
      <c r="H111" s="55"/>
      <c r="I111" s="55"/>
    </row>
    <row r="112" spans="1:9" ht="58.5" customHeight="1" thickBot="1" x14ac:dyDescent="0.35">
      <c r="A112" s="519" t="s">
        <v>94</v>
      </c>
      <c r="B112" s="554"/>
      <c r="C112" s="520"/>
      <c r="D112" s="56"/>
      <c r="E112" s="56"/>
      <c r="F112" s="55"/>
      <c r="G112" s="58">
        <f>SUM(Ararat!C19:C26)</f>
        <v>42100</v>
      </c>
      <c r="H112" s="58">
        <f>SUM(Ararat!D19:D26)</f>
        <v>69100</v>
      </c>
      <c r="I112" s="58">
        <f>SUM(Ararat!E19:E26)</f>
        <v>87100</v>
      </c>
    </row>
    <row r="113" spans="1:9" ht="17.25" thickBot="1" x14ac:dyDescent="0.35">
      <c r="A113" s="519" t="s">
        <v>95</v>
      </c>
      <c r="B113" s="520"/>
      <c r="C113" s="59">
        <f>I112</f>
        <v>87100</v>
      </c>
      <c r="D113" s="59"/>
      <c r="E113" s="59"/>
      <c r="F113" s="55"/>
      <c r="G113" s="55"/>
      <c r="H113" s="55"/>
      <c r="I113" s="55"/>
    </row>
    <row r="114" spans="1:9" ht="96.75" customHeight="1" thickBot="1" x14ac:dyDescent="0.35">
      <c r="A114" s="519" t="s">
        <v>96</v>
      </c>
      <c r="B114" s="520"/>
      <c r="C114" s="56"/>
      <c r="D114" s="56"/>
      <c r="E114" s="56"/>
      <c r="F114" s="55"/>
      <c r="G114" s="55"/>
      <c r="H114" s="55"/>
      <c r="I114" s="55"/>
    </row>
    <row r="115" spans="1:9" x14ac:dyDescent="0.3">
      <c r="A115" s="616" t="s">
        <v>78</v>
      </c>
      <c r="B115" s="617"/>
      <c r="C115" s="617"/>
      <c r="D115" s="617"/>
      <c r="E115" s="617"/>
      <c r="F115" s="617"/>
      <c r="G115" s="617"/>
      <c r="H115" s="617"/>
      <c r="I115" s="618"/>
    </row>
    <row r="116" spans="1:9" ht="17.25" thickBot="1" x14ac:dyDescent="0.35">
      <c r="A116" s="516" t="s">
        <v>148</v>
      </c>
      <c r="B116" s="517"/>
      <c r="C116" s="517"/>
      <c r="D116" s="517"/>
      <c r="E116" s="517"/>
      <c r="F116" s="517"/>
      <c r="G116" s="517"/>
      <c r="H116" s="517"/>
      <c r="I116" s="518"/>
    </row>
    <row r="117" spans="1:9" x14ac:dyDescent="0.3">
      <c r="A117" s="616" t="s">
        <v>79</v>
      </c>
      <c r="B117" s="617"/>
      <c r="C117" s="617"/>
      <c r="D117" s="617"/>
      <c r="E117" s="617"/>
      <c r="F117" s="617"/>
      <c r="G117" s="617"/>
      <c r="H117" s="617"/>
      <c r="I117" s="618"/>
    </row>
    <row r="118" spans="1:9" ht="17.25" thickBot="1" x14ac:dyDescent="0.35">
      <c r="A118" s="516" t="s">
        <v>97</v>
      </c>
      <c r="B118" s="517"/>
      <c r="C118" s="517"/>
      <c r="D118" s="517"/>
      <c r="E118" s="517"/>
      <c r="F118" s="517"/>
      <c r="G118" s="517"/>
      <c r="H118" s="517"/>
      <c r="I118" s="518"/>
    </row>
    <row r="119" spans="1:9" x14ac:dyDescent="0.25">
      <c r="A119" s="468" t="s">
        <v>66</v>
      </c>
      <c r="B119" s="469"/>
      <c r="C119" s="472" t="s">
        <v>36</v>
      </c>
      <c r="D119" s="473"/>
      <c r="E119" s="473"/>
      <c r="F119" s="473"/>
      <c r="G119" s="473"/>
      <c r="H119" s="473"/>
      <c r="I119" s="474"/>
    </row>
    <row r="120" spans="1:9" x14ac:dyDescent="0.25">
      <c r="A120" s="470"/>
      <c r="B120" s="471"/>
      <c r="C120" s="558" t="s">
        <v>137</v>
      </c>
      <c r="D120" s="559"/>
      <c r="E120" s="559"/>
      <c r="F120" s="559"/>
      <c r="G120" s="559"/>
      <c r="H120" s="559"/>
      <c r="I120" s="560"/>
    </row>
    <row r="121" spans="1:9" x14ac:dyDescent="0.25">
      <c r="A121" s="478" t="s">
        <v>101</v>
      </c>
      <c r="B121" s="479" t="s">
        <v>89</v>
      </c>
      <c r="C121" s="580" t="s">
        <v>70</v>
      </c>
      <c r="D121" s="581"/>
      <c r="E121" s="581"/>
      <c r="F121" s="581"/>
      <c r="G121" s="581"/>
      <c r="H121" s="581"/>
      <c r="I121" s="582"/>
    </row>
    <row r="122" spans="1:9" ht="17.25" thickBot="1" x14ac:dyDescent="0.3">
      <c r="A122" s="578"/>
      <c r="B122" s="579"/>
      <c r="C122" s="583" t="s">
        <v>138</v>
      </c>
      <c r="D122" s="584"/>
      <c r="E122" s="584"/>
      <c r="F122" s="584"/>
      <c r="G122" s="584"/>
      <c r="H122" s="584"/>
      <c r="I122" s="585"/>
    </row>
    <row r="123" spans="1:9" ht="37.5" customHeight="1" x14ac:dyDescent="0.25">
      <c r="A123" s="563" t="s">
        <v>90</v>
      </c>
      <c r="B123" s="564"/>
      <c r="C123" s="62" t="s">
        <v>139</v>
      </c>
      <c r="D123" s="97">
        <v>0</v>
      </c>
      <c r="E123" s="97">
        <v>5</v>
      </c>
      <c r="F123" s="97">
        <v>5</v>
      </c>
      <c r="G123" s="98"/>
      <c r="H123" s="98"/>
      <c r="I123" s="65"/>
    </row>
    <row r="124" spans="1:9" ht="41.25" customHeight="1" thickBot="1" x14ac:dyDescent="0.3">
      <c r="A124" s="565" t="s">
        <v>93</v>
      </c>
      <c r="B124" s="566"/>
      <c r="C124" s="66"/>
      <c r="D124" s="66"/>
      <c r="E124" s="66"/>
      <c r="F124" s="67"/>
      <c r="G124" s="68"/>
      <c r="H124" s="68"/>
      <c r="I124" s="69"/>
    </row>
    <row r="125" spans="1:9" ht="66.75" customHeight="1" thickBot="1" x14ac:dyDescent="0.3">
      <c r="A125" s="567" t="s">
        <v>105</v>
      </c>
      <c r="B125" s="568"/>
      <c r="C125" s="568"/>
      <c r="D125" s="70"/>
      <c r="E125" s="70"/>
      <c r="F125" s="71"/>
      <c r="G125" s="99" t="e">
        <f>SUM(Gegharqunik!#REF!)</f>
        <v>#REF!</v>
      </c>
      <c r="H125" s="99">
        <f>SUM(Ararat!D27:D31)</f>
        <v>67300</v>
      </c>
      <c r="I125" s="99">
        <f>SUM(Ararat!E27:E31)</f>
        <v>73000</v>
      </c>
    </row>
    <row r="126" spans="1:9" ht="46.5" customHeight="1" thickBot="1" x14ac:dyDescent="0.3">
      <c r="A126" s="569" t="s">
        <v>106</v>
      </c>
      <c r="B126" s="570"/>
      <c r="C126" s="100">
        <f>I125</f>
        <v>73000</v>
      </c>
      <c r="D126" s="100"/>
      <c r="E126" s="100"/>
      <c r="F126" s="71"/>
      <c r="G126" s="74"/>
      <c r="H126" s="74"/>
      <c r="I126" s="75"/>
    </row>
    <row r="127" spans="1:9" ht="83.25" customHeight="1" thickBot="1" x14ac:dyDescent="0.3">
      <c r="A127" s="569" t="s">
        <v>107</v>
      </c>
      <c r="B127" s="570"/>
      <c r="C127" s="76"/>
      <c r="D127" s="76"/>
      <c r="E127" s="76"/>
      <c r="F127" s="71"/>
      <c r="G127" s="74"/>
      <c r="H127" s="74"/>
      <c r="I127" s="75"/>
    </row>
    <row r="128" spans="1:9" x14ac:dyDescent="0.25">
      <c r="A128" s="505" t="s">
        <v>78</v>
      </c>
      <c r="B128" s="506"/>
      <c r="C128" s="506"/>
      <c r="D128" s="506"/>
      <c r="E128" s="506"/>
      <c r="F128" s="506"/>
      <c r="G128" s="507"/>
      <c r="H128" s="507"/>
      <c r="I128" s="508"/>
    </row>
    <row r="129" spans="1:9" ht="17.25" thickBot="1" x14ac:dyDescent="0.3">
      <c r="A129" s="449" t="s">
        <v>149</v>
      </c>
      <c r="B129" s="450"/>
      <c r="C129" s="450"/>
      <c r="D129" s="450"/>
      <c r="E129" s="450"/>
      <c r="F129" s="450"/>
      <c r="G129" s="451"/>
      <c r="H129" s="451"/>
      <c r="I129" s="452"/>
    </row>
    <row r="130" spans="1:9" x14ac:dyDescent="0.25">
      <c r="A130" s="505" t="s">
        <v>79</v>
      </c>
      <c r="B130" s="506"/>
      <c r="C130" s="506"/>
      <c r="D130" s="506"/>
      <c r="E130" s="506"/>
      <c r="F130" s="506"/>
      <c r="G130" s="507"/>
      <c r="H130" s="507"/>
      <c r="I130" s="508"/>
    </row>
    <row r="131" spans="1:9" ht="17.25" thickBot="1" x14ac:dyDescent="0.3">
      <c r="A131" s="449" t="s">
        <v>97</v>
      </c>
      <c r="B131" s="450"/>
      <c r="C131" s="450"/>
      <c r="D131" s="450"/>
      <c r="E131" s="450"/>
      <c r="F131" s="450"/>
      <c r="G131" s="451"/>
      <c r="H131" s="451"/>
      <c r="I131" s="452"/>
    </row>
    <row r="132" spans="1:9" x14ac:dyDescent="0.25">
      <c r="A132" s="468" t="s">
        <v>66</v>
      </c>
      <c r="B132" s="469"/>
      <c r="C132" s="472" t="s">
        <v>36</v>
      </c>
      <c r="D132" s="473"/>
      <c r="E132" s="473"/>
      <c r="F132" s="473"/>
      <c r="G132" s="473"/>
      <c r="H132" s="473"/>
      <c r="I132" s="474"/>
    </row>
    <row r="133" spans="1:9" x14ac:dyDescent="0.25">
      <c r="A133" s="470"/>
      <c r="B133" s="471"/>
      <c r="C133" s="558" t="s">
        <v>100</v>
      </c>
      <c r="D133" s="559"/>
      <c r="E133" s="559"/>
      <c r="F133" s="559"/>
      <c r="G133" s="559"/>
      <c r="H133" s="559"/>
      <c r="I133" s="560"/>
    </row>
    <row r="134" spans="1:9" x14ac:dyDescent="0.25">
      <c r="A134" s="478" t="s">
        <v>150</v>
      </c>
      <c r="B134" s="479" t="s">
        <v>89</v>
      </c>
      <c r="C134" s="580" t="s">
        <v>70</v>
      </c>
      <c r="D134" s="581"/>
      <c r="E134" s="581"/>
      <c r="F134" s="581"/>
      <c r="G134" s="581"/>
      <c r="H134" s="581"/>
      <c r="I134" s="582"/>
    </row>
    <row r="135" spans="1:9" ht="38.25" customHeight="1" thickBot="1" x14ac:dyDescent="0.3">
      <c r="A135" s="578"/>
      <c r="B135" s="579"/>
      <c r="C135" s="583" t="s">
        <v>102</v>
      </c>
      <c r="D135" s="584"/>
      <c r="E135" s="584"/>
      <c r="F135" s="584"/>
      <c r="G135" s="584"/>
      <c r="H135" s="584"/>
      <c r="I135" s="585"/>
    </row>
    <row r="136" spans="1:9" ht="66" x14ac:dyDescent="0.25">
      <c r="A136" s="563" t="s">
        <v>90</v>
      </c>
      <c r="B136" s="564"/>
      <c r="C136" s="62" t="s">
        <v>103</v>
      </c>
      <c r="D136" s="97">
        <v>57</v>
      </c>
      <c r="E136" s="97">
        <v>57</v>
      </c>
      <c r="F136" s="97">
        <v>57</v>
      </c>
      <c r="G136" s="64"/>
      <c r="H136" s="64"/>
      <c r="I136" s="65"/>
    </row>
    <row r="137" spans="1:9" ht="93" customHeight="1" thickBot="1" x14ac:dyDescent="0.3">
      <c r="A137" s="565" t="s">
        <v>93</v>
      </c>
      <c r="B137" s="566"/>
      <c r="C137" s="66" t="s">
        <v>104</v>
      </c>
      <c r="D137" s="66"/>
      <c r="E137" s="66"/>
      <c r="F137" s="67">
        <v>100</v>
      </c>
      <c r="G137" s="68"/>
      <c r="H137" s="68"/>
      <c r="I137" s="69"/>
    </row>
    <row r="138" spans="1:9" ht="54.75" customHeight="1" thickBot="1" x14ac:dyDescent="0.3">
      <c r="A138" s="567" t="s">
        <v>105</v>
      </c>
      <c r="B138" s="568"/>
      <c r="C138" s="568"/>
      <c r="D138" s="70"/>
      <c r="E138" s="70"/>
      <c r="F138" s="71"/>
      <c r="G138" s="72">
        <f>Ararat!C78</f>
        <v>44000</v>
      </c>
      <c r="H138" s="72">
        <f>Ararat!D78</f>
        <v>44000</v>
      </c>
      <c r="I138" s="72">
        <f>Ararat!E78</f>
        <v>44000</v>
      </c>
    </row>
    <row r="139" spans="1:9" ht="53.25" customHeight="1" thickBot="1" x14ac:dyDescent="0.3">
      <c r="A139" s="569" t="s">
        <v>106</v>
      </c>
      <c r="B139" s="570"/>
      <c r="C139" s="72">
        <f>I138</f>
        <v>44000</v>
      </c>
      <c r="D139" s="73"/>
      <c r="E139" s="73"/>
      <c r="F139" s="71"/>
      <c r="G139" s="74"/>
      <c r="H139" s="74"/>
      <c r="I139" s="75"/>
    </row>
    <row r="140" spans="1:9" ht="87" customHeight="1" thickBot="1" x14ac:dyDescent="0.3">
      <c r="A140" s="569" t="s">
        <v>107</v>
      </c>
      <c r="B140" s="570"/>
      <c r="C140" s="76"/>
      <c r="D140" s="76"/>
      <c r="E140" s="76"/>
      <c r="F140" s="71"/>
      <c r="G140" s="74"/>
      <c r="H140" s="74"/>
      <c r="I140" s="75"/>
    </row>
    <row r="141" spans="1:9" x14ac:dyDescent="0.25">
      <c r="A141" s="505" t="s">
        <v>78</v>
      </c>
      <c r="B141" s="506"/>
      <c r="C141" s="506"/>
      <c r="D141" s="506"/>
      <c r="E141" s="506"/>
      <c r="F141" s="506"/>
      <c r="G141" s="507"/>
      <c r="H141" s="507"/>
      <c r="I141" s="508"/>
    </row>
    <row r="142" spans="1:9" ht="17.25" thickBot="1" x14ac:dyDescent="0.3">
      <c r="A142" s="449" t="s">
        <v>151</v>
      </c>
      <c r="B142" s="450"/>
      <c r="C142" s="450"/>
      <c r="D142" s="450"/>
      <c r="E142" s="450"/>
      <c r="F142" s="450"/>
      <c r="G142" s="451"/>
      <c r="H142" s="451"/>
      <c r="I142" s="452"/>
    </row>
    <row r="143" spans="1:9" x14ac:dyDescent="0.25">
      <c r="A143" s="505" t="s">
        <v>79</v>
      </c>
      <c r="B143" s="506"/>
      <c r="C143" s="506"/>
      <c r="D143" s="506"/>
      <c r="E143" s="506"/>
      <c r="F143" s="506"/>
      <c r="G143" s="507"/>
      <c r="H143" s="507"/>
      <c r="I143" s="508"/>
    </row>
    <row r="144" spans="1:9" ht="17.25" thickBot="1" x14ac:dyDescent="0.3">
      <c r="A144" s="449" t="s">
        <v>97</v>
      </c>
      <c r="B144" s="450"/>
      <c r="C144" s="450"/>
      <c r="D144" s="450"/>
      <c r="E144" s="450"/>
      <c r="F144" s="450"/>
      <c r="G144" s="451"/>
      <c r="H144" s="451"/>
      <c r="I144" s="452"/>
    </row>
    <row r="148" spans="5:5" x14ac:dyDescent="0.25">
      <c r="E148" s="51" t="s">
        <v>691</v>
      </c>
    </row>
  </sheetData>
  <mergeCells count="159"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9:C31"/>
    <mergeCell ref="A27:I27"/>
    <mergeCell ref="D29:I29"/>
    <mergeCell ref="D30:F30"/>
    <mergeCell ref="G30:I3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76:C78"/>
    <mergeCell ref="D76:I76"/>
    <mergeCell ref="D77:F77"/>
    <mergeCell ref="G77:I77"/>
    <mergeCell ref="A72:I72"/>
    <mergeCell ref="A74:I74"/>
    <mergeCell ref="A75:I75"/>
    <mergeCell ref="C68:I68"/>
    <mergeCell ref="A56:I56"/>
    <mergeCell ref="A57:I57"/>
    <mergeCell ref="A59:I59"/>
    <mergeCell ref="A60:B62"/>
    <mergeCell ref="A66:I66"/>
    <mergeCell ref="A67:I67"/>
    <mergeCell ref="A68:B68"/>
    <mergeCell ref="A69:B69"/>
    <mergeCell ref="A70:I70"/>
    <mergeCell ref="A71:I71"/>
    <mergeCell ref="C60:I60"/>
    <mergeCell ref="C61:I61"/>
    <mergeCell ref="C62:I62"/>
    <mergeCell ref="C63:I63"/>
    <mergeCell ref="A64:B64"/>
    <mergeCell ref="A65:I65"/>
    <mergeCell ref="A32:B33"/>
    <mergeCell ref="C32:I32"/>
    <mergeCell ref="A34:A35"/>
    <mergeCell ref="B34:B35"/>
    <mergeCell ref="C35:I35"/>
    <mergeCell ref="A36:B36"/>
    <mergeCell ref="A42:I42"/>
    <mergeCell ref="A43:I43"/>
    <mergeCell ref="A45:I45"/>
    <mergeCell ref="A37:I37"/>
    <mergeCell ref="C33:I33"/>
    <mergeCell ref="C49:I49"/>
    <mergeCell ref="A50:B50"/>
    <mergeCell ref="A53:I53"/>
    <mergeCell ref="C54:I54"/>
    <mergeCell ref="A55:B55"/>
    <mergeCell ref="A58:I58"/>
    <mergeCell ref="A38:I38"/>
    <mergeCell ref="A39:I39"/>
    <mergeCell ref="A40:B40"/>
    <mergeCell ref="C40:I40"/>
    <mergeCell ref="A41:B41"/>
    <mergeCell ref="A44:I44"/>
    <mergeCell ref="A46:B47"/>
    <mergeCell ref="A51:I51"/>
    <mergeCell ref="A52:I52"/>
    <mergeCell ref="A54:B54"/>
    <mergeCell ref="C46:I46"/>
    <mergeCell ref="C47:I47"/>
    <mergeCell ref="C48:I48"/>
    <mergeCell ref="A48:A49"/>
    <mergeCell ref="B48:B49"/>
    <mergeCell ref="C96:I96"/>
    <mergeCell ref="A97:B97"/>
    <mergeCell ref="A98:B98"/>
    <mergeCell ref="A99:C99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86:C86"/>
    <mergeCell ref="A87:B87"/>
    <mergeCell ref="A88:B88"/>
    <mergeCell ref="A89:I89"/>
    <mergeCell ref="A90:I90"/>
    <mergeCell ref="A91:I91"/>
    <mergeCell ref="C82:I82"/>
    <mergeCell ref="A85:B85"/>
    <mergeCell ref="C80:I80"/>
    <mergeCell ref="C81:I81"/>
    <mergeCell ref="C109:I109"/>
    <mergeCell ref="A110:B110"/>
    <mergeCell ref="A111:B111"/>
    <mergeCell ref="A112:C112"/>
    <mergeCell ref="A113:B113"/>
    <mergeCell ref="A114:B114"/>
    <mergeCell ref="A102:I102"/>
    <mergeCell ref="A103:I103"/>
    <mergeCell ref="A104:I104"/>
    <mergeCell ref="A105:I105"/>
    <mergeCell ref="A106:B108"/>
    <mergeCell ref="C106:I106"/>
    <mergeCell ref="C107:I107"/>
    <mergeCell ref="C108:I108"/>
    <mergeCell ref="A121:A122"/>
    <mergeCell ref="B121:B122"/>
    <mergeCell ref="C121:I121"/>
    <mergeCell ref="C122:I122"/>
    <mergeCell ref="A123:B123"/>
    <mergeCell ref="A124:B124"/>
    <mergeCell ref="A115:I115"/>
    <mergeCell ref="A116:I116"/>
    <mergeCell ref="A117:I117"/>
    <mergeCell ref="A118:I118"/>
    <mergeCell ref="A119:B120"/>
    <mergeCell ref="C119:I119"/>
    <mergeCell ref="C120:I120"/>
    <mergeCell ref="A131:I131"/>
    <mergeCell ref="A132:B133"/>
    <mergeCell ref="C132:I132"/>
    <mergeCell ref="C133:I133"/>
    <mergeCell ref="A134:A135"/>
    <mergeCell ref="B134:B135"/>
    <mergeCell ref="C134:I134"/>
    <mergeCell ref="C135:I135"/>
    <mergeCell ref="A125:C125"/>
    <mergeCell ref="A126:B126"/>
    <mergeCell ref="A127:B127"/>
    <mergeCell ref="A128:I128"/>
    <mergeCell ref="A129:I129"/>
    <mergeCell ref="A130:I130"/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</mergeCells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zoomScale="85" zoomScaleNormal="85" workbookViewId="0">
      <selection activeCell="A2" sqref="A2:E2"/>
    </sheetView>
  </sheetViews>
  <sheetFormatPr defaultRowHeight="15" x14ac:dyDescent="0.25"/>
  <cols>
    <col min="1" max="1" width="6.85546875" style="341" customWidth="1"/>
    <col min="2" max="2" width="55" style="343" customWidth="1"/>
    <col min="3" max="3" width="15.140625" style="341" customWidth="1"/>
    <col min="4" max="4" width="15" style="341" customWidth="1"/>
    <col min="5" max="5" width="15.42578125" style="341" customWidth="1"/>
    <col min="6" max="16384" width="9.140625" style="341"/>
  </cols>
  <sheetData>
    <row r="1" spans="1:5" ht="17.25" customHeight="1" x14ac:dyDescent="0.25">
      <c r="A1" s="648" t="s">
        <v>17</v>
      </c>
      <c r="B1" s="648"/>
      <c r="C1" s="648"/>
      <c r="D1" s="648"/>
      <c r="E1" s="648"/>
    </row>
    <row r="2" spans="1:5" ht="53.25" customHeight="1" x14ac:dyDescent="0.25">
      <c r="A2" s="648" t="s">
        <v>835</v>
      </c>
      <c r="B2" s="648"/>
      <c r="C2" s="648"/>
      <c r="D2" s="648"/>
      <c r="E2" s="648"/>
    </row>
    <row r="3" spans="1:5" ht="51" customHeight="1" x14ac:dyDescent="0.25">
      <c r="A3" s="647" t="s">
        <v>18</v>
      </c>
      <c r="B3" s="647"/>
      <c r="C3" s="647"/>
      <c r="D3" s="647"/>
      <c r="E3" s="647"/>
    </row>
    <row r="4" spans="1:5" ht="30.75" customHeight="1" x14ac:dyDescent="0.25">
      <c r="A4" s="105"/>
      <c r="B4" s="105"/>
      <c r="C4" s="105"/>
      <c r="D4" s="105"/>
      <c r="E4" s="105"/>
    </row>
    <row r="5" spans="1:5" ht="18" x14ac:dyDescent="0.25">
      <c r="A5" s="626" t="s">
        <v>3</v>
      </c>
      <c r="B5" s="626"/>
      <c r="C5" s="626"/>
      <c r="D5" s="626"/>
      <c r="E5" s="626"/>
    </row>
    <row r="6" spans="1:5" ht="75" customHeight="1" x14ac:dyDescent="0.25">
      <c r="A6" s="77" t="s">
        <v>1</v>
      </c>
      <c r="B6" s="78" t="s">
        <v>4</v>
      </c>
      <c r="C6" s="78" t="s">
        <v>14</v>
      </c>
      <c r="D6" s="78" t="s">
        <v>15</v>
      </c>
      <c r="E6" s="77" t="s">
        <v>5</v>
      </c>
    </row>
    <row r="7" spans="1:5" ht="17.25" x14ac:dyDescent="0.25">
      <c r="A7" s="79"/>
      <c r="B7" s="77" t="s">
        <v>0</v>
      </c>
      <c r="C7" s="18">
        <f>C26+C9+C52+C57</f>
        <v>299991</v>
      </c>
      <c r="D7" s="19">
        <f>D26+D9+D52+D57</f>
        <v>1250039.6499999999</v>
      </c>
      <c r="E7" s="19">
        <f>E26+E9+E52+E57</f>
        <v>1330000</v>
      </c>
    </row>
    <row r="8" spans="1:5" ht="17.25" x14ac:dyDescent="0.25">
      <c r="A8" s="79"/>
      <c r="B8" s="79" t="s">
        <v>6</v>
      </c>
      <c r="C8" s="79"/>
      <c r="D8" s="79"/>
      <c r="E8" s="79"/>
    </row>
    <row r="9" spans="1:5" ht="17.25" x14ac:dyDescent="0.25">
      <c r="A9" s="81">
        <v>1</v>
      </c>
      <c r="B9" s="77" t="s">
        <v>10</v>
      </c>
      <c r="C9" s="77">
        <f>SUM(C11:C25)</f>
        <v>157120</v>
      </c>
      <c r="D9" s="77">
        <f>SUM(D11:D25)</f>
        <v>431357.25</v>
      </c>
      <c r="E9" s="77">
        <f>SUM(E11:E25)</f>
        <v>484340</v>
      </c>
    </row>
    <row r="10" spans="1:5" ht="17.25" x14ac:dyDescent="0.25">
      <c r="A10" s="81"/>
      <c r="B10" s="77" t="s">
        <v>7</v>
      </c>
      <c r="C10" s="77"/>
      <c r="D10" s="77"/>
      <c r="E10" s="77"/>
    </row>
    <row r="11" spans="1:5" s="188" customFormat="1" ht="54" x14ac:dyDescent="0.25">
      <c r="A11" s="13" t="s">
        <v>555</v>
      </c>
      <c r="B11" s="187" t="s">
        <v>526</v>
      </c>
      <c r="C11" s="186">
        <v>50180</v>
      </c>
      <c r="D11" s="186">
        <v>50180</v>
      </c>
      <c r="E11" s="186">
        <v>50180</v>
      </c>
    </row>
    <row r="12" spans="1:5" s="188" customFormat="1" ht="54" x14ac:dyDescent="0.25">
      <c r="A12" s="13" t="s">
        <v>556</v>
      </c>
      <c r="B12" s="187" t="s">
        <v>766</v>
      </c>
      <c r="C12" s="169">
        <v>0</v>
      </c>
      <c r="D12" s="169">
        <f t="shared" ref="D12:D15" si="0">E12*95%</f>
        <v>38503.5</v>
      </c>
      <c r="E12" s="186">
        <v>40530</v>
      </c>
    </row>
    <row r="13" spans="1:5" s="188" customFormat="1" ht="36" x14ac:dyDescent="0.25">
      <c r="A13" s="13" t="s">
        <v>557</v>
      </c>
      <c r="B13" s="187" t="s">
        <v>493</v>
      </c>
      <c r="C13" s="169">
        <v>0</v>
      </c>
      <c r="D13" s="169">
        <f t="shared" si="0"/>
        <v>41253.75</v>
      </c>
      <c r="E13" s="186">
        <v>43425</v>
      </c>
    </row>
    <row r="14" spans="1:5" s="188" customFormat="1" ht="54" x14ac:dyDescent="0.25">
      <c r="A14" s="13"/>
      <c r="B14" s="192" t="s">
        <v>761</v>
      </c>
      <c r="C14" s="169">
        <v>0</v>
      </c>
      <c r="D14" s="169">
        <f>E14*95%</f>
        <v>36670</v>
      </c>
      <c r="E14" s="186">
        <v>38600</v>
      </c>
    </row>
    <row r="15" spans="1:5" s="183" customFormat="1" ht="36" x14ac:dyDescent="0.35">
      <c r="A15" s="13" t="s">
        <v>603</v>
      </c>
      <c r="B15" s="187" t="s">
        <v>525</v>
      </c>
      <c r="C15" s="169">
        <v>0</v>
      </c>
      <c r="D15" s="169">
        <f t="shared" si="0"/>
        <v>28500</v>
      </c>
      <c r="E15" s="186">
        <v>30000</v>
      </c>
    </row>
    <row r="16" spans="1:5" s="188" customFormat="1" ht="18" x14ac:dyDescent="0.25">
      <c r="A16" s="13" t="s">
        <v>604</v>
      </c>
      <c r="B16" s="187" t="s">
        <v>527</v>
      </c>
      <c r="C16" s="169">
        <v>0</v>
      </c>
      <c r="D16" s="169">
        <f>E16*60%</f>
        <v>28950</v>
      </c>
      <c r="E16" s="186">
        <v>48250</v>
      </c>
    </row>
    <row r="17" spans="1:5" s="183" customFormat="1" ht="18" x14ac:dyDescent="0.35">
      <c r="A17" s="13" t="s">
        <v>605</v>
      </c>
      <c r="B17" s="187" t="s">
        <v>496</v>
      </c>
      <c r="C17" s="169">
        <v>0</v>
      </c>
      <c r="D17" s="169">
        <f>E17*60%</f>
        <v>37635</v>
      </c>
      <c r="E17" s="189">
        <v>62725</v>
      </c>
    </row>
    <row r="18" spans="1:5" s="183" customFormat="1" ht="36" x14ac:dyDescent="0.35">
      <c r="A18" s="13" t="s">
        <v>606</v>
      </c>
      <c r="B18" s="187" t="s">
        <v>494</v>
      </c>
      <c r="C18" s="189">
        <v>43340</v>
      </c>
      <c r="D18" s="189">
        <v>43340</v>
      </c>
      <c r="E18" s="189">
        <v>43340</v>
      </c>
    </row>
    <row r="19" spans="1:5" s="183" customFormat="1" ht="18" x14ac:dyDescent="0.35">
      <c r="A19" s="13" t="s">
        <v>607</v>
      </c>
      <c r="B19" s="187" t="s">
        <v>495</v>
      </c>
      <c r="C19" s="189">
        <v>18600</v>
      </c>
      <c r="D19" s="189">
        <v>18600</v>
      </c>
      <c r="E19" s="189">
        <v>18600</v>
      </c>
    </row>
    <row r="20" spans="1:5" s="188" customFormat="1" ht="54" x14ac:dyDescent="0.25">
      <c r="A20" s="13" t="s">
        <v>608</v>
      </c>
      <c r="B20" s="187" t="s">
        <v>528</v>
      </c>
      <c r="C20" s="169">
        <v>0</v>
      </c>
      <c r="D20" s="169">
        <f>E20*90%</f>
        <v>8685</v>
      </c>
      <c r="E20" s="186">
        <v>9650</v>
      </c>
    </row>
    <row r="21" spans="1:5" s="183" customFormat="1" ht="36" x14ac:dyDescent="0.35">
      <c r="A21" s="13" t="s">
        <v>609</v>
      </c>
      <c r="B21" s="187" t="s">
        <v>497</v>
      </c>
      <c r="C21" s="189">
        <v>45000</v>
      </c>
      <c r="D21" s="189">
        <v>45000</v>
      </c>
      <c r="E21" s="189">
        <v>45000</v>
      </c>
    </row>
    <row r="22" spans="1:5" s="183" customFormat="1" ht="54" x14ac:dyDescent="0.35">
      <c r="A22" s="13" t="s">
        <v>611</v>
      </c>
      <c r="B22" s="192" t="s">
        <v>762</v>
      </c>
      <c r="C22" s="170">
        <v>0</v>
      </c>
      <c r="D22" s="189">
        <v>13510</v>
      </c>
      <c r="E22" s="189">
        <v>13510</v>
      </c>
    </row>
    <row r="23" spans="1:5" s="183" customFormat="1" ht="54" x14ac:dyDescent="0.35">
      <c r="A23" s="13" t="s">
        <v>612</v>
      </c>
      <c r="B23" s="192" t="s">
        <v>763</v>
      </c>
      <c r="C23" s="170">
        <v>0</v>
      </c>
      <c r="D23" s="189">
        <v>13510</v>
      </c>
      <c r="E23" s="189">
        <v>13510</v>
      </c>
    </row>
    <row r="24" spans="1:5" s="183" customFormat="1" ht="54" x14ac:dyDescent="0.35">
      <c r="A24" s="13" t="s">
        <v>613</v>
      </c>
      <c r="B24" s="192" t="s">
        <v>764</v>
      </c>
      <c r="C24" s="170">
        <v>0</v>
      </c>
      <c r="D24" s="189">
        <v>13510</v>
      </c>
      <c r="E24" s="189">
        <v>13510</v>
      </c>
    </row>
    <row r="25" spans="1:5" s="188" customFormat="1" ht="54" x14ac:dyDescent="0.25">
      <c r="A25" s="13" t="s">
        <v>614</v>
      </c>
      <c r="B25" s="192" t="s">
        <v>765</v>
      </c>
      <c r="C25" s="170">
        <v>0</v>
      </c>
      <c r="D25" s="189">
        <v>13510</v>
      </c>
      <c r="E25" s="189">
        <v>13510</v>
      </c>
    </row>
    <row r="26" spans="1:5" ht="34.5" x14ac:dyDescent="0.25">
      <c r="A26" s="22">
        <v>2</v>
      </c>
      <c r="B26" s="77" t="s">
        <v>9</v>
      </c>
      <c r="C26" s="19">
        <f>SUM(C28:C51)</f>
        <v>105165</v>
      </c>
      <c r="D26" s="19">
        <f>SUM(D28:D51)</f>
        <v>755734.4</v>
      </c>
      <c r="E26" s="19">
        <f>SUM(E28:E51)</f>
        <v>782712</v>
      </c>
    </row>
    <row r="27" spans="1:5" ht="18" x14ac:dyDescent="0.25">
      <c r="A27" s="15"/>
      <c r="B27" s="79" t="s">
        <v>7</v>
      </c>
      <c r="C27" s="79"/>
      <c r="D27" s="79"/>
      <c r="E27" s="79"/>
    </row>
    <row r="28" spans="1:5" s="188" customFormat="1" ht="36" x14ac:dyDescent="0.25">
      <c r="A28" s="13" t="s">
        <v>558</v>
      </c>
      <c r="B28" s="187" t="s">
        <v>768</v>
      </c>
      <c r="C28" s="169">
        <v>0</v>
      </c>
      <c r="D28" s="169">
        <f>E28*95%</f>
        <v>21850</v>
      </c>
      <c r="E28" s="186">
        <v>23000</v>
      </c>
    </row>
    <row r="29" spans="1:5" s="188" customFormat="1" ht="36" x14ac:dyDescent="0.25">
      <c r="A29" s="13" t="s">
        <v>559</v>
      </c>
      <c r="B29" s="187" t="s">
        <v>710</v>
      </c>
      <c r="C29" s="169">
        <v>0</v>
      </c>
      <c r="D29" s="169">
        <f t="shared" ref="D29:D43" si="1">E29*95%</f>
        <v>30400</v>
      </c>
      <c r="E29" s="186">
        <v>32000</v>
      </c>
    </row>
    <row r="30" spans="1:5" s="183" customFormat="1" ht="36" x14ac:dyDescent="0.35">
      <c r="A30" s="13" t="s">
        <v>560</v>
      </c>
      <c r="B30" s="187" t="s">
        <v>532</v>
      </c>
      <c r="C30" s="169">
        <v>0</v>
      </c>
      <c r="D30" s="169">
        <f t="shared" si="1"/>
        <v>48587.75</v>
      </c>
      <c r="E30" s="189">
        <v>51145</v>
      </c>
    </row>
    <row r="31" spans="1:5" s="183" customFormat="1" ht="36" x14ac:dyDescent="0.35">
      <c r="A31" s="13" t="s">
        <v>561</v>
      </c>
      <c r="B31" s="187" t="s">
        <v>531</v>
      </c>
      <c r="C31" s="169">
        <v>0</v>
      </c>
      <c r="D31" s="169">
        <f t="shared" si="1"/>
        <v>36670</v>
      </c>
      <c r="E31" s="189">
        <v>38600</v>
      </c>
    </row>
    <row r="32" spans="1:5" s="183" customFormat="1" ht="54" x14ac:dyDescent="0.35">
      <c r="A32" s="13" t="s">
        <v>562</v>
      </c>
      <c r="B32" s="187" t="s">
        <v>533</v>
      </c>
      <c r="C32" s="169">
        <v>0</v>
      </c>
      <c r="D32" s="169">
        <f>E32*95%</f>
        <v>40375</v>
      </c>
      <c r="E32" s="189">
        <v>42500</v>
      </c>
    </row>
    <row r="33" spans="1:5" s="183" customFormat="1" ht="36" x14ac:dyDescent="0.35">
      <c r="A33" s="13" t="s">
        <v>563</v>
      </c>
      <c r="B33" s="187" t="s">
        <v>534</v>
      </c>
      <c r="C33" s="169">
        <v>0</v>
      </c>
      <c r="D33" s="169">
        <f t="shared" si="1"/>
        <v>32086.25</v>
      </c>
      <c r="E33" s="189">
        <v>33775</v>
      </c>
    </row>
    <row r="34" spans="1:5" s="183" customFormat="1" ht="36" x14ac:dyDescent="0.35">
      <c r="A34" s="13" t="s">
        <v>564</v>
      </c>
      <c r="B34" s="187" t="s">
        <v>498</v>
      </c>
      <c r="C34" s="169">
        <v>0</v>
      </c>
      <c r="D34" s="169">
        <f t="shared" si="1"/>
        <v>31731.899999999998</v>
      </c>
      <c r="E34" s="189">
        <v>33402</v>
      </c>
    </row>
    <row r="35" spans="1:5" s="183" customFormat="1" ht="36" x14ac:dyDescent="0.35">
      <c r="A35" s="13" t="s">
        <v>565</v>
      </c>
      <c r="B35" s="187" t="s">
        <v>535</v>
      </c>
      <c r="C35" s="169">
        <v>0</v>
      </c>
      <c r="D35" s="169">
        <f t="shared" si="1"/>
        <v>33250</v>
      </c>
      <c r="E35" s="186">
        <v>35000</v>
      </c>
    </row>
    <row r="36" spans="1:5" s="183" customFormat="1" ht="36" x14ac:dyDescent="0.35">
      <c r="A36" s="13" t="s">
        <v>566</v>
      </c>
      <c r="B36" s="187" t="s">
        <v>769</v>
      </c>
      <c r="C36" s="169">
        <v>0</v>
      </c>
      <c r="D36" s="169">
        <f t="shared" si="1"/>
        <v>22918.75</v>
      </c>
      <c r="E36" s="186">
        <v>24125</v>
      </c>
    </row>
    <row r="37" spans="1:5" s="183" customFormat="1" ht="36" x14ac:dyDescent="0.35">
      <c r="A37" s="13" t="s">
        <v>568</v>
      </c>
      <c r="B37" s="187" t="s">
        <v>536</v>
      </c>
      <c r="C37" s="169">
        <v>0</v>
      </c>
      <c r="D37" s="169">
        <f t="shared" si="1"/>
        <v>30780</v>
      </c>
      <c r="E37" s="186">
        <v>32400</v>
      </c>
    </row>
    <row r="38" spans="1:5" s="183" customFormat="1" ht="36" x14ac:dyDescent="0.35">
      <c r="A38" s="13" t="s">
        <v>569</v>
      </c>
      <c r="B38" s="187" t="s">
        <v>537</v>
      </c>
      <c r="C38" s="169">
        <v>0</v>
      </c>
      <c r="D38" s="169">
        <f t="shared" si="1"/>
        <v>22918.75</v>
      </c>
      <c r="E38" s="186">
        <v>24125</v>
      </c>
    </row>
    <row r="39" spans="1:5" s="183" customFormat="1" ht="36" x14ac:dyDescent="0.35">
      <c r="A39" s="13" t="s">
        <v>570</v>
      </c>
      <c r="B39" s="187" t="s">
        <v>770</v>
      </c>
      <c r="C39" s="186">
        <v>45165</v>
      </c>
      <c r="D39" s="186">
        <v>45165</v>
      </c>
      <c r="E39" s="186">
        <v>45165</v>
      </c>
    </row>
    <row r="40" spans="1:5" s="183" customFormat="1" ht="36" x14ac:dyDescent="0.35">
      <c r="A40" s="13" t="s">
        <v>571</v>
      </c>
      <c r="B40" s="187" t="s">
        <v>771</v>
      </c>
      <c r="C40" s="169">
        <v>0</v>
      </c>
      <c r="D40" s="169">
        <f t="shared" si="1"/>
        <v>18335</v>
      </c>
      <c r="E40" s="186">
        <v>19300</v>
      </c>
    </row>
    <row r="41" spans="1:5" s="183" customFormat="1" ht="36" x14ac:dyDescent="0.35">
      <c r="A41" s="13" t="s">
        <v>572</v>
      </c>
      <c r="B41" s="187" t="s">
        <v>772</v>
      </c>
      <c r="C41" s="186">
        <v>60000</v>
      </c>
      <c r="D41" s="186">
        <v>60000</v>
      </c>
      <c r="E41" s="186">
        <v>60000</v>
      </c>
    </row>
    <row r="42" spans="1:5" s="183" customFormat="1" ht="36" x14ac:dyDescent="0.35">
      <c r="A42" s="13" t="s">
        <v>573</v>
      </c>
      <c r="B42" s="187" t="s">
        <v>499</v>
      </c>
      <c r="C42" s="169">
        <v>0</v>
      </c>
      <c r="D42" s="169">
        <f t="shared" si="1"/>
        <v>21660</v>
      </c>
      <c r="E42" s="186">
        <v>22800</v>
      </c>
    </row>
    <row r="43" spans="1:5" s="183" customFormat="1" ht="36" x14ac:dyDescent="0.35">
      <c r="A43" s="13" t="s">
        <v>574</v>
      </c>
      <c r="B43" s="187" t="s">
        <v>500</v>
      </c>
      <c r="C43" s="169">
        <v>0</v>
      </c>
      <c r="D43" s="169">
        <f t="shared" si="1"/>
        <v>18335</v>
      </c>
      <c r="E43" s="186">
        <v>19300</v>
      </c>
    </row>
    <row r="44" spans="1:5" s="188" customFormat="1" ht="36" x14ac:dyDescent="0.25">
      <c r="A44" s="13" t="s">
        <v>575</v>
      </c>
      <c r="B44" s="187" t="s">
        <v>490</v>
      </c>
      <c r="C44" s="186">
        <v>0</v>
      </c>
      <c r="D44" s="186">
        <v>19300</v>
      </c>
      <c r="E44" s="186">
        <v>19300</v>
      </c>
    </row>
    <row r="45" spans="1:5" s="188" customFormat="1" ht="36" x14ac:dyDescent="0.25">
      <c r="A45" s="13" t="s">
        <v>576</v>
      </c>
      <c r="B45" s="187" t="s">
        <v>529</v>
      </c>
      <c r="C45" s="186">
        <v>0</v>
      </c>
      <c r="D45" s="186">
        <v>48250</v>
      </c>
      <c r="E45" s="186">
        <v>48250</v>
      </c>
    </row>
    <row r="46" spans="1:5" s="188" customFormat="1" ht="36" x14ac:dyDescent="0.25">
      <c r="A46" s="13" t="s">
        <v>577</v>
      </c>
      <c r="B46" s="187" t="s">
        <v>492</v>
      </c>
      <c r="C46" s="186">
        <v>0</v>
      </c>
      <c r="D46" s="186">
        <v>24125</v>
      </c>
      <c r="E46" s="186">
        <v>24125</v>
      </c>
    </row>
    <row r="47" spans="1:5" s="188" customFormat="1" ht="90" x14ac:dyDescent="0.25">
      <c r="A47" s="13" t="s">
        <v>578</v>
      </c>
      <c r="B47" s="192" t="s">
        <v>767</v>
      </c>
      <c r="C47" s="186">
        <v>0</v>
      </c>
      <c r="D47" s="186">
        <v>59830</v>
      </c>
      <c r="E47" s="186">
        <v>59830</v>
      </c>
    </row>
    <row r="48" spans="1:5" s="188" customFormat="1" ht="72" x14ac:dyDescent="0.25">
      <c r="A48" s="13" t="s">
        <v>579</v>
      </c>
      <c r="B48" s="187" t="s">
        <v>530</v>
      </c>
      <c r="C48" s="186">
        <v>0</v>
      </c>
      <c r="D48" s="186">
        <v>33775</v>
      </c>
      <c r="E48" s="186">
        <v>33775</v>
      </c>
    </row>
    <row r="49" spans="1:5" s="188" customFormat="1" ht="36" x14ac:dyDescent="0.25">
      <c r="A49" s="13" t="s">
        <v>580</v>
      </c>
      <c r="B49" s="187" t="s">
        <v>774</v>
      </c>
      <c r="C49" s="169">
        <v>0</v>
      </c>
      <c r="D49" s="169">
        <f>E49*90%</f>
        <v>34740</v>
      </c>
      <c r="E49" s="186">
        <v>38600</v>
      </c>
    </row>
    <row r="50" spans="1:5" s="188" customFormat="1" ht="36" x14ac:dyDescent="0.25">
      <c r="A50" s="13" t="s">
        <v>581</v>
      </c>
      <c r="B50" s="187" t="s">
        <v>491</v>
      </c>
      <c r="C50" s="169">
        <v>0</v>
      </c>
      <c r="D50" s="186">
        <v>14475</v>
      </c>
      <c r="E50" s="186">
        <v>14475</v>
      </c>
    </row>
    <row r="51" spans="1:5" s="183" customFormat="1" ht="54" x14ac:dyDescent="0.35">
      <c r="A51" s="13" t="s">
        <v>582</v>
      </c>
      <c r="B51" s="187" t="s">
        <v>773</v>
      </c>
      <c r="C51" s="342">
        <v>0</v>
      </c>
      <c r="D51" s="342">
        <f t="shared" ref="D51" si="2">E51*80%</f>
        <v>6176</v>
      </c>
      <c r="E51" s="186">
        <v>7720</v>
      </c>
    </row>
    <row r="52" spans="1:5" s="4" customFormat="1" ht="17.25" x14ac:dyDescent="0.3">
      <c r="A52" s="22">
        <v>3</v>
      </c>
      <c r="B52" s="203" t="s">
        <v>542</v>
      </c>
      <c r="C52" s="19">
        <f>SUM(C54:C56)</f>
        <v>0</v>
      </c>
      <c r="D52" s="19">
        <f t="shared" ref="D52:E52" si="3">SUM(D54:D56)</f>
        <v>25242</v>
      </c>
      <c r="E52" s="19">
        <f t="shared" si="3"/>
        <v>25242</v>
      </c>
    </row>
    <row r="53" spans="1:5" s="4" customFormat="1" ht="17.25" x14ac:dyDescent="0.3">
      <c r="A53" s="82"/>
      <c r="B53" s="77" t="s">
        <v>7</v>
      </c>
      <c r="C53" s="77"/>
      <c r="D53" s="77"/>
      <c r="E53" s="77"/>
    </row>
    <row r="54" spans="1:5" s="183" customFormat="1" ht="108" x14ac:dyDescent="0.35">
      <c r="A54" s="187">
        <v>3.1</v>
      </c>
      <c r="B54" s="192" t="s">
        <v>756</v>
      </c>
      <c r="C54" s="186">
        <v>0</v>
      </c>
      <c r="D54" s="186">
        <v>7557</v>
      </c>
      <c r="E54" s="186">
        <v>7557</v>
      </c>
    </row>
    <row r="55" spans="1:5" s="183" customFormat="1" ht="108" x14ac:dyDescent="0.35">
      <c r="A55" s="187">
        <v>3.2</v>
      </c>
      <c r="B55" s="192" t="s">
        <v>757</v>
      </c>
      <c r="C55" s="186">
        <v>0</v>
      </c>
      <c r="D55" s="186">
        <v>14900</v>
      </c>
      <c r="E55" s="186">
        <v>14900</v>
      </c>
    </row>
    <row r="56" spans="1:5" s="183" customFormat="1" ht="90" x14ac:dyDescent="0.35">
      <c r="A56" s="187">
        <v>3.3</v>
      </c>
      <c r="B56" s="192" t="s">
        <v>758</v>
      </c>
      <c r="C56" s="186">
        <v>0</v>
      </c>
      <c r="D56" s="186">
        <v>2785</v>
      </c>
      <c r="E56" s="186">
        <v>2785</v>
      </c>
    </row>
    <row r="57" spans="1:5" s="4" customFormat="1" ht="17.25" x14ac:dyDescent="0.3">
      <c r="A57" s="20">
        <v>4</v>
      </c>
      <c r="B57" s="157" t="s">
        <v>11</v>
      </c>
      <c r="C57" s="204">
        <v>37706</v>
      </c>
      <c r="D57" s="204">
        <v>37706</v>
      </c>
      <c r="E57" s="204">
        <v>37706</v>
      </c>
    </row>
  </sheetData>
  <mergeCells count="4">
    <mergeCell ref="A3:E3"/>
    <mergeCell ref="A5:E5"/>
    <mergeCell ref="A1:E1"/>
    <mergeCell ref="A2:E2"/>
  </mergeCells>
  <pageMargins left="0.25" right="0.23622047244094491" top="0.15748031496062992" bottom="0.15748031496062992" header="0.31496062992125984" footer="0.31496062992125984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>
      <selection activeCell="D95" sqref="D95"/>
    </sheetView>
  </sheetViews>
  <sheetFormatPr defaultRowHeight="16.5" x14ac:dyDescent="0.25"/>
  <cols>
    <col min="1" max="1" width="13.140625" style="51" customWidth="1"/>
    <col min="2" max="2" width="16.140625" style="51" customWidth="1"/>
    <col min="3" max="3" width="26.85546875" style="51" customWidth="1"/>
    <col min="4" max="4" width="17.42578125" style="51" customWidth="1"/>
    <col min="5" max="5" width="15.140625" style="51" customWidth="1"/>
    <col min="6" max="6" width="19.140625" style="51" customWidth="1"/>
    <col min="7" max="7" width="10.7109375" style="51" bestFit="1" customWidth="1"/>
    <col min="8" max="8" width="10.42578125" style="51" bestFit="1" customWidth="1"/>
    <col min="9" max="9" width="10.140625" style="51" bestFit="1" customWidth="1"/>
    <col min="10" max="10" width="9.140625" style="51"/>
    <col min="11" max="11" width="11.7109375" style="51" bestFit="1" customWidth="1"/>
    <col min="12" max="256" width="9.140625" style="51"/>
    <col min="257" max="257" width="13.140625" style="51" customWidth="1"/>
    <col min="258" max="258" width="16.140625" style="51" customWidth="1"/>
    <col min="259" max="259" width="26.85546875" style="51" customWidth="1"/>
    <col min="260" max="260" width="17.42578125" style="51" customWidth="1"/>
    <col min="261" max="261" width="15.140625" style="51" customWidth="1"/>
    <col min="262" max="262" width="19.140625" style="51" customWidth="1"/>
    <col min="263" max="263" width="17.5703125" style="51" customWidth="1"/>
    <col min="264" max="264" width="15.7109375" style="51" customWidth="1"/>
    <col min="265" max="265" width="17.140625" style="51" customWidth="1"/>
    <col min="266" max="266" width="9.140625" style="51"/>
    <col min="267" max="267" width="9.42578125" style="51" bestFit="1" customWidth="1"/>
    <col min="268" max="512" width="9.140625" style="51"/>
    <col min="513" max="513" width="13.140625" style="51" customWidth="1"/>
    <col min="514" max="514" width="16.140625" style="51" customWidth="1"/>
    <col min="515" max="515" width="26.85546875" style="51" customWidth="1"/>
    <col min="516" max="516" width="17.42578125" style="51" customWidth="1"/>
    <col min="517" max="517" width="15.140625" style="51" customWidth="1"/>
    <col min="518" max="518" width="19.140625" style="51" customWidth="1"/>
    <col min="519" max="519" width="17.5703125" style="51" customWidth="1"/>
    <col min="520" max="520" width="15.7109375" style="51" customWidth="1"/>
    <col min="521" max="521" width="17.140625" style="51" customWidth="1"/>
    <col min="522" max="522" width="9.140625" style="51"/>
    <col min="523" max="523" width="9.42578125" style="51" bestFit="1" customWidth="1"/>
    <col min="524" max="768" width="9.140625" style="51"/>
    <col min="769" max="769" width="13.140625" style="51" customWidth="1"/>
    <col min="770" max="770" width="16.140625" style="51" customWidth="1"/>
    <col min="771" max="771" width="26.85546875" style="51" customWidth="1"/>
    <col min="772" max="772" width="17.42578125" style="51" customWidth="1"/>
    <col min="773" max="773" width="15.140625" style="51" customWidth="1"/>
    <col min="774" max="774" width="19.140625" style="51" customWidth="1"/>
    <col min="775" max="775" width="17.5703125" style="51" customWidth="1"/>
    <col min="776" max="776" width="15.7109375" style="51" customWidth="1"/>
    <col min="777" max="777" width="17.140625" style="51" customWidth="1"/>
    <col min="778" max="778" width="9.140625" style="51"/>
    <col min="779" max="779" width="9.42578125" style="51" bestFit="1" customWidth="1"/>
    <col min="780" max="1024" width="9.140625" style="51"/>
    <col min="1025" max="1025" width="13.140625" style="51" customWidth="1"/>
    <col min="1026" max="1026" width="16.140625" style="51" customWidth="1"/>
    <col min="1027" max="1027" width="26.85546875" style="51" customWidth="1"/>
    <col min="1028" max="1028" width="17.42578125" style="51" customWidth="1"/>
    <col min="1029" max="1029" width="15.140625" style="51" customWidth="1"/>
    <col min="1030" max="1030" width="19.140625" style="51" customWidth="1"/>
    <col min="1031" max="1031" width="17.5703125" style="51" customWidth="1"/>
    <col min="1032" max="1032" width="15.7109375" style="51" customWidth="1"/>
    <col min="1033" max="1033" width="17.140625" style="51" customWidth="1"/>
    <col min="1034" max="1034" width="9.140625" style="51"/>
    <col min="1035" max="1035" width="9.42578125" style="51" bestFit="1" customWidth="1"/>
    <col min="1036" max="1280" width="9.140625" style="51"/>
    <col min="1281" max="1281" width="13.140625" style="51" customWidth="1"/>
    <col min="1282" max="1282" width="16.140625" style="51" customWidth="1"/>
    <col min="1283" max="1283" width="26.85546875" style="51" customWidth="1"/>
    <col min="1284" max="1284" width="17.42578125" style="51" customWidth="1"/>
    <col min="1285" max="1285" width="15.140625" style="51" customWidth="1"/>
    <col min="1286" max="1286" width="19.140625" style="51" customWidth="1"/>
    <col min="1287" max="1287" width="17.5703125" style="51" customWidth="1"/>
    <col min="1288" max="1288" width="15.7109375" style="51" customWidth="1"/>
    <col min="1289" max="1289" width="17.140625" style="51" customWidth="1"/>
    <col min="1290" max="1290" width="9.140625" style="51"/>
    <col min="1291" max="1291" width="9.42578125" style="51" bestFit="1" customWidth="1"/>
    <col min="1292" max="1536" width="9.140625" style="51"/>
    <col min="1537" max="1537" width="13.140625" style="51" customWidth="1"/>
    <col min="1538" max="1538" width="16.140625" style="51" customWidth="1"/>
    <col min="1539" max="1539" width="26.85546875" style="51" customWidth="1"/>
    <col min="1540" max="1540" width="17.42578125" style="51" customWidth="1"/>
    <col min="1541" max="1541" width="15.140625" style="51" customWidth="1"/>
    <col min="1542" max="1542" width="19.140625" style="51" customWidth="1"/>
    <col min="1543" max="1543" width="17.5703125" style="51" customWidth="1"/>
    <col min="1544" max="1544" width="15.7109375" style="51" customWidth="1"/>
    <col min="1545" max="1545" width="17.140625" style="51" customWidth="1"/>
    <col min="1546" max="1546" width="9.140625" style="51"/>
    <col min="1547" max="1547" width="9.42578125" style="51" bestFit="1" customWidth="1"/>
    <col min="1548" max="1792" width="9.140625" style="51"/>
    <col min="1793" max="1793" width="13.140625" style="51" customWidth="1"/>
    <col min="1794" max="1794" width="16.140625" style="51" customWidth="1"/>
    <col min="1795" max="1795" width="26.85546875" style="51" customWidth="1"/>
    <col min="1796" max="1796" width="17.42578125" style="51" customWidth="1"/>
    <col min="1797" max="1797" width="15.140625" style="51" customWidth="1"/>
    <col min="1798" max="1798" width="19.140625" style="51" customWidth="1"/>
    <col min="1799" max="1799" width="17.5703125" style="51" customWidth="1"/>
    <col min="1800" max="1800" width="15.7109375" style="51" customWidth="1"/>
    <col min="1801" max="1801" width="17.140625" style="51" customWidth="1"/>
    <col min="1802" max="1802" width="9.140625" style="51"/>
    <col min="1803" max="1803" width="9.42578125" style="51" bestFit="1" customWidth="1"/>
    <col min="1804" max="2048" width="9.140625" style="51"/>
    <col min="2049" max="2049" width="13.140625" style="51" customWidth="1"/>
    <col min="2050" max="2050" width="16.140625" style="51" customWidth="1"/>
    <col min="2051" max="2051" width="26.85546875" style="51" customWidth="1"/>
    <col min="2052" max="2052" width="17.42578125" style="51" customWidth="1"/>
    <col min="2053" max="2053" width="15.140625" style="51" customWidth="1"/>
    <col min="2054" max="2054" width="19.140625" style="51" customWidth="1"/>
    <col min="2055" max="2055" width="17.5703125" style="51" customWidth="1"/>
    <col min="2056" max="2056" width="15.7109375" style="51" customWidth="1"/>
    <col min="2057" max="2057" width="17.140625" style="51" customWidth="1"/>
    <col min="2058" max="2058" width="9.140625" style="51"/>
    <col min="2059" max="2059" width="9.42578125" style="51" bestFit="1" customWidth="1"/>
    <col min="2060" max="2304" width="9.140625" style="51"/>
    <col min="2305" max="2305" width="13.140625" style="51" customWidth="1"/>
    <col min="2306" max="2306" width="16.140625" style="51" customWidth="1"/>
    <col min="2307" max="2307" width="26.85546875" style="51" customWidth="1"/>
    <col min="2308" max="2308" width="17.42578125" style="51" customWidth="1"/>
    <col min="2309" max="2309" width="15.140625" style="51" customWidth="1"/>
    <col min="2310" max="2310" width="19.140625" style="51" customWidth="1"/>
    <col min="2311" max="2311" width="17.5703125" style="51" customWidth="1"/>
    <col min="2312" max="2312" width="15.7109375" style="51" customWidth="1"/>
    <col min="2313" max="2313" width="17.140625" style="51" customWidth="1"/>
    <col min="2314" max="2314" width="9.140625" style="51"/>
    <col min="2315" max="2315" width="9.42578125" style="51" bestFit="1" customWidth="1"/>
    <col min="2316" max="2560" width="9.140625" style="51"/>
    <col min="2561" max="2561" width="13.140625" style="51" customWidth="1"/>
    <col min="2562" max="2562" width="16.140625" style="51" customWidth="1"/>
    <col min="2563" max="2563" width="26.85546875" style="51" customWidth="1"/>
    <col min="2564" max="2564" width="17.42578125" style="51" customWidth="1"/>
    <col min="2565" max="2565" width="15.140625" style="51" customWidth="1"/>
    <col min="2566" max="2566" width="19.140625" style="51" customWidth="1"/>
    <col min="2567" max="2567" width="17.5703125" style="51" customWidth="1"/>
    <col min="2568" max="2568" width="15.7109375" style="51" customWidth="1"/>
    <col min="2569" max="2569" width="17.140625" style="51" customWidth="1"/>
    <col min="2570" max="2570" width="9.140625" style="51"/>
    <col min="2571" max="2571" width="9.42578125" style="51" bestFit="1" customWidth="1"/>
    <col min="2572" max="2816" width="9.140625" style="51"/>
    <col min="2817" max="2817" width="13.140625" style="51" customWidth="1"/>
    <col min="2818" max="2818" width="16.140625" style="51" customWidth="1"/>
    <col min="2819" max="2819" width="26.85546875" style="51" customWidth="1"/>
    <col min="2820" max="2820" width="17.42578125" style="51" customWidth="1"/>
    <col min="2821" max="2821" width="15.140625" style="51" customWidth="1"/>
    <col min="2822" max="2822" width="19.140625" style="51" customWidth="1"/>
    <col min="2823" max="2823" width="17.5703125" style="51" customWidth="1"/>
    <col min="2824" max="2824" width="15.7109375" style="51" customWidth="1"/>
    <col min="2825" max="2825" width="17.140625" style="51" customWidth="1"/>
    <col min="2826" max="2826" width="9.140625" style="51"/>
    <col min="2827" max="2827" width="9.42578125" style="51" bestFit="1" customWidth="1"/>
    <col min="2828" max="3072" width="9.140625" style="51"/>
    <col min="3073" max="3073" width="13.140625" style="51" customWidth="1"/>
    <col min="3074" max="3074" width="16.140625" style="51" customWidth="1"/>
    <col min="3075" max="3075" width="26.85546875" style="51" customWidth="1"/>
    <col min="3076" max="3076" width="17.42578125" style="51" customWidth="1"/>
    <col min="3077" max="3077" width="15.140625" style="51" customWidth="1"/>
    <col min="3078" max="3078" width="19.140625" style="51" customWidth="1"/>
    <col min="3079" max="3079" width="17.5703125" style="51" customWidth="1"/>
    <col min="3080" max="3080" width="15.7109375" style="51" customWidth="1"/>
    <col min="3081" max="3081" width="17.140625" style="51" customWidth="1"/>
    <col min="3082" max="3082" width="9.140625" style="51"/>
    <col min="3083" max="3083" width="9.42578125" style="51" bestFit="1" customWidth="1"/>
    <col min="3084" max="3328" width="9.140625" style="51"/>
    <col min="3329" max="3329" width="13.140625" style="51" customWidth="1"/>
    <col min="3330" max="3330" width="16.140625" style="51" customWidth="1"/>
    <col min="3331" max="3331" width="26.85546875" style="51" customWidth="1"/>
    <col min="3332" max="3332" width="17.42578125" style="51" customWidth="1"/>
    <col min="3333" max="3333" width="15.140625" style="51" customWidth="1"/>
    <col min="3334" max="3334" width="19.140625" style="51" customWidth="1"/>
    <col min="3335" max="3335" width="17.5703125" style="51" customWidth="1"/>
    <col min="3336" max="3336" width="15.7109375" style="51" customWidth="1"/>
    <col min="3337" max="3337" width="17.140625" style="51" customWidth="1"/>
    <col min="3338" max="3338" width="9.140625" style="51"/>
    <col min="3339" max="3339" width="9.42578125" style="51" bestFit="1" customWidth="1"/>
    <col min="3340" max="3584" width="9.140625" style="51"/>
    <col min="3585" max="3585" width="13.140625" style="51" customWidth="1"/>
    <col min="3586" max="3586" width="16.140625" style="51" customWidth="1"/>
    <col min="3587" max="3587" width="26.85546875" style="51" customWidth="1"/>
    <col min="3588" max="3588" width="17.42578125" style="51" customWidth="1"/>
    <col min="3589" max="3589" width="15.140625" style="51" customWidth="1"/>
    <col min="3590" max="3590" width="19.140625" style="51" customWidth="1"/>
    <col min="3591" max="3591" width="17.5703125" style="51" customWidth="1"/>
    <col min="3592" max="3592" width="15.7109375" style="51" customWidth="1"/>
    <col min="3593" max="3593" width="17.140625" style="51" customWidth="1"/>
    <col min="3594" max="3594" width="9.140625" style="51"/>
    <col min="3595" max="3595" width="9.42578125" style="51" bestFit="1" customWidth="1"/>
    <col min="3596" max="3840" width="9.140625" style="51"/>
    <col min="3841" max="3841" width="13.140625" style="51" customWidth="1"/>
    <col min="3842" max="3842" width="16.140625" style="51" customWidth="1"/>
    <col min="3843" max="3843" width="26.85546875" style="51" customWidth="1"/>
    <col min="3844" max="3844" width="17.42578125" style="51" customWidth="1"/>
    <col min="3845" max="3845" width="15.140625" style="51" customWidth="1"/>
    <col min="3846" max="3846" width="19.140625" style="51" customWidth="1"/>
    <col min="3847" max="3847" width="17.5703125" style="51" customWidth="1"/>
    <col min="3848" max="3848" width="15.7109375" style="51" customWidth="1"/>
    <col min="3849" max="3849" width="17.140625" style="51" customWidth="1"/>
    <col min="3850" max="3850" width="9.140625" style="51"/>
    <col min="3851" max="3851" width="9.42578125" style="51" bestFit="1" customWidth="1"/>
    <col min="3852" max="4096" width="9.140625" style="51"/>
    <col min="4097" max="4097" width="13.140625" style="51" customWidth="1"/>
    <col min="4098" max="4098" width="16.140625" style="51" customWidth="1"/>
    <col min="4099" max="4099" width="26.85546875" style="51" customWidth="1"/>
    <col min="4100" max="4100" width="17.42578125" style="51" customWidth="1"/>
    <col min="4101" max="4101" width="15.140625" style="51" customWidth="1"/>
    <col min="4102" max="4102" width="19.140625" style="51" customWidth="1"/>
    <col min="4103" max="4103" width="17.5703125" style="51" customWidth="1"/>
    <col min="4104" max="4104" width="15.7109375" style="51" customWidth="1"/>
    <col min="4105" max="4105" width="17.140625" style="51" customWidth="1"/>
    <col min="4106" max="4106" width="9.140625" style="51"/>
    <col min="4107" max="4107" width="9.42578125" style="51" bestFit="1" customWidth="1"/>
    <col min="4108" max="4352" width="9.140625" style="51"/>
    <col min="4353" max="4353" width="13.140625" style="51" customWidth="1"/>
    <col min="4354" max="4354" width="16.140625" style="51" customWidth="1"/>
    <col min="4355" max="4355" width="26.85546875" style="51" customWidth="1"/>
    <col min="4356" max="4356" width="17.42578125" style="51" customWidth="1"/>
    <col min="4357" max="4357" width="15.140625" style="51" customWidth="1"/>
    <col min="4358" max="4358" width="19.140625" style="51" customWidth="1"/>
    <col min="4359" max="4359" width="17.5703125" style="51" customWidth="1"/>
    <col min="4360" max="4360" width="15.7109375" style="51" customWidth="1"/>
    <col min="4361" max="4361" width="17.140625" style="51" customWidth="1"/>
    <col min="4362" max="4362" width="9.140625" style="51"/>
    <col min="4363" max="4363" width="9.42578125" style="51" bestFit="1" customWidth="1"/>
    <col min="4364" max="4608" width="9.140625" style="51"/>
    <col min="4609" max="4609" width="13.140625" style="51" customWidth="1"/>
    <col min="4610" max="4610" width="16.140625" style="51" customWidth="1"/>
    <col min="4611" max="4611" width="26.85546875" style="51" customWidth="1"/>
    <col min="4612" max="4612" width="17.42578125" style="51" customWidth="1"/>
    <col min="4613" max="4613" width="15.140625" style="51" customWidth="1"/>
    <col min="4614" max="4614" width="19.140625" style="51" customWidth="1"/>
    <col min="4615" max="4615" width="17.5703125" style="51" customWidth="1"/>
    <col min="4616" max="4616" width="15.7109375" style="51" customWidth="1"/>
    <col min="4617" max="4617" width="17.140625" style="51" customWidth="1"/>
    <col min="4618" max="4618" width="9.140625" style="51"/>
    <col min="4619" max="4619" width="9.42578125" style="51" bestFit="1" customWidth="1"/>
    <col min="4620" max="4864" width="9.140625" style="51"/>
    <col min="4865" max="4865" width="13.140625" style="51" customWidth="1"/>
    <col min="4866" max="4866" width="16.140625" style="51" customWidth="1"/>
    <col min="4867" max="4867" width="26.85546875" style="51" customWidth="1"/>
    <col min="4868" max="4868" width="17.42578125" style="51" customWidth="1"/>
    <col min="4869" max="4869" width="15.140625" style="51" customWidth="1"/>
    <col min="4870" max="4870" width="19.140625" style="51" customWidth="1"/>
    <col min="4871" max="4871" width="17.5703125" style="51" customWidth="1"/>
    <col min="4872" max="4872" width="15.7109375" style="51" customWidth="1"/>
    <col min="4873" max="4873" width="17.140625" style="51" customWidth="1"/>
    <col min="4874" max="4874" width="9.140625" style="51"/>
    <col min="4875" max="4875" width="9.42578125" style="51" bestFit="1" customWidth="1"/>
    <col min="4876" max="5120" width="9.140625" style="51"/>
    <col min="5121" max="5121" width="13.140625" style="51" customWidth="1"/>
    <col min="5122" max="5122" width="16.140625" style="51" customWidth="1"/>
    <col min="5123" max="5123" width="26.85546875" style="51" customWidth="1"/>
    <col min="5124" max="5124" width="17.42578125" style="51" customWidth="1"/>
    <col min="5125" max="5125" width="15.140625" style="51" customWidth="1"/>
    <col min="5126" max="5126" width="19.140625" style="51" customWidth="1"/>
    <col min="5127" max="5127" width="17.5703125" style="51" customWidth="1"/>
    <col min="5128" max="5128" width="15.7109375" style="51" customWidth="1"/>
    <col min="5129" max="5129" width="17.140625" style="51" customWidth="1"/>
    <col min="5130" max="5130" width="9.140625" style="51"/>
    <col min="5131" max="5131" width="9.42578125" style="51" bestFit="1" customWidth="1"/>
    <col min="5132" max="5376" width="9.140625" style="51"/>
    <col min="5377" max="5377" width="13.140625" style="51" customWidth="1"/>
    <col min="5378" max="5378" width="16.140625" style="51" customWidth="1"/>
    <col min="5379" max="5379" width="26.85546875" style="51" customWidth="1"/>
    <col min="5380" max="5380" width="17.42578125" style="51" customWidth="1"/>
    <col min="5381" max="5381" width="15.140625" style="51" customWidth="1"/>
    <col min="5382" max="5382" width="19.140625" style="51" customWidth="1"/>
    <col min="5383" max="5383" width="17.5703125" style="51" customWidth="1"/>
    <col min="5384" max="5384" width="15.7109375" style="51" customWidth="1"/>
    <col min="5385" max="5385" width="17.140625" style="51" customWidth="1"/>
    <col min="5386" max="5386" width="9.140625" style="51"/>
    <col min="5387" max="5387" width="9.42578125" style="51" bestFit="1" customWidth="1"/>
    <col min="5388" max="5632" width="9.140625" style="51"/>
    <col min="5633" max="5633" width="13.140625" style="51" customWidth="1"/>
    <col min="5634" max="5634" width="16.140625" style="51" customWidth="1"/>
    <col min="5635" max="5635" width="26.85546875" style="51" customWidth="1"/>
    <col min="5636" max="5636" width="17.42578125" style="51" customWidth="1"/>
    <col min="5637" max="5637" width="15.140625" style="51" customWidth="1"/>
    <col min="5638" max="5638" width="19.140625" style="51" customWidth="1"/>
    <col min="5639" max="5639" width="17.5703125" style="51" customWidth="1"/>
    <col min="5640" max="5640" width="15.7109375" style="51" customWidth="1"/>
    <col min="5641" max="5641" width="17.140625" style="51" customWidth="1"/>
    <col min="5642" max="5642" width="9.140625" style="51"/>
    <col min="5643" max="5643" width="9.42578125" style="51" bestFit="1" customWidth="1"/>
    <col min="5644" max="5888" width="9.140625" style="51"/>
    <col min="5889" max="5889" width="13.140625" style="51" customWidth="1"/>
    <col min="5890" max="5890" width="16.140625" style="51" customWidth="1"/>
    <col min="5891" max="5891" width="26.85546875" style="51" customWidth="1"/>
    <col min="5892" max="5892" width="17.42578125" style="51" customWidth="1"/>
    <col min="5893" max="5893" width="15.140625" style="51" customWidth="1"/>
    <col min="5894" max="5894" width="19.140625" style="51" customWidth="1"/>
    <col min="5895" max="5895" width="17.5703125" style="51" customWidth="1"/>
    <col min="5896" max="5896" width="15.7109375" style="51" customWidth="1"/>
    <col min="5897" max="5897" width="17.140625" style="51" customWidth="1"/>
    <col min="5898" max="5898" width="9.140625" style="51"/>
    <col min="5899" max="5899" width="9.42578125" style="51" bestFit="1" customWidth="1"/>
    <col min="5900" max="6144" width="9.140625" style="51"/>
    <col min="6145" max="6145" width="13.140625" style="51" customWidth="1"/>
    <col min="6146" max="6146" width="16.140625" style="51" customWidth="1"/>
    <col min="6147" max="6147" width="26.85546875" style="51" customWidth="1"/>
    <col min="6148" max="6148" width="17.42578125" style="51" customWidth="1"/>
    <col min="6149" max="6149" width="15.140625" style="51" customWidth="1"/>
    <col min="6150" max="6150" width="19.140625" style="51" customWidth="1"/>
    <col min="6151" max="6151" width="17.5703125" style="51" customWidth="1"/>
    <col min="6152" max="6152" width="15.7109375" style="51" customWidth="1"/>
    <col min="6153" max="6153" width="17.140625" style="51" customWidth="1"/>
    <col min="6154" max="6154" width="9.140625" style="51"/>
    <col min="6155" max="6155" width="9.42578125" style="51" bestFit="1" customWidth="1"/>
    <col min="6156" max="6400" width="9.140625" style="51"/>
    <col min="6401" max="6401" width="13.140625" style="51" customWidth="1"/>
    <col min="6402" max="6402" width="16.140625" style="51" customWidth="1"/>
    <col min="6403" max="6403" width="26.85546875" style="51" customWidth="1"/>
    <col min="6404" max="6404" width="17.42578125" style="51" customWidth="1"/>
    <col min="6405" max="6405" width="15.140625" style="51" customWidth="1"/>
    <col min="6406" max="6406" width="19.140625" style="51" customWidth="1"/>
    <col min="6407" max="6407" width="17.5703125" style="51" customWidth="1"/>
    <col min="6408" max="6408" width="15.7109375" style="51" customWidth="1"/>
    <col min="6409" max="6409" width="17.140625" style="51" customWidth="1"/>
    <col min="6410" max="6410" width="9.140625" style="51"/>
    <col min="6411" max="6411" width="9.42578125" style="51" bestFit="1" customWidth="1"/>
    <col min="6412" max="6656" width="9.140625" style="51"/>
    <col min="6657" max="6657" width="13.140625" style="51" customWidth="1"/>
    <col min="6658" max="6658" width="16.140625" style="51" customWidth="1"/>
    <col min="6659" max="6659" width="26.85546875" style="51" customWidth="1"/>
    <col min="6660" max="6660" width="17.42578125" style="51" customWidth="1"/>
    <col min="6661" max="6661" width="15.140625" style="51" customWidth="1"/>
    <col min="6662" max="6662" width="19.140625" style="51" customWidth="1"/>
    <col min="6663" max="6663" width="17.5703125" style="51" customWidth="1"/>
    <col min="6664" max="6664" width="15.7109375" style="51" customWidth="1"/>
    <col min="6665" max="6665" width="17.140625" style="51" customWidth="1"/>
    <col min="6666" max="6666" width="9.140625" style="51"/>
    <col min="6667" max="6667" width="9.42578125" style="51" bestFit="1" customWidth="1"/>
    <col min="6668" max="6912" width="9.140625" style="51"/>
    <col min="6913" max="6913" width="13.140625" style="51" customWidth="1"/>
    <col min="6914" max="6914" width="16.140625" style="51" customWidth="1"/>
    <col min="6915" max="6915" width="26.85546875" style="51" customWidth="1"/>
    <col min="6916" max="6916" width="17.42578125" style="51" customWidth="1"/>
    <col min="6917" max="6917" width="15.140625" style="51" customWidth="1"/>
    <col min="6918" max="6918" width="19.140625" style="51" customWidth="1"/>
    <col min="6919" max="6919" width="17.5703125" style="51" customWidth="1"/>
    <col min="6920" max="6920" width="15.7109375" style="51" customWidth="1"/>
    <col min="6921" max="6921" width="17.140625" style="51" customWidth="1"/>
    <col min="6922" max="6922" width="9.140625" style="51"/>
    <col min="6923" max="6923" width="9.42578125" style="51" bestFit="1" customWidth="1"/>
    <col min="6924" max="7168" width="9.140625" style="51"/>
    <col min="7169" max="7169" width="13.140625" style="51" customWidth="1"/>
    <col min="7170" max="7170" width="16.140625" style="51" customWidth="1"/>
    <col min="7171" max="7171" width="26.85546875" style="51" customWidth="1"/>
    <col min="7172" max="7172" width="17.42578125" style="51" customWidth="1"/>
    <col min="7173" max="7173" width="15.140625" style="51" customWidth="1"/>
    <col min="7174" max="7174" width="19.140625" style="51" customWidth="1"/>
    <col min="7175" max="7175" width="17.5703125" style="51" customWidth="1"/>
    <col min="7176" max="7176" width="15.7109375" style="51" customWidth="1"/>
    <col min="7177" max="7177" width="17.140625" style="51" customWidth="1"/>
    <col min="7178" max="7178" width="9.140625" style="51"/>
    <col min="7179" max="7179" width="9.42578125" style="51" bestFit="1" customWidth="1"/>
    <col min="7180" max="7424" width="9.140625" style="51"/>
    <col min="7425" max="7425" width="13.140625" style="51" customWidth="1"/>
    <col min="7426" max="7426" width="16.140625" style="51" customWidth="1"/>
    <col min="7427" max="7427" width="26.85546875" style="51" customWidth="1"/>
    <col min="7428" max="7428" width="17.42578125" style="51" customWidth="1"/>
    <col min="7429" max="7429" width="15.140625" style="51" customWidth="1"/>
    <col min="7430" max="7430" width="19.140625" style="51" customWidth="1"/>
    <col min="7431" max="7431" width="17.5703125" style="51" customWidth="1"/>
    <col min="7432" max="7432" width="15.7109375" style="51" customWidth="1"/>
    <col min="7433" max="7433" width="17.140625" style="51" customWidth="1"/>
    <col min="7434" max="7434" width="9.140625" style="51"/>
    <col min="7435" max="7435" width="9.42578125" style="51" bestFit="1" customWidth="1"/>
    <col min="7436" max="7680" width="9.140625" style="51"/>
    <col min="7681" max="7681" width="13.140625" style="51" customWidth="1"/>
    <col min="7682" max="7682" width="16.140625" style="51" customWidth="1"/>
    <col min="7683" max="7683" width="26.85546875" style="51" customWidth="1"/>
    <col min="7684" max="7684" width="17.42578125" style="51" customWidth="1"/>
    <col min="7685" max="7685" width="15.140625" style="51" customWidth="1"/>
    <col min="7686" max="7686" width="19.140625" style="51" customWidth="1"/>
    <col min="7687" max="7687" width="17.5703125" style="51" customWidth="1"/>
    <col min="7688" max="7688" width="15.7109375" style="51" customWidth="1"/>
    <col min="7689" max="7689" width="17.140625" style="51" customWidth="1"/>
    <col min="7690" max="7690" width="9.140625" style="51"/>
    <col min="7691" max="7691" width="9.42578125" style="51" bestFit="1" customWidth="1"/>
    <col min="7692" max="7936" width="9.140625" style="51"/>
    <col min="7937" max="7937" width="13.140625" style="51" customWidth="1"/>
    <col min="7938" max="7938" width="16.140625" style="51" customWidth="1"/>
    <col min="7939" max="7939" width="26.85546875" style="51" customWidth="1"/>
    <col min="7940" max="7940" width="17.42578125" style="51" customWidth="1"/>
    <col min="7941" max="7941" width="15.140625" style="51" customWidth="1"/>
    <col min="7942" max="7942" width="19.140625" style="51" customWidth="1"/>
    <col min="7943" max="7943" width="17.5703125" style="51" customWidth="1"/>
    <col min="7944" max="7944" width="15.7109375" style="51" customWidth="1"/>
    <col min="7945" max="7945" width="17.140625" style="51" customWidth="1"/>
    <col min="7946" max="7946" width="9.140625" style="51"/>
    <col min="7947" max="7947" width="9.42578125" style="51" bestFit="1" customWidth="1"/>
    <col min="7948" max="8192" width="9.140625" style="51"/>
    <col min="8193" max="8193" width="13.140625" style="51" customWidth="1"/>
    <col min="8194" max="8194" width="16.140625" style="51" customWidth="1"/>
    <col min="8195" max="8195" width="26.85546875" style="51" customWidth="1"/>
    <col min="8196" max="8196" width="17.42578125" style="51" customWidth="1"/>
    <col min="8197" max="8197" width="15.140625" style="51" customWidth="1"/>
    <col min="8198" max="8198" width="19.140625" style="51" customWidth="1"/>
    <col min="8199" max="8199" width="17.5703125" style="51" customWidth="1"/>
    <col min="8200" max="8200" width="15.7109375" style="51" customWidth="1"/>
    <col min="8201" max="8201" width="17.140625" style="51" customWidth="1"/>
    <col min="8202" max="8202" width="9.140625" style="51"/>
    <col min="8203" max="8203" width="9.42578125" style="51" bestFit="1" customWidth="1"/>
    <col min="8204" max="8448" width="9.140625" style="51"/>
    <col min="8449" max="8449" width="13.140625" style="51" customWidth="1"/>
    <col min="8450" max="8450" width="16.140625" style="51" customWidth="1"/>
    <col min="8451" max="8451" width="26.85546875" style="51" customWidth="1"/>
    <col min="8452" max="8452" width="17.42578125" style="51" customWidth="1"/>
    <col min="8453" max="8453" width="15.140625" style="51" customWidth="1"/>
    <col min="8454" max="8454" width="19.140625" style="51" customWidth="1"/>
    <col min="8455" max="8455" width="17.5703125" style="51" customWidth="1"/>
    <col min="8456" max="8456" width="15.7109375" style="51" customWidth="1"/>
    <col min="8457" max="8457" width="17.140625" style="51" customWidth="1"/>
    <col min="8458" max="8458" width="9.140625" style="51"/>
    <col min="8459" max="8459" width="9.42578125" style="51" bestFit="1" customWidth="1"/>
    <col min="8460" max="8704" width="9.140625" style="51"/>
    <col min="8705" max="8705" width="13.140625" style="51" customWidth="1"/>
    <col min="8706" max="8706" width="16.140625" style="51" customWidth="1"/>
    <col min="8707" max="8707" width="26.85546875" style="51" customWidth="1"/>
    <col min="8708" max="8708" width="17.42578125" style="51" customWidth="1"/>
    <col min="8709" max="8709" width="15.140625" style="51" customWidth="1"/>
    <col min="8710" max="8710" width="19.140625" style="51" customWidth="1"/>
    <col min="8711" max="8711" width="17.5703125" style="51" customWidth="1"/>
    <col min="8712" max="8712" width="15.7109375" style="51" customWidth="1"/>
    <col min="8713" max="8713" width="17.140625" style="51" customWidth="1"/>
    <col min="8714" max="8714" width="9.140625" style="51"/>
    <col min="8715" max="8715" width="9.42578125" style="51" bestFit="1" customWidth="1"/>
    <col min="8716" max="8960" width="9.140625" style="51"/>
    <col min="8961" max="8961" width="13.140625" style="51" customWidth="1"/>
    <col min="8962" max="8962" width="16.140625" style="51" customWidth="1"/>
    <col min="8963" max="8963" width="26.85546875" style="51" customWidth="1"/>
    <col min="8964" max="8964" width="17.42578125" style="51" customWidth="1"/>
    <col min="8965" max="8965" width="15.140625" style="51" customWidth="1"/>
    <col min="8966" max="8966" width="19.140625" style="51" customWidth="1"/>
    <col min="8967" max="8967" width="17.5703125" style="51" customWidth="1"/>
    <col min="8968" max="8968" width="15.7109375" style="51" customWidth="1"/>
    <col min="8969" max="8969" width="17.140625" style="51" customWidth="1"/>
    <col min="8970" max="8970" width="9.140625" style="51"/>
    <col min="8971" max="8971" width="9.42578125" style="51" bestFit="1" customWidth="1"/>
    <col min="8972" max="9216" width="9.140625" style="51"/>
    <col min="9217" max="9217" width="13.140625" style="51" customWidth="1"/>
    <col min="9218" max="9218" width="16.140625" style="51" customWidth="1"/>
    <col min="9219" max="9219" width="26.85546875" style="51" customWidth="1"/>
    <col min="9220" max="9220" width="17.42578125" style="51" customWidth="1"/>
    <col min="9221" max="9221" width="15.140625" style="51" customWidth="1"/>
    <col min="9222" max="9222" width="19.140625" style="51" customWidth="1"/>
    <col min="9223" max="9223" width="17.5703125" style="51" customWidth="1"/>
    <col min="9224" max="9224" width="15.7109375" style="51" customWidth="1"/>
    <col min="9225" max="9225" width="17.140625" style="51" customWidth="1"/>
    <col min="9226" max="9226" width="9.140625" style="51"/>
    <col min="9227" max="9227" width="9.42578125" style="51" bestFit="1" customWidth="1"/>
    <col min="9228" max="9472" width="9.140625" style="51"/>
    <col min="9473" max="9473" width="13.140625" style="51" customWidth="1"/>
    <col min="9474" max="9474" width="16.140625" style="51" customWidth="1"/>
    <col min="9475" max="9475" width="26.85546875" style="51" customWidth="1"/>
    <col min="9476" max="9476" width="17.42578125" style="51" customWidth="1"/>
    <col min="9477" max="9477" width="15.140625" style="51" customWidth="1"/>
    <col min="9478" max="9478" width="19.140625" style="51" customWidth="1"/>
    <col min="9479" max="9479" width="17.5703125" style="51" customWidth="1"/>
    <col min="9480" max="9480" width="15.7109375" style="51" customWidth="1"/>
    <col min="9481" max="9481" width="17.140625" style="51" customWidth="1"/>
    <col min="9482" max="9482" width="9.140625" style="51"/>
    <col min="9483" max="9483" width="9.42578125" style="51" bestFit="1" customWidth="1"/>
    <col min="9484" max="9728" width="9.140625" style="51"/>
    <col min="9729" max="9729" width="13.140625" style="51" customWidth="1"/>
    <col min="9730" max="9730" width="16.140625" style="51" customWidth="1"/>
    <col min="9731" max="9731" width="26.85546875" style="51" customWidth="1"/>
    <col min="9732" max="9732" width="17.42578125" style="51" customWidth="1"/>
    <col min="9733" max="9733" width="15.140625" style="51" customWidth="1"/>
    <col min="9734" max="9734" width="19.140625" style="51" customWidth="1"/>
    <col min="9735" max="9735" width="17.5703125" style="51" customWidth="1"/>
    <col min="9736" max="9736" width="15.7109375" style="51" customWidth="1"/>
    <col min="9737" max="9737" width="17.140625" style="51" customWidth="1"/>
    <col min="9738" max="9738" width="9.140625" style="51"/>
    <col min="9739" max="9739" width="9.42578125" style="51" bestFit="1" customWidth="1"/>
    <col min="9740" max="9984" width="9.140625" style="51"/>
    <col min="9985" max="9985" width="13.140625" style="51" customWidth="1"/>
    <col min="9986" max="9986" width="16.140625" style="51" customWidth="1"/>
    <col min="9987" max="9987" width="26.85546875" style="51" customWidth="1"/>
    <col min="9988" max="9988" width="17.42578125" style="51" customWidth="1"/>
    <col min="9989" max="9989" width="15.140625" style="51" customWidth="1"/>
    <col min="9990" max="9990" width="19.140625" style="51" customWidth="1"/>
    <col min="9991" max="9991" width="17.5703125" style="51" customWidth="1"/>
    <col min="9992" max="9992" width="15.7109375" style="51" customWidth="1"/>
    <col min="9993" max="9993" width="17.140625" style="51" customWidth="1"/>
    <col min="9994" max="9994" width="9.140625" style="51"/>
    <col min="9995" max="9995" width="9.42578125" style="51" bestFit="1" customWidth="1"/>
    <col min="9996" max="10240" width="9.140625" style="51"/>
    <col min="10241" max="10241" width="13.140625" style="51" customWidth="1"/>
    <col min="10242" max="10242" width="16.140625" style="51" customWidth="1"/>
    <col min="10243" max="10243" width="26.85546875" style="51" customWidth="1"/>
    <col min="10244" max="10244" width="17.42578125" style="51" customWidth="1"/>
    <col min="10245" max="10245" width="15.140625" style="51" customWidth="1"/>
    <col min="10246" max="10246" width="19.140625" style="51" customWidth="1"/>
    <col min="10247" max="10247" width="17.5703125" style="51" customWidth="1"/>
    <col min="10248" max="10248" width="15.7109375" style="51" customWidth="1"/>
    <col min="10249" max="10249" width="17.140625" style="51" customWidth="1"/>
    <col min="10250" max="10250" width="9.140625" style="51"/>
    <col min="10251" max="10251" width="9.42578125" style="51" bestFit="1" customWidth="1"/>
    <col min="10252" max="10496" width="9.140625" style="51"/>
    <col min="10497" max="10497" width="13.140625" style="51" customWidth="1"/>
    <col min="10498" max="10498" width="16.140625" style="51" customWidth="1"/>
    <col min="10499" max="10499" width="26.85546875" style="51" customWidth="1"/>
    <col min="10500" max="10500" width="17.42578125" style="51" customWidth="1"/>
    <col min="10501" max="10501" width="15.140625" style="51" customWidth="1"/>
    <col min="10502" max="10502" width="19.140625" style="51" customWidth="1"/>
    <col min="10503" max="10503" width="17.5703125" style="51" customWidth="1"/>
    <col min="10504" max="10504" width="15.7109375" style="51" customWidth="1"/>
    <col min="10505" max="10505" width="17.140625" style="51" customWidth="1"/>
    <col min="10506" max="10506" width="9.140625" style="51"/>
    <col min="10507" max="10507" width="9.42578125" style="51" bestFit="1" customWidth="1"/>
    <col min="10508" max="10752" width="9.140625" style="51"/>
    <col min="10753" max="10753" width="13.140625" style="51" customWidth="1"/>
    <col min="10754" max="10754" width="16.140625" style="51" customWidth="1"/>
    <col min="10755" max="10755" width="26.85546875" style="51" customWidth="1"/>
    <col min="10756" max="10756" width="17.42578125" style="51" customWidth="1"/>
    <col min="10757" max="10757" width="15.140625" style="51" customWidth="1"/>
    <col min="10758" max="10758" width="19.140625" style="51" customWidth="1"/>
    <col min="10759" max="10759" width="17.5703125" style="51" customWidth="1"/>
    <col min="10760" max="10760" width="15.7109375" style="51" customWidth="1"/>
    <col min="10761" max="10761" width="17.140625" style="51" customWidth="1"/>
    <col min="10762" max="10762" width="9.140625" style="51"/>
    <col min="10763" max="10763" width="9.42578125" style="51" bestFit="1" customWidth="1"/>
    <col min="10764" max="11008" width="9.140625" style="51"/>
    <col min="11009" max="11009" width="13.140625" style="51" customWidth="1"/>
    <col min="11010" max="11010" width="16.140625" style="51" customWidth="1"/>
    <col min="11011" max="11011" width="26.85546875" style="51" customWidth="1"/>
    <col min="11012" max="11012" width="17.42578125" style="51" customWidth="1"/>
    <col min="11013" max="11013" width="15.140625" style="51" customWidth="1"/>
    <col min="11014" max="11014" width="19.140625" style="51" customWidth="1"/>
    <col min="11015" max="11015" width="17.5703125" style="51" customWidth="1"/>
    <col min="11016" max="11016" width="15.7109375" style="51" customWidth="1"/>
    <col min="11017" max="11017" width="17.140625" style="51" customWidth="1"/>
    <col min="11018" max="11018" width="9.140625" style="51"/>
    <col min="11019" max="11019" width="9.42578125" style="51" bestFit="1" customWidth="1"/>
    <col min="11020" max="11264" width="9.140625" style="51"/>
    <col min="11265" max="11265" width="13.140625" style="51" customWidth="1"/>
    <col min="11266" max="11266" width="16.140625" style="51" customWidth="1"/>
    <col min="11267" max="11267" width="26.85546875" style="51" customWidth="1"/>
    <col min="11268" max="11268" width="17.42578125" style="51" customWidth="1"/>
    <col min="11269" max="11269" width="15.140625" style="51" customWidth="1"/>
    <col min="11270" max="11270" width="19.140625" style="51" customWidth="1"/>
    <col min="11271" max="11271" width="17.5703125" style="51" customWidth="1"/>
    <col min="11272" max="11272" width="15.7109375" style="51" customWidth="1"/>
    <col min="11273" max="11273" width="17.140625" style="51" customWidth="1"/>
    <col min="11274" max="11274" width="9.140625" style="51"/>
    <col min="11275" max="11275" width="9.42578125" style="51" bestFit="1" customWidth="1"/>
    <col min="11276" max="11520" width="9.140625" style="51"/>
    <col min="11521" max="11521" width="13.140625" style="51" customWidth="1"/>
    <col min="11522" max="11522" width="16.140625" style="51" customWidth="1"/>
    <col min="11523" max="11523" width="26.85546875" style="51" customWidth="1"/>
    <col min="11524" max="11524" width="17.42578125" style="51" customWidth="1"/>
    <col min="11525" max="11525" width="15.140625" style="51" customWidth="1"/>
    <col min="11526" max="11526" width="19.140625" style="51" customWidth="1"/>
    <col min="11527" max="11527" width="17.5703125" style="51" customWidth="1"/>
    <col min="11528" max="11528" width="15.7109375" style="51" customWidth="1"/>
    <col min="11529" max="11529" width="17.140625" style="51" customWidth="1"/>
    <col min="11530" max="11530" width="9.140625" style="51"/>
    <col min="11531" max="11531" width="9.42578125" style="51" bestFit="1" customWidth="1"/>
    <col min="11532" max="11776" width="9.140625" style="51"/>
    <col min="11777" max="11777" width="13.140625" style="51" customWidth="1"/>
    <col min="11778" max="11778" width="16.140625" style="51" customWidth="1"/>
    <col min="11779" max="11779" width="26.85546875" style="51" customWidth="1"/>
    <col min="11780" max="11780" width="17.42578125" style="51" customWidth="1"/>
    <col min="11781" max="11781" width="15.140625" style="51" customWidth="1"/>
    <col min="11782" max="11782" width="19.140625" style="51" customWidth="1"/>
    <col min="11783" max="11783" width="17.5703125" style="51" customWidth="1"/>
    <col min="11784" max="11784" width="15.7109375" style="51" customWidth="1"/>
    <col min="11785" max="11785" width="17.140625" style="51" customWidth="1"/>
    <col min="11786" max="11786" width="9.140625" style="51"/>
    <col min="11787" max="11787" width="9.42578125" style="51" bestFit="1" customWidth="1"/>
    <col min="11788" max="12032" width="9.140625" style="51"/>
    <col min="12033" max="12033" width="13.140625" style="51" customWidth="1"/>
    <col min="12034" max="12034" width="16.140625" style="51" customWidth="1"/>
    <col min="12035" max="12035" width="26.85546875" style="51" customWidth="1"/>
    <col min="12036" max="12036" width="17.42578125" style="51" customWidth="1"/>
    <col min="12037" max="12037" width="15.140625" style="51" customWidth="1"/>
    <col min="12038" max="12038" width="19.140625" style="51" customWidth="1"/>
    <col min="12039" max="12039" width="17.5703125" style="51" customWidth="1"/>
    <col min="12040" max="12040" width="15.7109375" style="51" customWidth="1"/>
    <col min="12041" max="12041" width="17.140625" style="51" customWidth="1"/>
    <col min="12042" max="12042" width="9.140625" style="51"/>
    <col min="12043" max="12043" width="9.42578125" style="51" bestFit="1" customWidth="1"/>
    <col min="12044" max="12288" width="9.140625" style="51"/>
    <col min="12289" max="12289" width="13.140625" style="51" customWidth="1"/>
    <col min="12290" max="12290" width="16.140625" style="51" customWidth="1"/>
    <col min="12291" max="12291" width="26.85546875" style="51" customWidth="1"/>
    <col min="12292" max="12292" width="17.42578125" style="51" customWidth="1"/>
    <col min="12293" max="12293" width="15.140625" style="51" customWidth="1"/>
    <col min="12294" max="12294" width="19.140625" style="51" customWidth="1"/>
    <col min="12295" max="12295" width="17.5703125" style="51" customWidth="1"/>
    <col min="12296" max="12296" width="15.7109375" style="51" customWidth="1"/>
    <col min="12297" max="12297" width="17.140625" style="51" customWidth="1"/>
    <col min="12298" max="12298" width="9.140625" style="51"/>
    <col min="12299" max="12299" width="9.42578125" style="51" bestFit="1" customWidth="1"/>
    <col min="12300" max="12544" width="9.140625" style="51"/>
    <col min="12545" max="12545" width="13.140625" style="51" customWidth="1"/>
    <col min="12546" max="12546" width="16.140625" style="51" customWidth="1"/>
    <col min="12547" max="12547" width="26.85546875" style="51" customWidth="1"/>
    <col min="12548" max="12548" width="17.42578125" style="51" customWidth="1"/>
    <col min="12549" max="12549" width="15.140625" style="51" customWidth="1"/>
    <col min="12550" max="12550" width="19.140625" style="51" customWidth="1"/>
    <col min="12551" max="12551" width="17.5703125" style="51" customWidth="1"/>
    <col min="12552" max="12552" width="15.7109375" style="51" customWidth="1"/>
    <col min="12553" max="12553" width="17.140625" style="51" customWidth="1"/>
    <col min="12554" max="12554" width="9.140625" style="51"/>
    <col min="12555" max="12555" width="9.42578125" style="51" bestFit="1" customWidth="1"/>
    <col min="12556" max="12800" width="9.140625" style="51"/>
    <col min="12801" max="12801" width="13.140625" style="51" customWidth="1"/>
    <col min="12802" max="12802" width="16.140625" style="51" customWidth="1"/>
    <col min="12803" max="12803" width="26.85546875" style="51" customWidth="1"/>
    <col min="12804" max="12804" width="17.42578125" style="51" customWidth="1"/>
    <col min="12805" max="12805" width="15.140625" style="51" customWidth="1"/>
    <col min="12806" max="12806" width="19.140625" style="51" customWidth="1"/>
    <col min="12807" max="12807" width="17.5703125" style="51" customWidth="1"/>
    <col min="12808" max="12808" width="15.7109375" style="51" customWidth="1"/>
    <col min="12809" max="12809" width="17.140625" style="51" customWidth="1"/>
    <col min="12810" max="12810" width="9.140625" style="51"/>
    <col min="12811" max="12811" width="9.42578125" style="51" bestFit="1" customWidth="1"/>
    <col min="12812" max="13056" width="9.140625" style="51"/>
    <col min="13057" max="13057" width="13.140625" style="51" customWidth="1"/>
    <col min="13058" max="13058" width="16.140625" style="51" customWidth="1"/>
    <col min="13059" max="13059" width="26.85546875" style="51" customWidth="1"/>
    <col min="13060" max="13060" width="17.42578125" style="51" customWidth="1"/>
    <col min="13061" max="13061" width="15.140625" style="51" customWidth="1"/>
    <col min="13062" max="13062" width="19.140625" style="51" customWidth="1"/>
    <col min="13063" max="13063" width="17.5703125" style="51" customWidth="1"/>
    <col min="13064" max="13064" width="15.7109375" style="51" customWidth="1"/>
    <col min="13065" max="13065" width="17.140625" style="51" customWidth="1"/>
    <col min="13066" max="13066" width="9.140625" style="51"/>
    <col min="13067" max="13067" width="9.42578125" style="51" bestFit="1" customWidth="1"/>
    <col min="13068" max="13312" width="9.140625" style="51"/>
    <col min="13313" max="13313" width="13.140625" style="51" customWidth="1"/>
    <col min="13314" max="13314" width="16.140625" style="51" customWidth="1"/>
    <col min="13315" max="13315" width="26.85546875" style="51" customWidth="1"/>
    <col min="13316" max="13316" width="17.42578125" style="51" customWidth="1"/>
    <col min="13317" max="13317" width="15.140625" style="51" customWidth="1"/>
    <col min="13318" max="13318" width="19.140625" style="51" customWidth="1"/>
    <col min="13319" max="13319" width="17.5703125" style="51" customWidth="1"/>
    <col min="13320" max="13320" width="15.7109375" style="51" customWidth="1"/>
    <col min="13321" max="13321" width="17.140625" style="51" customWidth="1"/>
    <col min="13322" max="13322" width="9.140625" style="51"/>
    <col min="13323" max="13323" width="9.42578125" style="51" bestFit="1" customWidth="1"/>
    <col min="13324" max="13568" width="9.140625" style="51"/>
    <col min="13569" max="13569" width="13.140625" style="51" customWidth="1"/>
    <col min="13570" max="13570" width="16.140625" style="51" customWidth="1"/>
    <col min="13571" max="13571" width="26.85546875" style="51" customWidth="1"/>
    <col min="13572" max="13572" width="17.42578125" style="51" customWidth="1"/>
    <col min="13573" max="13573" width="15.140625" style="51" customWidth="1"/>
    <col min="13574" max="13574" width="19.140625" style="51" customWidth="1"/>
    <col min="13575" max="13575" width="17.5703125" style="51" customWidth="1"/>
    <col min="13576" max="13576" width="15.7109375" style="51" customWidth="1"/>
    <col min="13577" max="13577" width="17.140625" style="51" customWidth="1"/>
    <col min="13578" max="13578" width="9.140625" style="51"/>
    <col min="13579" max="13579" width="9.42578125" style="51" bestFit="1" customWidth="1"/>
    <col min="13580" max="13824" width="9.140625" style="51"/>
    <col min="13825" max="13825" width="13.140625" style="51" customWidth="1"/>
    <col min="13826" max="13826" width="16.140625" style="51" customWidth="1"/>
    <col min="13827" max="13827" width="26.85546875" style="51" customWidth="1"/>
    <col min="13828" max="13828" width="17.42578125" style="51" customWidth="1"/>
    <col min="13829" max="13829" width="15.140625" style="51" customWidth="1"/>
    <col min="13830" max="13830" width="19.140625" style="51" customWidth="1"/>
    <col min="13831" max="13831" width="17.5703125" style="51" customWidth="1"/>
    <col min="13832" max="13832" width="15.7109375" style="51" customWidth="1"/>
    <col min="13833" max="13833" width="17.140625" style="51" customWidth="1"/>
    <col min="13834" max="13834" width="9.140625" style="51"/>
    <col min="13835" max="13835" width="9.42578125" style="51" bestFit="1" customWidth="1"/>
    <col min="13836" max="14080" width="9.140625" style="51"/>
    <col min="14081" max="14081" width="13.140625" style="51" customWidth="1"/>
    <col min="14082" max="14082" width="16.140625" style="51" customWidth="1"/>
    <col min="14083" max="14083" width="26.85546875" style="51" customWidth="1"/>
    <col min="14084" max="14084" width="17.42578125" style="51" customWidth="1"/>
    <col min="14085" max="14085" width="15.140625" style="51" customWidth="1"/>
    <col min="14086" max="14086" width="19.140625" style="51" customWidth="1"/>
    <col min="14087" max="14087" width="17.5703125" style="51" customWidth="1"/>
    <col min="14088" max="14088" width="15.7109375" style="51" customWidth="1"/>
    <col min="14089" max="14089" width="17.140625" style="51" customWidth="1"/>
    <col min="14090" max="14090" width="9.140625" style="51"/>
    <col min="14091" max="14091" width="9.42578125" style="51" bestFit="1" customWidth="1"/>
    <col min="14092" max="14336" width="9.140625" style="51"/>
    <col min="14337" max="14337" width="13.140625" style="51" customWidth="1"/>
    <col min="14338" max="14338" width="16.140625" style="51" customWidth="1"/>
    <col min="14339" max="14339" width="26.85546875" style="51" customWidth="1"/>
    <col min="14340" max="14340" width="17.42578125" style="51" customWidth="1"/>
    <col min="14341" max="14341" width="15.140625" style="51" customWidth="1"/>
    <col min="14342" max="14342" width="19.140625" style="51" customWidth="1"/>
    <col min="14343" max="14343" width="17.5703125" style="51" customWidth="1"/>
    <col min="14344" max="14344" width="15.7109375" style="51" customWidth="1"/>
    <col min="14345" max="14345" width="17.140625" style="51" customWidth="1"/>
    <col min="14346" max="14346" width="9.140625" style="51"/>
    <col min="14347" max="14347" width="9.42578125" style="51" bestFit="1" customWidth="1"/>
    <col min="14348" max="14592" width="9.140625" style="51"/>
    <col min="14593" max="14593" width="13.140625" style="51" customWidth="1"/>
    <col min="14594" max="14594" width="16.140625" style="51" customWidth="1"/>
    <col min="14595" max="14595" width="26.85546875" style="51" customWidth="1"/>
    <col min="14596" max="14596" width="17.42578125" style="51" customWidth="1"/>
    <col min="14597" max="14597" width="15.140625" style="51" customWidth="1"/>
    <col min="14598" max="14598" width="19.140625" style="51" customWidth="1"/>
    <col min="14599" max="14599" width="17.5703125" style="51" customWidth="1"/>
    <col min="14600" max="14600" width="15.7109375" style="51" customWidth="1"/>
    <col min="14601" max="14601" width="17.140625" style="51" customWidth="1"/>
    <col min="14602" max="14602" width="9.140625" style="51"/>
    <col min="14603" max="14603" width="9.42578125" style="51" bestFit="1" customWidth="1"/>
    <col min="14604" max="14848" width="9.140625" style="51"/>
    <col min="14849" max="14849" width="13.140625" style="51" customWidth="1"/>
    <col min="14850" max="14850" width="16.140625" style="51" customWidth="1"/>
    <col min="14851" max="14851" width="26.85546875" style="51" customWidth="1"/>
    <col min="14852" max="14852" width="17.42578125" style="51" customWidth="1"/>
    <col min="14853" max="14853" width="15.140625" style="51" customWidth="1"/>
    <col min="14854" max="14854" width="19.140625" style="51" customWidth="1"/>
    <col min="14855" max="14855" width="17.5703125" style="51" customWidth="1"/>
    <col min="14856" max="14856" width="15.7109375" style="51" customWidth="1"/>
    <col min="14857" max="14857" width="17.140625" style="51" customWidth="1"/>
    <col min="14858" max="14858" width="9.140625" style="51"/>
    <col min="14859" max="14859" width="9.42578125" style="51" bestFit="1" customWidth="1"/>
    <col min="14860" max="15104" width="9.140625" style="51"/>
    <col min="15105" max="15105" width="13.140625" style="51" customWidth="1"/>
    <col min="15106" max="15106" width="16.140625" style="51" customWidth="1"/>
    <col min="15107" max="15107" width="26.85546875" style="51" customWidth="1"/>
    <col min="15108" max="15108" width="17.42578125" style="51" customWidth="1"/>
    <col min="15109" max="15109" width="15.140625" style="51" customWidth="1"/>
    <col min="15110" max="15110" width="19.140625" style="51" customWidth="1"/>
    <col min="15111" max="15111" width="17.5703125" style="51" customWidth="1"/>
    <col min="15112" max="15112" width="15.7109375" style="51" customWidth="1"/>
    <col min="15113" max="15113" width="17.140625" style="51" customWidth="1"/>
    <col min="15114" max="15114" width="9.140625" style="51"/>
    <col min="15115" max="15115" width="9.42578125" style="51" bestFit="1" customWidth="1"/>
    <col min="15116" max="15360" width="9.140625" style="51"/>
    <col min="15361" max="15361" width="13.140625" style="51" customWidth="1"/>
    <col min="15362" max="15362" width="16.140625" style="51" customWidth="1"/>
    <col min="15363" max="15363" width="26.85546875" style="51" customWidth="1"/>
    <col min="15364" max="15364" width="17.42578125" style="51" customWidth="1"/>
    <col min="15365" max="15365" width="15.140625" style="51" customWidth="1"/>
    <col min="15366" max="15366" width="19.140625" style="51" customWidth="1"/>
    <col min="15367" max="15367" width="17.5703125" style="51" customWidth="1"/>
    <col min="15368" max="15368" width="15.7109375" style="51" customWidth="1"/>
    <col min="15369" max="15369" width="17.140625" style="51" customWidth="1"/>
    <col min="15370" max="15370" width="9.140625" style="51"/>
    <col min="15371" max="15371" width="9.42578125" style="51" bestFit="1" customWidth="1"/>
    <col min="15372" max="15616" width="9.140625" style="51"/>
    <col min="15617" max="15617" width="13.140625" style="51" customWidth="1"/>
    <col min="15618" max="15618" width="16.140625" style="51" customWidth="1"/>
    <col min="15619" max="15619" width="26.85546875" style="51" customWidth="1"/>
    <col min="15620" max="15620" width="17.42578125" style="51" customWidth="1"/>
    <col min="15621" max="15621" width="15.140625" style="51" customWidth="1"/>
    <col min="15622" max="15622" width="19.140625" style="51" customWidth="1"/>
    <col min="15623" max="15623" width="17.5703125" style="51" customWidth="1"/>
    <col min="15624" max="15624" width="15.7109375" style="51" customWidth="1"/>
    <col min="15625" max="15625" width="17.140625" style="51" customWidth="1"/>
    <col min="15626" max="15626" width="9.140625" style="51"/>
    <col min="15627" max="15627" width="9.42578125" style="51" bestFit="1" customWidth="1"/>
    <col min="15628" max="15872" width="9.140625" style="51"/>
    <col min="15873" max="15873" width="13.140625" style="51" customWidth="1"/>
    <col min="15874" max="15874" width="16.140625" style="51" customWidth="1"/>
    <col min="15875" max="15875" width="26.85546875" style="51" customWidth="1"/>
    <col min="15876" max="15876" width="17.42578125" style="51" customWidth="1"/>
    <col min="15877" max="15877" width="15.140625" style="51" customWidth="1"/>
    <col min="15878" max="15878" width="19.140625" style="51" customWidth="1"/>
    <col min="15879" max="15879" width="17.5703125" style="51" customWidth="1"/>
    <col min="15880" max="15880" width="15.7109375" style="51" customWidth="1"/>
    <col min="15881" max="15881" width="17.140625" style="51" customWidth="1"/>
    <col min="15882" max="15882" width="9.140625" style="51"/>
    <col min="15883" max="15883" width="9.42578125" style="51" bestFit="1" customWidth="1"/>
    <col min="15884" max="16128" width="9.140625" style="51"/>
    <col min="16129" max="16129" width="13.140625" style="51" customWidth="1"/>
    <col min="16130" max="16130" width="16.140625" style="51" customWidth="1"/>
    <col min="16131" max="16131" width="26.85546875" style="51" customWidth="1"/>
    <col min="16132" max="16132" width="17.42578125" style="51" customWidth="1"/>
    <col min="16133" max="16133" width="15.140625" style="51" customWidth="1"/>
    <col min="16134" max="16134" width="19.140625" style="51" customWidth="1"/>
    <col min="16135" max="16135" width="17.5703125" style="51" customWidth="1"/>
    <col min="16136" max="16136" width="15.7109375" style="51" customWidth="1"/>
    <col min="16137" max="16137" width="17.140625" style="51" customWidth="1"/>
    <col min="16138" max="16138" width="9.140625" style="51"/>
    <col min="16139" max="16139" width="9.42578125" style="51" bestFit="1" customWidth="1"/>
    <col min="16140" max="16384" width="9.140625" style="51"/>
  </cols>
  <sheetData>
    <row r="1" spans="1:9" ht="15" customHeight="1" x14ac:dyDescent="0.25">
      <c r="A1" s="649" t="s">
        <v>154</v>
      </c>
      <c r="B1" s="649"/>
      <c r="C1" s="649"/>
      <c r="D1" s="649"/>
      <c r="E1" s="649"/>
      <c r="F1" s="649"/>
      <c r="G1" s="649"/>
      <c r="H1" s="649"/>
      <c r="I1" s="649"/>
    </row>
    <row r="2" spans="1:9" x14ac:dyDescent="0.25">
      <c r="A2" s="103"/>
      <c r="B2" s="103"/>
      <c r="C2" s="103"/>
      <c r="D2" s="103"/>
      <c r="E2" s="103"/>
      <c r="F2" s="103"/>
      <c r="G2" s="103"/>
      <c r="H2" s="103"/>
      <c r="I2" s="103"/>
    </row>
    <row r="3" spans="1:9" ht="45" customHeight="1" x14ac:dyDescent="0.25">
      <c r="A3" s="448" t="s">
        <v>155</v>
      </c>
      <c r="B3" s="448"/>
      <c r="C3" s="448"/>
      <c r="D3" s="448"/>
      <c r="E3" s="448"/>
      <c r="F3" s="448"/>
      <c r="G3" s="448"/>
      <c r="H3" s="448"/>
      <c r="I3" s="448"/>
    </row>
    <row r="6" spans="1:9" s="83" customFormat="1" x14ac:dyDescent="0.25">
      <c r="A6" s="445" t="s">
        <v>61</v>
      </c>
      <c r="B6" s="445"/>
      <c r="C6" s="445"/>
      <c r="D6" s="445"/>
      <c r="E6" s="445"/>
      <c r="F6" s="445"/>
      <c r="G6" s="445"/>
      <c r="H6" s="445"/>
      <c r="I6" s="445"/>
    </row>
    <row r="8" spans="1:9" s="83" customFormat="1" x14ac:dyDescent="0.25">
      <c r="A8" s="445" t="s">
        <v>108</v>
      </c>
      <c r="B8" s="445"/>
      <c r="C8" s="445"/>
      <c r="D8" s="445"/>
      <c r="E8" s="445"/>
      <c r="F8" s="445"/>
      <c r="G8" s="445"/>
      <c r="H8" s="445"/>
      <c r="I8" s="445"/>
    </row>
    <row r="9" spans="1:9" s="83" customFormat="1" x14ac:dyDescent="0.25">
      <c r="A9" s="32"/>
      <c r="B9" s="32"/>
      <c r="C9" s="32"/>
      <c r="D9" s="32"/>
      <c r="E9" s="32"/>
      <c r="F9" s="32"/>
      <c r="G9" s="32"/>
      <c r="H9" s="32"/>
      <c r="I9" s="32"/>
    </row>
    <row r="10" spans="1:9" s="83" customFormat="1" x14ac:dyDescent="0.25">
      <c r="A10" s="524" t="s">
        <v>63</v>
      </c>
      <c r="B10" s="524"/>
      <c r="C10" s="524"/>
      <c r="D10" s="466" t="s">
        <v>39</v>
      </c>
      <c r="E10" s="466"/>
      <c r="F10" s="466"/>
      <c r="G10" s="466"/>
      <c r="H10" s="466"/>
      <c r="I10" s="466"/>
    </row>
    <row r="11" spans="1:9" s="83" customFormat="1" x14ac:dyDescent="0.25">
      <c r="A11" s="524"/>
      <c r="B11" s="524"/>
      <c r="C11" s="524"/>
      <c r="D11" s="530" t="s">
        <v>64</v>
      </c>
      <c r="E11" s="531"/>
      <c r="F11" s="433"/>
      <c r="G11" s="530" t="s">
        <v>65</v>
      </c>
      <c r="H11" s="531"/>
      <c r="I11" s="433"/>
    </row>
    <row r="12" spans="1:9" s="83" customFormat="1" ht="33.75" thickBot="1" x14ac:dyDescent="0.3">
      <c r="A12" s="524"/>
      <c r="B12" s="524"/>
      <c r="C12" s="524"/>
      <c r="D12" s="34" t="s">
        <v>14</v>
      </c>
      <c r="E12" s="34" t="s">
        <v>15</v>
      </c>
      <c r="F12" s="52" t="s">
        <v>5</v>
      </c>
      <c r="G12" s="34" t="s">
        <v>14</v>
      </c>
      <c r="H12" s="34" t="s">
        <v>15</v>
      </c>
      <c r="I12" s="53" t="s">
        <v>5</v>
      </c>
    </row>
    <row r="13" spans="1:9" s="83" customFormat="1" x14ac:dyDescent="0.25">
      <c r="A13" s="421" t="s">
        <v>66</v>
      </c>
      <c r="B13" s="422"/>
      <c r="C13" s="425" t="s">
        <v>36</v>
      </c>
      <c r="D13" s="426"/>
      <c r="E13" s="426"/>
      <c r="F13" s="426"/>
      <c r="G13" s="426"/>
      <c r="H13" s="426"/>
      <c r="I13" s="427"/>
    </row>
    <row r="14" spans="1:9" s="83" customFormat="1" x14ac:dyDescent="0.25">
      <c r="A14" s="423"/>
      <c r="B14" s="424"/>
      <c r="C14" s="428" t="s">
        <v>156</v>
      </c>
      <c r="D14" s="429"/>
      <c r="E14" s="429"/>
      <c r="F14" s="429"/>
      <c r="G14" s="429"/>
      <c r="H14" s="429"/>
      <c r="I14" s="430"/>
    </row>
    <row r="15" spans="1:9" s="83" customFormat="1" x14ac:dyDescent="0.25">
      <c r="A15" s="431" t="s">
        <v>109</v>
      </c>
      <c r="B15" s="433" t="s">
        <v>110</v>
      </c>
      <c r="C15" s="435" t="s">
        <v>70</v>
      </c>
      <c r="D15" s="436"/>
      <c r="E15" s="436"/>
      <c r="F15" s="436"/>
      <c r="G15" s="436"/>
      <c r="H15" s="436"/>
      <c r="I15" s="437"/>
    </row>
    <row r="16" spans="1:9" s="83" customFormat="1" ht="17.25" thickBot="1" x14ac:dyDescent="0.3">
      <c r="A16" s="431"/>
      <c r="B16" s="433"/>
      <c r="C16" s="438" t="s">
        <v>111</v>
      </c>
      <c r="D16" s="439"/>
      <c r="E16" s="439"/>
      <c r="F16" s="439"/>
      <c r="G16" s="439"/>
      <c r="H16" s="439"/>
      <c r="I16" s="440"/>
    </row>
    <row r="17" spans="1:9" s="83" customFormat="1" ht="33.75" thickBot="1" x14ac:dyDescent="0.3">
      <c r="A17" s="411" t="s">
        <v>112</v>
      </c>
      <c r="B17" s="412"/>
      <c r="C17" s="84" t="s">
        <v>113</v>
      </c>
      <c r="D17" s="85">
        <v>0</v>
      </c>
      <c r="E17" s="85">
        <v>5</v>
      </c>
      <c r="F17" s="85">
        <v>5</v>
      </c>
      <c r="G17" s="86"/>
      <c r="H17" s="86"/>
      <c r="I17" s="87"/>
    </row>
    <row r="18" spans="1:9" s="83" customFormat="1" ht="17.25" thickBot="1" x14ac:dyDescent="0.3">
      <c r="A18" s="411" t="s">
        <v>114</v>
      </c>
      <c r="B18" s="412"/>
      <c r="C18" s="84"/>
      <c r="D18" s="88" t="s">
        <v>72</v>
      </c>
      <c r="E18" s="88" t="s">
        <v>72</v>
      </c>
      <c r="F18" s="88" t="s">
        <v>72</v>
      </c>
      <c r="G18" s="89">
        <f>SUM(Armavir!C22:C25,Armavir!C50)</f>
        <v>0</v>
      </c>
      <c r="H18" s="89">
        <f>SUM(Armavir!D22:D25,Armavir!D50)</f>
        <v>68515</v>
      </c>
      <c r="I18" s="89">
        <f>SUM(Armavir!E22:E25,Armavir!E50)</f>
        <v>68515</v>
      </c>
    </row>
    <row r="19" spans="1:9" s="83" customFormat="1" ht="17.25" thickBot="1" x14ac:dyDescent="0.3">
      <c r="A19" s="411" t="s">
        <v>115</v>
      </c>
      <c r="B19" s="619"/>
      <c r="C19" s="412"/>
      <c r="D19" s="90"/>
      <c r="E19" s="90"/>
      <c r="F19" s="88"/>
      <c r="G19" s="91"/>
      <c r="H19" s="91"/>
      <c r="I19" s="87"/>
    </row>
    <row r="20" spans="1:9" s="83" customFormat="1" x14ac:dyDescent="0.25">
      <c r="A20" s="620" t="s">
        <v>116</v>
      </c>
      <c r="B20" s="621"/>
      <c r="C20" s="621"/>
      <c r="D20" s="621"/>
      <c r="E20" s="621"/>
      <c r="F20" s="621"/>
      <c r="G20" s="621"/>
      <c r="H20" s="621"/>
      <c r="I20" s="622"/>
    </row>
    <row r="21" spans="1:9" s="83" customFormat="1" ht="17.25" thickBot="1" x14ac:dyDescent="0.3">
      <c r="A21" s="623" t="s">
        <v>117</v>
      </c>
      <c r="B21" s="624"/>
      <c r="C21" s="624"/>
      <c r="D21" s="624"/>
      <c r="E21" s="624"/>
      <c r="F21" s="624"/>
      <c r="G21" s="624"/>
      <c r="H21" s="624"/>
      <c r="I21" s="625"/>
    </row>
    <row r="22" spans="1:9" s="83" customFormat="1" x14ac:dyDescent="0.25">
      <c r="A22" s="413" t="s">
        <v>78</v>
      </c>
      <c r="B22" s="414"/>
      <c r="C22" s="414"/>
      <c r="D22" s="414"/>
      <c r="E22" s="414"/>
      <c r="F22" s="414"/>
      <c r="G22" s="415"/>
      <c r="H22" s="415"/>
      <c r="I22" s="416"/>
    </row>
    <row r="23" spans="1:9" s="83" customFormat="1" ht="17.25" thickBot="1" x14ac:dyDescent="0.3">
      <c r="A23" s="417" t="s">
        <v>118</v>
      </c>
      <c r="B23" s="418"/>
      <c r="C23" s="418"/>
      <c r="D23" s="418"/>
      <c r="E23" s="418"/>
      <c r="F23" s="418"/>
      <c r="G23" s="419"/>
      <c r="H23" s="419"/>
      <c r="I23" s="420"/>
    </row>
    <row r="24" spans="1:9" s="83" customFormat="1" x14ac:dyDescent="0.25">
      <c r="A24" s="413" t="s">
        <v>79</v>
      </c>
      <c r="B24" s="414"/>
      <c r="C24" s="414"/>
      <c r="D24" s="414"/>
      <c r="E24" s="414"/>
      <c r="F24" s="414"/>
      <c r="G24" s="415"/>
      <c r="H24" s="415"/>
      <c r="I24" s="416"/>
    </row>
    <row r="25" spans="1:9" s="83" customFormat="1" ht="17.25" thickBot="1" x14ac:dyDescent="0.3">
      <c r="A25" s="417" t="s">
        <v>119</v>
      </c>
      <c r="B25" s="418"/>
      <c r="C25" s="418"/>
      <c r="D25" s="418"/>
      <c r="E25" s="418"/>
      <c r="F25" s="418"/>
      <c r="G25" s="419"/>
      <c r="H25" s="419"/>
      <c r="I25" s="420"/>
    </row>
    <row r="27" spans="1:9" x14ac:dyDescent="0.25">
      <c r="A27" s="456" t="s">
        <v>62</v>
      </c>
      <c r="B27" s="456"/>
      <c r="C27" s="456"/>
      <c r="D27" s="456"/>
      <c r="E27" s="456"/>
      <c r="F27" s="456"/>
      <c r="G27" s="456"/>
      <c r="H27" s="456"/>
      <c r="I27" s="456"/>
    </row>
    <row r="28" spans="1:9" ht="17.25" thickBot="1" x14ac:dyDescent="0.3">
      <c r="A28" s="33"/>
      <c r="B28" s="33"/>
      <c r="C28" s="33"/>
      <c r="D28" s="33"/>
      <c r="E28" s="33"/>
      <c r="F28" s="33"/>
      <c r="G28" s="33"/>
      <c r="H28" s="33"/>
      <c r="I28" s="33"/>
    </row>
    <row r="29" spans="1:9" x14ac:dyDescent="0.25">
      <c r="A29" s="457" t="s">
        <v>63</v>
      </c>
      <c r="B29" s="458"/>
      <c r="C29" s="459"/>
      <c r="D29" s="466" t="s">
        <v>39</v>
      </c>
      <c r="E29" s="466"/>
      <c r="F29" s="466"/>
      <c r="G29" s="466"/>
      <c r="H29" s="466"/>
      <c r="I29" s="466"/>
    </row>
    <row r="30" spans="1:9" x14ac:dyDescent="0.25">
      <c r="A30" s="460"/>
      <c r="B30" s="461"/>
      <c r="C30" s="462"/>
      <c r="D30" s="467" t="s">
        <v>64</v>
      </c>
      <c r="E30" s="467"/>
      <c r="F30" s="467"/>
      <c r="G30" s="467" t="s">
        <v>65</v>
      </c>
      <c r="H30" s="467"/>
      <c r="I30" s="467"/>
    </row>
    <row r="31" spans="1:9" ht="33.75" thickBot="1" x14ac:dyDescent="0.3">
      <c r="A31" s="463"/>
      <c r="B31" s="464"/>
      <c r="C31" s="465"/>
      <c r="D31" s="34" t="s">
        <v>14</v>
      </c>
      <c r="E31" s="34" t="s">
        <v>15</v>
      </c>
      <c r="F31" s="35" t="s">
        <v>5</v>
      </c>
      <c r="G31" s="34" t="s">
        <v>14</v>
      </c>
      <c r="H31" s="34" t="s">
        <v>15</v>
      </c>
      <c r="I31" s="36" t="s">
        <v>5</v>
      </c>
    </row>
    <row r="32" spans="1:9" x14ac:dyDescent="0.25">
      <c r="A32" s="468" t="s">
        <v>66</v>
      </c>
      <c r="B32" s="469"/>
      <c r="C32" s="472" t="s">
        <v>36</v>
      </c>
      <c r="D32" s="473"/>
      <c r="E32" s="473"/>
      <c r="F32" s="473"/>
      <c r="G32" s="473"/>
      <c r="H32" s="473"/>
      <c r="I32" s="474"/>
    </row>
    <row r="33" spans="1:9" x14ac:dyDescent="0.25">
      <c r="A33" s="470"/>
      <c r="B33" s="471"/>
      <c r="C33" s="558" t="s">
        <v>67</v>
      </c>
      <c r="D33" s="559"/>
      <c r="E33" s="559"/>
      <c r="F33" s="559"/>
      <c r="G33" s="559"/>
      <c r="H33" s="559"/>
      <c r="I33" s="560"/>
    </row>
    <row r="34" spans="1:9" x14ac:dyDescent="0.25">
      <c r="A34" s="478" t="s">
        <v>68</v>
      </c>
      <c r="B34" s="479" t="s">
        <v>69</v>
      </c>
      <c r="C34" s="37" t="s">
        <v>70</v>
      </c>
      <c r="D34" s="38"/>
      <c r="E34" s="38"/>
      <c r="F34" s="39"/>
      <c r="G34" s="39"/>
      <c r="H34" s="39"/>
      <c r="I34" s="40"/>
    </row>
    <row r="35" spans="1:9" x14ac:dyDescent="0.25">
      <c r="A35" s="478"/>
      <c r="B35" s="479"/>
      <c r="C35" s="480" t="s">
        <v>157</v>
      </c>
      <c r="D35" s="481"/>
      <c r="E35" s="481"/>
      <c r="F35" s="481"/>
      <c r="G35" s="481"/>
      <c r="H35" s="481"/>
      <c r="I35" s="482"/>
    </row>
    <row r="36" spans="1:9" ht="17.25" thickBot="1" x14ac:dyDescent="0.3">
      <c r="A36" s="483" t="s">
        <v>71</v>
      </c>
      <c r="B36" s="484"/>
      <c r="C36" s="41"/>
      <c r="D36" s="42" t="s">
        <v>72</v>
      </c>
      <c r="E36" s="42" t="s">
        <v>72</v>
      </c>
      <c r="F36" s="42" t="s">
        <v>72</v>
      </c>
      <c r="G36" s="43">
        <f>SUM(Armavir!C11:C15,Armavir!C28:C43)</f>
        <v>155345</v>
      </c>
      <c r="H36" s="43">
        <f>SUM(Armavir!D11:D15,Armavir!D28:D43)</f>
        <v>710170.65</v>
      </c>
      <c r="I36" s="43">
        <f>SUM(Armavir!E11:E15,Armavir!E28:E43)</f>
        <v>739372</v>
      </c>
    </row>
    <row r="37" spans="1:9" x14ac:dyDescent="0.25">
      <c r="A37" s="485"/>
      <c r="B37" s="486"/>
      <c r="C37" s="486"/>
      <c r="D37" s="486"/>
      <c r="E37" s="486"/>
      <c r="F37" s="486"/>
      <c r="G37" s="486"/>
      <c r="H37" s="487"/>
      <c r="I37" s="488"/>
    </row>
    <row r="38" spans="1:9" ht="17.25" thickBot="1" x14ac:dyDescent="0.3">
      <c r="A38" s="453" t="s">
        <v>643</v>
      </c>
      <c r="B38" s="454"/>
      <c r="C38" s="454"/>
      <c r="D38" s="454"/>
      <c r="E38" s="454"/>
      <c r="F38" s="454"/>
      <c r="G38" s="454"/>
      <c r="H38" s="454"/>
      <c r="I38" s="455"/>
    </row>
    <row r="39" spans="1:9" ht="17.25" thickBot="1" x14ac:dyDescent="0.3">
      <c r="A39" s="495" t="s">
        <v>74</v>
      </c>
      <c r="B39" s="496"/>
      <c r="C39" s="496"/>
      <c r="D39" s="496"/>
      <c r="E39" s="496"/>
      <c r="F39" s="496"/>
      <c r="G39" s="496"/>
      <c r="H39" s="496"/>
      <c r="I39" s="497"/>
    </row>
    <row r="40" spans="1:9" ht="81.75" customHeight="1" thickBot="1" x14ac:dyDescent="0.3">
      <c r="A40" s="498" t="s">
        <v>75</v>
      </c>
      <c r="B40" s="499"/>
      <c r="C40" s="500" t="s">
        <v>76</v>
      </c>
      <c r="D40" s="501"/>
      <c r="E40" s="501"/>
      <c r="F40" s="501"/>
      <c r="G40" s="501"/>
      <c r="H40" s="501"/>
      <c r="I40" s="502"/>
    </row>
    <row r="41" spans="1:9" ht="59.25" customHeight="1" thickBot="1" x14ac:dyDescent="0.3">
      <c r="A41" s="503" t="s">
        <v>77</v>
      </c>
      <c r="B41" s="504"/>
      <c r="C41" s="44"/>
      <c r="D41" s="44"/>
      <c r="E41" s="44"/>
      <c r="F41" s="44"/>
      <c r="G41" s="44"/>
      <c r="H41" s="44"/>
      <c r="I41" s="45"/>
    </row>
    <row r="42" spans="1:9" x14ac:dyDescent="0.25">
      <c r="A42" s="505" t="s">
        <v>78</v>
      </c>
      <c r="B42" s="506"/>
      <c r="C42" s="506"/>
      <c r="D42" s="506"/>
      <c r="E42" s="506"/>
      <c r="F42" s="506"/>
      <c r="G42" s="507"/>
      <c r="H42" s="507"/>
      <c r="I42" s="508"/>
    </row>
    <row r="43" spans="1:9" ht="17.25" thickBot="1" x14ac:dyDescent="0.3">
      <c r="A43" s="449" t="s">
        <v>158</v>
      </c>
      <c r="B43" s="450"/>
      <c r="C43" s="450"/>
      <c r="D43" s="450"/>
      <c r="E43" s="450"/>
      <c r="F43" s="450"/>
      <c r="G43" s="451"/>
      <c r="H43" s="451"/>
      <c r="I43" s="452"/>
    </row>
    <row r="44" spans="1:9" x14ac:dyDescent="0.25">
      <c r="A44" s="505" t="s">
        <v>79</v>
      </c>
      <c r="B44" s="506"/>
      <c r="C44" s="506"/>
      <c r="D44" s="506"/>
      <c r="E44" s="506"/>
      <c r="F44" s="506"/>
      <c r="G44" s="507"/>
      <c r="H44" s="507"/>
      <c r="I44" s="508"/>
    </row>
    <row r="45" spans="1:9" ht="17.25" thickBot="1" x14ac:dyDescent="0.3">
      <c r="A45" s="449" t="s">
        <v>98</v>
      </c>
      <c r="B45" s="450"/>
      <c r="C45" s="450"/>
      <c r="D45" s="450"/>
      <c r="E45" s="450"/>
      <c r="F45" s="450"/>
      <c r="G45" s="451"/>
      <c r="H45" s="451"/>
      <c r="I45" s="452"/>
    </row>
    <row r="46" spans="1:9" x14ac:dyDescent="0.3">
      <c r="A46" s="552" t="s">
        <v>128</v>
      </c>
      <c r="B46" s="637"/>
      <c r="C46" s="637"/>
      <c r="D46" s="637"/>
      <c r="E46" s="637"/>
      <c r="F46" s="637"/>
      <c r="G46" s="637"/>
      <c r="H46" s="637"/>
      <c r="I46" s="553"/>
    </row>
    <row r="47" spans="1:9" ht="17.25" thickBot="1" x14ac:dyDescent="0.35">
      <c r="A47" s="516" t="s">
        <v>129</v>
      </c>
      <c r="B47" s="517"/>
      <c r="C47" s="517"/>
      <c r="D47" s="542"/>
      <c r="E47" s="542"/>
      <c r="F47" s="542"/>
      <c r="G47" s="542"/>
      <c r="H47" s="542"/>
      <c r="I47" s="544"/>
    </row>
    <row r="48" spans="1:9" ht="24.75" customHeight="1" x14ac:dyDescent="0.25">
      <c r="A48" s="629" t="s">
        <v>63</v>
      </c>
      <c r="B48" s="630"/>
      <c r="C48" s="630"/>
      <c r="D48" s="466" t="s">
        <v>39</v>
      </c>
      <c r="E48" s="466"/>
      <c r="F48" s="466"/>
      <c r="G48" s="466"/>
      <c r="H48" s="466"/>
      <c r="I48" s="466"/>
    </row>
    <row r="49" spans="1:9" x14ac:dyDescent="0.25">
      <c r="A49" s="631"/>
      <c r="B49" s="632"/>
      <c r="C49" s="632"/>
      <c r="D49" s="636" t="s">
        <v>130</v>
      </c>
      <c r="E49" s="636"/>
      <c r="F49" s="636"/>
      <c r="G49" s="636" t="s">
        <v>131</v>
      </c>
      <c r="H49" s="636"/>
      <c r="I49" s="636"/>
    </row>
    <row r="50" spans="1:9" ht="47.25" customHeight="1" thickBot="1" x14ac:dyDescent="0.3">
      <c r="A50" s="633"/>
      <c r="B50" s="634"/>
      <c r="C50" s="635"/>
      <c r="D50" s="34" t="s">
        <v>14</v>
      </c>
      <c r="E50" s="34" t="s">
        <v>15</v>
      </c>
      <c r="F50" s="34" t="s">
        <v>5</v>
      </c>
      <c r="G50" s="34" t="s">
        <v>14</v>
      </c>
      <c r="H50" s="34" t="s">
        <v>15</v>
      </c>
      <c r="I50" s="34" t="s">
        <v>5</v>
      </c>
    </row>
    <row r="51" spans="1:9" x14ac:dyDescent="0.3">
      <c r="A51" s="532" t="s">
        <v>66</v>
      </c>
      <c r="B51" s="533"/>
      <c r="C51" s="538" t="s">
        <v>36</v>
      </c>
      <c r="D51" s="539"/>
      <c r="E51" s="539"/>
      <c r="F51" s="539"/>
      <c r="G51" s="539"/>
      <c r="H51" s="539"/>
      <c r="I51" s="540"/>
    </row>
    <row r="52" spans="1:9" x14ac:dyDescent="0.3">
      <c r="A52" s="534"/>
      <c r="B52" s="535"/>
      <c r="C52" s="541" t="s">
        <v>86</v>
      </c>
      <c r="D52" s="542"/>
      <c r="E52" s="542"/>
      <c r="F52" s="543"/>
      <c r="G52" s="543"/>
      <c r="H52" s="543"/>
      <c r="I52" s="544"/>
    </row>
    <row r="53" spans="1:9" ht="17.25" thickBot="1" x14ac:dyDescent="0.35">
      <c r="A53" s="536"/>
      <c r="B53" s="537"/>
      <c r="C53" s="545" t="s">
        <v>87</v>
      </c>
      <c r="D53" s="546"/>
      <c r="E53" s="546"/>
      <c r="F53" s="547"/>
      <c r="G53" s="547"/>
      <c r="H53" s="547"/>
      <c r="I53" s="548"/>
    </row>
    <row r="54" spans="1:9" ht="17.25" thickBot="1" x14ac:dyDescent="0.35">
      <c r="A54" s="54" t="s">
        <v>88</v>
      </c>
      <c r="B54" s="55" t="s">
        <v>89</v>
      </c>
      <c r="C54" s="549" t="s">
        <v>194</v>
      </c>
      <c r="D54" s="550"/>
      <c r="E54" s="550"/>
      <c r="F54" s="550"/>
      <c r="G54" s="550"/>
      <c r="H54" s="550"/>
      <c r="I54" s="551"/>
    </row>
    <row r="55" spans="1:9" ht="66.75" thickBot="1" x14ac:dyDescent="0.35">
      <c r="A55" s="552" t="s">
        <v>90</v>
      </c>
      <c r="B55" s="553"/>
      <c r="C55" s="56" t="s">
        <v>91</v>
      </c>
      <c r="D55" s="61">
        <v>0</v>
      </c>
      <c r="E55" s="61">
        <v>14</v>
      </c>
      <c r="F55" s="61">
        <v>14</v>
      </c>
      <c r="G55" s="55"/>
      <c r="H55" s="55"/>
      <c r="I55" s="55"/>
    </row>
    <row r="56" spans="1:9" ht="50.25" thickBot="1" x14ac:dyDescent="0.35">
      <c r="A56" s="516"/>
      <c r="B56" s="518"/>
      <c r="C56" s="56" t="s">
        <v>92</v>
      </c>
      <c r="D56" s="312"/>
      <c r="E56" s="312">
        <v>10695</v>
      </c>
      <c r="F56" s="312">
        <v>10695</v>
      </c>
      <c r="G56" s="55"/>
      <c r="H56" s="55"/>
      <c r="I56" s="55"/>
    </row>
    <row r="57" spans="1:9" ht="17.25" thickBot="1" x14ac:dyDescent="0.35">
      <c r="A57" s="519" t="s">
        <v>93</v>
      </c>
      <c r="B57" s="520"/>
      <c r="C57" s="56"/>
      <c r="D57" s="56"/>
      <c r="E57" s="56"/>
      <c r="F57" s="55"/>
      <c r="G57" s="55"/>
      <c r="H57" s="55"/>
      <c r="I57" s="55"/>
    </row>
    <row r="58" spans="1:9" ht="52.5" customHeight="1" thickBot="1" x14ac:dyDescent="0.35">
      <c r="A58" s="519" t="s">
        <v>94</v>
      </c>
      <c r="B58" s="554"/>
      <c r="C58" s="520"/>
      <c r="D58" s="56"/>
      <c r="E58" s="56"/>
      <c r="F58" s="55"/>
      <c r="G58" s="58">
        <f>SUM(Armavir!C44:C48)</f>
        <v>0</v>
      </c>
      <c r="H58" s="58">
        <f>SUM(Armavir!D44:D48)</f>
        <v>185280</v>
      </c>
      <c r="I58" s="58">
        <f>SUM(Armavir!E44:E48)</f>
        <v>185280</v>
      </c>
    </row>
    <row r="59" spans="1:9" ht="36" customHeight="1" thickBot="1" x14ac:dyDescent="0.35">
      <c r="A59" s="519" t="s">
        <v>95</v>
      </c>
      <c r="B59" s="520"/>
      <c r="C59" s="59">
        <f>I58</f>
        <v>185280</v>
      </c>
      <c r="D59" s="60"/>
      <c r="E59" s="60"/>
      <c r="F59" s="55"/>
      <c r="G59" s="55"/>
      <c r="H59" s="55"/>
      <c r="I59" s="55"/>
    </row>
    <row r="60" spans="1:9" ht="87" customHeight="1" thickBot="1" x14ac:dyDescent="0.35">
      <c r="A60" s="519" t="s">
        <v>96</v>
      </c>
      <c r="B60" s="520"/>
      <c r="C60" s="56"/>
      <c r="D60" s="56"/>
      <c r="E60" s="56"/>
      <c r="F60" s="55"/>
      <c r="G60" s="55"/>
      <c r="H60" s="55"/>
      <c r="I60" s="55"/>
    </row>
    <row r="61" spans="1:9" ht="17.25" thickBot="1" x14ac:dyDescent="0.35">
      <c r="A61" s="555" t="s">
        <v>78</v>
      </c>
      <c r="B61" s="556"/>
      <c r="C61" s="556"/>
      <c r="D61" s="556"/>
      <c r="E61" s="556"/>
      <c r="F61" s="556"/>
      <c r="G61" s="556"/>
      <c r="H61" s="556"/>
      <c r="I61" s="557"/>
    </row>
    <row r="62" spans="1:9" ht="17.25" thickBot="1" x14ac:dyDescent="0.35">
      <c r="A62" s="519" t="s">
        <v>159</v>
      </c>
      <c r="B62" s="554"/>
      <c r="C62" s="554"/>
      <c r="D62" s="554"/>
      <c r="E62" s="554"/>
      <c r="F62" s="554"/>
      <c r="G62" s="554"/>
      <c r="H62" s="554"/>
      <c r="I62" s="520"/>
    </row>
    <row r="63" spans="1:9" ht="17.25" thickBot="1" x14ac:dyDescent="0.35">
      <c r="A63" s="555" t="s">
        <v>79</v>
      </c>
      <c r="B63" s="556"/>
      <c r="C63" s="556"/>
      <c r="D63" s="556"/>
      <c r="E63" s="556"/>
      <c r="F63" s="556"/>
      <c r="G63" s="556"/>
      <c r="H63" s="556"/>
      <c r="I63" s="557"/>
    </row>
    <row r="64" spans="1:9" ht="24.75" customHeight="1" thickBot="1" x14ac:dyDescent="0.35">
      <c r="A64" s="519" t="s">
        <v>97</v>
      </c>
      <c r="B64" s="554"/>
      <c r="C64" s="554"/>
      <c r="D64" s="554"/>
      <c r="E64" s="554"/>
      <c r="F64" s="554"/>
      <c r="G64" s="554"/>
      <c r="H64" s="554"/>
      <c r="I64" s="520"/>
    </row>
    <row r="65" spans="1:9" x14ac:dyDescent="0.3">
      <c r="A65" s="534"/>
      <c r="B65" s="535"/>
      <c r="C65" s="612" t="s">
        <v>135</v>
      </c>
      <c r="D65" s="613"/>
      <c r="E65" s="613"/>
      <c r="F65" s="614"/>
      <c r="G65" s="614"/>
      <c r="H65" s="614"/>
      <c r="I65" s="615"/>
    </row>
    <row r="66" spans="1:9" ht="17.25" thickBot="1" x14ac:dyDescent="0.35">
      <c r="A66" s="536"/>
      <c r="B66" s="537"/>
      <c r="C66" s="545" t="s">
        <v>87</v>
      </c>
      <c r="D66" s="546"/>
      <c r="E66" s="546"/>
      <c r="F66" s="547"/>
      <c r="G66" s="547"/>
      <c r="H66" s="547"/>
      <c r="I66" s="548"/>
    </row>
    <row r="67" spans="1:9" ht="17.25" thickBot="1" x14ac:dyDescent="0.35">
      <c r="A67" s="54" t="s">
        <v>125</v>
      </c>
      <c r="B67" s="55" t="s">
        <v>89</v>
      </c>
      <c r="C67" s="516" t="s">
        <v>135</v>
      </c>
      <c r="D67" s="517"/>
      <c r="E67" s="517"/>
      <c r="F67" s="517"/>
      <c r="G67" s="517"/>
      <c r="H67" s="517"/>
      <c r="I67" s="518"/>
    </row>
    <row r="68" spans="1:9" ht="33.75" thickBot="1" x14ac:dyDescent="0.35">
      <c r="A68" s="519" t="s">
        <v>90</v>
      </c>
      <c r="B68" s="520"/>
      <c r="C68" s="56" t="s">
        <v>136</v>
      </c>
      <c r="D68" s="310">
        <v>3</v>
      </c>
      <c r="E68" s="310">
        <v>7</v>
      </c>
      <c r="F68" s="55">
        <v>12.2</v>
      </c>
      <c r="G68" s="55"/>
      <c r="H68" s="55"/>
      <c r="I68" s="55"/>
    </row>
    <row r="69" spans="1:9" ht="17.25" thickBot="1" x14ac:dyDescent="0.35">
      <c r="A69" s="519" t="s">
        <v>93</v>
      </c>
      <c r="B69" s="520"/>
      <c r="C69" s="56"/>
      <c r="D69" s="56"/>
      <c r="E69" s="56"/>
      <c r="F69" s="55"/>
      <c r="G69" s="55"/>
      <c r="H69" s="55"/>
      <c r="I69" s="55"/>
    </row>
    <row r="70" spans="1:9" ht="54.75" customHeight="1" thickBot="1" x14ac:dyDescent="0.35">
      <c r="A70" s="519" t="s">
        <v>94</v>
      </c>
      <c r="B70" s="554"/>
      <c r="C70" s="520"/>
      <c r="D70" s="56"/>
      <c r="E70" s="56"/>
      <c r="F70" s="55"/>
      <c r="G70" s="58">
        <f>SUM(Armavir!C16:C19)</f>
        <v>61940</v>
      </c>
      <c r="H70" s="58">
        <f>SUM(Armavir!D16:D19)</f>
        <v>128525</v>
      </c>
      <c r="I70" s="58">
        <f>SUM(Armavir!E16:E19)</f>
        <v>172915</v>
      </c>
    </row>
    <row r="71" spans="1:9" ht="48.75" customHeight="1" thickBot="1" x14ac:dyDescent="0.35">
      <c r="A71" s="519" t="s">
        <v>95</v>
      </c>
      <c r="B71" s="520"/>
      <c r="C71" s="59">
        <f>I70</f>
        <v>172915</v>
      </c>
      <c r="D71" s="59"/>
      <c r="E71" s="59"/>
      <c r="F71" s="55"/>
      <c r="G71" s="55"/>
      <c r="H71" s="55"/>
      <c r="I71" s="55"/>
    </row>
    <row r="72" spans="1:9" ht="103.5" customHeight="1" thickBot="1" x14ac:dyDescent="0.35">
      <c r="A72" s="519" t="s">
        <v>96</v>
      </c>
      <c r="B72" s="520"/>
      <c r="C72" s="56"/>
      <c r="D72" s="56"/>
      <c r="E72" s="56"/>
      <c r="F72" s="55"/>
      <c r="G72" s="55"/>
      <c r="H72" s="55"/>
      <c r="I72" s="55"/>
    </row>
    <row r="73" spans="1:9" x14ac:dyDescent="0.3">
      <c r="A73" s="616" t="s">
        <v>78</v>
      </c>
      <c r="B73" s="617"/>
      <c r="C73" s="617"/>
      <c r="D73" s="617"/>
      <c r="E73" s="617"/>
      <c r="F73" s="617"/>
      <c r="G73" s="617"/>
      <c r="H73" s="617"/>
      <c r="I73" s="618"/>
    </row>
    <row r="74" spans="1:9" ht="17.25" thickBot="1" x14ac:dyDescent="0.35">
      <c r="A74" s="516" t="s">
        <v>160</v>
      </c>
      <c r="B74" s="517"/>
      <c r="C74" s="517"/>
      <c r="D74" s="517"/>
      <c r="E74" s="517"/>
      <c r="F74" s="517"/>
      <c r="G74" s="517"/>
      <c r="H74" s="517"/>
      <c r="I74" s="518"/>
    </row>
    <row r="75" spans="1:9" x14ac:dyDescent="0.3">
      <c r="A75" s="616" t="s">
        <v>79</v>
      </c>
      <c r="B75" s="617"/>
      <c r="C75" s="617"/>
      <c r="D75" s="617"/>
      <c r="E75" s="617"/>
      <c r="F75" s="617"/>
      <c r="G75" s="617"/>
      <c r="H75" s="617"/>
      <c r="I75" s="618"/>
    </row>
    <row r="76" spans="1:9" ht="17.25" thickBot="1" x14ac:dyDescent="0.35">
      <c r="A76" s="516" t="s">
        <v>97</v>
      </c>
      <c r="B76" s="517"/>
      <c r="C76" s="517"/>
      <c r="D76" s="517"/>
      <c r="E76" s="517"/>
      <c r="F76" s="517"/>
      <c r="G76" s="517"/>
      <c r="H76" s="517"/>
      <c r="I76" s="518"/>
    </row>
    <row r="77" spans="1:9" x14ac:dyDescent="0.25">
      <c r="A77" s="468" t="s">
        <v>66</v>
      </c>
      <c r="B77" s="469"/>
      <c r="C77" s="472" t="s">
        <v>36</v>
      </c>
      <c r="D77" s="473"/>
      <c r="E77" s="473"/>
      <c r="F77" s="473"/>
      <c r="G77" s="473"/>
      <c r="H77" s="473"/>
      <c r="I77" s="474"/>
    </row>
    <row r="78" spans="1:9" x14ac:dyDescent="0.25">
      <c r="A78" s="470"/>
      <c r="B78" s="471"/>
      <c r="C78" s="558" t="s">
        <v>137</v>
      </c>
      <c r="D78" s="559"/>
      <c r="E78" s="559"/>
      <c r="F78" s="559"/>
      <c r="G78" s="559"/>
      <c r="H78" s="559"/>
      <c r="I78" s="560"/>
    </row>
    <row r="79" spans="1:9" x14ac:dyDescent="0.25">
      <c r="A79" s="478" t="s">
        <v>124</v>
      </c>
      <c r="B79" s="479" t="s">
        <v>89</v>
      </c>
      <c r="C79" s="580" t="s">
        <v>70</v>
      </c>
      <c r="D79" s="581"/>
      <c r="E79" s="581"/>
      <c r="F79" s="581"/>
      <c r="G79" s="581"/>
      <c r="H79" s="581"/>
      <c r="I79" s="582"/>
    </row>
    <row r="80" spans="1:9" ht="17.25" thickBot="1" x14ac:dyDescent="0.3">
      <c r="A80" s="578"/>
      <c r="B80" s="579"/>
      <c r="C80" s="583" t="s">
        <v>138</v>
      </c>
      <c r="D80" s="584"/>
      <c r="E80" s="584"/>
      <c r="F80" s="584"/>
      <c r="G80" s="584"/>
      <c r="H80" s="584"/>
      <c r="I80" s="585"/>
    </row>
    <row r="81" spans="1:9" ht="33" x14ac:dyDescent="0.25">
      <c r="A81" s="563" t="s">
        <v>90</v>
      </c>
      <c r="B81" s="564"/>
      <c r="C81" s="62" t="s">
        <v>139</v>
      </c>
      <c r="D81" s="97">
        <v>3</v>
      </c>
      <c r="E81" s="97">
        <v>3</v>
      </c>
      <c r="F81" s="97">
        <v>3</v>
      </c>
      <c r="G81" s="98"/>
      <c r="H81" s="98"/>
      <c r="I81" s="65"/>
    </row>
    <row r="82" spans="1:9" ht="17.25" thickBot="1" x14ac:dyDescent="0.3">
      <c r="A82" s="565" t="s">
        <v>93</v>
      </c>
      <c r="B82" s="566"/>
      <c r="C82" s="66"/>
      <c r="D82" s="66"/>
      <c r="E82" s="66"/>
      <c r="F82" s="67"/>
      <c r="G82" s="68"/>
      <c r="H82" s="68"/>
      <c r="I82" s="69"/>
    </row>
    <row r="83" spans="1:9" ht="63.75" customHeight="1" thickBot="1" x14ac:dyDescent="0.3">
      <c r="A83" s="567" t="s">
        <v>105</v>
      </c>
      <c r="B83" s="568"/>
      <c r="C83" s="568"/>
      <c r="D83" s="70"/>
      <c r="E83" s="70"/>
      <c r="F83" s="71"/>
      <c r="G83" s="99">
        <f>SUM(Armavir!C20:C21,Armavir!C49)</f>
        <v>45000</v>
      </c>
      <c r="H83" s="99">
        <f>SUM(Armavir!D20:D21,Armavir!D49)</f>
        <v>88425</v>
      </c>
      <c r="I83" s="99">
        <f>SUM(Armavir!E20:E21,Armavir!E49)</f>
        <v>93250</v>
      </c>
    </row>
    <row r="84" spans="1:9" ht="39" customHeight="1" thickBot="1" x14ac:dyDescent="0.3">
      <c r="A84" s="569" t="s">
        <v>106</v>
      </c>
      <c r="B84" s="570"/>
      <c r="C84" s="100">
        <f>I83</f>
        <v>93250</v>
      </c>
      <c r="D84" s="100"/>
      <c r="E84" s="100"/>
      <c r="F84" s="71"/>
      <c r="G84" s="74"/>
      <c r="H84" s="74"/>
      <c r="I84" s="75"/>
    </row>
    <row r="85" spans="1:9" ht="89.25" customHeight="1" thickBot="1" x14ac:dyDescent="0.3">
      <c r="A85" s="569" t="s">
        <v>107</v>
      </c>
      <c r="B85" s="570"/>
      <c r="C85" s="76"/>
      <c r="D85" s="76"/>
      <c r="E85" s="76"/>
      <c r="F85" s="71"/>
      <c r="G85" s="74"/>
      <c r="H85" s="74"/>
      <c r="I85" s="75"/>
    </row>
    <row r="86" spans="1:9" x14ac:dyDescent="0.25">
      <c r="A86" s="505" t="s">
        <v>78</v>
      </c>
      <c r="B86" s="506"/>
      <c r="C86" s="506"/>
      <c r="D86" s="506"/>
      <c r="E86" s="506"/>
      <c r="F86" s="506"/>
      <c r="G86" s="507"/>
      <c r="H86" s="507"/>
      <c r="I86" s="508"/>
    </row>
    <row r="87" spans="1:9" ht="17.25" thickBot="1" x14ac:dyDescent="0.3">
      <c r="A87" s="449" t="s">
        <v>140</v>
      </c>
      <c r="B87" s="450"/>
      <c r="C87" s="450"/>
      <c r="D87" s="450"/>
      <c r="E87" s="450"/>
      <c r="F87" s="450"/>
      <c r="G87" s="451"/>
      <c r="H87" s="451"/>
      <c r="I87" s="452"/>
    </row>
    <row r="88" spans="1:9" x14ac:dyDescent="0.25">
      <c r="A88" s="505" t="s">
        <v>79</v>
      </c>
      <c r="B88" s="506"/>
      <c r="C88" s="506"/>
      <c r="D88" s="506"/>
      <c r="E88" s="506"/>
      <c r="F88" s="506"/>
      <c r="G88" s="507"/>
      <c r="H88" s="507"/>
      <c r="I88" s="508"/>
    </row>
    <row r="89" spans="1:9" ht="17.25" thickBot="1" x14ac:dyDescent="0.3">
      <c r="A89" s="449" t="s">
        <v>97</v>
      </c>
      <c r="B89" s="450"/>
      <c r="C89" s="450"/>
      <c r="D89" s="450"/>
      <c r="E89" s="450"/>
      <c r="F89" s="450"/>
      <c r="G89" s="451"/>
      <c r="H89" s="451"/>
      <c r="I89" s="452"/>
    </row>
    <row r="90" spans="1:9" x14ac:dyDescent="0.25">
      <c r="A90" s="421" t="s">
        <v>66</v>
      </c>
      <c r="B90" s="422"/>
      <c r="C90" s="435" t="s">
        <v>36</v>
      </c>
      <c r="D90" s="436"/>
      <c r="E90" s="436"/>
      <c r="F90" s="436"/>
      <c r="G90" s="436"/>
      <c r="H90" s="436"/>
      <c r="I90" s="437"/>
    </row>
    <row r="91" spans="1:9" x14ac:dyDescent="0.3">
      <c r="A91" s="423"/>
      <c r="B91" s="424"/>
      <c r="C91" s="574" t="s">
        <v>644</v>
      </c>
      <c r="D91" s="575"/>
      <c r="E91" s="575"/>
      <c r="F91" s="576"/>
      <c r="G91" s="576"/>
      <c r="H91" s="576"/>
      <c r="I91" s="577"/>
    </row>
    <row r="92" spans="1:9" x14ac:dyDescent="0.25">
      <c r="A92" s="431" t="s">
        <v>166</v>
      </c>
      <c r="B92" s="433" t="s">
        <v>110</v>
      </c>
      <c r="C92" s="435" t="s">
        <v>70</v>
      </c>
      <c r="D92" s="436"/>
      <c r="E92" s="436"/>
      <c r="F92" s="436"/>
      <c r="G92" s="436"/>
      <c r="H92" s="436"/>
      <c r="I92" s="437"/>
    </row>
    <row r="93" spans="1:9" ht="33.75" customHeight="1" thickBot="1" x14ac:dyDescent="0.3">
      <c r="A93" s="431"/>
      <c r="B93" s="433"/>
      <c r="C93" s="571" t="s">
        <v>645</v>
      </c>
      <c r="D93" s="572"/>
      <c r="E93" s="572"/>
      <c r="F93" s="572"/>
      <c r="G93" s="572"/>
      <c r="H93" s="572"/>
      <c r="I93" s="573"/>
    </row>
    <row r="94" spans="1:9" ht="50.25" customHeight="1" thickBot="1" x14ac:dyDescent="0.3">
      <c r="A94" s="411" t="s">
        <v>112</v>
      </c>
      <c r="B94" s="412"/>
      <c r="C94" s="235" t="s">
        <v>113</v>
      </c>
      <c r="D94" s="86">
        <v>0</v>
      </c>
      <c r="E94" s="86">
        <v>3</v>
      </c>
      <c r="F94" s="85">
        <v>3</v>
      </c>
      <c r="G94" s="91"/>
      <c r="H94" s="91"/>
      <c r="I94" s="87"/>
    </row>
    <row r="95" spans="1:9" ht="17.25" thickBot="1" x14ac:dyDescent="0.3">
      <c r="A95" s="411" t="s">
        <v>114</v>
      </c>
      <c r="B95" s="412"/>
      <c r="C95" s="235"/>
      <c r="D95" s="88" t="s">
        <v>72</v>
      </c>
      <c r="E95" s="88" t="s">
        <v>72</v>
      </c>
      <c r="F95" s="88" t="s">
        <v>72</v>
      </c>
      <c r="G95" s="338">
        <f>SUM(Armavir!C54:C56)</f>
        <v>0</v>
      </c>
      <c r="H95" s="338">
        <f>SUM(Armavir!D54:D56)</f>
        <v>25242</v>
      </c>
      <c r="I95" s="338">
        <f>SUM(Armavir!E54:E56)</f>
        <v>25242</v>
      </c>
    </row>
    <row r="96" spans="1:9" ht="17.25" thickBot="1" x14ac:dyDescent="0.3">
      <c r="A96" s="411" t="s">
        <v>115</v>
      </c>
      <c r="B96" s="619"/>
      <c r="C96" s="412"/>
      <c r="D96" s="233"/>
      <c r="E96" s="233"/>
      <c r="F96" s="88"/>
      <c r="G96" s="91"/>
      <c r="H96" s="91"/>
      <c r="I96" s="87"/>
    </row>
    <row r="97" spans="1:9" x14ac:dyDescent="0.25">
      <c r="A97" s="620" t="s">
        <v>116</v>
      </c>
      <c r="B97" s="621"/>
      <c r="C97" s="621"/>
      <c r="D97" s="621"/>
      <c r="E97" s="621"/>
      <c r="F97" s="621"/>
      <c r="G97" s="621"/>
      <c r="H97" s="621"/>
      <c r="I97" s="622"/>
    </row>
    <row r="98" spans="1:9" ht="17.25" thickBot="1" x14ac:dyDescent="0.3">
      <c r="A98" s="623" t="s">
        <v>237</v>
      </c>
      <c r="B98" s="624"/>
      <c r="C98" s="624"/>
      <c r="D98" s="624"/>
      <c r="E98" s="624"/>
      <c r="F98" s="624"/>
      <c r="G98" s="624"/>
      <c r="H98" s="624"/>
      <c r="I98" s="625"/>
    </row>
    <row r="99" spans="1:9" x14ac:dyDescent="0.25">
      <c r="A99" s="413" t="s">
        <v>78</v>
      </c>
      <c r="B99" s="414"/>
      <c r="C99" s="414"/>
      <c r="D99" s="414"/>
      <c r="E99" s="414"/>
      <c r="F99" s="414"/>
      <c r="G99" s="415"/>
      <c r="H99" s="415"/>
      <c r="I99" s="416"/>
    </row>
    <row r="100" spans="1:9" ht="15" customHeight="1" thickBot="1" x14ac:dyDescent="0.3">
      <c r="A100" s="417" t="s">
        <v>118</v>
      </c>
      <c r="B100" s="418"/>
      <c r="C100" s="418"/>
      <c r="D100" s="418"/>
      <c r="E100" s="418"/>
      <c r="F100" s="418"/>
      <c r="G100" s="419"/>
      <c r="H100" s="419"/>
      <c r="I100" s="420"/>
    </row>
    <row r="101" spans="1:9" x14ac:dyDescent="0.25">
      <c r="A101" s="413" t="s">
        <v>79</v>
      </c>
      <c r="B101" s="414"/>
      <c r="C101" s="414"/>
      <c r="D101" s="414"/>
      <c r="E101" s="414"/>
      <c r="F101" s="414"/>
      <c r="G101" s="415"/>
      <c r="H101" s="415"/>
      <c r="I101" s="416"/>
    </row>
    <row r="102" spans="1:9" ht="33.75" customHeight="1" thickBot="1" x14ac:dyDescent="0.3">
      <c r="A102" s="417" t="s">
        <v>119</v>
      </c>
      <c r="B102" s="418"/>
      <c r="C102" s="418"/>
      <c r="D102" s="418"/>
      <c r="E102" s="418"/>
      <c r="F102" s="418"/>
      <c r="G102" s="419"/>
      <c r="H102" s="419"/>
      <c r="I102" s="420"/>
    </row>
    <row r="103" spans="1:9" customFormat="1" x14ac:dyDescent="0.25">
      <c r="A103" s="468" t="s">
        <v>66</v>
      </c>
      <c r="B103" s="469"/>
      <c r="C103" s="472" t="s">
        <v>36</v>
      </c>
      <c r="D103" s="473"/>
      <c r="E103" s="473"/>
      <c r="F103" s="473"/>
      <c r="G103" s="473"/>
      <c r="H103" s="473"/>
      <c r="I103" s="474"/>
    </row>
    <row r="104" spans="1:9" customFormat="1" x14ac:dyDescent="0.25">
      <c r="A104" s="470"/>
      <c r="B104" s="471"/>
      <c r="C104" s="558" t="s">
        <v>100</v>
      </c>
      <c r="D104" s="559"/>
      <c r="E104" s="559"/>
      <c r="F104" s="559"/>
      <c r="G104" s="559"/>
      <c r="H104" s="559"/>
      <c r="I104" s="560"/>
    </row>
    <row r="105" spans="1:9" customFormat="1" x14ac:dyDescent="0.25">
      <c r="A105" s="478" t="s">
        <v>125</v>
      </c>
      <c r="B105" s="479" t="s">
        <v>89</v>
      </c>
      <c r="C105" s="580" t="s">
        <v>70</v>
      </c>
      <c r="D105" s="581"/>
      <c r="E105" s="581"/>
      <c r="F105" s="581"/>
      <c r="G105" s="581"/>
      <c r="H105" s="581"/>
      <c r="I105" s="582"/>
    </row>
    <row r="106" spans="1:9" customFormat="1" ht="33" customHeight="1" thickBot="1" x14ac:dyDescent="0.3">
      <c r="A106" s="578"/>
      <c r="B106" s="579"/>
      <c r="C106" s="583" t="s">
        <v>102</v>
      </c>
      <c r="D106" s="584"/>
      <c r="E106" s="584"/>
      <c r="F106" s="584"/>
      <c r="G106" s="584"/>
      <c r="H106" s="584"/>
      <c r="I106" s="585"/>
    </row>
    <row r="107" spans="1:9" customFormat="1" ht="66" x14ac:dyDescent="0.25">
      <c r="A107" s="563" t="s">
        <v>90</v>
      </c>
      <c r="B107" s="564"/>
      <c r="C107" s="62" t="s">
        <v>103</v>
      </c>
      <c r="D107" s="97">
        <v>36</v>
      </c>
      <c r="E107" s="97">
        <v>36</v>
      </c>
      <c r="F107" s="97">
        <v>36</v>
      </c>
      <c r="G107" s="64"/>
      <c r="H107" s="64"/>
      <c r="I107" s="65"/>
    </row>
    <row r="108" spans="1:9" customFormat="1" ht="83.25" thickBot="1" x14ac:dyDescent="0.3">
      <c r="A108" s="565" t="s">
        <v>93</v>
      </c>
      <c r="B108" s="566"/>
      <c r="C108" s="66" t="s">
        <v>104</v>
      </c>
      <c r="D108" s="66"/>
      <c r="E108" s="66"/>
      <c r="F108" s="67">
        <v>100</v>
      </c>
      <c r="G108" s="68"/>
      <c r="H108" s="68"/>
      <c r="I108" s="69"/>
    </row>
    <row r="109" spans="1:9" customFormat="1" ht="59.25" customHeight="1" thickBot="1" x14ac:dyDescent="0.3">
      <c r="A109" s="567" t="s">
        <v>105</v>
      </c>
      <c r="B109" s="568"/>
      <c r="C109" s="568"/>
      <c r="D109" s="230"/>
      <c r="E109" s="230"/>
      <c r="F109" s="71"/>
      <c r="G109" s="72">
        <f>Armavir!C57</f>
        <v>37706</v>
      </c>
      <c r="H109" s="72">
        <f>Armavir!D57</f>
        <v>37706</v>
      </c>
      <c r="I109" s="72">
        <f>Armavir!E57</f>
        <v>37706</v>
      </c>
    </row>
    <row r="110" spans="1:9" customFormat="1" ht="42.75" customHeight="1" thickBot="1" x14ac:dyDescent="0.3">
      <c r="A110" s="569" t="s">
        <v>106</v>
      </c>
      <c r="B110" s="570"/>
      <c r="C110" s="72">
        <f>I109</f>
        <v>37706</v>
      </c>
      <c r="D110" s="73"/>
      <c r="E110" s="73"/>
      <c r="F110" s="71"/>
      <c r="G110" s="74"/>
      <c r="H110" s="74"/>
      <c r="I110" s="75"/>
    </row>
    <row r="111" spans="1:9" customFormat="1" ht="67.5" customHeight="1" thickBot="1" x14ac:dyDescent="0.3">
      <c r="A111" s="569" t="s">
        <v>107</v>
      </c>
      <c r="B111" s="570"/>
      <c r="C111" s="232"/>
      <c r="D111" s="232"/>
      <c r="E111" s="232"/>
      <c r="F111" s="71"/>
      <c r="G111" s="74"/>
      <c r="H111" s="74"/>
      <c r="I111" s="75"/>
    </row>
    <row r="112" spans="1:9" customFormat="1" x14ac:dyDescent="0.25">
      <c r="A112" s="505" t="s">
        <v>78</v>
      </c>
      <c r="B112" s="506"/>
      <c r="C112" s="506"/>
      <c r="D112" s="506"/>
      <c r="E112" s="506"/>
      <c r="F112" s="506"/>
      <c r="G112" s="507"/>
      <c r="H112" s="507"/>
      <c r="I112" s="508"/>
    </row>
    <row r="113" spans="1:9" customFormat="1" ht="17.25" thickBot="1" x14ac:dyDescent="0.3">
      <c r="A113" s="449" t="s">
        <v>646</v>
      </c>
      <c r="B113" s="450"/>
      <c r="C113" s="450"/>
      <c r="D113" s="450"/>
      <c r="E113" s="450"/>
      <c r="F113" s="450"/>
      <c r="G113" s="451"/>
      <c r="H113" s="451"/>
      <c r="I113" s="452"/>
    </row>
    <row r="114" spans="1:9" customFormat="1" x14ac:dyDescent="0.25">
      <c r="A114" s="505" t="s">
        <v>79</v>
      </c>
      <c r="B114" s="506"/>
      <c r="C114" s="506"/>
      <c r="D114" s="506"/>
      <c r="E114" s="506"/>
      <c r="F114" s="506"/>
      <c r="G114" s="507"/>
      <c r="H114" s="507"/>
      <c r="I114" s="508"/>
    </row>
    <row r="115" spans="1:9" customFormat="1" ht="17.25" thickBot="1" x14ac:dyDescent="0.3">
      <c r="A115" s="449" t="s">
        <v>97</v>
      </c>
      <c r="B115" s="450"/>
      <c r="C115" s="450"/>
      <c r="D115" s="450"/>
      <c r="E115" s="450"/>
      <c r="F115" s="450"/>
      <c r="G115" s="451"/>
      <c r="H115" s="451"/>
      <c r="I115" s="452"/>
    </row>
    <row r="116" spans="1:9" x14ac:dyDescent="0.3">
      <c r="A116" s="532" t="s">
        <v>66</v>
      </c>
      <c r="B116" s="533"/>
      <c r="C116" s="538" t="s">
        <v>36</v>
      </c>
      <c r="D116" s="539"/>
      <c r="E116" s="539"/>
      <c r="F116" s="539"/>
      <c r="G116" s="539"/>
      <c r="H116" s="539"/>
      <c r="I116" s="540"/>
    </row>
    <row r="117" spans="1:9" x14ac:dyDescent="0.3">
      <c r="A117" s="534"/>
      <c r="B117" s="535"/>
      <c r="C117" s="612" t="s">
        <v>132</v>
      </c>
      <c r="D117" s="613"/>
      <c r="E117" s="613"/>
      <c r="F117" s="614"/>
      <c r="G117" s="614"/>
      <c r="H117" s="614"/>
      <c r="I117" s="615"/>
    </row>
    <row r="118" spans="1:9" ht="17.25" thickBot="1" x14ac:dyDescent="0.35">
      <c r="A118" s="536"/>
      <c r="B118" s="537"/>
      <c r="C118" s="545" t="s">
        <v>87</v>
      </c>
      <c r="D118" s="546"/>
      <c r="E118" s="546"/>
      <c r="F118" s="547"/>
      <c r="G118" s="547"/>
      <c r="H118" s="547"/>
      <c r="I118" s="548"/>
    </row>
    <row r="119" spans="1:9" ht="17.25" thickBot="1" x14ac:dyDescent="0.35">
      <c r="A119" s="54" t="s">
        <v>125</v>
      </c>
      <c r="B119" s="234" t="s">
        <v>89</v>
      </c>
      <c r="C119" s="516" t="s">
        <v>133</v>
      </c>
      <c r="D119" s="517"/>
      <c r="E119" s="517"/>
      <c r="F119" s="517"/>
      <c r="G119" s="517"/>
      <c r="H119" s="517"/>
      <c r="I119" s="518"/>
    </row>
    <row r="120" spans="1:9" ht="49.5" customHeight="1" thickBot="1" x14ac:dyDescent="0.35">
      <c r="A120" s="519" t="s">
        <v>90</v>
      </c>
      <c r="B120" s="520"/>
      <c r="C120" s="231" t="s">
        <v>134</v>
      </c>
      <c r="D120" s="308"/>
      <c r="E120" s="231"/>
      <c r="F120" s="234"/>
      <c r="G120" s="234"/>
      <c r="H120" s="234"/>
      <c r="I120" s="234"/>
    </row>
    <row r="121" spans="1:9" ht="17.25" thickBot="1" x14ac:dyDescent="0.35">
      <c r="A121" s="519" t="s">
        <v>93</v>
      </c>
      <c r="B121" s="520"/>
      <c r="C121" s="231"/>
      <c r="D121" s="231"/>
      <c r="E121" s="231"/>
      <c r="F121" s="234"/>
      <c r="G121" s="234"/>
      <c r="H121" s="234"/>
      <c r="I121" s="234"/>
    </row>
    <row r="122" spans="1:9" ht="55.5" customHeight="1" thickBot="1" x14ac:dyDescent="0.35">
      <c r="A122" s="519" t="s">
        <v>94</v>
      </c>
      <c r="B122" s="554"/>
      <c r="C122" s="520"/>
      <c r="D122" s="231"/>
      <c r="E122" s="231"/>
      <c r="F122" s="234"/>
      <c r="G122" s="95">
        <f>SUM(Armavir!C51)</f>
        <v>0</v>
      </c>
      <c r="H122" s="95">
        <f>Armavir!D51</f>
        <v>6176</v>
      </c>
      <c r="I122" s="95">
        <f>Armavir!E51</f>
        <v>7720</v>
      </c>
    </row>
    <row r="123" spans="1:9" ht="54.75" customHeight="1" thickBot="1" x14ac:dyDescent="0.35">
      <c r="A123" s="519" t="s">
        <v>95</v>
      </c>
      <c r="B123" s="520"/>
      <c r="C123" s="96">
        <f>I122</f>
        <v>7720</v>
      </c>
      <c r="D123" s="96"/>
      <c r="E123" s="96"/>
      <c r="F123" s="234"/>
      <c r="G123" s="234"/>
      <c r="H123" s="234"/>
      <c r="I123" s="234"/>
    </row>
    <row r="124" spans="1:9" ht="90.75" customHeight="1" thickBot="1" x14ac:dyDescent="0.35">
      <c r="A124" s="519" t="s">
        <v>96</v>
      </c>
      <c r="B124" s="520"/>
      <c r="C124" s="231"/>
      <c r="D124" s="231"/>
      <c r="E124" s="231"/>
      <c r="F124" s="234"/>
      <c r="G124" s="234"/>
      <c r="H124" s="234"/>
      <c r="I124" s="234"/>
    </row>
    <row r="125" spans="1:9" x14ac:dyDescent="0.3">
      <c r="A125" s="616" t="s">
        <v>78</v>
      </c>
      <c r="B125" s="617"/>
      <c r="C125" s="617"/>
      <c r="D125" s="617"/>
      <c r="E125" s="617"/>
      <c r="F125" s="617"/>
      <c r="G125" s="617"/>
      <c r="H125" s="617"/>
      <c r="I125" s="618"/>
    </row>
    <row r="126" spans="1:9" ht="17.25" thickBot="1" x14ac:dyDescent="0.35">
      <c r="A126" s="516" t="s">
        <v>760</v>
      </c>
      <c r="B126" s="517"/>
      <c r="C126" s="517"/>
      <c r="D126" s="517"/>
      <c r="E126" s="517"/>
      <c r="F126" s="517"/>
      <c r="G126" s="517"/>
      <c r="H126" s="517"/>
      <c r="I126" s="518"/>
    </row>
    <row r="127" spans="1:9" x14ac:dyDescent="0.3">
      <c r="A127" s="616" t="s">
        <v>79</v>
      </c>
      <c r="B127" s="617"/>
      <c r="C127" s="617"/>
      <c r="D127" s="617"/>
      <c r="E127" s="617"/>
      <c r="F127" s="617"/>
      <c r="G127" s="617"/>
      <c r="H127" s="617"/>
      <c r="I127" s="618"/>
    </row>
    <row r="128" spans="1:9" ht="21.75" customHeight="1" thickBot="1" x14ac:dyDescent="0.35">
      <c r="A128" s="516" t="s">
        <v>97</v>
      </c>
      <c r="B128" s="517"/>
      <c r="C128" s="517"/>
      <c r="D128" s="517"/>
      <c r="E128" s="517"/>
      <c r="F128" s="517"/>
      <c r="G128" s="517"/>
      <c r="H128" s="517"/>
      <c r="I128" s="518"/>
    </row>
  </sheetData>
  <mergeCells count="141">
    <mergeCell ref="A120:B120"/>
    <mergeCell ref="A121:B121"/>
    <mergeCell ref="A122:C122"/>
    <mergeCell ref="A123:B123"/>
    <mergeCell ref="A124:B124"/>
    <mergeCell ref="A125:I125"/>
    <mergeCell ref="A126:I126"/>
    <mergeCell ref="A127:I127"/>
    <mergeCell ref="A128:I128"/>
    <mergeCell ref="A112:I112"/>
    <mergeCell ref="A113:I113"/>
    <mergeCell ref="A114:I114"/>
    <mergeCell ref="A115:I115"/>
    <mergeCell ref="A116:B118"/>
    <mergeCell ref="C116:I116"/>
    <mergeCell ref="C117:I117"/>
    <mergeCell ref="C118:I118"/>
    <mergeCell ref="C119:I119"/>
    <mergeCell ref="A105:A106"/>
    <mergeCell ref="B105:B106"/>
    <mergeCell ref="C105:I105"/>
    <mergeCell ref="C106:I106"/>
    <mergeCell ref="A107:B107"/>
    <mergeCell ref="A108:B108"/>
    <mergeCell ref="A109:C109"/>
    <mergeCell ref="A110:B110"/>
    <mergeCell ref="A111:B111"/>
    <mergeCell ref="A96:C96"/>
    <mergeCell ref="A97:I97"/>
    <mergeCell ref="A98:I98"/>
    <mergeCell ref="A99:I99"/>
    <mergeCell ref="A100:I100"/>
    <mergeCell ref="A101:I101"/>
    <mergeCell ref="A102:I102"/>
    <mergeCell ref="A103:B104"/>
    <mergeCell ref="C103:I103"/>
    <mergeCell ref="C104:I104"/>
    <mergeCell ref="A90:B91"/>
    <mergeCell ref="C90:I90"/>
    <mergeCell ref="C91:I91"/>
    <mergeCell ref="A92:A93"/>
    <mergeCell ref="B92:B93"/>
    <mergeCell ref="C92:I92"/>
    <mergeCell ref="C93:I93"/>
    <mergeCell ref="A94:B94"/>
    <mergeCell ref="A95:B95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3:I23"/>
    <mergeCell ref="A24:I24"/>
    <mergeCell ref="A25:I25"/>
    <mergeCell ref="A27:I27"/>
    <mergeCell ref="A29:C31"/>
    <mergeCell ref="D29:I29"/>
    <mergeCell ref="D30:F30"/>
    <mergeCell ref="G30:I30"/>
    <mergeCell ref="A17:B17"/>
    <mergeCell ref="A18:B18"/>
    <mergeCell ref="A19:C19"/>
    <mergeCell ref="A20:I20"/>
    <mergeCell ref="A21:I21"/>
    <mergeCell ref="A22:I22"/>
    <mergeCell ref="A36:B36"/>
    <mergeCell ref="A37:I37"/>
    <mergeCell ref="A38:I38"/>
    <mergeCell ref="A39:I39"/>
    <mergeCell ref="A40:B40"/>
    <mergeCell ref="C40:I40"/>
    <mergeCell ref="A32:B33"/>
    <mergeCell ref="C32:I32"/>
    <mergeCell ref="C33:I33"/>
    <mergeCell ref="A34:A35"/>
    <mergeCell ref="B34:B35"/>
    <mergeCell ref="C35:I35"/>
    <mergeCell ref="A41:B41"/>
    <mergeCell ref="A42:I42"/>
    <mergeCell ref="A43:I43"/>
    <mergeCell ref="A44:I44"/>
    <mergeCell ref="A45:I45"/>
    <mergeCell ref="A48:C50"/>
    <mergeCell ref="D48:I48"/>
    <mergeCell ref="D49:F49"/>
    <mergeCell ref="G49:I49"/>
    <mergeCell ref="A51:B53"/>
    <mergeCell ref="C51:I51"/>
    <mergeCell ref="C52:I52"/>
    <mergeCell ref="C53:I53"/>
    <mergeCell ref="A46:I46"/>
    <mergeCell ref="A47:I47"/>
    <mergeCell ref="A65:B66"/>
    <mergeCell ref="C65:I65"/>
    <mergeCell ref="C66:I66"/>
    <mergeCell ref="A61:I61"/>
    <mergeCell ref="A62:I62"/>
    <mergeCell ref="A63:I63"/>
    <mergeCell ref="A64:I64"/>
    <mergeCell ref="C54:I54"/>
    <mergeCell ref="A55:B56"/>
    <mergeCell ref="A57:B57"/>
    <mergeCell ref="A58:C58"/>
    <mergeCell ref="A59:B59"/>
    <mergeCell ref="A60:B60"/>
    <mergeCell ref="A73:I73"/>
    <mergeCell ref="A74:I74"/>
    <mergeCell ref="A75:I75"/>
    <mergeCell ref="A76:I76"/>
    <mergeCell ref="A77:B78"/>
    <mergeCell ref="C77:I77"/>
    <mergeCell ref="C78:I78"/>
    <mergeCell ref="C67:I67"/>
    <mergeCell ref="A68:B68"/>
    <mergeCell ref="A69:B69"/>
    <mergeCell ref="A70:C70"/>
    <mergeCell ref="A71:B71"/>
    <mergeCell ref="A72:B72"/>
    <mergeCell ref="A89:I89"/>
    <mergeCell ref="A83:C83"/>
    <mergeCell ref="A84:B84"/>
    <mergeCell ref="A85:B85"/>
    <mergeCell ref="A86:I86"/>
    <mergeCell ref="A87:I87"/>
    <mergeCell ref="A88:I88"/>
    <mergeCell ref="A79:A80"/>
    <mergeCell ref="B79:B80"/>
    <mergeCell ref="C79:I79"/>
    <mergeCell ref="C80:I80"/>
    <mergeCell ref="A81:B81"/>
    <mergeCell ref="A82:B82"/>
  </mergeCells>
  <pageMargins left="0.2" right="0.19" top="0.17" bottom="0.1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J6" sqref="J6"/>
    </sheetView>
  </sheetViews>
  <sheetFormatPr defaultRowHeight="15" x14ac:dyDescent="0.25"/>
  <cols>
    <col min="1" max="1" width="6.85546875" style="395" customWidth="1"/>
    <col min="2" max="2" width="53" style="398" customWidth="1"/>
    <col min="3" max="3" width="15" style="395" customWidth="1"/>
    <col min="4" max="4" width="13.7109375" style="395" customWidth="1"/>
    <col min="5" max="5" width="14.28515625" style="395" customWidth="1"/>
    <col min="6" max="16384" width="9.140625" style="395"/>
  </cols>
  <sheetData>
    <row r="1" spans="1:5" ht="17.25" customHeight="1" x14ac:dyDescent="0.25">
      <c r="A1" s="406" t="s">
        <v>20</v>
      </c>
      <c r="B1" s="406"/>
      <c r="C1" s="406"/>
      <c r="D1" s="406"/>
      <c r="E1" s="406"/>
    </row>
    <row r="2" spans="1:5" ht="32.25" customHeight="1" x14ac:dyDescent="0.25">
      <c r="A2" s="406" t="s">
        <v>835</v>
      </c>
      <c r="B2" s="406"/>
      <c r="C2" s="406"/>
      <c r="D2" s="406"/>
      <c r="E2" s="406"/>
    </row>
    <row r="3" spans="1:5" ht="17.25" x14ac:dyDescent="0.25">
      <c r="A3" s="399"/>
      <c r="B3" s="159"/>
      <c r="C3" s="399"/>
      <c r="D3" s="399"/>
      <c r="E3" s="159"/>
    </row>
    <row r="4" spans="1:5" ht="51" customHeight="1" x14ac:dyDescent="0.25">
      <c r="A4" s="650" t="s">
        <v>19</v>
      </c>
      <c r="B4" s="650"/>
      <c r="C4" s="650"/>
      <c r="D4" s="650"/>
      <c r="E4" s="650"/>
    </row>
    <row r="5" spans="1:5" ht="24.75" customHeight="1" x14ac:dyDescent="0.25">
      <c r="A5" s="160"/>
      <c r="B5" s="160"/>
      <c r="C5" s="160"/>
      <c r="D5" s="160"/>
      <c r="E5" s="160"/>
    </row>
    <row r="6" spans="1:5" ht="18" x14ac:dyDescent="0.25">
      <c r="A6" s="408" t="s">
        <v>3</v>
      </c>
      <c r="B6" s="408"/>
      <c r="C6" s="408"/>
      <c r="D6" s="408"/>
      <c r="E6" s="408"/>
    </row>
    <row r="7" spans="1:5" ht="75" customHeight="1" x14ac:dyDescent="0.25">
      <c r="A7" s="7" t="s">
        <v>1</v>
      </c>
      <c r="B7" s="162" t="s">
        <v>4</v>
      </c>
      <c r="C7" s="162" t="s">
        <v>14</v>
      </c>
      <c r="D7" s="162" t="s">
        <v>15</v>
      </c>
      <c r="E7" s="7" t="s">
        <v>5</v>
      </c>
    </row>
    <row r="8" spans="1:5" ht="17.25" x14ac:dyDescent="0.25">
      <c r="A8" s="163"/>
      <c r="B8" s="7" t="s">
        <v>0</v>
      </c>
      <c r="C8" s="18">
        <f>C27+C10+C54+C51</f>
        <v>156100.5</v>
      </c>
      <c r="D8" s="18">
        <f>D27+D10+D54+D51</f>
        <v>923387</v>
      </c>
      <c r="E8" s="18">
        <f>E27+E10+E54+E51</f>
        <v>1135000</v>
      </c>
    </row>
    <row r="9" spans="1:5" ht="17.25" x14ac:dyDescent="0.25">
      <c r="A9" s="163"/>
      <c r="B9" s="163" t="s">
        <v>6</v>
      </c>
      <c r="C9" s="163"/>
      <c r="D9" s="163"/>
      <c r="E9" s="163"/>
    </row>
    <row r="10" spans="1:5" ht="34.5" x14ac:dyDescent="0.25">
      <c r="A10" s="167">
        <v>1</v>
      </c>
      <c r="B10" s="7" t="s">
        <v>10</v>
      </c>
      <c r="C10" s="7">
        <f>SUM(C12:C26)</f>
        <v>0</v>
      </c>
      <c r="D10" s="7">
        <f t="shared" ref="D10" si="0">SUM(D12:D26)</f>
        <v>257252.5</v>
      </c>
      <c r="E10" s="7">
        <f>SUM(E12:E26)</f>
        <v>315375</v>
      </c>
    </row>
    <row r="11" spans="1:5" ht="17.25" x14ac:dyDescent="0.25">
      <c r="A11" s="167"/>
      <c r="B11" s="7" t="s">
        <v>7</v>
      </c>
      <c r="C11" s="7"/>
      <c r="D11" s="7"/>
      <c r="E11" s="7"/>
    </row>
    <row r="12" spans="1:5" s="185" customFormat="1" ht="36" x14ac:dyDescent="0.35">
      <c r="A12" s="400" t="s">
        <v>555</v>
      </c>
      <c r="B12" s="192" t="s">
        <v>538</v>
      </c>
      <c r="C12" s="170">
        <v>0</v>
      </c>
      <c r="D12" s="170">
        <f>E12*95%</f>
        <v>4560</v>
      </c>
      <c r="E12" s="342">
        <v>4800</v>
      </c>
    </row>
    <row r="13" spans="1:5" s="185" customFormat="1" ht="38.25" customHeight="1" x14ac:dyDescent="0.35">
      <c r="A13" s="400" t="s">
        <v>556</v>
      </c>
      <c r="B13" s="192" t="s">
        <v>352</v>
      </c>
      <c r="C13" s="342">
        <v>0</v>
      </c>
      <c r="D13" s="342">
        <v>28800</v>
      </c>
      <c r="E13" s="342">
        <v>28800</v>
      </c>
    </row>
    <row r="14" spans="1:5" s="185" customFormat="1" ht="36" x14ac:dyDescent="0.35">
      <c r="A14" s="400" t="s">
        <v>557</v>
      </c>
      <c r="B14" s="192" t="s">
        <v>330</v>
      </c>
      <c r="C14" s="170">
        <v>0</v>
      </c>
      <c r="D14" s="170">
        <f>E14*60%</f>
        <v>2850</v>
      </c>
      <c r="E14" s="342">
        <v>4750</v>
      </c>
    </row>
    <row r="15" spans="1:5" s="185" customFormat="1" ht="18" x14ac:dyDescent="0.35">
      <c r="A15" s="400" t="s">
        <v>603</v>
      </c>
      <c r="B15" s="192" t="s">
        <v>346</v>
      </c>
      <c r="C15" s="170">
        <v>0</v>
      </c>
      <c r="D15" s="170">
        <f>E15*60%</f>
        <v>17100</v>
      </c>
      <c r="E15" s="342">
        <v>28500</v>
      </c>
    </row>
    <row r="16" spans="1:5" s="185" customFormat="1" ht="18" x14ac:dyDescent="0.35">
      <c r="A16" s="400" t="s">
        <v>604</v>
      </c>
      <c r="B16" s="192" t="s">
        <v>348</v>
      </c>
      <c r="C16" s="170">
        <v>0</v>
      </c>
      <c r="D16" s="170">
        <f>E16*60%</f>
        <v>22800</v>
      </c>
      <c r="E16" s="342">
        <v>38000</v>
      </c>
    </row>
    <row r="17" spans="1:5" s="185" customFormat="1" ht="18" x14ac:dyDescent="0.35">
      <c r="A17" s="400" t="s">
        <v>605</v>
      </c>
      <c r="B17" s="192" t="s">
        <v>703</v>
      </c>
      <c r="C17" s="170">
        <v>0</v>
      </c>
      <c r="D17" s="170">
        <f>E17*60%</f>
        <v>3990</v>
      </c>
      <c r="E17" s="342">
        <v>6650</v>
      </c>
    </row>
    <row r="18" spans="1:5" s="185" customFormat="1" ht="36" x14ac:dyDescent="0.35">
      <c r="A18" s="400" t="s">
        <v>606</v>
      </c>
      <c r="B18" s="192" t="s">
        <v>340</v>
      </c>
      <c r="C18" s="342">
        <v>0</v>
      </c>
      <c r="D18" s="342">
        <f t="shared" ref="D18" si="1">E18*80%</f>
        <v>7680</v>
      </c>
      <c r="E18" s="342">
        <v>9600</v>
      </c>
    </row>
    <row r="19" spans="1:5" s="185" customFormat="1" ht="18" x14ac:dyDescent="0.35">
      <c r="A19" s="400" t="s">
        <v>607</v>
      </c>
      <c r="B19" s="192" t="s">
        <v>680</v>
      </c>
      <c r="C19" s="342">
        <v>0</v>
      </c>
      <c r="D19" s="342">
        <f>E19*80%</f>
        <v>24000</v>
      </c>
      <c r="E19" s="342">
        <v>30000</v>
      </c>
    </row>
    <row r="20" spans="1:5" s="185" customFormat="1" ht="18" x14ac:dyDescent="0.35">
      <c r="A20" s="400" t="s">
        <v>608</v>
      </c>
      <c r="B20" s="192" t="s">
        <v>334</v>
      </c>
      <c r="C20" s="170">
        <v>0</v>
      </c>
      <c r="D20" s="170">
        <f t="shared" ref="D20:D25" si="2">E20*90%</f>
        <v>25920</v>
      </c>
      <c r="E20" s="342">
        <v>28800</v>
      </c>
    </row>
    <row r="21" spans="1:5" s="185" customFormat="1" ht="36" x14ac:dyDescent="0.35">
      <c r="A21" s="400" t="s">
        <v>609</v>
      </c>
      <c r="B21" s="192" t="s">
        <v>339</v>
      </c>
      <c r="C21" s="170">
        <v>0</v>
      </c>
      <c r="D21" s="170">
        <f t="shared" si="2"/>
        <v>17100</v>
      </c>
      <c r="E21" s="342">
        <v>19000</v>
      </c>
    </row>
    <row r="22" spans="1:5" s="185" customFormat="1" ht="36" x14ac:dyDescent="0.35">
      <c r="A22" s="400" t="s">
        <v>610</v>
      </c>
      <c r="B22" s="192" t="s">
        <v>813</v>
      </c>
      <c r="C22" s="170">
        <v>0</v>
      </c>
      <c r="D22" s="170">
        <f t="shared" si="2"/>
        <v>13027.5</v>
      </c>
      <c r="E22" s="342">
        <v>14475</v>
      </c>
    </row>
    <row r="23" spans="1:5" s="185" customFormat="1" ht="36" x14ac:dyDescent="0.35">
      <c r="A23" s="400" t="s">
        <v>611</v>
      </c>
      <c r="B23" s="192" t="s">
        <v>344</v>
      </c>
      <c r="C23" s="170">
        <v>0</v>
      </c>
      <c r="D23" s="170">
        <f t="shared" si="2"/>
        <v>12825</v>
      </c>
      <c r="E23" s="342">
        <v>14250</v>
      </c>
    </row>
    <row r="24" spans="1:5" s="185" customFormat="1" ht="36" x14ac:dyDescent="0.35">
      <c r="A24" s="400" t="s">
        <v>612</v>
      </c>
      <c r="B24" s="192" t="s">
        <v>181</v>
      </c>
      <c r="C24" s="170">
        <v>0</v>
      </c>
      <c r="D24" s="170">
        <f>E24*90%</f>
        <v>14400</v>
      </c>
      <c r="E24" s="342">
        <v>16000</v>
      </c>
    </row>
    <row r="25" spans="1:5" s="185" customFormat="1" ht="36" x14ac:dyDescent="0.35">
      <c r="A25" s="400" t="s">
        <v>613</v>
      </c>
      <c r="B25" s="192" t="s">
        <v>811</v>
      </c>
      <c r="C25" s="170">
        <v>0</v>
      </c>
      <c r="D25" s="170">
        <f t="shared" si="2"/>
        <v>43200</v>
      </c>
      <c r="E25" s="342">
        <v>48000</v>
      </c>
    </row>
    <row r="26" spans="1:5" s="185" customFormat="1" ht="36" x14ac:dyDescent="0.35">
      <c r="A26" s="400" t="s">
        <v>614</v>
      </c>
      <c r="B26" s="192" t="s">
        <v>814</v>
      </c>
      <c r="C26" s="170">
        <v>0</v>
      </c>
      <c r="D26" s="170">
        <f>E26*80%</f>
        <v>19000</v>
      </c>
      <c r="E26" s="342">
        <v>23750</v>
      </c>
    </row>
    <row r="27" spans="1:5" ht="34.5" x14ac:dyDescent="0.25">
      <c r="A27" s="401">
        <v>2</v>
      </c>
      <c r="B27" s="7" t="s">
        <v>9</v>
      </c>
      <c r="C27" s="7">
        <f>SUM(C29:C50)</f>
        <v>121510.5</v>
      </c>
      <c r="D27" s="7">
        <f>SUM(D29:D50)</f>
        <v>631544.5</v>
      </c>
      <c r="E27" s="7">
        <f>SUM(E29:E50)</f>
        <v>721035</v>
      </c>
    </row>
    <row r="28" spans="1:5" ht="17.25" x14ac:dyDescent="0.25">
      <c r="A28" s="166"/>
      <c r="B28" s="7" t="s">
        <v>7</v>
      </c>
      <c r="C28" s="7"/>
      <c r="D28" s="7"/>
      <c r="E28" s="7"/>
    </row>
    <row r="29" spans="1:5" s="185" customFormat="1" ht="36" x14ac:dyDescent="0.35">
      <c r="A29" s="209">
        <v>2.1</v>
      </c>
      <c r="B29" s="192" t="s">
        <v>343</v>
      </c>
      <c r="C29" s="170">
        <v>0</v>
      </c>
      <c r="D29" s="170">
        <f t="shared" ref="D29:D32" si="3">E29*95%</f>
        <v>13300</v>
      </c>
      <c r="E29" s="342">
        <v>14000</v>
      </c>
    </row>
    <row r="30" spans="1:5" s="185" customFormat="1" ht="18" x14ac:dyDescent="0.35">
      <c r="A30" s="402">
        <v>2.2000000000000002</v>
      </c>
      <c r="B30" s="192" t="s">
        <v>350</v>
      </c>
      <c r="C30" s="342">
        <v>48250</v>
      </c>
      <c r="D30" s="342">
        <v>48250</v>
      </c>
      <c r="E30" s="342">
        <v>48250</v>
      </c>
    </row>
    <row r="31" spans="1:5" ht="18" x14ac:dyDescent="0.25">
      <c r="A31" s="209">
        <v>2.2999999999999998</v>
      </c>
      <c r="B31" s="192" t="s">
        <v>809</v>
      </c>
      <c r="C31" s="342">
        <v>0</v>
      </c>
      <c r="D31" s="170">
        <f t="shared" ref="D31" si="4">E31*90%</f>
        <v>8685</v>
      </c>
      <c r="E31" s="342">
        <v>9650</v>
      </c>
    </row>
    <row r="32" spans="1:5" s="185" customFormat="1" ht="46.5" customHeight="1" x14ac:dyDescent="0.35">
      <c r="A32" s="402">
        <v>2.4</v>
      </c>
      <c r="B32" s="192" t="s">
        <v>826</v>
      </c>
      <c r="C32" s="170">
        <f>E32*5%</f>
        <v>5110.5</v>
      </c>
      <c r="D32" s="170">
        <f t="shared" si="3"/>
        <v>97099.5</v>
      </c>
      <c r="E32" s="342">
        <v>102210</v>
      </c>
    </row>
    <row r="33" spans="1:5" s="185" customFormat="1" ht="36" x14ac:dyDescent="0.35">
      <c r="A33" s="209">
        <v>2.5</v>
      </c>
      <c r="B33" s="192" t="s">
        <v>332</v>
      </c>
      <c r="C33" s="342">
        <v>0</v>
      </c>
      <c r="D33" s="342">
        <f t="shared" ref="D33:D38" si="5">E33*80%</f>
        <v>3800</v>
      </c>
      <c r="E33" s="342">
        <v>4750</v>
      </c>
    </row>
    <row r="34" spans="1:5" s="185" customFormat="1" ht="43.5" customHeight="1" x14ac:dyDescent="0.35">
      <c r="A34" s="402">
        <v>2.6</v>
      </c>
      <c r="B34" s="192" t="s">
        <v>812</v>
      </c>
      <c r="C34" s="342">
        <v>0</v>
      </c>
      <c r="D34" s="342">
        <f t="shared" si="5"/>
        <v>34920</v>
      </c>
      <c r="E34" s="342">
        <v>43650</v>
      </c>
    </row>
    <row r="35" spans="1:5" s="185" customFormat="1" ht="36" x14ac:dyDescent="0.35">
      <c r="A35" s="209">
        <v>2.7</v>
      </c>
      <c r="B35" s="192" t="s">
        <v>679</v>
      </c>
      <c r="C35" s="184">
        <v>0</v>
      </c>
      <c r="D35" s="184">
        <f>E35*80%</f>
        <v>34920</v>
      </c>
      <c r="E35" s="184">
        <v>43650</v>
      </c>
    </row>
    <row r="36" spans="1:5" s="185" customFormat="1" ht="36" x14ac:dyDescent="0.35">
      <c r="A36" s="402">
        <v>2.8</v>
      </c>
      <c r="B36" s="192" t="s">
        <v>353</v>
      </c>
      <c r="C36" s="342">
        <v>0</v>
      </c>
      <c r="D36" s="342">
        <f t="shared" si="5"/>
        <v>31040</v>
      </c>
      <c r="E36" s="342">
        <v>38800</v>
      </c>
    </row>
    <row r="37" spans="1:5" s="185" customFormat="1" ht="36" x14ac:dyDescent="0.35">
      <c r="A37" s="209">
        <v>2.9</v>
      </c>
      <c r="B37" s="192" t="s">
        <v>347</v>
      </c>
      <c r="C37" s="342">
        <v>0</v>
      </c>
      <c r="D37" s="342">
        <f t="shared" si="5"/>
        <v>54320</v>
      </c>
      <c r="E37" s="342">
        <v>67900</v>
      </c>
    </row>
    <row r="38" spans="1:5" s="185" customFormat="1" ht="33.75" customHeight="1" x14ac:dyDescent="0.35">
      <c r="A38" s="209" t="s">
        <v>567</v>
      </c>
      <c r="B38" s="192" t="s">
        <v>351</v>
      </c>
      <c r="C38" s="342">
        <v>0</v>
      </c>
      <c r="D38" s="342">
        <f t="shared" si="5"/>
        <v>58200</v>
      </c>
      <c r="E38" s="342">
        <v>72750</v>
      </c>
    </row>
    <row r="39" spans="1:5" s="185" customFormat="1" ht="36" x14ac:dyDescent="0.35">
      <c r="A39" s="400">
        <v>2.11</v>
      </c>
      <c r="B39" s="192" t="s">
        <v>329</v>
      </c>
      <c r="C39" s="170">
        <v>0</v>
      </c>
      <c r="D39" s="170">
        <f>E39*90%</f>
        <v>17100</v>
      </c>
      <c r="E39" s="342">
        <v>19000</v>
      </c>
    </row>
    <row r="40" spans="1:5" s="185" customFormat="1" ht="36" x14ac:dyDescent="0.35">
      <c r="A40" s="209">
        <v>2.12</v>
      </c>
      <c r="B40" s="192" t="s">
        <v>345</v>
      </c>
      <c r="C40" s="170">
        <v>0</v>
      </c>
      <c r="D40" s="170">
        <f>E40*90%</f>
        <v>17100</v>
      </c>
      <c r="E40" s="342">
        <v>19000</v>
      </c>
    </row>
    <row r="41" spans="1:5" s="185" customFormat="1" ht="36" x14ac:dyDescent="0.35">
      <c r="A41" s="400">
        <v>2.13</v>
      </c>
      <c r="B41" s="192" t="s">
        <v>337</v>
      </c>
      <c r="C41" s="184">
        <v>0</v>
      </c>
      <c r="D41" s="342">
        <f>E41*80%</f>
        <v>15440</v>
      </c>
      <c r="E41" s="342">
        <v>19300</v>
      </c>
    </row>
    <row r="42" spans="1:5" s="185" customFormat="1" ht="36" x14ac:dyDescent="0.35">
      <c r="A42" s="209">
        <v>2.14</v>
      </c>
      <c r="B42" s="192" t="s">
        <v>333</v>
      </c>
      <c r="C42" s="342">
        <v>28950</v>
      </c>
      <c r="D42" s="342">
        <v>28950</v>
      </c>
      <c r="E42" s="342">
        <v>28950</v>
      </c>
    </row>
    <row r="43" spans="1:5" s="185" customFormat="1" ht="21" customHeight="1" x14ac:dyDescent="0.35">
      <c r="A43" s="400">
        <v>2.15</v>
      </c>
      <c r="B43" s="192" t="s">
        <v>335</v>
      </c>
      <c r="C43" s="342">
        <v>0</v>
      </c>
      <c r="D43" s="342">
        <f>E43*80%</f>
        <v>15440</v>
      </c>
      <c r="E43" s="342">
        <v>19300</v>
      </c>
    </row>
    <row r="44" spans="1:5" s="185" customFormat="1" ht="36" x14ac:dyDescent="0.35">
      <c r="A44" s="209">
        <v>2.16</v>
      </c>
      <c r="B44" s="192" t="s">
        <v>336</v>
      </c>
      <c r="C44" s="342">
        <v>20000</v>
      </c>
      <c r="D44" s="342">
        <v>20000</v>
      </c>
      <c r="E44" s="342">
        <v>20000</v>
      </c>
    </row>
    <row r="45" spans="1:5" s="185" customFormat="1" ht="36" x14ac:dyDescent="0.35">
      <c r="A45" s="400">
        <v>2.17</v>
      </c>
      <c r="B45" s="192" t="s">
        <v>338</v>
      </c>
      <c r="C45" s="342">
        <v>0</v>
      </c>
      <c r="D45" s="342">
        <f>E45*80%</f>
        <v>11580</v>
      </c>
      <c r="E45" s="342">
        <v>14475</v>
      </c>
    </row>
    <row r="46" spans="1:5" s="185" customFormat="1" ht="36" x14ac:dyDescent="0.35">
      <c r="A46" s="209">
        <v>2.1800000000000002</v>
      </c>
      <c r="B46" s="192" t="s">
        <v>349</v>
      </c>
      <c r="C46" s="342">
        <v>0</v>
      </c>
      <c r="D46" s="342">
        <f>E46*80%</f>
        <v>56000</v>
      </c>
      <c r="E46" s="342">
        <v>70000</v>
      </c>
    </row>
    <row r="47" spans="1:5" s="185" customFormat="1" ht="36" x14ac:dyDescent="0.35">
      <c r="A47" s="400">
        <v>2.19</v>
      </c>
      <c r="B47" s="192" t="s">
        <v>810</v>
      </c>
      <c r="C47" s="342">
        <v>0</v>
      </c>
      <c r="D47" s="342">
        <v>26600</v>
      </c>
      <c r="E47" s="342">
        <v>26600</v>
      </c>
    </row>
    <row r="48" spans="1:5" s="185" customFormat="1" ht="36" x14ac:dyDescent="0.35">
      <c r="A48" s="400">
        <v>2.2000000000000002</v>
      </c>
      <c r="B48" s="192" t="s">
        <v>341</v>
      </c>
      <c r="C48" s="342">
        <v>0</v>
      </c>
      <c r="D48" s="342">
        <v>10000</v>
      </c>
      <c r="E48" s="342">
        <v>10000</v>
      </c>
    </row>
    <row r="49" spans="1:5" s="185" customFormat="1" ht="36" x14ac:dyDescent="0.35">
      <c r="A49" s="400">
        <v>2.21</v>
      </c>
      <c r="B49" s="192" t="s">
        <v>342</v>
      </c>
      <c r="C49" s="342">
        <v>0</v>
      </c>
      <c r="D49" s="342">
        <v>9600</v>
      </c>
      <c r="E49" s="342">
        <v>9600</v>
      </c>
    </row>
    <row r="50" spans="1:5" s="185" customFormat="1" ht="18" x14ac:dyDescent="0.35">
      <c r="A50" s="400">
        <v>2.2200000000000002</v>
      </c>
      <c r="B50" s="192" t="s">
        <v>331</v>
      </c>
      <c r="C50" s="342">
        <v>19200</v>
      </c>
      <c r="D50" s="342">
        <v>19200</v>
      </c>
      <c r="E50" s="342">
        <v>19200</v>
      </c>
    </row>
    <row r="51" spans="1:5" ht="17.25" collapsed="1" x14ac:dyDescent="0.25">
      <c r="A51" s="363">
        <v>3</v>
      </c>
      <c r="B51" s="295" t="s">
        <v>543</v>
      </c>
      <c r="C51" s="354">
        <f>C53</f>
        <v>0</v>
      </c>
      <c r="D51" s="354">
        <f t="shared" ref="D51:E51" si="6">D53</f>
        <v>0</v>
      </c>
      <c r="E51" s="354">
        <f t="shared" si="6"/>
        <v>64000</v>
      </c>
    </row>
    <row r="52" spans="1:5" ht="18" x14ac:dyDescent="0.25">
      <c r="A52" s="209"/>
      <c r="B52" s="7" t="s">
        <v>7</v>
      </c>
      <c r="C52" s="355"/>
      <c r="D52" s="355"/>
      <c r="E52" s="355"/>
    </row>
    <row r="53" spans="1:5" s="185" customFormat="1" ht="72" x14ac:dyDescent="0.35">
      <c r="A53" s="192">
        <v>3.1</v>
      </c>
      <c r="B53" s="192" t="s">
        <v>815</v>
      </c>
      <c r="C53" s="189">
        <v>0</v>
      </c>
      <c r="D53" s="189">
        <v>0</v>
      </c>
      <c r="E53" s="189">
        <v>64000</v>
      </c>
    </row>
    <row r="54" spans="1:5" s="223" customFormat="1" ht="17.25" x14ac:dyDescent="0.3">
      <c r="A54" s="168">
        <v>4</v>
      </c>
      <c r="B54" s="287" t="s">
        <v>11</v>
      </c>
      <c r="C54" s="364">
        <v>34590</v>
      </c>
      <c r="D54" s="364">
        <v>34590</v>
      </c>
      <c r="E54" s="364">
        <v>34590</v>
      </c>
    </row>
  </sheetData>
  <mergeCells count="4">
    <mergeCell ref="A4:E4"/>
    <mergeCell ref="A6:E6"/>
    <mergeCell ref="A1:E1"/>
    <mergeCell ref="A2:E2"/>
  </mergeCells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workbookViewId="0">
      <selection activeCell="A51" sqref="A51:I51"/>
    </sheetView>
  </sheetViews>
  <sheetFormatPr defaultRowHeight="16.5" x14ac:dyDescent="0.25"/>
  <cols>
    <col min="1" max="1" width="11.42578125" style="334" customWidth="1"/>
    <col min="2" max="2" width="18.28515625" style="334" customWidth="1"/>
    <col min="3" max="3" width="21" style="334" customWidth="1"/>
    <col min="4" max="5" width="16" style="334" customWidth="1"/>
    <col min="6" max="6" width="17" style="334" customWidth="1"/>
    <col min="7" max="7" width="10.7109375" style="334" bestFit="1" customWidth="1"/>
    <col min="8" max="8" width="10.5703125" style="334" bestFit="1" customWidth="1"/>
    <col min="9" max="9" width="10.7109375" style="334" bestFit="1" customWidth="1"/>
    <col min="10" max="10" width="9.140625" style="334"/>
    <col min="11" max="11" width="9.7109375" style="334" bestFit="1" customWidth="1"/>
    <col min="12" max="256" width="9.140625" style="334"/>
    <col min="257" max="257" width="11.42578125" style="334" customWidth="1"/>
    <col min="258" max="258" width="15.140625" style="334" customWidth="1"/>
    <col min="259" max="259" width="19.85546875" style="334" customWidth="1"/>
    <col min="260" max="261" width="16" style="334" customWidth="1"/>
    <col min="262" max="262" width="17" style="334" customWidth="1"/>
    <col min="263" max="263" width="15.28515625" style="334" customWidth="1"/>
    <col min="264" max="264" width="17" style="334" customWidth="1"/>
    <col min="265" max="265" width="15.42578125" style="334" customWidth="1"/>
    <col min="266" max="266" width="9.140625" style="334"/>
    <col min="267" max="267" width="10.28515625" style="334" bestFit="1" customWidth="1"/>
    <col min="268" max="512" width="9.140625" style="334"/>
    <col min="513" max="513" width="11.42578125" style="334" customWidth="1"/>
    <col min="514" max="514" width="15.140625" style="334" customWidth="1"/>
    <col min="515" max="515" width="19.85546875" style="334" customWidth="1"/>
    <col min="516" max="517" width="16" style="334" customWidth="1"/>
    <col min="518" max="518" width="17" style="334" customWidth="1"/>
    <col min="519" max="519" width="15.28515625" style="334" customWidth="1"/>
    <col min="520" max="520" width="17" style="334" customWidth="1"/>
    <col min="521" max="521" width="15.42578125" style="334" customWidth="1"/>
    <col min="522" max="522" width="9.140625" style="334"/>
    <col min="523" max="523" width="10.28515625" style="334" bestFit="1" customWidth="1"/>
    <col min="524" max="768" width="9.140625" style="334"/>
    <col min="769" max="769" width="11.42578125" style="334" customWidth="1"/>
    <col min="770" max="770" width="15.140625" style="334" customWidth="1"/>
    <col min="771" max="771" width="19.85546875" style="334" customWidth="1"/>
    <col min="772" max="773" width="16" style="334" customWidth="1"/>
    <col min="774" max="774" width="17" style="334" customWidth="1"/>
    <col min="775" max="775" width="15.28515625" style="334" customWidth="1"/>
    <col min="776" max="776" width="17" style="334" customWidth="1"/>
    <col min="777" max="777" width="15.42578125" style="334" customWidth="1"/>
    <col min="778" max="778" width="9.140625" style="334"/>
    <col min="779" max="779" width="10.28515625" style="334" bestFit="1" customWidth="1"/>
    <col min="780" max="1024" width="9.140625" style="334"/>
    <col min="1025" max="1025" width="11.42578125" style="334" customWidth="1"/>
    <col min="1026" max="1026" width="15.140625" style="334" customWidth="1"/>
    <col min="1027" max="1027" width="19.85546875" style="334" customWidth="1"/>
    <col min="1028" max="1029" width="16" style="334" customWidth="1"/>
    <col min="1030" max="1030" width="17" style="334" customWidth="1"/>
    <col min="1031" max="1031" width="15.28515625" style="334" customWidth="1"/>
    <col min="1032" max="1032" width="17" style="334" customWidth="1"/>
    <col min="1033" max="1033" width="15.42578125" style="334" customWidth="1"/>
    <col min="1034" max="1034" width="9.140625" style="334"/>
    <col min="1035" max="1035" width="10.28515625" style="334" bestFit="1" customWidth="1"/>
    <col min="1036" max="1280" width="9.140625" style="334"/>
    <col min="1281" max="1281" width="11.42578125" style="334" customWidth="1"/>
    <col min="1282" max="1282" width="15.140625" style="334" customWidth="1"/>
    <col min="1283" max="1283" width="19.85546875" style="334" customWidth="1"/>
    <col min="1284" max="1285" width="16" style="334" customWidth="1"/>
    <col min="1286" max="1286" width="17" style="334" customWidth="1"/>
    <col min="1287" max="1287" width="15.28515625" style="334" customWidth="1"/>
    <col min="1288" max="1288" width="17" style="334" customWidth="1"/>
    <col min="1289" max="1289" width="15.42578125" style="334" customWidth="1"/>
    <col min="1290" max="1290" width="9.140625" style="334"/>
    <col min="1291" max="1291" width="10.28515625" style="334" bestFit="1" customWidth="1"/>
    <col min="1292" max="1536" width="9.140625" style="334"/>
    <col min="1537" max="1537" width="11.42578125" style="334" customWidth="1"/>
    <col min="1538" max="1538" width="15.140625" style="334" customWidth="1"/>
    <col min="1539" max="1539" width="19.85546875" style="334" customWidth="1"/>
    <col min="1540" max="1541" width="16" style="334" customWidth="1"/>
    <col min="1542" max="1542" width="17" style="334" customWidth="1"/>
    <col min="1543" max="1543" width="15.28515625" style="334" customWidth="1"/>
    <col min="1544" max="1544" width="17" style="334" customWidth="1"/>
    <col min="1545" max="1545" width="15.42578125" style="334" customWidth="1"/>
    <col min="1546" max="1546" width="9.140625" style="334"/>
    <col min="1547" max="1547" width="10.28515625" style="334" bestFit="1" customWidth="1"/>
    <col min="1548" max="1792" width="9.140625" style="334"/>
    <col min="1793" max="1793" width="11.42578125" style="334" customWidth="1"/>
    <col min="1794" max="1794" width="15.140625" style="334" customWidth="1"/>
    <col min="1795" max="1795" width="19.85546875" style="334" customWidth="1"/>
    <col min="1796" max="1797" width="16" style="334" customWidth="1"/>
    <col min="1798" max="1798" width="17" style="334" customWidth="1"/>
    <col min="1799" max="1799" width="15.28515625" style="334" customWidth="1"/>
    <col min="1800" max="1800" width="17" style="334" customWidth="1"/>
    <col min="1801" max="1801" width="15.42578125" style="334" customWidth="1"/>
    <col min="1802" max="1802" width="9.140625" style="334"/>
    <col min="1803" max="1803" width="10.28515625" style="334" bestFit="1" customWidth="1"/>
    <col min="1804" max="2048" width="9.140625" style="334"/>
    <col min="2049" max="2049" width="11.42578125" style="334" customWidth="1"/>
    <col min="2050" max="2050" width="15.140625" style="334" customWidth="1"/>
    <col min="2051" max="2051" width="19.85546875" style="334" customWidth="1"/>
    <col min="2052" max="2053" width="16" style="334" customWidth="1"/>
    <col min="2054" max="2054" width="17" style="334" customWidth="1"/>
    <col min="2055" max="2055" width="15.28515625" style="334" customWidth="1"/>
    <col min="2056" max="2056" width="17" style="334" customWidth="1"/>
    <col min="2057" max="2057" width="15.42578125" style="334" customWidth="1"/>
    <col min="2058" max="2058" width="9.140625" style="334"/>
    <col min="2059" max="2059" width="10.28515625" style="334" bestFit="1" customWidth="1"/>
    <col min="2060" max="2304" width="9.140625" style="334"/>
    <col min="2305" max="2305" width="11.42578125" style="334" customWidth="1"/>
    <col min="2306" max="2306" width="15.140625" style="334" customWidth="1"/>
    <col min="2307" max="2307" width="19.85546875" style="334" customWidth="1"/>
    <col min="2308" max="2309" width="16" style="334" customWidth="1"/>
    <col min="2310" max="2310" width="17" style="334" customWidth="1"/>
    <col min="2311" max="2311" width="15.28515625" style="334" customWidth="1"/>
    <col min="2312" max="2312" width="17" style="334" customWidth="1"/>
    <col min="2313" max="2313" width="15.42578125" style="334" customWidth="1"/>
    <col min="2314" max="2314" width="9.140625" style="334"/>
    <col min="2315" max="2315" width="10.28515625" style="334" bestFit="1" customWidth="1"/>
    <col min="2316" max="2560" width="9.140625" style="334"/>
    <col min="2561" max="2561" width="11.42578125" style="334" customWidth="1"/>
    <col min="2562" max="2562" width="15.140625" style="334" customWidth="1"/>
    <col min="2563" max="2563" width="19.85546875" style="334" customWidth="1"/>
    <col min="2564" max="2565" width="16" style="334" customWidth="1"/>
    <col min="2566" max="2566" width="17" style="334" customWidth="1"/>
    <col min="2567" max="2567" width="15.28515625" style="334" customWidth="1"/>
    <col min="2568" max="2568" width="17" style="334" customWidth="1"/>
    <col min="2569" max="2569" width="15.42578125" style="334" customWidth="1"/>
    <col min="2570" max="2570" width="9.140625" style="334"/>
    <col min="2571" max="2571" width="10.28515625" style="334" bestFit="1" customWidth="1"/>
    <col min="2572" max="2816" width="9.140625" style="334"/>
    <col min="2817" max="2817" width="11.42578125" style="334" customWidth="1"/>
    <col min="2818" max="2818" width="15.140625" style="334" customWidth="1"/>
    <col min="2819" max="2819" width="19.85546875" style="334" customWidth="1"/>
    <col min="2820" max="2821" width="16" style="334" customWidth="1"/>
    <col min="2822" max="2822" width="17" style="334" customWidth="1"/>
    <col min="2823" max="2823" width="15.28515625" style="334" customWidth="1"/>
    <col min="2824" max="2824" width="17" style="334" customWidth="1"/>
    <col min="2825" max="2825" width="15.42578125" style="334" customWidth="1"/>
    <col min="2826" max="2826" width="9.140625" style="334"/>
    <col min="2827" max="2827" width="10.28515625" style="334" bestFit="1" customWidth="1"/>
    <col min="2828" max="3072" width="9.140625" style="334"/>
    <col min="3073" max="3073" width="11.42578125" style="334" customWidth="1"/>
    <col min="3074" max="3074" width="15.140625" style="334" customWidth="1"/>
    <col min="3075" max="3075" width="19.85546875" style="334" customWidth="1"/>
    <col min="3076" max="3077" width="16" style="334" customWidth="1"/>
    <col min="3078" max="3078" width="17" style="334" customWidth="1"/>
    <col min="3079" max="3079" width="15.28515625" style="334" customWidth="1"/>
    <col min="3080" max="3080" width="17" style="334" customWidth="1"/>
    <col min="3081" max="3081" width="15.42578125" style="334" customWidth="1"/>
    <col min="3082" max="3082" width="9.140625" style="334"/>
    <col min="3083" max="3083" width="10.28515625" style="334" bestFit="1" customWidth="1"/>
    <col min="3084" max="3328" width="9.140625" style="334"/>
    <col min="3329" max="3329" width="11.42578125" style="334" customWidth="1"/>
    <col min="3330" max="3330" width="15.140625" style="334" customWidth="1"/>
    <col min="3331" max="3331" width="19.85546875" style="334" customWidth="1"/>
    <col min="3332" max="3333" width="16" style="334" customWidth="1"/>
    <col min="3334" max="3334" width="17" style="334" customWidth="1"/>
    <col min="3335" max="3335" width="15.28515625" style="334" customWidth="1"/>
    <col min="3336" max="3336" width="17" style="334" customWidth="1"/>
    <col min="3337" max="3337" width="15.42578125" style="334" customWidth="1"/>
    <col min="3338" max="3338" width="9.140625" style="334"/>
    <col min="3339" max="3339" width="10.28515625" style="334" bestFit="1" customWidth="1"/>
    <col min="3340" max="3584" width="9.140625" style="334"/>
    <col min="3585" max="3585" width="11.42578125" style="334" customWidth="1"/>
    <col min="3586" max="3586" width="15.140625" style="334" customWidth="1"/>
    <col min="3587" max="3587" width="19.85546875" style="334" customWidth="1"/>
    <col min="3588" max="3589" width="16" style="334" customWidth="1"/>
    <col min="3590" max="3590" width="17" style="334" customWidth="1"/>
    <col min="3591" max="3591" width="15.28515625" style="334" customWidth="1"/>
    <col min="3592" max="3592" width="17" style="334" customWidth="1"/>
    <col min="3593" max="3593" width="15.42578125" style="334" customWidth="1"/>
    <col min="3594" max="3594" width="9.140625" style="334"/>
    <col min="3595" max="3595" width="10.28515625" style="334" bestFit="1" customWidth="1"/>
    <col min="3596" max="3840" width="9.140625" style="334"/>
    <col min="3841" max="3841" width="11.42578125" style="334" customWidth="1"/>
    <col min="3842" max="3842" width="15.140625" style="334" customWidth="1"/>
    <col min="3843" max="3843" width="19.85546875" style="334" customWidth="1"/>
    <col min="3844" max="3845" width="16" style="334" customWidth="1"/>
    <col min="3846" max="3846" width="17" style="334" customWidth="1"/>
    <col min="3847" max="3847" width="15.28515625" style="334" customWidth="1"/>
    <col min="3848" max="3848" width="17" style="334" customWidth="1"/>
    <col min="3849" max="3849" width="15.42578125" style="334" customWidth="1"/>
    <col min="3850" max="3850" width="9.140625" style="334"/>
    <col min="3851" max="3851" width="10.28515625" style="334" bestFit="1" customWidth="1"/>
    <col min="3852" max="4096" width="9.140625" style="334"/>
    <col min="4097" max="4097" width="11.42578125" style="334" customWidth="1"/>
    <col min="4098" max="4098" width="15.140625" style="334" customWidth="1"/>
    <col min="4099" max="4099" width="19.85546875" style="334" customWidth="1"/>
    <col min="4100" max="4101" width="16" style="334" customWidth="1"/>
    <col min="4102" max="4102" width="17" style="334" customWidth="1"/>
    <col min="4103" max="4103" width="15.28515625" style="334" customWidth="1"/>
    <col min="4104" max="4104" width="17" style="334" customWidth="1"/>
    <col min="4105" max="4105" width="15.42578125" style="334" customWidth="1"/>
    <col min="4106" max="4106" width="9.140625" style="334"/>
    <col min="4107" max="4107" width="10.28515625" style="334" bestFit="1" customWidth="1"/>
    <col min="4108" max="4352" width="9.140625" style="334"/>
    <col min="4353" max="4353" width="11.42578125" style="334" customWidth="1"/>
    <col min="4354" max="4354" width="15.140625" style="334" customWidth="1"/>
    <col min="4355" max="4355" width="19.85546875" style="334" customWidth="1"/>
    <col min="4356" max="4357" width="16" style="334" customWidth="1"/>
    <col min="4358" max="4358" width="17" style="334" customWidth="1"/>
    <col min="4359" max="4359" width="15.28515625" style="334" customWidth="1"/>
    <col min="4360" max="4360" width="17" style="334" customWidth="1"/>
    <col min="4361" max="4361" width="15.42578125" style="334" customWidth="1"/>
    <col min="4362" max="4362" width="9.140625" style="334"/>
    <col min="4363" max="4363" width="10.28515625" style="334" bestFit="1" customWidth="1"/>
    <col min="4364" max="4608" width="9.140625" style="334"/>
    <col min="4609" max="4609" width="11.42578125" style="334" customWidth="1"/>
    <col min="4610" max="4610" width="15.140625" style="334" customWidth="1"/>
    <col min="4611" max="4611" width="19.85546875" style="334" customWidth="1"/>
    <col min="4612" max="4613" width="16" style="334" customWidth="1"/>
    <col min="4614" max="4614" width="17" style="334" customWidth="1"/>
    <col min="4615" max="4615" width="15.28515625" style="334" customWidth="1"/>
    <col min="4616" max="4616" width="17" style="334" customWidth="1"/>
    <col min="4617" max="4617" width="15.42578125" style="334" customWidth="1"/>
    <col min="4618" max="4618" width="9.140625" style="334"/>
    <col min="4619" max="4619" width="10.28515625" style="334" bestFit="1" customWidth="1"/>
    <col min="4620" max="4864" width="9.140625" style="334"/>
    <col min="4865" max="4865" width="11.42578125" style="334" customWidth="1"/>
    <col min="4866" max="4866" width="15.140625" style="334" customWidth="1"/>
    <col min="4867" max="4867" width="19.85546875" style="334" customWidth="1"/>
    <col min="4868" max="4869" width="16" style="334" customWidth="1"/>
    <col min="4870" max="4870" width="17" style="334" customWidth="1"/>
    <col min="4871" max="4871" width="15.28515625" style="334" customWidth="1"/>
    <col min="4872" max="4872" width="17" style="334" customWidth="1"/>
    <col min="4873" max="4873" width="15.42578125" style="334" customWidth="1"/>
    <col min="4874" max="4874" width="9.140625" style="334"/>
    <col min="4875" max="4875" width="10.28515625" style="334" bestFit="1" customWidth="1"/>
    <col min="4876" max="5120" width="9.140625" style="334"/>
    <col min="5121" max="5121" width="11.42578125" style="334" customWidth="1"/>
    <col min="5122" max="5122" width="15.140625" style="334" customWidth="1"/>
    <col min="5123" max="5123" width="19.85546875" style="334" customWidth="1"/>
    <col min="5124" max="5125" width="16" style="334" customWidth="1"/>
    <col min="5126" max="5126" width="17" style="334" customWidth="1"/>
    <col min="5127" max="5127" width="15.28515625" style="334" customWidth="1"/>
    <col min="5128" max="5128" width="17" style="334" customWidth="1"/>
    <col min="5129" max="5129" width="15.42578125" style="334" customWidth="1"/>
    <col min="5130" max="5130" width="9.140625" style="334"/>
    <col min="5131" max="5131" width="10.28515625" style="334" bestFit="1" customWidth="1"/>
    <col min="5132" max="5376" width="9.140625" style="334"/>
    <col min="5377" max="5377" width="11.42578125" style="334" customWidth="1"/>
    <col min="5378" max="5378" width="15.140625" style="334" customWidth="1"/>
    <col min="5379" max="5379" width="19.85546875" style="334" customWidth="1"/>
    <col min="5380" max="5381" width="16" style="334" customWidth="1"/>
    <col min="5382" max="5382" width="17" style="334" customWidth="1"/>
    <col min="5383" max="5383" width="15.28515625" style="334" customWidth="1"/>
    <col min="5384" max="5384" width="17" style="334" customWidth="1"/>
    <col min="5385" max="5385" width="15.42578125" style="334" customWidth="1"/>
    <col min="5386" max="5386" width="9.140625" style="334"/>
    <col min="5387" max="5387" width="10.28515625" style="334" bestFit="1" customWidth="1"/>
    <col min="5388" max="5632" width="9.140625" style="334"/>
    <col min="5633" max="5633" width="11.42578125" style="334" customWidth="1"/>
    <col min="5634" max="5634" width="15.140625" style="334" customWidth="1"/>
    <col min="5635" max="5635" width="19.85546875" style="334" customWidth="1"/>
    <col min="5636" max="5637" width="16" style="334" customWidth="1"/>
    <col min="5638" max="5638" width="17" style="334" customWidth="1"/>
    <col min="5639" max="5639" width="15.28515625" style="334" customWidth="1"/>
    <col min="5640" max="5640" width="17" style="334" customWidth="1"/>
    <col min="5641" max="5641" width="15.42578125" style="334" customWidth="1"/>
    <col min="5642" max="5642" width="9.140625" style="334"/>
    <col min="5643" max="5643" width="10.28515625" style="334" bestFit="1" customWidth="1"/>
    <col min="5644" max="5888" width="9.140625" style="334"/>
    <col min="5889" max="5889" width="11.42578125" style="334" customWidth="1"/>
    <col min="5890" max="5890" width="15.140625" style="334" customWidth="1"/>
    <col min="5891" max="5891" width="19.85546875" style="334" customWidth="1"/>
    <col min="5892" max="5893" width="16" style="334" customWidth="1"/>
    <col min="5894" max="5894" width="17" style="334" customWidth="1"/>
    <col min="5895" max="5895" width="15.28515625" style="334" customWidth="1"/>
    <col min="5896" max="5896" width="17" style="334" customWidth="1"/>
    <col min="5897" max="5897" width="15.42578125" style="334" customWidth="1"/>
    <col min="5898" max="5898" width="9.140625" style="334"/>
    <col min="5899" max="5899" width="10.28515625" style="334" bestFit="1" customWidth="1"/>
    <col min="5900" max="6144" width="9.140625" style="334"/>
    <col min="6145" max="6145" width="11.42578125" style="334" customWidth="1"/>
    <col min="6146" max="6146" width="15.140625" style="334" customWidth="1"/>
    <col min="6147" max="6147" width="19.85546875" style="334" customWidth="1"/>
    <col min="6148" max="6149" width="16" style="334" customWidth="1"/>
    <col min="6150" max="6150" width="17" style="334" customWidth="1"/>
    <col min="6151" max="6151" width="15.28515625" style="334" customWidth="1"/>
    <col min="6152" max="6152" width="17" style="334" customWidth="1"/>
    <col min="6153" max="6153" width="15.42578125" style="334" customWidth="1"/>
    <col min="6154" max="6154" width="9.140625" style="334"/>
    <col min="6155" max="6155" width="10.28515625" style="334" bestFit="1" customWidth="1"/>
    <col min="6156" max="6400" width="9.140625" style="334"/>
    <col min="6401" max="6401" width="11.42578125" style="334" customWidth="1"/>
    <col min="6402" max="6402" width="15.140625" style="334" customWidth="1"/>
    <col min="6403" max="6403" width="19.85546875" style="334" customWidth="1"/>
    <col min="6404" max="6405" width="16" style="334" customWidth="1"/>
    <col min="6406" max="6406" width="17" style="334" customWidth="1"/>
    <col min="6407" max="6407" width="15.28515625" style="334" customWidth="1"/>
    <col min="6408" max="6408" width="17" style="334" customWidth="1"/>
    <col min="6409" max="6409" width="15.42578125" style="334" customWidth="1"/>
    <col min="6410" max="6410" width="9.140625" style="334"/>
    <col min="6411" max="6411" width="10.28515625" style="334" bestFit="1" customWidth="1"/>
    <col min="6412" max="6656" width="9.140625" style="334"/>
    <col min="6657" max="6657" width="11.42578125" style="334" customWidth="1"/>
    <col min="6658" max="6658" width="15.140625" style="334" customWidth="1"/>
    <col min="6659" max="6659" width="19.85546875" style="334" customWidth="1"/>
    <col min="6660" max="6661" width="16" style="334" customWidth="1"/>
    <col min="6662" max="6662" width="17" style="334" customWidth="1"/>
    <col min="6663" max="6663" width="15.28515625" style="334" customWidth="1"/>
    <col min="6664" max="6664" width="17" style="334" customWidth="1"/>
    <col min="6665" max="6665" width="15.42578125" style="334" customWidth="1"/>
    <col min="6666" max="6666" width="9.140625" style="334"/>
    <col min="6667" max="6667" width="10.28515625" style="334" bestFit="1" customWidth="1"/>
    <col min="6668" max="6912" width="9.140625" style="334"/>
    <col min="6913" max="6913" width="11.42578125" style="334" customWidth="1"/>
    <col min="6914" max="6914" width="15.140625" style="334" customWidth="1"/>
    <col min="6915" max="6915" width="19.85546875" style="334" customWidth="1"/>
    <col min="6916" max="6917" width="16" style="334" customWidth="1"/>
    <col min="6918" max="6918" width="17" style="334" customWidth="1"/>
    <col min="6919" max="6919" width="15.28515625" style="334" customWidth="1"/>
    <col min="6920" max="6920" width="17" style="334" customWidth="1"/>
    <col min="6921" max="6921" width="15.42578125" style="334" customWidth="1"/>
    <col min="6922" max="6922" width="9.140625" style="334"/>
    <col min="6923" max="6923" width="10.28515625" style="334" bestFit="1" customWidth="1"/>
    <col min="6924" max="7168" width="9.140625" style="334"/>
    <col min="7169" max="7169" width="11.42578125" style="334" customWidth="1"/>
    <col min="7170" max="7170" width="15.140625" style="334" customWidth="1"/>
    <col min="7171" max="7171" width="19.85546875" style="334" customWidth="1"/>
    <col min="7172" max="7173" width="16" style="334" customWidth="1"/>
    <col min="7174" max="7174" width="17" style="334" customWidth="1"/>
    <col min="7175" max="7175" width="15.28515625" style="334" customWidth="1"/>
    <col min="7176" max="7176" width="17" style="334" customWidth="1"/>
    <col min="7177" max="7177" width="15.42578125" style="334" customWidth="1"/>
    <col min="7178" max="7178" width="9.140625" style="334"/>
    <col min="7179" max="7179" width="10.28515625" style="334" bestFit="1" customWidth="1"/>
    <col min="7180" max="7424" width="9.140625" style="334"/>
    <col min="7425" max="7425" width="11.42578125" style="334" customWidth="1"/>
    <col min="7426" max="7426" width="15.140625" style="334" customWidth="1"/>
    <col min="7427" max="7427" width="19.85546875" style="334" customWidth="1"/>
    <col min="7428" max="7429" width="16" style="334" customWidth="1"/>
    <col min="7430" max="7430" width="17" style="334" customWidth="1"/>
    <col min="7431" max="7431" width="15.28515625" style="334" customWidth="1"/>
    <col min="7432" max="7432" width="17" style="334" customWidth="1"/>
    <col min="7433" max="7433" width="15.42578125" style="334" customWidth="1"/>
    <col min="7434" max="7434" width="9.140625" style="334"/>
    <col min="7435" max="7435" width="10.28515625" style="334" bestFit="1" customWidth="1"/>
    <col min="7436" max="7680" width="9.140625" style="334"/>
    <col min="7681" max="7681" width="11.42578125" style="334" customWidth="1"/>
    <col min="7682" max="7682" width="15.140625" style="334" customWidth="1"/>
    <col min="7683" max="7683" width="19.85546875" style="334" customWidth="1"/>
    <col min="7684" max="7685" width="16" style="334" customWidth="1"/>
    <col min="7686" max="7686" width="17" style="334" customWidth="1"/>
    <col min="7687" max="7687" width="15.28515625" style="334" customWidth="1"/>
    <col min="7688" max="7688" width="17" style="334" customWidth="1"/>
    <col min="7689" max="7689" width="15.42578125" style="334" customWidth="1"/>
    <col min="7690" max="7690" width="9.140625" style="334"/>
    <col min="7691" max="7691" width="10.28515625" style="334" bestFit="1" customWidth="1"/>
    <col min="7692" max="7936" width="9.140625" style="334"/>
    <col min="7937" max="7937" width="11.42578125" style="334" customWidth="1"/>
    <col min="7938" max="7938" width="15.140625" style="334" customWidth="1"/>
    <col min="7939" max="7939" width="19.85546875" style="334" customWidth="1"/>
    <col min="7940" max="7941" width="16" style="334" customWidth="1"/>
    <col min="7942" max="7942" width="17" style="334" customWidth="1"/>
    <col min="7943" max="7943" width="15.28515625" style="334" customWidth="1"/>
    <col min="7944" max="7944" width="17" style="334" customWidth="1"/>
    <col min="7945" max="7945" width="15.42578125" style="334" customWidth="1"/>
    <col min="7946" max="7946" width="9.140625" style="334"/>
    <col min="7947" max="7947" width="10.28515625" style="334" bestFit="1" customWidth="1"/>
    <col min="7948" max="8192" width="9.140625" style="334"/>
    <col min="8193" max="8193" width="11.42578125" style="334" customWidth="1"/>
    <col min="8194" max="8194" width="15.140625" style="334" customWidth="1"/>
    <col min="8195" max="8195" width="19.85546875" style="334" customWidth="1"/>
    <col min="8196" max="8197" width="16" style="334" customWidth="1"/>
    <col min="8198" max="8198" width="17" style="334" customWidth="1"/>
    <col min="8199" max="8199" width="15.28515625" style="334" customWidth="1"/>
    <col min="8200" max="8200" width="17" style="334" customWidth="1"/>
    <col min="8201" max="8201" width="15.42578125" style="334" customWidth="1"/>
    <col min="8202" max="8202" width="9.140625" style="334"/>
    <col min="8203" max="8203" width="10.28515625" style="334" bestFit="1" customWidth="1"/>
    <col min="8204" max="8448" width="9.140625" style="334"/>
    <col min="8449" max="8449" width="11.42578125" style="334" customWidth="1"/>
    <col min="8450" max="8450" width="15.140625" style="334" customWidth="1"/>
    <col min="8451" max="8451" width="19.85546875" style="334" customWidth="1"/>
    <col min="8452" max="8453" width="16" style="334" customWidth="1"/>
    <col min="8454" max="8454" width="17" style="334" customWidth="1"/>
    <col min="8455" max="8455" width="15.28515625" style="334" customWidth="1"/>
    <col min="8456" max="8456" width="17" style="334" customWidth="1"/>
    <col min="8457" max="8457" width="15.42578125" style="334" customWidth="1"/>
    <col min="8458" max="8458" width="9.140625" style="334"/>
    <col min="8459" max="8459" width="10.28515625" style="334" bestFit="1" customWidth="1"/>
    <col min="8460" max="8704" width="9.140625" style="334"/>
    <col min="8705" max="8705" width="11.42578125" style="334" customWidth="1"/>
    <col min="8706" max="8706" width="15.140625" style="334" customWidth="1"/>
    <col min="8707" max="8707" width="19.85546875" style="334" customWidth="1"/>
    <col min="8708" max="8709" width="16" style="334" customWidth="1"/>
    <col min="8710" max="8710" width="17" style="334" customWidth="1"/>
    <col min="8711" max="8711" width="15.28515625" style="334" customWidth="1"/>
    <col min="8712" max="8712" width="17" style="334" customWidth="1"/>
    <col min="8713" max="8713" width="15.42578125" style="334" customWidth="1"/>
    <col min="8714" max="8714" width="9.140625" style="334"/>
    <col min="8715" max="8715" width="10.28515625" style="334" bestFit="1" customWidth="1"/>
    <col min="8716" max="8960" width="9.140625" style="334"/>
    <col min="8961" max="8961" width="11.42578125" style="334" customWidth="1"/>
    <col min="8962" max="8962" width="15.140625" style="334" customWidth="1"/>
    <col min="8963" max="8963" width="19.85546875" style="334" customWidth="1"/>
    <col min="8964" max="8965" width="16" style="334" customWidth="1"/>
    <col min="8966" max="8966" width="17" style="334" customWidth="1"/>
    <col min="8967" max="8967" width="15.28515625" style="334" customWidth="1"/>
    <col min="8968" max="8968" width="17" style="334" customWidth="1"/>
    <col min="8969" max="8969" width="15.42578125" style="334" customWidth="1"/>
    <col min="8970" max="8970" width="9.140625" style="334"/>
    <col min="8971" max="8971" width="10.28515625" style="334" bestFit="1" customWidth="1"/>
    <col min="8972" max="9216" width="9.140625" style="334"/>
    <col min="9217" max="9217" width="11.42578125" style="334" customWidth="1"/>
    <col min="9218" max="9218" width="15.140625" style="334" customWidth="1"/>
    <col min="9219" max="9219" width="19.85546875" style="334" customWidth="1"/>
    <col min="9220" max="9221" width="16" style="334" customWidth="1"/>
    <col min="9222" max="9222" width="17" style="334" customWidth="1"/>
    <col min="9223" max="9223" width="15.28515625" style="334" customWidth="1"/>
    <col min="9224" max="9224" width="17" style="334" customWidth="1"/>
    <col min="9225" max="9225" width="15.42578125" style="334" customWidth="1"/>
    <col min="9226" max="9226" width="9.140625" style="334"/>
    <col min="9227" max="9227" width="10.28515625" style="334" bestFit="1" customWidth="1"/>
    <col min="9228" max="9472" width="9.140625" style="334"/>
    <col min="9473" max="9473" width="11.42578125" style="334" customWidth="1"/>
    <col min="9474" max="9474" width="15.140625" style="334" customWidth="1"/>
    <col min="9475" max="9475" width="19.85546875" style="334" customWidth="1"/>
    <col min="9476" max="9477" width="16" style="334" customWidth="1"/>
    <col min="9478" max="9478" width="17" style="334" customWidth="1"/>
    <col min="9479" max="9479" width="15.28515625" style="334" customWidth="1"/>
    <col min="9480" max="9480" width="17" style="334" customWidth="1"/>
    <col min="9481" max="9481" width="15.42578125" style="334" customWidth="1"/>
    <col min="9482" max="9482" width="9.140625" style="334"/>
    <col min="9483" max="9483" width="10.28515625" style="334" bestFit="1" customWidth="1"/>
    <col min="9484" max="9728" width="9.140625" style="334"/>
    <col min="9729" max="9729" width="11.42578125" style="334" customWidth="1"/>
    <col min="9730" max="9730" width="15.140625" style="334" customWidth="1"/>
    <col min="9731" max="9731" width="19.85546875" style="334" customWidth="1"/>
    <col min="9732" max="9733" width="16" style="334" customWidth="1"/>
    <col min="9734" max="9734" width="17" style="334" customWidth="1"/>
    <col min="9735" max="9735" width="15.28515625" style="334" customWidth="1"/>
    <col min="9736" max="9736" width="17" style="334" customWidth="1"/>
    <col min="9737" max="9737" width="15.42578125" style="334" customWidth="1"/>
    <col min="9738" max="9738" width="9.140625" style="334"/>
    <col min="9739" max="9739" width="10.28515625" style="334" bestFit="1" customWidth="1"/>
    <col min="9740" max="9984" width="9.140625" style="334"/>
    <col min="9985" max="9985" width="11.42578125" style="334" customWidth="1"/>
    <col min="9986" max="9986" width="15.140625" style="334" customWidth="1"/>
    <col min="9987" max="9987" width="19.85546875" style="334" customWidth="1"/>
    <col min="9988" max="9989" width="16" style="334" customWidth="1"/>
    <col min="9990" max="9990" width="17" style="334" customWidth="1"/>
    <col min="9991" max="9991" width="15.28515625" style="334" customWidth="1"/>
    <col min="9992" max="9992" width="17" style="334" customWidth="1"/>
    <col min="9993" max="9993" width="15.42578125" style="334" customWidth="1"/>
    <col min="9994" max="9994" width="9.140625" style="334"/>
    <col min="9995" max="9995" width="10.28515625" style="334" bestFit="1" customWidth="1"/>
    <col min="9996" max="10240" width="9.140625" style="334"/>
    <col min="10241" max="10241" width="11.42578125" style="334" customWidth="1"/>
    <col min="10242" max="10242" width="15.140625" style="334" customWidth="1"/>
    <col min="10243" max="10243" width="19.85546875" style="334" customWidth="1"/>
    <col min="10244" max="10245" width="16" style="334" customWidth="1"/>
    <col min="10246" max="10246" width="17" style="334" customWidth="1"/>
    <col min="10247" max="10247" width="15.28515625" style="334" customWidth="1"/>
    <col min="10248" max="10248" width="17" style="334" customWidth="1"/>
    <col min="10249" max="10249" width="15.42578125" style="334" customWidth="1"/>
    <col min="10250" max="10250" width="9.140625" style="334"/>
    <col min="10251" max="10251" width="10.28515625" style="334" bestFit="1" customWidth="1"/>
    <col min="10252" max="10496" width="9.140625" style="334"/>
    <col min="10497" max="10497" width="11.42578125" style="334" customWidth="1"/>
    <col min="10498" max="10498" width="15.140625" style="334" customWidth="1"/>
    <col min="10499" max="10499" width="19.85546875" style="334" customWidth="1"/>
    <col min="10500" max="10501" width="16" style="334" customWidth="1"/>
    <col min="10502" max="10502" width="17" style="334" customWidth="1"/>
    <col min="10503" max="10503" width="15.28515625" style="334" customWidth="1"/>
    <col min="10504" max="10504" width="17" style="334" customWidth="1"/>
    <col min="10505" max="10505" width="15.42578125" style="334" customWidth="1"/>
    <col min="10506" max="10506" width="9.140625" style="334"/>
    <col min="10507" max="10507" width="10.28515625" style="334" bestFit="1" customWidth="1"/>
    <col min="10508" max="10752" width="9.140625" style="334"/>
    <col min="10753" max="10753" width="11.42578125" style="334" customWidth="1"/>
    <col min="10754" max="10754" width="15.140625" style="334" customWidth="1"/>
    <col min="10755" max="10755" width="19.85546875" style="334" customWidth="1"/>
    <col min="10756" max="10757" width="16" style="334" customWidth="1"/>
    <col min="10758" max="10758" width="17" style="334" customWidth="1"/>
    <col min="10759" max="10759" width="15.28515625" style="334" customWidth="1"/>
    <col min="10760" max="10760" width="17" style="334" customWidth="1"/>
    <col min="10761" max="10761" width="15.42578125" style="334" customWidth="1"/>
    <col min="10762" max="10762" width="9.140625" style="334"/>
    <col min="10763" max="10763" width="10.28515625" style="334" bestFit="1" customWidth="1"/>
    <col min="10764" max="11008" width="9.140625" style="334"/>
    <col min="11009" max="11009" width="11.42578125" style="334" customWidth="1"/>
    <col min="11010" max="11010" width="15.140625" style="334" customWidth="1"/>
    <col min="11011" max="11011" width="19.85546875" style="334" customWidth="1"/>
    <col min="11012" max="11013" width="16" style="334" customWidth="1"/>
    <col min="11014" max="11014" width="17" style="334" customWidth="1"/>
    <col min="11015" max="11015" width="15.28515625" style="334" customWidth="1"/>
    <col min="11016" max="11016" width="17" style="334" customWidth="1"/>
    <col min="11017" max="11017" width="15.42578125" style="334" customWidth="1"/>
    <col min="11018" max="11018" width="9.140625" style="334"/>
    <col min="11019" max="11019" width="10.28515625" style="334" bestFit="1" customWidth="1"/>
    <col min="11020" max="11264" width="9.140625" style="334"/>
    <col min="11265" max="11265" width="11.42578125" style="334" customWidth="1"/>
    <col min="11266" max="11266" width="15.140625" style="334" customWidth="1"/>
    <col min="11267" max="11267" width="19.85546875" style="334" customWidth="1"/>
    <col min="11268" max="11269" width="16" style="334" customWidth="1"/>
    <col min="11270" max="11270" width="17" style="334" customWidth="1"/>
    <col min="11271" max="11271" width="15.28515625" style="334" customWidth="1"/>
    <col min="11272" max="11272" width="17" style="334" customWidth="1"/>
    <col min="11273" max="11273" width="15.42578125" style="334" customWidth="1"/>
    <col min="11274" max="11274" width="9.140625" style="334"/>
    <col min="11275" max="11275" width="10.28515625" style="334" bestFit="1" customWidth="1"/>
    <col min="11276" max="11520" width="9.140625" style="334"/>
    <col min="11521" max="11521" width="11.42578125" style="334" customWidth="1"/>
    <col min="11522" max="11522" width="15.140625" style="334" customWidth="1"/>
    <col min="11523" max="11523" width="19.85546875" style="334" customWidth="1"/>
    <col min="11524" max="11525" width="16" style="334" customWidth="1"/>
    <col min="11526" max="11526" width="17" style="334" customWidth="1"/>
    <col min="11527" max="11527" width="15.28515625" style="334" customWidth="1"/>
    <col min="11528" max="11528" width="17" style="334" customWidth="1"/>
    <col min="11529" max="11529" width="15.42578125" style="334" customWidth="1"/>
    <col min="11530" max="11530" width="9.140625" style="334"/>
    <col min="11531" max="11531" width="10.28515625" style="334" bestFit="1" customWidth="1"/>
    <col min="11532" max="11776" width="9.140625" style="334"/>
    <col min="11777" max="11777" width="11.42578125" style="334" customWidth="1"/>
    <col min="11778" max="11778" width="15.140625" style="334" customWidth="1"/>
    <col min="11779" max="11779" width="19.85546875" style="334" customWidth="1"/>
    <col min="11780" max="11781" width="16" style="334" customWidth="1"/>
    <col min="11782" max="11782" width="17" style="334" customWidth="1"/>
    <col min="11783" max="11783" width="15.28515625" style="334" customWidth="1"/>
    <col min="11784" max="11784" width="17" style="334" customWidth="1"/>
    <col min="11785" max="11785" width="15.42578125" style="334" customWidth="1"/>
    <col min="11786" max="11786" width="9.140625" style="334"/>
    <col min="11787" max="11787" width="10.28515625" style="334" bestFit="1" customWidth="1"/>
    <col min="11788" max="12032" width="9.140625" style="334"/>
    <col min="12033" max="12033" width="11.42578125" style="334" customWidth="1"/>
    <col min="12034" max="12034" width="15.140625" style="334" customWidth="1"/>
    <col min="12035" max="12035" width="19.85546875" style="334" customWidth="1"/>
    <col min="12036" max="12037" width="16" style="334" customWidth="1"/>
    <col min="12038" max="12038" width="17" style="334" customWidth="1"/>
    <col min="12039" max="12039" width="15.28515625" style="334" customWidth="1"/>
    <col min="12040" max="12040" width="17" style="334" customWidth="1"/>
    <col min="12041" max="12041" width="15.42578125" style="334" customWidth="1"/>
    <col min="12042" max="12042" width="9.140625" style="334"/>
    <col min="12043" max="12043" width="10.28515625" style="334" bestFit="1" customWidth="1"/>
    <col min="12044" max="12288" width="9.140625" style="334"/>
    <col min="12289" max="12289" width="11.42578125" style="334" customWidth="1"/>
    <col min="12290" max="12290" width="15.140625" style="334" customWidth="1"/>
    <col min="12291" max="12291" width="19.85546875" style="334" customWidth="1"/>
    <col min="12292" max="12293" width="16" style="334" customWidth="1"/>
    <col min="12294" max="12294" width="17" style="334" customWidth="1"/>
    <col min="12295" max="12295" width="15.28515625" style="334" customWidth="1"/>
    <col min="12296" max="12296" width="17" style="334" customWidth="1"/>
    <col min="12297" max="12297" width="15.42578125" style="334" customWidth="1"/>
    <col min="12298" max="12298" width="9.140625" style="334"/>
    <col min="12299" max="12299" width="10.28515625" style="334" bestFit="1" customWidth="1"/>
    <col min="12300" max="12544" width="9.140625" style="334"/>
    <col min="12545" max="12545" width="11.42578125" style="334" customWidth="1"/>
    <col min="12546" max="12546" width="15.140625" style="334" customWidth="1"/>
    <col min="12547" max="12547" width="19.85546875" style="334" customWidth="1"/>
    <col min="12548" max="12549" width="16" style="334" customWidth="1"/>
    <col min="12550" max="12550" width="17" style="334" customWidth="1"/>
    <col min="12551" max="12551" width="15.28515625" style="334" customWidth="1"/>
    <col min="12552" max="12552" width="17" style="334" customWidth="1"/>
    <col min="12553" max="12553" width="15.42578125" style="334" customWidth="1"/>
    <col min="12554" max="12554" width="9.140625" style="334"/>
    <col min="12555" max="12555" width="10.28515625" style="334" bestFit="1" customWidth="1"/>
    <col min="12556" max="12800" width="9.140625" style="334"/>
    <col min="12801" max="12801" width="11.42578125" style="334" customWidth="1"/>
    <col min="12802" max="12802" width="15.140625" style="334" customWidth="1"/>
    <col min="12803" max="12803" width="19.85546875" style="334" customWidth="1"/>
    <col min="12804" max="12805" width="16" style="334" customWidth="1"/>
    <col min="12806" max="12806" width="17" style="334" customWidth="1"/>
    <col min="12807" max="12807" width="15.28515625" style="334" customWidth="1"/>
    <col min="12808" max="12808" width="17" style="334" customWidth="1"/>
    <col min="12809" max="12809" width="15.42578125" style="334" customWidth="1"/>
    <col min="12810" max="12810" width="9.140625" style="334"/>
    <col min="12811" max="12811" width="10.28515625" style="334" bestFit="1" customWidth="1"/>
    <col min="12812" max="13056" width="9.140625" style="334"/>
    <col min="13057" max="13057" width="11.42578125" style="334" customWidth="1"/>
    <col min="13058" max="13058" width="15.140625" style="334" customWidth="1"/>
    <col min="13059" max="13059" width="19.85546875" style="334" customWidth="1"/>
    <col min="13060" max="13061" width="16" style="334" customWidth="1"/>
    <col min="13062" max="13062" width="17" style="334" customWidth="1"/>
    <col min="13063" max="13063" width="15.28515625" style="334" customWidth="1"/>
    <col min="13064" max="13064" width="17" style="334" customWidth="1"/>
    <col min="13065" max="13065" width="15.42578125" style="334" customWidth="1"/>
    <col min="13066" max="13066" width="9.140625" style="334"/>
    <col min="13067" max="13067" width="10.28515625" style="334" bestFit="1" customWidth="1"/>
    <col min="13068" max="13312" width="9.140625" style="334"/>
    <col min="13313" max="13313" width="11.42578125" style="334" customWidth="1"/>
    <col min="13314" max="13314" width="15.140625" style="334" customWidth="1"/>
    <col min="13315" max="13315" width="19.85546875" style="334" customWidth="1"/>
    <col min="13316" max="13317" width="16" style="334" customWidth="1"/>
    <col min="13318" max="13318" width="17" style="334" customWidth="1"/>
    <col min="13319" max="13319" width="15.28515625" style="334" customWidth="1"/>
    <col min="13320" max="13320" width="17" style="334" customWidth="1"/>
    <col min="13321" max="13321" width="15.42578125" style="334" customWidth="1"/>
    <col min="13322" max="13322" width="9.140625" style="334"/>
    <col min="13323" max="13323" width="10.28515625" style="334" bestFit="1" customWidth="1"/>
    <col min="13324" max="13568" width="9.140625" style="334"/>
    <col min="13569" max="13569" width="11.42578125" style="334" customWidth="1"/>
    <col min="13570" max="13570" width="15.140625" style="334" customWidth="1"/>
    <col min="13571" max="13571" width="19.85546875" style="334" customWidth="1"/>
    <col min="13572" max="13573" width="16" style="334" customWidth="1"/>
    <col min="13574" max="13574" width="17" style="334" customWidth="1"/>
    <col min="13575" max="13575" width="15.28515625" style="334" customWidth="1"/>
    <col min="13576" max="13576" width="17" style="334" customWidth="1"/>
    <col min="13577" max="13577" width="15.42578125" style="334" customWidth="1"/>
    <col min="13578" max="13578" width="9.140625" style="334"/>
    <col min="13579" max="13579" width="10.28515625" style="334" bestFit="1" customWidth="1"/>
    <col min="13580" max="13824" width="9.140625" style="334"/>
    <col min="13825" max="13825" width="11.42578125" style="334" customWidth="1"/>
    <col min="13826" max="13826" width="15.140625" style="334" customWidth="1"/>
    <col min="13827" max="13827" width="19.85546875" style="334" customWidth="1"/>
    <col min="13828" max="13829" width="16" style="334" customWidth="1"/>
    <col min="13830" max="13830" width="17" style="334" customWidth="1"/>
    <col min="13831" max="13831" width="15.28515625" style="334" customWidth="1"/>
    <col min="13832" max="13832" width="17" style="334" customWidth="1"/>
    <col min="13833" max="13833" width="15.42578125" style="334" customWidth="1"/>
    <col min="13834" max="13834" width="9.140625" style="334"/>
    <col min="13835" max="13835" width="10.28515625" style="334" bestFit="1" customWidth="1"/>
    <col min="13836" max="14080" width="9.140625" style="334"/>
    <col min="14081" max="14081" width="11.42578125" style="334" customWidth="1"/>
    <col min="14082" max="14082" width="15.140625" style="334" customWidth="1"/>
    <col min="14083" max="14083" width="19.85546875" style="334" customWidth="1"/>
    <col min="14084" max="14085" width="16" style="334" customWidth="1"/>
    <col min="14086" max="14086" width="17" style="334" customWidth="1"/>
    <col min="14087" max="14087" width="15.28515625" style="334" customWidth="1"/>
    <col min="14088" max="14088" width="17" style="334" customWidth="1"/>
    <col min="14089" max="14089" width="15.42578125" style="334" customWidth="1"/>
    <col min="14090" max="14090" width="9.140625" style="334"/>
    <col min="14091" max="14091" width="10.28515625" style="334" bestFit="1" customWidth="1"/>
    <col min="14092" max="14336" width="9.140625" style="334"/>
    <col min="14337" max="14337" width="11.42578125" style="334" customWidth="1"/>
    <col min="14338" max="14338" width="15.140625" style="334" customWidth="1"/>
    <col min="14339" max="14339" width="19.85546875" style="334" customWidth="1"/>
    <col min="14340" max="14341" width="16" style="334" customWidth="1"/>
    <col min="14342" max="14342" width="17" style="334" customWidth="1"/>
    <col min="14343" max="14343" width="15.28515625" style="334" customWidth="1"/>
    <col min="14344" max="14344" width="17" style="334" customWidth="1"/>
    <col min="14345" max="14345" width="15.42578125" style="334" customWidth="1"/>
    <col min="14346" max="14346" width="9.140625" style="334"/>
    <col min="14347" max="14347" width="10.28515625" style="334" bestFit="1" customWidth="1"/>
    <col min="14348" max="14592" width="9.140625" style="334"/>
    <col min="14593" max="14593" width="11.42578125" style="334" customWidth="1"/>
    <col min="14594" max="14594" width="15.140625" style="334" customWidth="1"/>
    <col min="14595" max="14595" width="19.85546875" style="334" customWidth="1"/>
    <col min="14596" max="14597" width="16" style="334" customWidth="1"/>
    <col min="14598" max="14598" width="17" style="334" customWidth="1"/>
    <col min="14599" max="14599" width="15.28515625" style="334" customWidth="1"/>
    <col min="14600" max="14600" width="17" style="334" customWidth="1"/>
    <col min="14601" max="14601" width="15.42578125" style="334" customWidth="1"/>
    <col min="14602" max="14602" width="9.140625" style="334"/>
    <col min="14603" max="14603" width="10.28515625" style="334" bestFit="1" customWidth="1"/>
    <col min="14604" max="14848" width="9.140625" style="334"/>
    <col min="14849" max="14849" width="11.42578125" style="334" customWidth="1"/>
    <col min="14850" max="14850" width="15.140625" style="334" customWidth="1"/>
    <col min="14851" max="14851" width="19.85546875" style="334" customWidth="1"/>
    <col min="14852" max="14853" width="16" style="334" customWidth="1"/>
    <col min="14854" max="14854" width="17" style="334" customWidth="1"/>
    <col min="14855" max="14855" width="15.28515625" style="334" customWidth="1"/>
    <col min="14856" max="14856" width="17" style="334" customWidth="1"/>
    <col min="14857" max="14857" width="15.42578125" style="334" customWidth="1"/>
    <col min="14858" max="14858" width="9.140625" style="334"/>
    <col min="14859" max="14859" width="10.28515625" style="334" bestFit="1" customWidth="1"/>
    <col min="14860" max="15104" width="9.140625" style="334"/>
    <col min="15105" max="15105" width="11.42578125" style="334" customWidth="1"/>
    <col min="15106" max="15106" width="15.140625" style="334" customWidth="1"/>
    <col min="15107" max="15107" width="19.85546875" style="334" customWidth="1"/>
    <col min="15108" max="15109" width="16" style="334" customWidth="1"/>
    <col min="15110" max="15110" width="17" style="334" customWidth="1"/>
    <col min="15111" max="15111" width="15.28515625" style="334" customWidth="1"/>
    <col min="15112" max="15112" width="17" style="334" customWidth="1"/>
    <col min="15113" max="15113" width="15.42578125" style="334" customWidth="1"/>
    <col min="15114" max="15114" width="9.140625" style="334"/>
    <col min="15115" max="15115" width="10.28515625" style="334" bestFit="1" customWidth="1"/>
    <col min="15116" max="15360" width="9.140625" style="334"/>
    <col min="15361" max="15361" width="11.42578125" style="334" customWidth="1"/>
    <col min="15362" max="15362" width="15.140625" style="334" customWidth="1"/>
    <col min="15363" max="15363" width="19.85546875" style="334" customWidth="1"/>
    <col min="15364" max="15365" width="16" style="334" customWidth="1"/>
    <col min="15366" max="15366" width="17" style="334" customWidth="1"/>
    <col min="15367" max="15367" width="15.28515625" style="334" customWidth="1"/>
    <col min="15368" max="15368" width="17" style="334" customWidth="1"/>
    <col min="15369" max="15369" width="15.42578125" style="334" customWidth="1"/>
    <col min="15370" max="15370" width="9.140625" style="334"/>
    <col min="15371" max="15371" width="10.28515625" style="334" bestFit="1" customWidth="1"/>
    <col min="15372" max="15616" width="9.140625" style="334"/>
    <col min="15617" max="15617" width="11.42578125" style="334" customWidth="1"/>
    <col min="15618" max="15618" width="15.140625" style="334" customWidth="1"/>
    <col min="15619" max="15619" width="19.85546875" style="334" customWidth="1"/>
    <col min="15620" max="15621" width="16" style="334" customWidth="1"/>
    <col min="15622" max="15622" width="17" style="334" customWidth="1"/>
    <col min="15623" max="15623" width="15.28515625" style="334" customWidth="1"/>
    <col min="15624" max="15624" width="17" style="334" customWidth="1"/>
    <col min="15625" max="15625" width="15.42578125" style="334" customWidth="1"/>
    <col min="15626" max="15626" width="9.140625" style="334"/>
    <col min="15627" max="15627" width="10.28515625" style="334" bestFit="1" customWidth="1"/>
    <col min="15628" max="15872" width="9.140625" style="334"/>
    <col min="15873" max="15873" width="11.42578125" style="334" customWidth="1"/>
    <col min="15874" max="15874" width="15.140625" style="334" customWidth="1"/>
    <col min="15875" max="15875" width="19.85546875" style="334" customWidth="1"/>
    <col min="15876" max="15877" width="16" style="334" customWidth="1"/>
    <col min="15878" max="15878" width="17" style="334" customWidth="1"/>
    <col min="15879" max="15879" width="15.28515625" style="334" customWidth="1"/>
    <col min="15880" max="15880" width="17" style="334" customWidth="1"/>
    <col min="15881" max="15881" width="15.42578125" style="334" customWidth="1"/>
    <col min="15882" max="15882" width="9.140625" style="334"/>
    <col min="15883" max="15883" width="10.28515625" style="334" bestFit="1" customWidth="1"/>
    <col min="15884" max="16128" width="9.140625" style="334"/>
    <col min="16129" max="16129" width="11.42578125" style="334" customWidth="1"/>
    <col min="16130" max="16130" width="15.140625" style="334" customWidth="1"/>
    <col min="16131" max="16131" width="19.85546875" style="334" customWidth="1"/>
    <col min="16132" max="16133" width="16" style="334" customWidth="1"/>
    <col min="16134" max="16134" width="17" style="334" customWidth="1"/>
    <col min="16135" max="16135" width="15.28515625" style="334" customWidth="1"/>
    <col min="16136" max="16136" width="17" style="334" customWidth="1"/>
    <col min="16137" max="16137" width="15.42578125" style="334" customWidth="1"/>
    <col min="16138" max="16138" width="9.140625" style="334"/>
    <col min="16139" max="16139" width="10.28515625" style="334" bestFit="1" customWidth="1"/>
    <col min="16140" max="16384" width="9.140625" style="334"/>
  </cols>
  <sheetData>
    <row r="1" spans="1:9" ht="34.5" customHeight="1" x14ac:dyDescent="0.25">
      <c r="A1" s="681" t="s">
        <v>161</v>
      </c>
      <c r="B1" s="681"/>
      <c r="C1" s="681"/>
      <c r="D1" s="681"/>
      <c r="E1" s="681"/>
      <c r="F1" s="681"/>
      <c r="G1" s="681"/>
      <c r="H1" s="681"/>
      <c r="I1" s="681"/>
    </row>
    <row r="2" spans="1:9" x14ac:dyDescent="0.25">
      <c r="A2" s="365"/>
      <c r="B2" s="365"/>
      <c r="C2" s="365"/>
      <c r="D2" s="365"/>
      <c r="E2" s="365"/>
      <c r="F2" s="365"/>
      <c r="G2" s="365"/>
      <c r="H2" s="365"/>
      <c r="I2" s="365"/>
    </row>
    <row r="3" spans="1:9" ht="36" customHeight="1" x14ac:dyDescent="0.25">
      <c r="A3" s="448" t="s">
        <v>162</v>
      </c>
      <c r="B3" s="448"/>
      <c r="C3" s="448"/>
      <c r="D3" s="448"/>
      <c r="E3" s="448"/>
      <c r="F3" s="448"/>
      <c r="G3" s="448"/>
      <c r="H3" s="448"/>
      <c r="I3" s="448"/>
    </row>
    <row r="6" spans="1:9" ht="38.25" customHeight="1" x14ac:dyDescent="0.25">
      <c r="A6" s="445" t="s">
        <v>61</v>
      </c>
      <c r="B6" s="445"/>
      <c r="C6" s="445"/>
      <c r="D6" s="445"/>
      <c r="E6" s="445"/>
      <c r="F6" s="445"/>
      <c r="G6" s="445"/>
      <c r="H6" s="445"/>
      <c r="I6" s="445"/>
    </row>
    <row r="7" spans="1:9" s="356" customFormat="1" x14ac:dyDescent="0.25">
      <c r="A7" s="334"/>
      <c r="B7" s="334"/>
      <c r="C7" s="334"/>
      <c r="D7" s="334"/>
      <c r="E7" s="334"/>
      <c r="F7" s="334"/>
      <c r="G7" s="334"/>
      <c r="H7" s="334"/>
      <c r="I7" s="334"/>
    </row>
    <row r="8" spans="1:9" x14ac:dyDescent="0.25">
      <c r="A8" s="445" t="s">
        <v>108</v>
      </c>
      <c r="B8" s="445"/>
      <c r="C8" s="445"/>
      <c r="D8" s="445"/>
      <c r="E8" s="445"/>
      <c r="F8" s="445"/>
      <c r="G8" s="445"/>
      <c r="H8" s="445"/>
      <c r="I8" s="445"/>
    </row>
    <row r="9" spans="1:9" s="356" customFormat="1" ht="17.25" thickBot="1" x14ac:dyDescent="0.3">
      <c r="A9" s="334"/>
      <c r="B9" s="334"/>
      <c r="C9" s="334"/>
      <c r="D9" s="334"/>
      <c r="E9" s="334"/>
      <c r="F9" s="334"/>
      <c r="G9" s="334"/>
      <c r="H9" s="334"/>
      <c r="I9" s="334"/>
    </row>
    <row r="10" spans="1:9" x14ac:dyDescent="0.25">
      <c r="A10" s="682" t="s">
        <v>63</v>
      </c>
      <c r="B10" s="683"/>
      <c r="C10" s="683"/>
      <c r="D10" s="688" t="s">
        <v>39</v>
      </c>
      <c r="E10" s="689"/>
      <c r="F10" s="689"/>
      <c r="G10" s="689"/>
      <c r="H10" s="689"/>
      <c r="I10" s="690"/>
    </row>
    <row r="11" spans="1:9" x14ac:dyDescent="0.25">
      <c r="A11" s="684"/>
      <c r="B11" s="685"/>
      <c r="C11" s="685"/>
      <c r="D11" s="691" t="s">
        <v>64</v>
      </c>
      <c r="E11" s="692"/>
      <c r="F11" s="677"/>
      <c r="G11" s="691" t="s">
        <v>65</v>
      </c>
      <c r="H11" s="692"/>
      <c r="I11" s="677"/>
    </row>
    <row r="12" spans="1:9" ht="48.75" customHeight="1" thickBot="1" x14ac:dyDescent="0.3">
      <c r="A12" s="686"/>
      <c r="B12" s="687"/>
      <c r="C12" s="687"/>
      <c r="D12" s="366" t="s">
        <v>14</v>
      </c>
      <c r="E12" s="366" t="s">
        <v>15</v>
      </c>
      <c r="F12" s="367" t="s">
        <v>5</v>
      </c>
      <c r="G12" s="366" t="s">
        <v>14</v>
      </c>
      <c r="H12" s="366" t="s">
        <v>15</v>
      </c>
      <c r="I12" s="368" t="s">
        <v>5</v>
      </c>
    </row>
    <row r="13" spans="1:9" x14ac:dyDescent="0.25">
      <c r="A13" s="668" t="s">
        <v>66</v>
      </c>
      <c r="B13" s="669"/>
      <c r="C13" s="678" t="s">
        <v>36</v>
      </c>
      <c r="D13" s="679"/>
      <c r="E13" s="679"/>
      <c r="F13" s="679"/>
      <c r="G13" s="679"/>
      <c r="H13" s="679"/>
      <c r="I13" s="680"/>
    </row>
    <row r="14" spans="1:9" ht="41.25" customHeight="1" x14ac:dyDescent="0.25">
      <c r="A14" s="670"/>
      <c r="B14" s="671"/>
      <c r="C14" s="428" t="s">
        <v>163</v>
      </c>
      <c r="D14" s="429"/>
      <c r="E14" s="429"/>
      <c r="F14" s="429"/>
      <c r="G14" s="429"/>
      <c r="H14" s="429"/>
      <c r="I14" s="430"/>
    </row>
    <row r="15" spans="1:9" x14ac:dyDescent="0.25">
      <c r="A15" s="676" t="s">
        <v>109</v>
      </c>
      <c r="B15" s="677" t="s">
        <v>110</v>
      </c>
      <c r="C15" s="644" t="s">
        <v>70</v>
      </c>
      <c r="D15" s="645"/>
      <c r="E15" s="645"/>
      <c r="F15" s="645"/>
      <c r="G15" s="645"/>
      <c r="H15" s="645"/>
      <c r="I15" s="646"/>
    </row>
    <row r="16" spans="1:9" ht="35.25" customHeight="1" thickBot="1" x14ac:dyDescent="0.3">
      <c r="A16" s="676"/>
      <c r="B16" s="677"/>
      <c r="C16" s="571" t="s">
        <v>164</v>
      </c>
      <c r="D16" s="572"/>
      <c r="E16" s="572"/>
      <c r="F16" s="572"/>
      <c r="G16" s="572"/>
      <c r="H16" s="572"/>
      <c r="I16" s="573"/>
    </row>
    <row r="17" spans="1:9" ht="65.25" customHeight="1" thickBot="1" x14ac:dyDescent="0.3">
      <c r="A17" s="651" t="s">
        <v>112</v>
      </c>
      <c r="B17" s="653"/>
      <c r="C17" s="282" t="s">
        <v>113</v>
      </c>
      <c r="D17" s="369">
        <v>0</v>
      </c>
      <c r="E17" s="369">
        <v>2</v>
      </c>
      <c r="F17" s="369">
        <v>2</v>
      </c>
      <c r="G17" s="370"/>
      <c r="H17" s="370"/>
      <c r="I17" s="286"/>
    </row>
    <row r="18" spans="1:9" ht="21" customHeight="1" thickBot="1" x14ac:dyDescent="0.3">
      <c r="A18" s="651" t="s">
        <v>114</v>
      </c>
      <c r="B18" s="653"/>
      <c r="C18" s="282"/>
      <c r="D18" s="335" t="s">
        <v>72</v>
      </c>
      <c r="E18" s="335" t="s">
        <v>72</v>
      </c>
      <c r="F18" s="335" t="s">
        <v>72</v>
      </c>
      <c r="G18" s="371">
        <f>SUM(Gegharqunik!C41,Gegharqunik!C26)</f>
        <v>0</v>
      </c>
      <c r="H18" s="371">
        <f>SUM(Gegharqunik!D41,Gegharqunik!D26)</f>
        <v>34440</v>
      </c>
      <c r="I18" s="371">
        <f>SUM(Gegharqunik!E41,Gegharqunik!E26)</f>
        <v>43050</v>
      </c>
    </row>
    <row r="19" spans="1:9" ht="17.25" thickBot="1" x14ac:dyDescent="0.3">
      <c r="A19" s="651" t="s">
        <v>115</v>
      </c>
      <c r="B19" s="652"/>
      <c r="C19" s="653"/>
      <c r="D19" s="362"/>
      <c r="E19" s="362"/>
      <c r="F19" s="335"/>
      <c r="G19" s="285"/>
      <c r="H19" s="285"/>
      <c r="I19" s="286"/>
    </row>
    <row r="20" spans="1:9" x14ac:dyDescent="0.25">
      <c r="A20" s="654" t="s">
        <v>116</v>
      </c>
      <c r="B20" s="655"/>
      <c r="C20" s="655"/>
      <c r="D20" s="655"/>
      <c r="E20" s="655"/>
      <c r="F20" s="655"/>
      <c r="G20" s="655"/>
      <c r="H20" s="655"/>
      <c r="I20" s="656"/>
    </row>
    <row r="21" spans="1:9" ht="17.25" thickBot="1" x14ac:dyDescent="0.3">
      <c r="A21" s="657" t="s">
        <v>165</v>
      </c>
      <c r="B21" s="658"/>
      <c r="C21" s="658"/>
      <c r="D21" s="658"/>
      <c r="E21" s="658"/>
      <c r="F21" s="658"/>
      <c r="G21" s="658"/>
      <c r="H21" s="658"/>
      <c r="I21" s="659"/>
    </row>
    <row r="22" spans="1:9" x14ac:dyDescent="0.25">
      <c r="A22" s="660" t="s">
        <v>78</v>
      </c>
      <c r="B22" s="661"/>
      <c r="C22" s="661"/>
      <c r="D22" s="661"/>
      <c r="E22" s="661"/>
      <c r="F22" s="661"/>
      <c r="G22" s="662"/>
      <c r="H22" s="662"/>
      <c r="I22" s="663"/>
    </row>
    <row r="23" spans="1:9" ht="17.25" thickBot="1" x14ac:dyDescent="0.3">
      <c r="A23" s="664" t="s">
        <v>118</v>
      </c>
      <c r="B23" s="665"/>
      <c r="C23" s="665"/>
      <c r="D23" s="665"/>
      <c r="E23" s="665"/>
      <c r="F23" s="665"/>
      <c r="G23" s="666"/>
      <c r="H23" s="666"/>
      <c r="I23" s="667"/>
    </row>
    <row r="24" spans="1:9" x14ac:dyDescent="0.25">
      <c r="A24" s="660" t="s">
        <v>79</v>
      </c>
      <c r="B24" s="661"/>
      <c r="C24" s="661"/>
      <c r="D24" s="661"/>
      <c r="E24" s="661"/>
      <c r="F24" s="661"/>
      <c r="G24" s="662"/>
      <c r="H24" s="662"/>
      <c r="I24" s="663"/>
    </row>
    <row r="25" spans="1:9" ht="54" customHeight="1" thickBot="1" x14ac:dyDescent="0.3">
      <c r="A25" s="664" t="s">
        <v>119</v>
      </c>
      <c r="B25" s="665"/>
      <c r="C25" s="665"/>
      <c r="D25" s="665"/>
      <c r="E25" s="665"/>
      <c r="F25" s="665"/>
      <c r="G25" s="666"/>
      <c r="H25" s="666"/>
      <c r="I25" s="667"/>
    </row>
    <row r="26" spans="1:9" x14ac:dyDescent="0.25">
      <c r="A26" s="668" t="s">
        <v>66</v>
      </c>
      <c r="B26" s="669"/>
      <c r="C26" s="678" t="s">
        <v>36</v>
      </c>
      <c r="D26" s="679"/>
      <c r="E26" s="679"/>
      <c r="F26" s="679"/>
      <c r="G26" s="679"/>
      <c r="H26" s="679"/>
      <c r="I26" s="680"/>
    </row>
    <row r="27" spans="1:9" ht="36.75" customHeight="1" x14ac:dyDescent="0.25">
      <c r="A27" s="670"/>
      <c r="B27" s="671"/>
      <c r="C27" s="428" t="s">
        <v>177</v>
      </c>
      <c r="D27" s="429"/>
      <c r="E27" s="429"/>
      <c r="F27" s="429"/>
      <c r="G27" s="429"/>
      <c r="H27" s="429"/>
      <c r="I27" s="430"/>
    </row>
    <row r="28" spans="1:9" x14ac:dyDescent="0.25">
      <c r="A28" s="676" t="s">
        <v>176</v>
      </c>
      <c r="B28" s="677" t="s">
        <v>110</v>
      </c>
      <c r="C28" s="644" t="s">
        <v>70</v>
      </c>
      <c r="D28" s="645"/>
      <c r="E28" s="645"/>
      <c r="F28" s="645"/>
      <c r="G28" s="645"/>
      <c r="H28" s="645"/>
      <c r="I28" s="646"/>
    </row>
    <row r="29" spans="1:9" ht="21.75" customHeight="1" thickBot="1" x14ac:dyDescent="0.3">
      <c r="A29" s="676"/>
      <c r="B29" s="677"/>
      <c r="C29" s="571" t="s">
        <v>111</v>
      </c>
      <c r="D29" s="572"/>
      <c r="E29" s="572"/>
      <c r="F29" s="572"/>
      <c r="G29" s="572"/>
      <c r="H29" s="572"/>
      <c r="I29" s="573"/>
    </row>
    <row r="30" spans="1:9" ht="50.25" customHeight="1" thickBot="1" x14ac:dyDescent="0.3">
      <c r="A30" s="651" t="s">
        <v>112</v>
      </c>
      <c r="B30" s="653"/>
      <c r="C30" s="282" t="s">
        <v>113</v>
      </c>
      <c r="D30" s="284">
        <v>0</v>
      </c>
      <c r="E30" s="284">
        <v>3</v>
      </c>
      <c r="F30" s="284">
        <v>3</v>
      </c>
      <c r="G30" s="283"/>
      <c r="H30" s="283"/>
      <c r="I30" s="286"/>
    </row>
    <row r="31" spans="1:9" ht="21.75" customHeight="1" thickBot="1" x14ac:dyDescent="0.3">
      <c r="A31" s="651" t="s">
        <v>114</v>
      </c>
      <c r="B31" s="653"/>
      <c r="C31" s="282"/>
      <c r="D31" s="335" t="s">
        <v>72</v>
      </c>
      <c r="E31" s="335" t="s">
        <v>72</v>
      </c>
      <c r="F31" s="335" t="s">
        <v>72</v>
      </c>
      <c r="G31" s="336">
        <f>SUM(Gegharqunik!C47:C49)</f>
        <v>0</v>
      </c>
      <c r="H31" s="336">
        <f>SUM(Gegharqunik!D47:D49)</f>
        <v>46200</v>
      </c>
      <c r="I31" s="336">
        <f>SUM(Gegharqunik!E47:E49)</f>
        <v>46200</v>
      </c>
    </row>
    <row r="32" spans="1:9" ht="21.75" customHeight="1" thickBot="1" x14ac:dyDescent="0.3">
      <c r="A32" s="651" t="s">
        <v>115</v>
      </c>
      <c r="B32" s="652"/>
      <c r="C32" s="653"/>
      <c r="D32" s="362"/>
      <c r="E32" s="362"/>
      <c r="F32" s="335"/>
      <c r="G32" s="285"/>
      <c r="H32" s="285"/>
      <c r="I32" s="286"/>
    </row>
    <row r="33" spans="1:9" x14ac:dyDescent="0.25">
      <c r="A33" s="654" t="s">
        <v>116</v>
      </c>
      <c r="B33" s="655"/>
      <c r="C33" s="655"/>
      <c r="D33" s="655"/>
      <c r="E33" s="655"/>
      <c r="F33" s="655"/>
      <c r="G33" s="655"/>
      <c r="H33" s="655"/>
      <c r="I33" s="656"/>
    </row>
    <row r="34" spans="1:9" ht="17.25" thickBot="1" x14ac:dyDescent="0.3">
      <c r="A34" s="657" t="s">
        <v>117</v>
      </c>
      <c r="B34" s="658"/>
      <c r="C34" s="658"/>
      <c r="D34" s="658"/>
      <c r="E34" s="658"/>
      <c r="F34" s="658"/>
      <c r="G34" s="658"/>
      <c r="H34" s="658"/>
      <c r="I34" s="659"/>
    </row>
    <row r="35" spans="1:9" x14ac:dyDescent="0.25">
      <c r="A35" s="660" t="s">
        <v>78</v>
      </c>
      <c r="B35" s="661"/>
      <c r="C35" s="661"/>
      <c r="D35" s="661"/>
      <c r="E35" s="661"/>
      <c r="F35" s="661"/>
      <c r="G35" s="662"/>
      <c r="H35" s="662"/>
      <c r="I35" s="663"/>
    </row>
    <row r="36" spans="1:9" ht="17.25" thickBot="1" x14ac:dyDescent="0.3">
      <c r="A36" s="664" t="s">
        <v>118</v>
      </c>
      <c r="B36" s="665"/>
      <c r="C36" s="665"/>
      <c r="D36" s="665"/>
      <c r="E36" s="665"/>
      <c r="F36" s="665"/>
      <c r="G36" s="666"/>
      <c r="H36" s="666"/>
      <c r="I36" s="667"/>
    </row>
    <row r="37" spans="1:9" x14ac:dyDescent="0.25">
      <c r="A37" s="660" t="s">
        <v>79</v>
      </c>
      <c r="B37" s="661"/>
      <c r="C37" s="661"/>
      <c r="D37" s="661"/>
      <c r="E37" s="661"/>
      <c r="F37" s="661"/>
      <c r="G37" s="662"/>
      <c r="H37" s="662"/>
      <c r="I37" s="663"/>
    </row>
    <row r="38" spans="1:9" ht="53.25" customHeight="1" thickBot="1" x14ac:dyDescent="0.3">
      <c r="A38" s="664" t="s">
        <v>119</v>
      </c>
      <c r="B38" s="665"/>
      <c r="C38" s="665"/>
      <c r="D38" s="665"/>
      <c r="E38" s="665"/>
      <c r="F38" s="665"/>
      <c r="G38" s="666"/>
      <c r="H38" s="666"/>
      <c r="I38" s="667"/>
    </row>
    <row r="39" spans="1:9" ht="21.75" customHeight="1" x14ac:dyDescent="0.25">
      <c r="A39" s="129"/>
      <c r="B39" s="129"/>
      <c r="C39" s="129"/>
      <c r="D39" s="129"/>
      <c r="E39" s="129"/>
      <c r="F39" s="129"/>
      <c r="G39" s="129"/>
      <c r="H39" s="129"/>
      <c r="I39" s="129"/>
    </row>
    <row r="40" spans="1:9" x14ac:dyDescent="0.25">
      <c r="A40" s="445" t="s">
        <v>62</v>
      </c>
      <c r="B40" s="445"/>
      <c r="C40" s="445"/>
      <c r="D40" s="445"/>
      <c r="E40" s="445"/>
      <c r="F40" s="445"/>
      <c r="G40" s="445"/>
      <c r="H40" s="445"/>
      <c r="I40" s="445"/>
    </row>
    <row r="41" spans="1:9" ht="17.25" thickBot="1" x14ac:dyDescent="0.3">
      <c r="A41" s="356"/>
      <c r="B41" s="356"/>
      <c r="C41" s="356"/>
      <c r="D41" s="356"/>
      <c r="E41" s="356"/>
      <c r="F41" s="356"/>
      <c r="G41" s="356"/>
      <c r="H41" s="356"/>
      <c r="I41" s="356"/>
    </row>
    <row r="42" spans="1:9" x14ac:dyDescent="0.25">
      <c r="A42" s="682" t="s">
        <v>63</v>
      </c>
      <c r="B42" s="683"/>
      <c r="C42" s="683"/>
      <c r="D42" s="688" t="s">
        <v>39</v>
      </c>
      <c r="E42" s="689"/>
      <c r="F42" s="689"/>
      <c r="G42" s="689"/>
      <c r="H42" s="689"/>
      <c r="I42" s="690"/>
    </row>
    <row r="43" spans="1:9" x14ac:dyDescent="0.25">
      <c r="A43" s="684"/>
      <c r="B43" s="685"/>
      <c r="C43" s="685"/>
      <c r="D43" s="691" t="s">
        <v>64</v>
      </c>
      <c r="E43" s="692"/>
      <c r="F43" s="677"/>
      <c r="G43" s="691" t="s">
        <v>65</v>
      </c>
      <c r="H43" s="692"/>
      <c r="I43" s="677"/>
    </row>
    <row r="44" spans="1:9" ht="33" customHeight="1" thickBot="1" x14ac:dyDescent="0.3">
      <c r="A44" s="686"/>
      <c r="B44" s="687"/>
      <c r="C44" s="687"/>
      <c r="D44" s="366" t="s">
        <v>14</v>
      </c>
      <c r="E44" s="366" t="s">
        <v>15</v>
      </c>
      <c r="F44" s="367" t="s">
        <v>5</v>
      </c>
      <c r="G44" s="366" t="s">
        <v>14</v>
      </c>
      <c r="H44" s="366" t="s">
        <v>15</v>
      </c>
      <c r="I44" s="368" t="s">
        <v>5</v>
      </c>
    </row>
    <row r="45" spans="1:9" x14ac:dyDescent="0.25">
      <c r="A45" s="668" t="s">
        <v>66</v>
      </c>
      <c r="B45" s="669"/>
      <c r="C45" s="678" t="s">
        <v>36</v>
      </c>
      <c r="D45" s="679"/>
      <c r="E45" s="679"/>
      <c r="F45" s="679"/>
      <c r="G45" s="679"/>
      <c r="H45" s="679"/>
      <c r="I45" s="680"/>
    </row>
    <row r="46" spans="1:9" x14ac:dyDescent="0.25">
      <c r="A46" s="670"/>
      <c r="B46" s="671"/>
      <c r="C46" s="428" t="s">
        <v>67</v>
      </c>
      <c r="D46" s="429"/>
      <c r="E46" s="429"/>
      <c r="F46" s="429"/>
      <c r="G46" s="429"/>
      <c r="H46" s="429"/>
      <c r="I46" s="430"/>
    </row>
    <row r="47" spans="1:9" x14ac:dyDescent="0.25">
      <c r="A47" s="676" t="s">
        <v>68</v>
      </c>
      <c r="B47" s="677" t="s">
        <v>69</v>
      </c>
      <c r="C47" s="644" t="s">
        <v>70</v>
      </c>
      <c r="D47" s="645"/>
      <c r="E47" s="645"/>
      <c r="F47" s="645"/>
      <c r="G47" s="645"/>
      <c r="H47" s="645"/>
      <c r="I47" s="646"/>
    </row>
    <row r="48" spans="1:9" ht="41.25" customHeight="1" thickBot="1" x14ac:dyDescent="0.3">
      <c r="A48" s="676"/>
      <c r="B48" s="677"/>
      <c r="C48" s="693" t="s">
        <v>168</v>
      </c>
      <c r="D48" s="694"/>
      <c r="E48" s="694"/>
      <c r="F48" s="694"/>
      <c r="G48" s="694"/>
      <c r="H48" s="694"/>
      <c r="I48" s="695"/>
    </row>
    <row r="49" spans="1:9" ht="17.25" thickBot="1" x14ac:dyDescent="0.3">
      <c r="A49" s="698" t="s">
        <v>71</v>
      </c>
      <c r="B49" s="699"/>
      <c r="C49" s="316"/>
      <c r="D49" s="360" t="s">
        <v>72</v>
      </c>
      <c r="E49" s="360" t="s">
        <v>72</v>
      </c>
      <c r="F49" s="360" t="s">
        <v>72</v>
      </c>
      <c r="G49" s="371">
        <f>SUM(Gegharqunik!C29:C32,Gegharqunik!C12)</f>
        <v>53360.5</v>
      </c>
      <c r="H49" s="371">
        <f>SUM(Gegharqunik!D29:D32,Gegharqunik!D12)</f>
        <v>171894.5</v>
      </c>
      <c r="I49" s="371">
        <f>SUM(Gegharqunik!E29:E32,Gegharqunik!E12)</f>
        <v>178910</v>
      </c>
    </row>
    <row r="50" spans="1:9" x14ac:dyDescent="0.25">
      <c r="A50" s="700" t="s">
        <v>73</v>
      </c>
      <c r="B50" s="701"/>
      <c r="C50" s="701"/>
      <c r="D50" s="701"/>
      <c r="E50" s="701"/>
      <c r="F50" s="701"/>
      <c r="G50" s="701"/>
      <c r="H50" s="701"/>
      <c r="I50" s="702"/>
    </row>
    <row r="51" spans="1:9" ht="17.25" thickBot="1" x14ac:dyDescent="0.3">
      <c r="A51" s="657" t="s">
        <v>647</v>
      </c>
      <c r="B51" s="658"/>
      <c r="C51" s="658"/>
      <c r="D51" s="658"/>
      <c r="E51" s="658"/>
      <c r="F51" s="658"/>
      <c r="G51" s="658"/>
      <c r="H51" s="658"/>
      <c r="I51" s="659"/>
    </row>
    <row r="52" spans="1:9" ht="17.25" thickBot="1" x14ac:dyDescent="0.3">
      <c r="A52" s="703" t="s">
        <v>74</v>
      </c>
      <c r="B52" s="704"/>
      <c r="C52" s="704"/>
      <c r="D52" s="704"/>
      <c r="E52" s="704"/>
      <c r="F52" s="704"/>
      <c r="G52" s="704"/>
      <c r="H52" s="704"/>
      <c r="I52" s="705"/>
    </row>
    <row r="53" spans="1:9" ht="74.25" customHeight="1" thickBot="1" x14ac:dyDescent="0.3">
      <c r="A53" s="706" t="s">
        <v>75</v>
      </c>
      <c r="B53" s="707"/>
      <c r="C53" s="708" t="s">
        <v>76</v>
      </c>
      <c r="D53" s="652"/>
      <c r="E53" s="652"/>
      <c r="F53" s="652"/>
      <c r="G53" s="652"/>
      <c r="H53" s="652"/>
      <c r="I53" s="709"/>
    </row>
    <row r="54" spans="1:9" ht="62.25" customHeight="1" thickBot="1" x14ac:dyDescent="0.3">
      <c r="A54" s="696" t="s">
        <v>77</v>
      </c>
      <c r="B54" s="697"/>
      <c r="C54" s="372"/>
      <c r="D54" s="372"/>
      <c r="E54" s="372"/>
      <c r="F54" s="372"/>
      <c r="G54" s="372"/>
      <c r="H54" s="372"/>
      <c r="I54" s="373"/>
    </row>
    <row r="55" spans="1:9" x14ac:dyDescent="0.25">
      <c r="A55" s="660" t="s">
        <v>78</v>
      </c>
      <c r="B55" s="661"/>
      <c r="C55" s="661"/>
      <c r="D55" s="661"/>
      <c r="E55" s="661"/>
      <c r="F55" s="661"/>
      <c r="G55" s="662"/>
      <c r="H55" s="662"/>
      <c r="I55" s="663"/>
    </row>
    <row r="56" spans="1:9" ht="17.25" thickBot="1" x14ac:dyDescent="0.3">
      <c r="A56" s="664" t="s">
        <v>169</v>
      </c>
      <c r="B56" s="665"/>
      <c r="C56" s="665"/>
      <c r="D56" s="665"/>
      <c r="E56" s="665"/>
      <c r="F56" s="665"/>
      <c r="G56" s="666"/>
      <c r="H56" s="666"/>
      <c r="I56" s="667"/>
    </row>
    <row r="57" spans="1:9" x14ac:dyDescent="0.25">
      <c r="A57" s="660" t="s">
        <v>79</v>
      </c>
      <c r="B57" s="661"/>
      <c r="C57" s="661"/>
      <c r="D57" s="661"/>
      <c r="E57" s="661"/>
      <c r="F57" s="661"/>
      <c r="G57" s="662"/>
      <c r="H57" s="662"/>
      <c r="I57" s="663"/>
    </row>
    <row r="58" spans="1:9" ht="17.25" thickBot="1" x14ac:dyDescent="0.3">
      <c r="A58" s="664" t="s">
        <v>98</v>
      </c>
      <c r="B58" s="665"/>
      <c r="C58" s="665"/>
      <c r="D58" s="665"/>
      <c r="E58" s="665"/>
      <c r="F58" s="665"/>
      <c r="G58" s="666"/>
      <c r="H58" s="666"/>
      <c r="I58" s="667"/>
    </row>
    <row r="59" spans="1:9" x14ac:dyDescent="0.25">
      <c r="A59" s="668" t="s">
        <v>66</v>
      </c>
      <c r="B59" s="669"/>
      <c r="C59" s="678" t="s">
        <v>36</v>
      </c>
      <c r="D59" s="679"/>
      <c r="E59" s="679"/>
      <c r="F59" s="679"/>
      <c r="G59" s="679"/>
      <c r="H59" s="679"/>
      <c r="I59" s="680"/>
    </row>
    <row r="60" spans="1:9" x14ac:dyDescent="0.25">
      <c r="A60" s="670"/>
      <c r="B60" s="671"/>
      <c r="C60" s="428" t="s">
        <v>80</v>
      </c>
      <c r="D60" s="429"/>
      <c r="E60" s="429"/>
      <c r="F60" s="429"/>
      <c r="G60" s="429"/>
      <c r="H60" s="429"/>
      <c r="I60" s="430"/>
    </row>
    <row r="61" spans="1:9" x14ac:dyDescent="0.25">
      <c r="A61" s="676" t="s">
        <v>81</v>
      </c>
      <c r="B61" s="677" t="s">
        <v>82</v>
      </c>
      <c r="C61" s="644" t="s">
        <v>70</v>
      </c>
      <c r="D61" s="645"/>
      <c r="E61" s="645"/>
      <c r="F61" s="645"/>
      <c r="G61" s="645"/>
      <c r="H61" s="645"/>
      <c r="I61" s="646"/>
    </row>
    <row r="62" spans="1:9" x14ac:dyDescent="0.25">
      <c r="A62" s="676"/>
      <c r="B62" s="677"/>
      <c r="C62" s="693" t="s">
        <v>170</v>
      </c>
      <c r="D62" s="694"/>
      <c r="E62" s="694"/>
      <c r="F62" s="694"/>
      <c r="G62" s="694"/>
      <c r="H62" s="694"/>
      <c r="I62" s="695"/>
    </row>
    <row r="63" spans="1:9" ht="23.25" customHeight="1" x14ac:dyDescent="0.25">
      <c r="A63" s="685" t="s">
        <v>71</v>
      </c>
      <c r="B63" s="685"/>
      <c r="C63" s="374"/>
      <c r="D63" s="375" t="s">
        <v>72</v>
      </c>
      <c r="E63" s="375" t="s">
        <v>72</v>
      </c>
      <c r="F63" s="375" t="s">
        <v>72</v>
      </c>
      <c r="G63" s="376">
        <f>SUM(Gegharqunik!C19,Gegharqunik!C42:C46)</f>
        <v>48950</v>
      </c>
      <c r="H63" s="376">
        <f>SUM(Gegharqunik!D19,Gegharqunik!D42:D46)</f>
        <v>155970</v>
      </c>
      <c r="I63" s="376">
        <f>SUM(Gegharqunik!E19,Gegharqunik!E42:E46)</f>
        <v>182725</v>
      </c>
    </row>
    <row r="64" spans="1:9" ht="17.25" thickBot="1" x14ac:dyDescent="0.3">
      <c r="A64" s="657" t="s">
        <v>175</v>
      </c>
      <c r="B64" s="658"/>
      <c r="C64" s="658"/>
      <c r="D64" s="658"/>
      <c r="E64" s="658"/>
      <c r="F64" s="658"/>
      <c r="G64" s="658"/>
      <c r="H64" s="658"/>
      <c r="I64" s="659"/>
    </row>
    <row r="65" spans="1:9" ht="17.25" thickBot="1" x14ac:dyDescent="0.3">
      <c r="A65" s="703" t="s">
        <v>74</v>
      </c>
      <c r="B65" s="704"/>
      <c r="C65" s="704"/>
      <c r="D65" s="704"/>
      <c r="E65" s="704"/>
      <c r="F65" s="704"/>
      <c r="G65" s="704"/>
      <c r="H65" s="704"/>
      <c r="I65" s="705"/>
    </row>
    <row r="66" spans="1:9" ht="78" customHeight="1" thickBot="1" x14ac:dyDescent="0.3">
      <c r="A66" s="706" t="s">
        <v>75</v>
      </c>
      <c r="B66" s="707"/>
      <c r="C66" s="708" t="s">
        <v>83</v>
      </c>
      <c r="D66" s="652"/>
      <c r="E66" s="652"/>
      <c r="F66" s="652"/>
      <c r="G66" s="652"/>
      <c r="H66" s="652"/>
      <c r="I66" s="709"/>
    </row>
    <row r="67" spans="1:9" ht="57.75" customHeight="1" thickBot="1" x14ac:dyDescent="0.3">
      <c r="A67" s="696" t="s">
        <v>77</v>
      </c>
      <c r="B67" s="697"/>
      <c r="C67" s="372"/>
      <c r="D67" s="372"/>
      <c r="E67" s="372"/>
      <c r="F67" s="372"/>
      <c r="G67" s="372"/>
      <c r="H67" s="372"/>
      <c r="I67" s="373"/>
    </row>
    <row r="68" spans="1:9" x14ac:dyDescent="0.25">
      <c r="A68" s="660" t="s">
        <v>78</v>
      </c>
      <c r="B68" s="661"/>
      <c r="C68" s="661"/>
      <c r="D68" s="661"/>
      <c r="E68" s="661"/>
      <c r="F68" s="661"/>
      <c r="G68" s="662"/>
      <c r="H68" s="662"/>
      <c r="I68" s="663"/>
    </row>
    <row r="69" spans="1:9" ht="17.25" thickBot="1" x14ac:dyDescent="0.3">
      <c r="A69" s="664" t="s">
        <v>171</v>
      </c>
      <c r="B69" s="665"/>
      <c r="C69" s="665"/>
      <c r="D69" s="665"/>
      <c r="E69" s="665"/>
      <c r="F69" s="665"/>
      <c r="G69" s="666"/>
      <c r="H69" s="666"/>
      <c r="I69" s="667"/>
    </row>
    <row r="70" spans="1:9" x14ac:dyDescent="0.25">
      <c r="A70" s="660" t="s">
        <v>79</v>
      </c>
      <c r="B70" s="661"/>
      <c r="C70" s="661"/>
      <c r="D70" s="661"/>
      <c r="E70" s="661"/>
      <c r="F70" s="661"/>
      <c r="G70" s="662"/>
      <c r="H70" s="662"/>
      <c r="I70" s="663"/>
    </row>
    <row r="71" spans="1:9" ht="17.25" thickBot="1" x14ac:dyDescent="0.3">
      <c r="A71" s="664" t="s">
        <v>99</v>
      </c>
      <c r="B71" s="665"/>
      <c r="C71" s="665"/>
      <c r="D71" s="665"/>
      <c r="E71" s="665"/>
      <c r="F71" s="665"/>
      <c r="G71" s="666"/>
      <c r="H71" s="666"/>
      <c r="I71" s="667"/>
    </row>
    <row r="73" spans="1:9" x14ac:dyDescent="0.25">
      <c r="A73" s="445" t="s">
        <v>84</v>
      </c>
      <c r="B73" s="445"/>
      <c r="C73" s="445"/>
      <c r="D73" s="445"/>
      <c r="E73" s="445"/>
      <c r="F73" s="445"/>
      <c r="G73" s="445"/>
      <c r="H73" s="445"/>
      <c r="I73" s="445"/>
    </row>
    <row r="75" spans="1:9" x14ac:dyDescent="0.25">
      <c r="A75" s="445" t="s">
        <v>85</v>
      </c>
      <c r="B75" s="445"/>
      <c r="C75" s="445"/>
      <c r="D75" s="445"/>
      <c r="E75" s="445"/>
      <c r="F75" s="445"/>
      <c r="G75" s="445"/>
      <c r="H75" s="445"/>
      <c r="I75" s="445"/>
    </row>
    <row r="76" spans="1:9" ht="17.25" thickBot="1" x14ac:dyDescent="0.3"/>
    <row r="77" spans="1:9" x14ac:dyDescent="0.25">
      <c r="A77" s="682" t="s">
        <v>63</v>
      </c>
      <c r="B77" s="683"/>
      <c r="C77" s="683"/>
      <c r="D77" s="688" t="s">
        <v>39</v>
      </c>
      <c r="E77" s="689"/>
      <c r="F77" s="689"/>
      <c r="G77" s="689"/>
      <c r="H77" s="689"/>
      <c r="I77" s="690"/>
    </row>
    <row r="78" spans="1:9" x14ac:dyDescent="0.25">
      <c r="A78" s="684"/>
      <c r="B78" s="685"/>
      <c r="C78" s="685"/>
      <c r="D78" s="691" t="s">
        <v>64</v>
      </c>
      <c r="E78" s="692"/>
      <c r="F78" s="677"/>
      <c r="G78" s="691" t="s">
        <v>65</v>
      </c>
      <c r="H78" s="692"/>
      <c r="I78" s="677"/>
    </row>
    <row r="79" spans="1:9" ht="36" customHeight="1" thickBot="1" x14ac:dyDescent="0.3">
      <c r="A79" s="686"/>
      <c r="B79" s="687"/>
      <c r="C79" s="687"/>
      <c r="D79" s="366" t="s">
        <v>14</v>
      </c>
      <c r="E79" s="366" t="s">
        <v>15</v>
      </c>
      <c r="F79" s="367" t="s">
        <v>5</v>
      </c>
      <c r="G79" s="366" t="s">
        <v>14</v>
      </c>
      <c r="H79" s="366" t="s">
        <v>15</v>
      </c>
      <c r="I79" s="368" t="s">
        <v>5</v>
      </c>
    </row>
    <row r="80" spans="1:9" x14ac:dyDescent="0.25">
      <c r="A80" s="668" t="s">
        <v>66</v>
      </c>
      <c r="B80" s="669"/>
      <c r="C80" s="678" t="s">
        <v>36</v>
      </c>
      <c r="D80" s="679"/>
      <c r="E80" s="679"/>
      <c r="F80" s="679"/>
      <c r="G80" s="679"/>
      <c r="H80" s="679"/>
      <c r="I80" s="680"/>
    </row>
    <row r="81" spans="1:9" x14ac:dyDescent="0.25">
      <c r="A81" s="670"/>
      <c r="B81" s="671"/>
      <c r="C81" s="428" t="s">
        <v>137</v>
      </c>
      <c r="D81" s="429"/>
      <c r="E81" s="429"/>
      <c r="F81" s="429"/>
      <c r="G81" s="429"/>
      <c r="H81" s="429"/>
      <c r="I81" s="430"/>
    </row>
    <row r="82" spans="1:9" x14ac:dyDescent="0.25">
      <c r="A82" s="676" t="s">
        <v>125</v>
      </c>
      <c r="B82" s="677" t="s">
        <v>89</v>
      </c>
      <c r="C82" s="644" t="s">
        <v>70</v>
      </c>
      <c r="D82" s="645"/>
      <c r="E82" s="645"/>
      <c r="F82" s="645"/>
      <c r="G82" s="645"/>
      <c r="H82" s="645"/>
      <c r="I82" s="646"/>
    </row>
    <row r="83" spans="1:9" ht="17.25" thickBot="1" x14ac:dyDescent="0.3">
      <c r="A83" s="710"/>
      <c r="B83" s="711"/>
      <c r="C83" s="571" t="s">
        <v>138</v>
      </c>
      <c r="D83" s="572"/>
      <c r="E83" s="572"/>
      <c r="F83" s="572"/>
      <c r="G83" s="572"/>
      <c r="H83" s="572"/>
      <c r="I83" s="573"/>
    </row>
    <row r="84" spans="1:9" ht="54" customHeight="1" x14ac:dyDescent="0.25">
      <c r="A84" s="712" t="s">
        <v>90</v>
      </c>
      <c r="B84" s="713"/>
      <c r="C84" s="377" t="s">
        <v>139</v>
      </c>
      <c r="D84" s="378">
        <v>0</v>
      </c>
      <c r="E84" s="378">
        <v>6</v>
      </c>
      <c r="F84" s="378">
        <v>6</v>
      </c>
      <c r="G84" s="379"/>
      <c r="H84" s="379"/>
      <c r="I84" s="380"/>
    </row>
    <row r="85" spans="1:9" ht="17.25" thickBot="1" x14ac:dyDescent="0.3">
      <c r="A85" s="714" t="s">
        <v>93</v>
      </c>
      <c r="B85" s="715"/>
      <c r="C85" s="381"/>
      <c r="D85" s="381"/>
      <c r="E85" s="381"/>
      <c r="F85" s="367"/>
      <c r="G85" s="382"/>
      <c r="H85" s="382"/>
      <c r="I85" s="368"/>
    </row>
    <row r="86" spans="1:9" ht="60.75" customHeight="1" thickBot="1" x14ac:dyDescent="0.3">
      <c r="A86" s="716" t="s">
        <v>105</v>
      </c>
      <c r="B86" s="717"/>
      <c r="C86" s="717"/>
      <c r="D86" s="383"/>
      <c r="E86" s="383"/>
      <c r="F86" s="335"/>
      <c r="G86" s="384">
        <f>SUM(Gegharqunik!C20:C23,Gegharqunik!C39:C40)</f>
        <v>0</v>
      </c>
      <c r="H86" s="384">
        <f>SUM(Gegharqunik!D20:D23,Gegharqunik!D39:D40)</f>
        <v>103072.5</v>
      </c>
      <c r="I86" s="384">
        <f>SUM(Gegharqunik!E20:E23,Gegharqunik!E39:E40)</f>
        <v>114525</v>
      </c>
    </row>
    <row r="87" spans="1:9" ht="42" customHeight="1" thickBot="1" x14ac:dyDescent="0.3">
      <c r="A87" s="651" t="s">
        <v>106</v>
      </c>
      <c r="B87" s="653"/>
      <c r="C87" s="385">
        <f>I86</f>
        <v>114525</v>
      </c>
      <c r="D87" s="385"/>
      <c r="E87" s="385"/>
      <c r="F87" s="335"/>
      <c r="G87" s="285"/>
      <c r="H87" s="285"/>
      <c r="I87" s="286"/>
    </row>
    <row r="88" spans="1:9" ht="86.25" customHeight="1" thickBot="1" x14ac:dyDescent="0.3">
      <c r="A88" s="651" t="s">
        <v>107</v>
      </c>
      <c r="B88" s="653"/>
      <c r="C88" s="361"/>
      <c r="D88" s="361"/>
      <c r="E88" s="361"/>
      <c r="F88" s="335"/>
      <c r="G88" s="285"/>
      <c r="H88" s="285"/>
      <c r="I88" s="286"/>
    </row>
    <row r="89" spans="1:9" x14ac:dyDescent="0.25">
      <c r="A89" s="660" t="s">
        <v>78</v>
      </c>
      <c r="B89" s="661"/>
      <c r="C89" s="661"/>
      <c r="D89" s="661"/>
      <c r="E89" s="661"/>
      <c r="F89" s="661"/>
      <c r="G89" s="662"/>
      <c r="H89" s="662"/>
      <c r="I89" s="663"/>
    </row>
    <row r="90" spans="1:9" ht="21" customHeight="1" thickBot="1" x14ac:dyDescent="0.3">
      <c r="A90" s="664" t="s">
        <v>172</v>
      </c>
      <c r="B90" s="665"/>
      <c r="C90" s="665"/>
      <c r="D90" s="665"/>
      <c r="E90" s="665"/>
      <c r="F90" s="665"/>
      <c r="G90" s="666"/>
      <c r="H90" s="666"/>
      <c r="I90" s="667"/>
    </row>
    <row r="91" spans="1:9" x14ac:dyDescent="0.25">
      <c r="A91" s="660" t="s">
        <v>79</v>
      </c>
      <c r="B91" s="661"/>
      <c r="C91" s="661"/>
      <c r="D91" s="661"/>
      <c r="E91" s="661"/>
      <c r="F91" s="661"/>
      <c r="G91" s="662"/>
      <c r="H91" s="662"/>
      <c r="I91" s="663"/>
    </row>
    <row r="92" spans="1:9" ht="21" customHeight="1" thickBot="1" x14ac:dyDescent="0.3">
      <c r="A92" s="664" t="s">
        <v>97</v>
      </c>
      <c r="B92" s="665"/>
      <c r="C92" s="665"/>
      <c r="D92" s="665"/>
      <c r="E92" s="665"/>
      <c r="F92" s="665"/>
      <c r="G92" s="666"/>
      <c r="H92" s="666"/>
      <c r="I92" s="667"/>
    </row>
    <row r="93" spans="1:9" x14ac:dyDescent="0.25">
      <c r="A93" s="668" t="s">
        <v>66</v>
      </c>
      <c r="B93" s="669"/>
      <c r="C93" s="678" t="s">
        <v>36</v>
      </c>
      <c r="D93" s="679"/>
      <c r="E93" s="679"/>
      <c r="F93" s="679"/>
      <c r="G93" s="679"/>
      <c r="H93" s="679"/>
      <c r="I93" s="680"/>
    </row>
    <row r="94" spans="1:9" x14ac:dyDescent="0.25">
      <c r="A94" s="670"/>
      <c r="B94" s="671"/>
      <c r="C94" s="428" t="s">
        <v>178</v>
      </c>
      <c r="D94" s="429"/>
      <c r="E94" s="429"/>
      <c r="F94" s="429"/>
      <c r="G94" s="429"/>
      <c r="H94" s="429"/>
      <c r="I94" s="430"/>
    </row>
    <row r="95" spans="1:9" x14ac:dyDescent="0.25">
      <c r="A95" s="676" t="s">
        <v>124</v>
      </c>
      <c r="B95" s="677" t="s">
        <v>89</v>
      </c>
      <c r="C95" s="644" t="s">
        <v>70</v>
      </c>
      <c r="D95" s="645"/>
      <c r="E95" s="645"/>
      <c r="F95" s="645"/>
      <c r="G95" s="645"/>
      <c r="H95" s="645"/>
      <c r="I95" s="646"/>
    </row>
    <row r="96" spans="1:9" ht="38.25" customHeight="1" thickBot="1" x14ac:dyDescent="0.3">
      <c r="A96" s="710"/>
      <c r="B96" s="711"/>
      <c r="C96" s="571" t="s">
        <v>179</v>
      </c>
      <c r="D96" s="572"/>
      <c r="E96" s="572"/>
      <c r="F96" s="572"/>
      <c r="G96" s="572"/>
      <c r="H96" s="572"/>
      <c r="I96" s="573"/>
    </row>
    <row r="97" spans="1:9" ht="49.5" x14ac:dyDescent="0.25">
      <c r="A97" s="712" t="s">
        <v>90</v>
      </c>
      <c r="B97" s="713"/>
      <c r="C97" s="377" t="s">
        <v>139</v>
      </c>
      <c r="D97" s="378">
        <v>1</v>
      </c>
      <c r="E97" s="378">
        <v>1</v>
      </c>
      <c r="F97" s="378">
        <v>1</v>
      </c>
      <c r="G97" s="379"/>
      <c r="H97" s="379"/>
      <c r="I97" s="380"/>
    </row>
    <row r="98" spans="1:9" ht="17.25" thickBot="1" x14ac:dyDescent="0.3">
      <c r="A98" s="714" t="s">
        <v>93</v>
      </c>
      <c r="B98" s="715"/>
      <c r="C98" s="381"/>
      <c r="D98" s="381"/>
      <c r="E98" s="381"/>
      <c r="F98" s="367"/>
      <c r="G98" s="382"/>
      <c r="H98" s="382"/>
      <c r="I98" s="368"/>
    </row>
    <row r="99" spans="1:9" ht="60" customHeight="1" thickBot="1" x14ac:dyDescent="0.3">
      <c r="A99" s="716" t="s">
        <v>105</v>
      </c>
      <c r="B99" s="717"/>
      <c r="C99" s="717"/>
      <c r="D99" s="383"/>
      <c r="E99" s="383"/>
      <c r="F99" s="335"/>
      <c r="G99" s="384">
        <f>Gegharqunik!C50</f>
        <v>19200</v>
      </c>
      <c r="H99" s="384">
        <f>Gegharqunik!D50</f>
        <v>19200</v>
      </c>
      <c r="I99" s="384">
        <f>Gegharqunik!E50</f>
        <v>19200</v>
      </c>
    </row>
    <row r="100" spans="1:9" ht="48" customHeight="1" thickBot="1" x14ac:dyDescent="0.3">
      <c r="A100" s="651" t="s">
        <v>106</v>
      </c>
      <c r="B100" s="653"/>
      <c r="C100" s="385">
        <f>I99</f>
        <v>19200</v>
      </c>
      <c r="D100" s="385"/>
      <c r="E100" s="385"/>
      <c r="F100" s="335"/>
      <c r="G100" s="285"/>
      <c r="H100" s="285"/>
      <c r="I100" s="286"/>
    </row>
    <row r="101" spans="1:9" ht="100.5" customHeight="1" thickBot="1" x14ac:dyDescent="0.3">
      <c r="A101" s="651" t="s">
        <v>107</v>
      </c>
      <c r="B101" s="653"/>
      <c r="C101" s="361"/>
      <c r="D101" s="361"/>
      <c r="E101" s="361"/>
      <c r="F101" s="335"/>
      <c r="G101" s="285"/>
      <c r="H101" s="285"/>
      <c r="I101" s="286"/>
    </row>
    <row r="102" spans="1:9" x14ac:dyDescent="0.25">
      <c r="A102" s="660" t="s">
        <v>78</v>
      </c>
      <c r="B102" s="661"/>
      <c r="C102" s="661"/>
      <c r="D102" s="661"/>
      <c r="E102" s="661"/>
      <c r="F102" s="661"/>
      <c r="G102" s="662"/>
      <c r="H102" s="662"/>
      <c r="I102" s="663"/>
    </row>
    <row r="103" spans="1:9" ht="17.25" thickBot="1" x14ac:dyDescent="0.3">
      <c r="A103" s="664" t="s">
        <v>172</v>
      </c>
      <c r="B103" s="665"/>
      <c r="C103" s="665"/>
      <c r="D103" s="665"/>
      <c r="E103" s="665"/>
      <c r="F103" s="665"/>
      <c r="G103" s="666"/>
      <c r="H103" s="666"/>
      <c r="I103" s="667"/>
    </row>
    <row r="104" spans="1:9" x14ac:dyDescent="0.25">
      <c r="A104" s="660" t="s">
        <v>79</v>
      </c>
      <c r="B104" s="661"/>
      <c r="C104" s="661"/>
      <c r="D104" s="661"/>
      <c r="E104" s="661"/>
      <c r="F104" s="661"/>
      <c r="G104" s="662"/>
      <c r="H104" s="662"/>
      <c r="I104" s="663"/>
    </row>
    <row r="105" spans="1:9" ht="17.25" thickBot="1" x14ac:dyDescent="0.3">
      <c r="A105" s="664" t="s">
        <v>97</v>
      </c>
      <c r="B105" s="665"/>
      <c r="C105" s="665"/>
      <c r="D105" s="665"/>
      <c r="E105" s="665"/>
      <c r="F105" s="665"/>
      <c r="G105" s="666"/>
      <c r="H105" s="666"/>
      <c r="I105" s="667"/>
    </row>
    <row r="106" spans="1:9" x14ac:dyDescent="0.25">
      <c r="A106" s="668" t="s">
        <v>66</v>
      </c>
      <c r="B106" s="669"/>
      <c r="C106" s="678" t="s">
        <v>36</v>
      </c>
      <c r="D106" s="679"/>
      <c r="E106" s="679"/>
      <c r="F106" s="679"/>
      <c r="G106" s="679"/>
      <c r="H106" s="679"/>
      <c r="I106" s="680"/>
    </row>
    <row r="107" spans="1:9" x14ac:dyDescent="0.25">
      <c r="A107" s="670"/>
      <c r="B107" s="671"/>
      <c r="C107" s="428" t="s">
        <v>180</v>
      </c>
      <c r="D107" s="429"/>
      <c r="E107" s="429"/>
      <c r="F107" s="429"/>
      <c r="G107" s="429"/>
      <c r="H107" s="429"/>
      <c r="I107" s="430"/>
    </row>
    <row r="108" spans="1:9" x14ac:dyDescent="0.25">
      <c r="A108" s="676" t="s">
        <v>101</v>
      </c>
      <c r="B108" s="677" t="s">
        <v>89</v>
      </c>
      <c r="C108" s="644" t="s">
        <v>70</v>
      </c>
      <c r="D108" s="645"/>
      <c r="E108" s="645"/>
      <c r="F108" s="645"/>
      <c r="G108" s="645"/>
      <c r="H108" s="645"/>
      <c r="I108" s="646"/>
    </row>
    <row r="109" spans="1:9" ht="17.25" thickBot="1" x14ac:dyDescent="0.3">
      <c r="A109" s="710"/>
      <c r="B109" s="711"/>
      <c r="C109" s="571" t="s">
        <v>181</v>
      </c>
      <c r="D109" s="572"/>
      <c r="E109" s="572"/>
      <c r="F109" s="572"/>
      <c r="G109" s="572"/>
      <c r="H109" s="572"/>
      <c r="I109" s="573"/>
    </row>
    <row r="110" spans="1:9" ht="49.5" x14ac:dyDescent="0.25">
      <c r="A110" s="712" t="s">
        <v>90</v>
      </c>
      <c r="B110" s="713"/>
      <c r="C110" s="377" t="s">
        <v>139</v>
      </c>
      <c r="D110" s="378">
        <v>0</v>
      </c>
      <c r="E110" s="378">
        <v>2</v>
      </c>
      <c r="F110" s="378">
        <v>2</v>
      </c>
      <c r="G110" s="379"/>
      <c r="H110" s="379"/>
      <c r="I110" s="380"/>
    </row>
    <row r="111" spans="1:9" ht="17.25" thickBot="1" x14ac:dyDescent="0.3">
      <c r="A111" s="714" t="s">
        <v>93</v>
      </c>
      <c r="B111" s="715"/>
      <c r="C111" s="381"/>
      <c r="D111" s="381"/>
      <c r="E111" s="381"/>
      <c r="F111" s="367"/>
      <c r="G111" s="382"/>
      <c r="H111" s="382"/>
      <c r="I111" s="368"/>
    </row>
    <row r="112" spans="1:9" ht="66.75" customHeight="1" thickBot="1" x14ac:dyDescent="0.3">
      <c r="A112" s="716" t="s">
        <v>105</v>
      </c>
      <c r="B112" s="717"/>
      <c r="C112" s="717"/>
      <c r="D112" s="383"/>
      <c r="E112" s="383"/>
      <c r="F112" s="335"/>
      <c r="G112" s="384">
        <f>SUM(Gegharqunik!C24:C25)</f>
        <v>0</v>
      </c>
      <c r="H112" s="384">
        <f>SUM(Gegharqunik!D24:D25)</f>
        <v>57600</v>
      </c>
      <c r="I112" s="384">
        <f>SUM(Gegharqunik!E24:E25)</f>
        <v>64000</v>
      </c>
    </row>
    <row r="113" spans="1:9" ht="39.75" customHeight="1" thickBot="1" x14ac:dyDescent="0.3">
      <c r="A113" s="651" t="s">
        <v>106</v>
      </c>
      <c r="B113" s="653"/>
      <c r="C113" s="385">
        <f>I112</f>
        <v>64000</v>
      </c>
      <c r="D113" s="385"/>
      <c r="E113" s="385"/>
      <c r="F113" s="335"/>
      <c r="G113" s="285"/>
      <c r="H113" s="285"/>
      <c r="I113" s="286"/>
    </row>
    <row r="114" spans="1:9" ht="93" customHeight="1" thickBot="1" x14ac:dyDescent="0.3">
      <c r="A114" s="651" t="s">
        <v>107</v>
      </c>
      <c r="B114" s="653"/>
      <c r="C114" s="361"/>
      <c r="D114" s="361"/>
      <c r="E114" s="361"/>
      <c r="F114" s="335"/>
      <c r="G114" s="285"/>
      <c r="H114" s="285"/>
      <c r="I114" s="286"/>
    </row>
    <row r="115" spans="1:9" x14ac:dyDescent="0.25">
      <c r="A115" s="660" t="s">
        <v>78</v>
      </c>
      <c r="B115" s="661"/>
      <c r="C115" s="661"/>
      <c r="D115" s="661"/>
      <c r="E115" s="661"/>
      <c r="F115" s="661"/>
      <c r="G115" s="662"/>
      <c r="H115" s="662"/>
      <c r="I115" s="663"/>
    </row>
    <row r="116" spans="1:9" ht="17.25" thickBot="1" x14ac:dyDescent="0.3">
      <c r="A116" s="664" t="s">
        <v>172</v>
      </c>
      <c r="B116" s="665"/>
      <c r="C116" s="665"/>
      <c r="D116" s="665"/>
      <c r="E116" s="665"/>
      <c r="F116" s="665"/>
      <c r="G116" s="666"/>
      <c r="H116" s="666"/>
      <c r="I116" s="667"/>
    </row>
    <row r="117" spans="1:9" x14ac:dyDescent="0.25">
      <c r="A117" s="660" t="s">
        <v>79</v>
      </c>
      <c r="B117" s="661"/>
      <c r="C117" s="661"/>
      <c r="D117" s="661"/>
      <c r="E117" s="661"/>
      <c r="F117" s="661"/>
      <c r="G117" s="662"/>
      <c r="H117" s="662"/>
      <c r="I117" s="663"/>
    </row>
    <row r="118" spans="1:9" ht="17.25" thickBot="1" x14ac:dyDescent="0.3">
      <c r="A118" s="664" t="s">
        <v>97</v>
      </c>
      <c r="B118" s="665"/>
      <c r="C118" s="665"/>
      <c r="D118" s="665"/>
      <c r="E118" s="665"/>
      <c r="F118" s="665"/>
      <c r="G118" s="666"/>
      <c r="H118" s="666"/>
      <c r="I118" s="667"/>
    </row>
    <row r="119" spans="1:9" x14ac:dyDescent="0.3">
      <c r="A119" s="718" t="s">
        <v>66</v>
      </c>
      <c r="B119" s="719"/>
      <c r="C119" s="724" t="s">
        <v>36</v>
      </c>
      <c r="D119" s="725"/>
      <c r="E119" s="725"/>
      <c r="F119" s="725"/>
      <c r="G119" s="725"/>
      <c r="H119" s="725"/>
      <c r="I119" s="726"/>
    </row>
    <row r="120" spans="1:9" x14ac:dyDescent="0.3">
      <c r="A120" s="720"/>
      <c r="B120" s="721"/>
      <c r="C120" s="612" t="s">
        <v>86</v>
      </c>
      <c r="D120" s="613"/>
      <c r="E120" s="613"/>
      <c r="F120" s="614"/>
      <c r="G120" s="614"/>
      <c r="H120" s="614"/>
      <c r="I120" s="615"/>
    </row>
    <row r="121" spans="1:9" ht="17.25" thickBot="1" x14ac:dyDescent="0.35">
      <c r="A121" s="722"/>
      <c r="B121" s="723"/>
      <c r="C121" s="727" t="s">
        <v>87</v>
      </c>
      <c r="D121" s="728"/>
      <c r="E121" s="728"/>
      <c r="F121" s="729"/>
      <c r="G121" s="729"/>
      <c r="H121" s="729"/>
      <c r="I121" s="730"/>
    </row>
    <row r="122" spans="1:9" ht="17.25" thickBot="1" x14ac:dyDescent="0.35">
      <c r="A122" s="386" t="s">
        <v>88</v>
      </c>
      <c r="B122" s="292" t="s">
        <v>89</v>
      </c>
      <c r="C122" s="549" t="s">
        <v>648</v>
      </c>
      <c r="D122" s="550"/>
      <c r="E122" s="550"/>
      <c r="F122" s="550"/>
      <c r="G122" s="550"/>
      <c r="H122" s="550"/>
      <c r="I122" s="551"/>
    </row>
    <row r="123" spans="1:9" ht="66.75" thickBot="1" x14ac:dyDescent="0.35">
      <c r="A123" s="737" t="s">
        <v>90</v>
      </c>
      <c r="B123" s="738"/>
      <c r="C123" s="358" t="s">
        <v>91</v>
      </c>
      <c r="D123" s="277">
        <v>0</v>
      </c>
      <c r="E123" s="277">
        <v>1</v>
      </c>
      <c r="F123" s="277">
        <v>1</v>
      </c>
      <c r="G123" s="292"/>
      <c r="H123" s="292"/>
      <c r="I123" s="292"/>
    </row>
    <row r="124" spans="1:9" ht="50.25" thickBot="1" x14ac:dyDescent="0.35">
      <c r="A124" s="549"/>
      <c r="B124" s="551"/>
      <c r="C124" s="358" t="s">
        <v>92</v>
      </c>
      <c r="D124" s="358"/>
      <c r="E124" s="358"/>
      <c r="F124" s="292"/>
      <c r="G124" s="292"/>
      <c r="H124" s="292"/>
      <c r="I124" s="292"/>
    </row>
    <row r="125" spans="1:9" ht="17.25" thickBot="1" x14ac:dyDescent="0.35">
      <c r="A125" s="734" t="s">
        <v>93</v>
      </c>
      <c r="B125" s="736"/>
      <c r="C125" s="358"/>
      <c r="D125" s="358"/>
      <c r="E125" s="358"/>
      <c r="F125" s="292"/>
      <c r="G125" s="292"/>
      <c r="H125" s="292"/>
      <c r="I125" s="292"/>
    </row>
    <row r="126" spans="1:9" ht="62.25" customHeight="1" thickBot="1" x14ac:dyDescent="0.35">
      <c r="A126" s="734" t="s">
        <v>94</v>
      </c>
      <c r="B126" s="735"/>
      <c r="C126" s="736"/>
      <c r="D126" s="358"/>
      <c r="E126" s="358"/>
      <c r="F126" s="292"/>
      <c r="G126" s="387">
        <f>SUM(Gegharqunik!C13)</f>
        <v>0</v>
      </c>
      <c r="H126" s="387">
        <f>SUM(Gegharqunik!D13)</f>
        <v>28800</v>
      </c>
      <c r="I126" s="387">
        <f>SUM(Gegharqunik!E13)</f>
        <v>28800</v>
      </c>
    </row>
    <row r="127" spans="1:9" ht="38.25" customHeight="1" thickBot="1" x14ac:dyDescent="0.35">
      <c r="A127" s="734" t="s">
        <v>95</v>
      </c>
      <c r="B127" s="736"/>
      <c r="C127" s="387">
        <f>I126</f>
        <v>28800</v>
      </c>
      <c r="D127" s="388"/>
      <c r="E127" s="388"/>
      <c r="F127" s="292"/>
      <c r="G127" s="292"/>
      <c r="H127" s="292"/>
      <c r="I127" s="292"/>
    </row>
    <row r="128" spans="1:9" ht="87.75" customHeight="1" thickBot="1" x14ac:dyDescent="0.35">
      <c r="A128" s="734" t="s">
        <v>96</v>
      </c>
      <c r="B128" s="736"/>
      <c r="C128" s="358"/>
      <c r="D128" s="358"/>
      <c r="E128" s="358"/>
      <c r="F128" s="292"/>
      <c r="G128" s="292"/>
      <c r="H128" s="292"/>
      <c r="I128" s="292"/>
    </row>
    <row r="129" spans="1:9" ht="17.25" thickBot="1" x14ac:dyDescent="0.35">
      <c r="A129" s="731" t="s">
        <v>78</v>
      </c>
      <c r="B129" s="732"/>
      <c r="C129" s="732"/>
      <c r="D129" s="732"/>
      <c r="E129" s="732"/>
      <c r="F129" s="732"/>
      <c r="G129" s="732"/>
      <c r="H129" s="732"/>
      <c r="I129" s="733"/>
    </row>
    <row r="130" spans="1:9" ht="17.25" thickBot="1" x14ac:dyDescent="0.35">
      <c r="A130" s="734" t="s">
        <v>182</v>
      </c>
      <c r="B130" s="735"/>
      <c r="C130" s="735"/>
      <c r="D130" s="735"/>
      <c r="E130" s="735"/>
      <c r="F130" s="735"/>
      <c r="G130" s="735"/>
      <c r="H130" s="735"/>
      <c r="I130" s="736"/>
    </row>
    <row r="131" spans="1:9" ht="17.25" thickBot="1" x14ac:dyDescent="0.35">
      <c r="A131" s="731" t="s">
        <v>79</v>
      </c>
      <c r="B131" s="732"/>
      <c r="C131" s="732"/>
      <c r="D131" s="732"/>
      <c r="E131" s="732"/>
      <c r="F131" s="732"/>
      <c r="G131" s="732"/>
      <c r="H131" s="732"/>
      <c r="I131" s="733"/>
    </row>
    <row r="132" spans="1:9" ht="17.25" thickBot="1" x14ac:dyDescent="0.35">
      <c r="A132" s="734" t="s">
        <v>97</v>
      </c>
      <c r="B132" s="735"/>
      <c r="C132" s="735"/>
      <c r="D132" s="735"/>
      <c r="E132" s="735"/>
      <c r="F132" s="735"/>
      <c r="G132" s="735"/>
      <c r="H132" s="735"/>
      <c r="I132" s="736"/>
    </row>
    <row r="133" spans="1:9" x14ac:dyDescent="0.3">
      <c r="A133" s="720"/>
      <c r="B133" s="721"/>
      <c r="C133" s="612" t="s">
        <v>135</v>
      </c>
      <c r="D133" s="613"/>
      <c r="E133" s="613"/>
      <c r="F133" s="614"/>
      <c r="G133" s="614"/>
      <c r="H133" s="614"/>
      <c r="I133" s="615"/>
    </row>
    <row r="134" spans="1:9" ht="17.25" thickBot="1" x14ac:dyDescent="0.35">
      <c r="A134" s="722"/>
      <c r="B134" s="723"/>
      <c r="C134" s="727" t="s">
        <v>87</v>
      </c>
      <c r="D134" s="728"/>
      <c r="E134" s="728"/>
      <c r="F134" s="729"/>
      <c r="G134" s="729"/>
      <c r="H134" s="729"/>
      <c r="I134" s="730"/>
    </row>
    <row r="135" spans="1:9" ht="17.25" thickBot="1" x14ac:dyDescent="0.35">
      <c r="A135" s="386" t="s">
        <v>150</v>
      </c>
      <c r="B135" s="292" t="s">
        <v>89</v>
      </c>
      <c r="C135" s="549" t="s">
        <v>135</v>
      </c>
      <c r="D135" s="550"/>
      <c r="E135" s="550"/>
      <c r="F135" s="550"/>
      <c r="G135" s="550"/>
      <c r="H135" s="550"/>
      <c r="I135" s="551"/>
    </row>
    <row r="136" spans="1:9" ht="33.75" thickBot="1" x14ac:dyDescent="0.35">
      <c r="A136" s="734" t="s">
        <v>90</v>
      </c>
      <c r="B136" s="736"/>
      <c r="C136" s="358" t="s">
        <v>136</v>
      </c>
      <c r="D136" s="292">
        <v>0</v>
      </c>
      <c r="E136" s="292">
        <v>40</v>
      </c>
      <c r="F136" s="292">
        <v>72</v>
      </c>
      <c r="G136" s="292"/>
      <c r="H136" s="292"/>
      <c r="I136" s="292"/>
    </row>
    <row r="137" spans="1:9" ht="17.25" thickBot="1" x14ac:dyDescent="0.35">
      <c r="A137" s="734" t="s">
        <v>93</v>
      </c>
      <c r="B137" s="736"/>
      <c r="C137" s="358"/>
      <c r="D137" s="358"/>
      <c r="E137" s="358"/>
      <c r="F137" s="292"/>
      <c r="G137" s="292"/>
      <c r="H137" s="292"/>
      <c r="I137" s="292"/>
    </row>
    <row r="138" spans="1:9" ht="52.5" customHeight="1" thickBot="1" x14ac:dyDescent="0.35">
      <c r="A138" s="734" t="s">
        <v>94</v>
      </c>
      <c r="B138" s="735"/>
      <c r="C138" s="736"/>
      <c r="D138" s="358"/>
      <c r="E138" s="358"/>
      <c r="F138" s="292"/>
      <c r="G138" s="387">
        <f>SUM(Gegharqunik!C14:C17)</f>
        <v>0</v>
      </c>
      <c r="H138" s="387">
        <f>SUM(Gegharqunik!D14:D17)</f>
        <v>46740</v>
      </c>
      <c r="I138" s="387">
        <f>SUM(Gegharqunik!E14:E17)</f>
        <v>77900</v>
      </c>
    </row>
    <row r="139" spans="1:9" ht="45.75" customHeight="1" thickBot="1" x14ac:dyDescent="0.35">
      <c r="A139" s="734" t="s">
        <v>95</v>
      </c>
      <c r="B139" s="736"/>
      <c r="C139" s="387">
        <f>I138</f>
        <v>77900</v>
      </c>
      <c r="D139" s="387"/>
      <c r="E139" s="387"/>
      <c r="F139" s="292"/>
      <c r="G139" s="292"/>
      <c r="H139" s="292"/>
      <c r="I139" s="292"/>
    </row>
    <row r="140" spans="1:9" ht="82.5" customHeight="1" thickBot="1" x14ac:dyDescent="0.35">
      <c r="A140" s="734" t="s">
        <v>96</v>
      </c>
      <c r="B140" s="736"/>
      <c r="C140" s="358"/>
      <c r="D140" s="358"/>
      <c r="E140" s="358"/>
      <c r="F140" s="292"/>
      <c r="G140" s="292"/>
      <c r="H140" s="292"/>
      <c r="I140" s="292"/>
    </row>
    <row r="141" spans="1:9" x14ac:dyDescent="0.3">
      <c r="A141" s="739" t="s">
        <v>78</v>
      </c>
      <c r="B141" s="740"/>
      <c r="C141" s="740"/>
      <c r="D141" s="740"/>
      <c r="E141" s="740"/>
      <c r="F141" s="740"/>
      <c r="G141" s="740"/>
      <c r="H141" s="740"/>
      <c r="I141" s="741"/>
    </row>
    <row r="142" spans="1:9" ht="17.25" thickBot="1" x14ac:dyDescent="0.35">
      <c r="A142" s="549" t="s">
        <v>183</v>
      </c>
      <c r="B142" s="550"/>
      <c r="C142" s="550"/>
      <c r="D142" s="550"/>
      <c r="E142" s="550"/>
      <c r="F142" s="550"/>
      <c r="G142" s="550"/>
      <c r="H142" s="550"/>
      <c r="I142" s="551"/>
    </row>
    <row r="143" spans="1:9" x14ac:dyDescent="0.3">
      <c r="A143" s="739" t="s">
        <v>79</v>
      </c>
      <c r="B143" s="740"/>
      <c r="C143" s="740"/>
      <c r="D143" s="740"/>
      <c r="E143" s="740"/>
      <c r="F143" s="740"/>
      <c r="G143" s="740"/>
      <c r="H143" s="740"/>
      <c r="I143" s="741"/>
    </row>
    <row r="144" spans="1:9" ht="17.25" thickBot="1" x14ac:dyDescent="0.35">
      <c r="A144" s="549" t="s">
        <v>97</v>
      </c>
      <c r="B144" s="550"/>
      <c r="C144" s="550"/>
      <c r="D144" s="550"/>
      <c r="E144" s="550"/>
      <c r="F144" s="550"/>
      <c r="G144" s="550"/>
      <c r="H144" s="550"/>
      <c r="I144" s="551"/>
    </row>
    <row r="145" spans="1:9" x14ac:dyDescent="0.3">
      <c r="A145" s="718" t="s">
        <v>66</v>
      </c>
      <c r="B145" s="719"/>
      <c r="C145" s="724" t="s">
        <v>36</v>
      </c>
      <c r="D145" s="725"/>
      <c r="E145" s="725"/>
      <c r="F145" s="725"/>
      <c r="G145" s="725"/>
      <c r="H145" s="725"/>
      <c r="I145" s="726"/>
    </row>
    <row r="146" spans="1:9" x14ac:dyDescent="0.3">
      <c r="A146" s="720"/>
      <c r="B146" s="721"/>
      <c r="C146" s="612" t="s">
        <v>132</v>
      </c>
      <c r="D146" s="613"/>
      <c r="E146" s="613"/>
      <c r="F146" s="614"/>
      <c r="G146" s="614"/>
      <c r="H146" s="614"/>
      <c r="I146" s="615"/>
    </row>
    <row r="147" spans="1:9" ht="17.25" thickBot="1" x14ac:dyDescent="0.35">
      <c r="A147" s="722"/>
      <c r="B147" s="723"/>
      <c r="C147" s="727" t="s">
        <v>87</v>
      </c>
      <c r="D147" s="728"/>
      <c r="E147" s="728"/>
      <c r="F147" s="729"/>
      <c r="G147" s="729"/>
      <c r="H147" s="729"/>
      <c r="I147" s="730"/>
    </row>
    <row r="148" spans="1:9" ht="17.25" thickBot="1" x14ac:dyDescent="0.35">
      <c r="A148" s="386" t="s">
        <v>185</v>
      </c>
      <c r="B148" s="292" t="s">
        <v>89</v>
      </c>
      <c r="C148" s="549" t="s">
        <v>133</v>
      </c>
      <c r="D148" s="550"/>
      <c r="E148" s="550"/>
      <c r="F148" s="550"/>
      <c r="G148" s="550"/>
      <c r="H148" s="550"/>
      <c r="I148" s="551"/>
    </row>
    <row r="149" spans="1:9" s="339" customFormat="1" ht="66.75" thickBot="1" x14ac:dyDescent="0.3">
      <c r="A149" s="742" t="s">
        <v>90</v>
      </c>
      <c r="B149" s="743"/>
      <c r="C149" s="277" t="s">
        <v>134</v>
      </c>
      <c r="D149" s="277">
        <v>0</v>
      </c>
      <c r="E149" s="277">
        <v>3</v>
      </c>
      <c r="F149" s="277">
        <v>7.6</v>
      </c>
      <c r="G149" s="277"/>
      <c r="H149" s="277"/>
      <c r="I149" s="277"/>
    </row>
    <row r="150" spans="1:9" ht="17.25" thickBot="1" x14ac:dyDescent="0.35">
      <c r="A150" s="734" t="s">
        <v>93</v>
      </c>
      <c r="B150" s="736"/>
      <c r="C150" s="358"/>
      <c r="D150" s="358"/>
      <c r="E150" s="358"/>
      <c r="F150" s="292"/>
      <c r="G150" s="292"/>
      <c r="H150" s="292"/>
      <c r="I150" s="292"/>
    </row>
    <row r="151" spans="1:9" ht="52.5" customHeight="1" thickBot="1" x14ac:dyDescent="0.35">
      <c r="A151" s="734" t="s">
        <v>94</v>
      </c>
      <c r="B151" s="735"/>
      <c r="C151" s="736"/>
      <c r="D151" s="358"/>
      <c r="E151" s="358"/>
      <c r="F151" s="292"/>
      <c r="G151" s="389">
        <f>SUM(Gegharqunik!C33:C38,Gegharqunik!C18)</f>
        <v>0</v>
      </c>
      <c r="H151" s="389">
        <f>SUM(Gegharqunik!D33:D38,Gegharqunik!D18)</f>
        <v>224880</v>
      </c>
      <c r="I151" s="389">
        <f>SUM(Gegharqunik!E33:E38,Gegharqunik!E18)</f>
        <v>281100</v>
      </c>
    </row>
    <row r="152" spans="1:9" ht="39" customHeight="1" thickBot="1" x14ac:dyDescent="0.35">
      <c r="A152" s="734" t="s">
        <v>95</v>
      </c>
      <c r="B152" s="736"/>
      <c r="C152" s="389">
        <f>I151</f>
        <v>281100</v>
      </c>
      <c r="D152" s="389"/>
      <c r="E152" s="389"/>
      <c r="F152" s="292"/>
      <c r="G152" s="292"/>
      <c r="H152" s="292"/>
      <c r="I152" s="292"/>
    </row>
    <row r="153" spans="1:9" ht="86.25" customHeight="1" thickBot="1" x14ac:dyDescent="0.35">
      <c r="A153" s="734" t="s">
        <v>96</v>
      </c>
      <c r="B153" s="736"/>
      <c r="C153" s="358"/>
      <c r="D153" s="358"/>
      <c r="E153" s="358"/>
      <c r="F153" s="292"/>
      <c r="G153" s="292"/>
      <c r="H153" s="292"/>
      <c r="I153" s="292"/>
    </row>
    <row r="154" spans="1:9" x14ac:dyDescent="0.3">
      <c r="A154" s="739" t="s">
        <v>78</v>
      </c>
      <c r="B154" s="740"/>
      <c r="C154" s="740"/>
      <c r="D154" s="740"/>
      <c r="E154" s="740"/>
      <c r="F154" s="740"/>
      <c r="G154" s="740"/>
      <c r="H154" s="740"/>
      <c r="I154" s="741"/>
    </row>
    <row r="155" spans="1:9" ht="17.25" thickBot="1" x14ac:dyDescent="0.35">
      <c r="A155" s="549" t="s">
        <v>184</v>
      </c>
      <c r="B155" s="550"/>
      <c r="C155" s="550"/>
      <c r="D155" s="550"/>
      <c r="E155" s="550"/>
      <c r="F155" s="550"/>
      <c r="G155" s="550"/>
      <c r="H155" s="550"/>
      <c r="I155" s="551"/>
    </row>
    <row r="156" spans="1:9" x14ac:dyDescent="0.3">
      <c r="A156" s="739" t="s">
        <v>79</v>
      </c>
      <c r="B156" s="740"/>
      <c r="C156" s="740"/>
      <c r="D156" s="740"/>
      <c r="E156" s="740"/>
      <c r="F156" s="740"/>
      <c r="G156" s="740"/>
      <c r="H156" s="740"/>
      <c r="I156" s="741"/>
    </row>
    <row r="157" spans="1:9" ht="17.25" thickBot="1" x14ac:dyDescent="0.35">
      <c r="A157" s="549" t="s">
        <v>97</v>
      </c>
      <c r="B157" s="550"/>
      <c r="C157" s="550"/>
      <c r="D157" s="550"/>
      <c r="E157" s="550"/>
      <c r="F157" s="550"/>
      <c r="G157" s="550"/>
      <c r="H157" s="550"/>
      <c r="I157" s="551"/>
    </row>
    <row r="158" spans="1:9" ht="16.5" customHeight="1" x14ac:dyDescent="0.25">
      <c r="A158" s="745" t="s">
        <v>66</v>
      </c>
      <c r="B158" s="746"/>
      <c r="C158" s="472" t="s">
        <v>36</v>
      </c>
      <c r="D158" s="473"/>
      <c r="E158" s="473"/>
      <c r="F158" s="473"/>
      <c r="G158" s="473"/>
      <c r="H158" s="473"/>
      <c r="I158" s="474"/>
    </row>
    <row r="159" spans="1:9" ht="16.5" customHeight="1" x14ac:dyDescent="0.25">
      <c r="A159" s="747"/>
      <c r="B159" s="748"/>
      <c r="C159" s="558" t="s">
        <v>100</v>
      </c>
      <c r="D159" s="559"/>
      <c r="E159" s="559"/>
      <c r="F159" s="559"/>
      <c r="G159" s="559"/>
      <c r="H159" s="559"/>
      <c r="I159" s="560"/>
    </row>
    <row r="160" spans="1:9" x14ac:dyDescent="0.25">
      <c r="A160" s="578" t="s">
        <v>150</v>
      </c>
      <c r="B160" s="579" t="s">
        <v>89</v>
      </c>
      <c r="C160" s="580" t="s">
        <v>70</v>
      </c>
      <c r="D160" s="581"/>
      <c r="E160" s="581"/>
      <c r="F160" s="581"/>
      <c r="G160" s="581"/>
      <c r="H160" s="581"/>
      <c r="I160" s="582"/>
    </row>
    <row r="161" spans="1:9" ht="35.25" customHeight="1" thickBot="1" x14ac:dyDescent="0.3">
      <c r="A161" s="463"/>
      <c r="B161" s="465"/>
      <c r="C161" s="583" t="s">
        <v>102</v>
      </c>
      <c r="D161" s="584"/>
      <c r="E161" s="584"/>
      <c r="F161" s="584"/>
      <c r="G161" s="584"/>
      <c r="H161" s="584"/>
      <c r="I161" s="585"/>
    </row>
    <row r="162" spans="1:9" ht="66" x14ac:dyDescent="0.25">
      <c r="A162" s="563" t="s">
        <v>90</v>
      </c>
      <c r="B162" s="564"/>
      <c r="C162" s="62" t="s">
        <v>103</v>
      </c>
      <c r="D162" s="97">
        <v>38</v>
      </c>
      <c r="E162" s="97">
        <v>38</v>
      </c>
      <c r="F162" s="97">
        <v>38</v>
      </c>
      <c r="G162" s="64"/>
      <c r="H162" s="64"/>
      <c r="I162" s="65"/>
    </row>
    <row r="163" spans="1:9" ht="122.25" customHeight="1" thickBot="1" x14ac:dyDescent="0.3">
      <c r="A163" s="565" t="s">
        <v>93</v>
      </c>
      <c r="B163" s="566"/>
      <c r="C163" s="66" t="s">
        <v>104</v>
      </c>
      <c r="D163" s="66"/>
      <c r="E163" s="66"/>
      <c r="F163" s="67">
        <v>100</v>
      </c>
      <c r="G163" s="68"/>
      <c r="H163" s="68"/>
      <c r="I163" s="69"/>
    </row>
    <row r="164" spans="1:9" ht="54.75" customHeight="1" thickBot="1" x14ac:dyDescent="0.3">
      <c r="A164" s="569" t="s">
        <v>105</v>
      </c>
      <c r="B164" s="501"/>
      <c r="C164" s="570"/>
      <c r="D164" s="359"/>
      <c r="E164" s="359"/>
      <c r="F164" s="71"/>
      <c r="G164" s="390">
        <f>Gegharqunik!C54</f>
        <v>34590</v>
      </c>
      <c r="H164" s="390">
        <f>Gegharqunik!D54</f>
        <v>34590</v>
      </c>
      <c r="I164" s="390">
        <f>Gegharqunik!E54</f>
        <v>34590</v>
      </c>
    </row>
    <row r="165" spans="1:9" ht="53.25" customHeight="1" thickBot="1" x14ac:dyDescent="0.3">
      <c r="A165" s="569" t="s">
        <v>106</v>
      </c>
      <c r="B165" s="570"/>
      <c r="C165" s="390">
        <f>I164</f>
        <v>34590</v>
      </c>
      <c r="D165" s="391"/>
      <c r="E165" s="391"/>
      <c r="F165" s="71"/>
      <c r="G165" s="74"/>
      <c r="H165" s="74"/>
      <c r="I165" s="75"/>
    </row>
    <row r="166" spans="1:9" ht="87" customHeight="1" thickBot="1" x14ac:dyDescent="0.3">
      <c r="A166" s="569" t="s">
        <v>107</v>
      </c>
      <c r="B166" s="570"/>
      <c r="C166" s="357"/>
      <c r="D166" s="357"/>
      <c r="E166" s="357"/>
      <c r="F166" s="71"/>
      <c r="G166" s="74"/>
      <c r="H166" s="74"/>
      <c r="I166" s="75"/>
    </row>
    <row r="167" spans="1:9" ht="16.5" customHeight="1" x14ac:dyDescent="0.25">
      <c r="A167" s="485" t="s">
        <v>78</v>
      </c>
      <c r="B167" s="486"/>
      <c r="C167" s="486"/>
      <c r="D167" s="486"/>
      <c r="E167" s="486"/>
      <c r="F167" s="486"/>
      <c r="G167" s="486"/>
      <c r="H167" s="486"/>
      <c r="I167" s="744"/>
    </row>
    <row r="168" spans="1:9" ht="17.25" customHeight="1" thickBot="1" x14ac:dyDescent="0.3">
      <c r="A168" s="453" t="s">
        <v>649</v>
      </c>
      <c r="B168" s="454"/>
      <c r="C168" s="454"/>
      <c r="D168" s="454"/>
      <c r="E168" s="454"/>
      <c r="F168" s="454"/>
      <c r="G168" s="454"/>
      <c r="H168" s="454"/>
      <c r="I168" s="455"/>
    </row>
    <row r="169" spans="1:9" ht="16.5" customHeight="1" x14ac:dyDescent="0.25">
      <c r="A169" s="485" t="s">
        <v>79</v>
      </c>
      <c r="B169" s="486"/>
      <c r="C169" s="486"/>
      <c r="D169" s="486"/>
      <c r="E169" s="486"/>
      <c r="F169" s="486"/>
      <c r="G169" s="486"/>
      <c r="H169" s="486"/>
      <c r="I169" s="744"/>
    </row>
    <row r="170" spans="1:9" ht="17.25" customHeight="1" thickBot="1" x14ac:dyDescent="0.3">
      <c r="A170" s="453" t="s">
        <v>97</v>
      </c>
      <c r="B170" s="454"/>
      <c r="C170" s="454"/>
      <c r="D170" s="454"/>
      <c r="E170" s="454"/>
      <c r="F170" s="454"/>
      <c r="G170" s="454"/>
      <c r="H170" s="454"/>
      <c r="I170" s="455"/>
    </row>
    <row r="171" spans="1:9" x14ac:dyDescent="0.25">
      <c r="A171" s="668" t="s">
        <v>66</v>
      </c>
      <c r="B171" s="669"/>
      <c r="C171" s="644" t="s">
        <v>36</v>
      </c>
      <c r="D171" s="645"/>
      <c r="E171" s="645"/>
      <c r="F171" s="645"/>
      <c r="G171" s="645"/>
      <c r="H171" s="645"/>
      <c r="I171" s="646"/>
    </row>
    <row r="172" spans="1:9" x14ac:dyDescent="0.25">
      <c r="A172" s="670"/>
      <c r="B172" s="671"/>
      <c r="C172" s="672" t="s">
        <v>817</v>
      </c>
      <c r="D172" s="673"/>
      <c r="E172" s="673"/>
      <c r="F172" s="674"/>
      <c r="G172" s="674"/>
      <c r="H172" s="674"/>
      <c r="I172" s="675"/>
    </row>
    <row r="173" spans="1:9" x14ac:dyDescent="0.25">
      <c r="A173" s="676" t="s">
        <v>166</v>
      </c>
      <c r="B173" s="677" t="s">
        <v>110</v>
      </c>
      <c r="C173" s="644" t="s">
        <v>70</v>
      </c>
      <c r="D173" s="645"/>
      <c r="E173" s="645"/>
      <c r="F173" s="645"/>
      <c r="G173" s="645"/>
      <c r="H173" s="645"/>
      <c r="I173" s="646"/>
    </row>
    <row r="174" spans="1:9" ht="33.75" customHeight="1" thickBot="1" x14ac:dyDescent="0.3">
      <c r="A174" s="676"/>
      <c r="B174" s="677"/>
      <c r="C174" s="571" t="s">
        <v>818</v>
      </c>
      <c r="D174" s="572"/>
      <c r="E174" s="572"/>
      <c r="F174" s="572"/>
      <c r="G174" s="572"/>
      <c r="H174" s="572"/>
      <c r="I174" s="573"/>
    </row>
    <row r="175" spans="1:9" ht="50.25" customHeight="1" thickBot="1" x14ac:dyDescent="0.3">
      <c r="A175" s="651" t="s">
        <v>112</v>
      </c>
      <c r="B175" s="653"/>
      <c r="C175" s="282" t="s">
        <v>113</v>
      </c>
      <c r="D175" s="283">
        <v>0</v>
      </c>
      <c r="E175" s="283">
        <v>0</v>
      </c>
      <c r="F175" s="284">
        <v>1</v>
      </c>
      <c r="G175" s="285"/>
      <c r="H175" s="285"/>
      <c r="I175" s="286"/>
    </row>
    <row r="176" spans="1:9" ht="18.75" thickBot="1" x14ac:dyDescent="0.3">
      <c r="A176" s="651" t="s">
        <v>114</v>
      </c>
      <c r="B176" s="653"/>
      <c r="C176" s="282"/>
      <c r="D176" s="335" t="s">
        <v>72</v>
      </c>
      <c r="E176" s="335" t="s">
        <v>72</v>
      </c>
      <c r="F176" s="335" t="s">
        <v>72</v>
      </c>
      <c r="G176" s="325">
        <f>Gegharqunik!C51</f>
        <v>0</v>
      </c>
      <c r="H176" s="325">
        <f>Gegharqunik!D51</f>
        <v>0</v>
      </c>
      <c r="I176" s="325">
        <f>Gegharqunik!E51</f>
        <v>64000</v>
      </c>
    </row>
    <row r="177" spans="1:9" ht="17.25" thickBot="1" x14ac:dyDescent="0.3">
      <c r="A177" s="651" t="s">
        <v>115</v>
      </c>
      <c r="B177" s="652"/>
      <c r="C177" s="653"/>
      <c r="D177" s="362"/>
      <c r="E177" s="362"/>
      <c r="F177" s="335"/>
      <c r="G177" s="285"/>
      <c r="H177" s="285"/>
      <c r="I177" s="286"/>
    </row>
    <row r="178" spans="1:9" x14ac:dyDescent="0.25">
      <c r="A178" s="654" t="s">
        <v>116</v>
      </c>
      <c r="B178" s="655"/>
      <c r="C178" s="655"/>
      <c r="D178" s="655"/>
      <c r="E178" s="655"/>
      <c r="F178" s="655"/>
      <c r="G178" s="655"/>
      <c r="H178" s="655"/>
      <c r="I178" s="656"/>
    </row>
    <row r="179" spans="1:9" ht="17.25" thickBot="1" x14ac:dyDescent="0.3">
      <c r="A179" s="657" t="s">
        <v>237</v>
      </c>
      <c r="B179" s="658"/>
      <c r="C179" s="658"/>
      <c r="D179" s="658"/>
      <c r="E179" s="658"/>
      <c r="F179" s="658"/>
      <c r="G179" s="658"/>
      <c r="H179" s="658"/>
      <c r="I179" s="659"/>
    </row>
    <row r="180" spans="1:9" x14ac:dyDescent="0.25">
      <c r="A180" s="660" t="s">
        <v>78</v>
      </c>
      <c r="B180" s="661"/>
      <c r="C180" s="661"/>
      <c r="D180" s="661"/>
      <c r="E180" s="661"/>
      <c r="F180" s="661"/>
      <c r="G180" s="662"/>
      <c r="H180" s="662"/>
      <c r="I180" s="663"/>
    </row>
    <row r="181" spans="1:9" ht="17.25" thickBot="1" x14ac:dyDescent="0.3">
      <c r="A181" s="664" t="s">
        <v>118</v>
      </c>
      <c r="B181" s="665"/>
      <c r="C181" s="665"/>
      <c r="D181" s="665"/>
      <c r="E181" s="665"/>
      <c r="F181" s="665"/>
      <c r="G181" s="666"/>
      <c r="H181" s="666"/>
      <c r="I181" s="667"/>
    </row>
    <row r="182" spans="1:9" x14ac:dyDescent="0.25">
      <c r="A182" s="660" t="s">
        <v>79</v>
      </c>
      <c r="B182" s="661"/>
      <c r="C182" s="661"/>
      <c r="D182" s="661"/>
      <c r="E182" s="661"/>
      <c r="F182" s="661"/>
      <c r="G182" s="662"/>
      <c r="H182" s="662"/>
      <c r="I182" s="663"/>
    </row>
    <row r="183" spans="1:9" ht="33.75" customHeight="1" thickBot="1" x14ac:dyDescent="0.3">
      <c r="A183" s="664" t="s">
        <v>119</v>
      </c>
      <c r="B183" s="665"/>
      <c r="C183" s="665"/>
      <c r="D183" s="665"/>
      <c r="E183" s="665"/>
      <c r="F183" s="665"/>
      <c r="G183" s="666"/>
      <c r="H183" s="666"/>
      <c r="I183" s="667"/>
    </row>
  </sheetData>
  <mergeCells count="207">
    <mergeCell ref="A164:C164"/>
    <mergeCell ref="A165:B165"/>
    <mergeCell ref="A166:B166"/>
    <mergeCell ref="A167:I167"/>
    <mergeCell ref="A168:I168"/>
    <mergeCell ref="A169:I169"/>
    <mergeCell ref="A170:I170"/>
    <mergeCell ref="A158:B159"/>
    <mergeCell ref="C158:I158"/>
    <mergeCell ref="C159:I159"/>
    <mergeCell ref="A160:A161"/>
    <mergeCell ref="B160:B161"/>
    <mergeCell ref="C160:I160"/>
    <mergeCell ref="C161:I161"/>
    <mergeCell ref="A162:B162"/>
    <mergeCell ref="A163:B163"/>
    <mergeCell ref="A154:I154"/>
    <mergeCell ref="A155:I155"/>
    <mergeCell ref="A156:I156"/>
    <mergeCell ref="A157:I157"/>
    <mergeCell ref="C148:I148"/>
    <mergeCell ref="A149:B149"/>
    <mergeCell ref="A150:B150"/>
    <mergeCell ref="A151:C151"/>
    <mergeCell ref="A152:B152"/>
    <mergeCell ref="A153:B153"/>
    <mergeCell ref="A141:I141"/>
    <mergeCell ref="A142:I142"/>
    <mergeCell ref="A143:I143"/>
    <mergeCell ref="A144:I144"/>
    <mergeCell ref="A145:B147"/>
    <mergeCell ref="C145:I145"/>
    <mergeCell ref="C146:I146"/>
    <mergeCell ref="C147:I147"/>
    <mergeCell ref="C135:I135"/>
    <mergeCell ref="A136:B136"/>
    <mergeCell ref="A137:B137"/>
    <mergeCell ref="A138:C138"/>
    <mergeCell ref="A139:B139"/>
    <mergeCell ref="A140:B140"/>
    <mergeCell ref="A129:I129"/>
    <mergeCell ref="A130:I130"/>
    <mergeCell ref="A131:I131"/>
    <mergeCell ref="A132:I132"/>
    <mergeCell ref="A133:B134"/>
    <mergeCell ref="C133:I133"/>
    <mergeCell ref="C134:I134"/>
    <mergeCell ref="C122:I122"/>
    <mergeCell ref="A123:B124"/>
    <mergeCell ref="A125:B125"/>
    <mergeCell ref="A126:C126"/>
    <mergeCell ref="A127:B127"/>
    <mergeCell ref="A128:B128"/>
    <mergeCell ref="A116:I116"/>
    <mergeCell ref="A117:I117"/>
    <mergeCell ref="A118:I118"/>
    <mergeCell ref="A119:B121"/>
    <mergeCell ref="C119:I119"/>
    <mergeCell ref="C120:I120"/>
    <mergeCell ref="C121:I121"/>
    <mergeCell ref="A110:B110"/>
    <mergeCell ref="A111:B111"/>
    <mergeCell ref="A112:C112"/>
    <mergeCell ref="A113:B113"/>
    <mergeCell ref="A114:B114"/>
    <mergeCell ref="A115:I115"/>
    <mergeCell ref="A105:I105"/>
    <mergeCell ref="A106:B107"/>
    <mergeCell ref="C106:I106"/>
    <mergeCell ref="C107:I107"/>
    <mergeCell ref="A108:A109"/>
    <mergeCell ref="B108:B109"/>
    <mergeCell ref="C108:I108"/>
    <mergeCell ref="C109:I109"/>
    <mergeCell ref="A99:C99"/>
    <mergeCell ref="A100:B100"/>
    <mergeCell ref="A101:B101"/>
    <mergeCell ref="A102:I102"/>
    <mergeCell ref="A103:I103"/>
    <mergeCell ref="A104:I104"/>
    <mergeCell ref="A97:B97"/>
    <mergeCell ref="A98:B98"/>
    <mergeCell ref="A34:I34"/>
    <mergeCell ref="A35:I35"/>
    <mergeCell ref="A36:I36"/>
    <mergeCell ref="A37:I37"/>
    <mergeCell ref="A38:I38"/>
    <mergeCell ref="A93:B94"/>
    <mergeCell ref="C93:I93"/>
    <mergeCell ref="C94:I94"/>
    <mergeCell ref="A90:I90"/>
    <mergeCell ref="A91:I91"/>
    <mergeCell ref="A92:I92"/>
    <mergeCell ref="A86:C86"/>
    <mergeCell ref="A87:B87"/>
    <mergeCell ref="A88:B88"/>
    <mergeCell ref="A89:I89"/>
    <mergeCell ref="G78:I78"/>
    <mergeCell ref="A64:I64"/>
    <mergeCell ref="A65:I65"/>
    <mergeCell ref="A69:I69"/>
    <mergeCell ref="A70:I70"/>
    <mergeCell ref="A71:I71"/>
    <mergeCell ref="A73:I73"/>
    <mergeCell ref="A75:I75"/>
    <mergeCell ref="A77:C79"/>
    <mergeCell ref="D77:I77"/>
    <mergeCell ref="D78:F78"/>
    <mergeCell ref="A95:A96"/>
    <mergeCell ref="B95:B96"/>
    <mergeCell ref="C95:I95"/>
    <mergeCell ref="C96:I96"/>
    <mergeCell ref="A84:B84"/>
    <mergeCell ref="A85:B85"/>
    <mergeCell ref="A80:B81"/>
    <mergeCell ref="C80:I80"/>
    <mergeCell ref="C81:I81"/>
    <mergeCell ref="A82:A83"/>
    <mergeCell ref="B82:B83"/>
    <mergeCell ref="C82:I82"/>
    <mergeCell ref="C83:I83"/>
    <mergeCell ref="A66:B66"/>
    <mergeCell ref="C66:I66"/>
    <mergeCell ref="A67:B67"/>
    <mergeCell ref="A68:I68"/>
    <mergeCell ref="A61:A62"/>
    <mergeCell ref="B61:B62"/>
    <mergeCell ref="C61:I61"/>
    <mergeCell ref="C62:I62"/>
    <mergeCell ref="A63:B63"/>
    <mergeCell ref="A54:B54"/>
    <mergeCell ref="A55:I55"/>
    <mergeCell ref="A56:I56"/>
    <mergeCell ref="A57:I57"/>
    <mergeCell ref="A58:I58"/>
    <mergeCell ref="A59:B60"/>
    <mergeCell ref="C59:I59"/>
    <mergeCell ref="C60:I60"/>
    <mergeCell ref="A49:B49"/>
    <mergeCell ref="A50:I50"/>
    <mergeCell ref="A51:I51"/>
    <mergeCell ref="A52:I52"/>
    <mergeCell ref="A53:B53"/>
    <mergeCell ref="C53:I53"/>
    <mergeCell ref="A30:B30"/>
    <mergeCell ref="A31:B31"/>
    <mergeCell ref="A32:C32"/>
    <mergeCell ref="A33:I33"/>
    <mergeCell ref="A26:B27"/>
    <mergeCell ref="C26:I26"/>
    <mergeCell ref="C27:I27"/>
    <mergeCell ref="A28:A29"/>
    <mergeCell ref="B28:B29"/>
    <mergeCell ref="C28:I28"/>
    <mergeCell ref="C29:I29"/>
    <mergeCell ref="A45:B46"/>
    <mergeCell ref="C45:I45"/>
    <mergeCell ref="C46:I46"/>
    <mergeCell ref="A47:A48"/>
    <mergeCell ref="B47:B48"/>
    <mergeCell ref="C47:I47"/>
    <mergeCell ref="C48:I48"/>
    <mergeCell ref="A40:I40"/>
    <mergeCell ref="A42:C44"/>
    <mergeCell ref="D42:I42"/>
    <mergeCell ref="D43:F43"/>
    <mergeCell ref="G43:I43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177:C177"/>
    <mergeCell ref="A178:I178"/>
    <mergeCell ref="A179:I179"/>
    <mergeCell ref="A180:I180"/>
    <mergeCell ref="A181:I181"/>
    <mergeCell ref="A182:I182"/>
    <mergeCell ref="A183:I183"/>
    <mergeCell ref="A171:B172"/>
    <mergeCell ref="C171:I171"/>
    <mergeCell ref="C172:I172"/>
    <mergeCell ref="A173:A174"/>
    <mergeCell ref="B173:B174"/>
    <mergeCell ref="C173:I173"/>
    <mergeCell ref="C174:I174"/>
    <mergeCell ref="A175:B175"/>
    <mergeCell ref="A176:B176"/>
  </mergeCells>
  <pageMargins left="0.2" right="0.21" top="0.17" bottom="0.16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="85" zoomScaleNormal="85" workbookViewId="0">
      <selection activeCell="A2" sqref="A2:E2"/>
    </sheetView>
  </sheetViews>
  <sheetFormatPr defaultRowHeight="15" x14ac:dyDescent="0.25"/>
  <cols>
    <col min="1" max="1" width="8.28515625" style="199" customWidth="1"/>
    <col min="2" max="2" width="43" style="199" customWidth="1"/>
    <col min="3" max="3" width="18.28515625" style="199" customWidth="1"/>
    <col min="4" max="4" width="15.140625" style="199" customWidth="1"/>
    <col min="5" max="5" width="15.28515625" style="199" customWidth="1"/>
    <col min="6" max="16384" width="9.140625" style="199"/>
  </cols>
  <sheetData>
    <row r="1" spans="1:5" ht="17.25" x14ac:dyDescent="0.25">
      <c r="A1" s="751" t="s">
        <v>22</v>
      </c>
      <c r="B1" s="751"/>
      <c r="C1" s="751"/>
      <c r="D1" s="751"/>
      <c r="E1" s="751"/>
    </row>
    <row r="2" spans="1:5" ht="33" customHeight="1" x14ac:dyDescent="0.25">
      <c r="A2" s="751" t="s">
        <v>835</v>
      </c>
      <c r="B2" s="751"/>
      <c r="C2" s="751"/>
      <c r="D2" s="751"/>
      <c r="E2" s="751"/>
    </row>
    <row r="3" spans="1:5" ht="17.25" x14ac:dyDescent="0.25">
      <c r="A3" s="10"/>
      <c r="B3" s="10"/>
      <c r="C3" s="10"/>
      <c r="D3" s="10"/>
      <c r="E3" s="10"/>
    </row>
    <row r="4" spans="1:5" ht="45.75" customHeight="1" x14ac:dyDescent="0.25">
      <c r="A4" s="749" t="s">
        <v>21</v>
      </c>
      <c r="B4" s="749"/>
      <c r="C4" s="749"/>
      <c r="D4" s="749"/>
      <c r="E4" s="749"/>
    </row>
    <row r="5" spans="1:5" ht="17.25" x14ac:dyDescent="0.25">
      <c r="A5" s="11"/>
      <c r="B5" s="11"/>
      <c r="C5" s="11"/>
      <c r="D5" s="11"/>
      <c r="E5" s="11"/>
    </row>
    <row r="6" spans="1:5" ht="18" x14ac:dyDescent="0.25">
      <c r="A6" s="750" t="s">
        <v>3</v>
      </c>
      <c r="B6" s="750"/>
      <c r="C6" s="750"/>
      <c r="D6" s="750"/>
      <c r="E6" s="750"/>
    </row>
    <row r="7" spans="1:5" ht="99" customHeight="1" x14ac:dyDescent="0.25">
      <c r="A7" s="134" t="s">
        <v>1</v>
      </c>
      <c r="B7" s="135" t="s">
        <v>4</v>
      </c>
      <c r="C7" s="136" t="s">
        <v>14</v>
      </c>
      <c r="D7" s="136" t="s">
        <v>15</v>
      </c>
      <c r="E7" s="134" t="s">
        <v>5</v>
      </c>
    </row>
    <row r="8" spans="1:5" ht="17.25" x14ac:dyDescent="0.25">
      <c r="A8" s="137"/>
      <c r="B8" s="134" t="s">
        <v>0</v>
      </c>
      <c r="C8" s="138">
        <f>C30+C10+C72+C84</f>
        <v>190000</v>
      </c>
      <c r="D8" s="138">
        <f t="shared" ref="D8:E8" si="0">D30+D10+D72+D84</f>
        <v>1072800</v>
      </c>
      <c r="E8" s="138">
        <f t="shared" si="0"/>
        <v>1326000</v>
      </c>
    </row>
    <row r="9" spans="1:5" ht="17.25" x14ac:dyDescent="0.25">
      <c r="A9" s="137"/>
      <c r="B9" s="137" t="s">
        <v>6</v>
      </c>
      <c r="C9" s="139"/>
      <c r="D9" s="139"/>
      <c r="E9" s="139"/>
    </row>
    <row r="10" spans="1:5" ht="34.5" x14ac:dyDescent="0.25">
      <c r="A10" s="81">
        <v>1</v>
      </c>
      <c r="B10" s="77" t="s">
        <v>10</v>
      </c>
      <c r="C10" s="106">
        <f>SUM(C12:C29)</f>
        <v>35000</v>
      </c>
      <c r="D10" s="106">
        <f t="shared" ref="D10:E10" si="1">SUM(D12:D29)</f>
        <v>306650</v>
      </c>
      <c r="E10" s="106">
        <f t="shared" si="1"/>
        <v>367000</v>
      </c>
    </row>
    <row r="11" spans="1:5" ht="17.25" x14ac:dyDescent="0.25">
      <c r="A11" s="81"/>
      <c r="B11" s="77" t="s">
        <v>7</v>
      </c>
      <c r="C11" s="106"/>
      <c r="D11" s="106"/>
      <c r="E11" s="106"/>
    </row>
    <row r="12" spans="1:5" s="182" customFormat="1" ht="36" x14ac:dyDescent="0.25">
      <c r="A12" s="15" t="s">
        <v>555</v>
      </c>
      <c r="B12" s="195" t="s">
        <v>404</v>
      </c>
      <c r="C12" s="169">
        <v>0</v>
      </c>
      <c r="D12" s="169">
        <f>E12*95%</f>
        <v>14250</v>
      </c>
      <c r="E12" s="180">
        <v>15000</v>
      </c>
    </row>
    <row r="13" spans="1:5" s="182" customFormat="1" ht="36" x14ac:dyDescent="0.25">
      <c r="A13" s="15" t="s">
        <v>556</v>
      </c>
      <c r="B13" s="195" t="s">
        <v>405</v>
      </c>
      <c r="C13" s="169">
        <v>0</v>
      </c>
      <c r="D13" s="169">
        <f>E13*95%</f>
        <v>11400</v>
      </c>
      <c r="E13" s="180">
        <v>12000</v>
      </c>
    </row>
    <row r="14" spans="1:5" s="182" customFormat="1" ht="36" x14ac:dyDescent="0.25">
      <c r="A14" s="15" t="s">
        <v>557</v>
      </c>
      <c r="B14" s="195" t="s">
        <v>407</v>
      </c>
      <c r="C14" s="169">
        <v>0</v>
      </c>
      <c r="D14" s="169">
        <f>E14*60%</f>
        <v>3000</v>
      </c>
      <c r="E14" s="180">
        <v>5000</v>
      </c>
    </row>
    <row r="15" spans="1:5" s="182" customFormat="1" ht="36" x14ac:dyDescent="0.25">
      <c r="A15" s="15" t="s">
        <v>603</v>
      </c>
      <c r="B15" s="195" t="s">
        <v>408</v>
      </c>
      <c r="C15" s="169">
        <v>0</v>
      </c>
      <c r="D15" s="169">
        <f>E15*60%</f>
        <v>9000</v>
      </c>
      <c r="E15" s="180">
        <v>15000</v>
      </c>
    </row>
    <row r="16" spans="1:5" s="182" customFormat="1" ht="36" x14ac:dyDescent="0.25">
      <c r="A16" s="15" t="s">
        <v>604</v>
      </c>
      <c r="B16" s="195" t="s">
        <v>409</v>
      </c>
      <c r="C16" s="180">
        <v>10000</v>
      </c>
      <c r="D16" s="180">
        <v>10000</v>
      </c>
      <c r="E16" s="180">
        <v>10000</v>
      </c>
    </row>
    <row r="17" spans="1:5" s="182" customFormat="1" ht="54" x14ac:dyDescent="0.25">
      <c r="A17" s="15" t="s">
        <v>605</v>
      </c>
      <c r="B17" s="195" t="s">
        <v>399</v>
      </c>
      <c r="C17" s="176">
        <v>0</v>
      </c>
      <c r="D17" s="176">
        <f t="shared" ref="D17:D19" si="2">E17*80%</f>
        <v>4000</v>
      </c>
      <c r="E17" s="180">
        <v>5000</v>
      </c>
    </row>
    <row r="18" spans="1:5" s="182" customFormat="1" ht="54" x14ac:dyDescent="0.25">
      <c r="A18" s="15" t="s">
        <v>606</v>
      </c>
      <c r="B18" s="195" t="s">
        <v>400</v>
      </c>
      <c r="C18" s="180">
        <v>5000</v>
      </c>
      <c r="D18" s="180">
        <v>5000</v>
      </c>
      <c r="E18" s="180">
        <v>5000</v>
      </c>
    </row>
    <row r="19" spans="1:5" s="182" customFormat="1" ht="54" x14ac:dyDescent="0.25">
      <c r="A19" s="15" t="s">
        <v>607</v>
      </c>
      <c r="B19" s="195" t="s">
        <v>401</v>
      </c>
      <c r="C19" s="176">
        <v>0</v>
      </c>
      <c r="D19" s="176">
        <f t="shared" si="2"/>
        <v>4000</v>
      </c>
      <c r="E19" s="180">
        <v>5000</v>
      </c>
    </row>
    <row r="20" spans="1:5" s="182" customFormat="1" ht="54" x14ac:dyDescent="0.25">
      <c r="A20" s="15" t="s">
        <v>608</v>
      </c>
      <c r="B20" s="195" t="s">
        <v>402</v>
      </c>
      <c r="C20" s="180">
        <v>20000</v>
      </c>
      <c r="D20" s="180">
        <v>20000</v>
      </c>
      <c r="E20" s="180">
        <v>20000</v>
      </c>
    </row>
    <row r="21" spans="1:5" s="182" customFormat="1" ht="36" x14ac:dyDescent="0.25">
      <c r="A21" s="15" t="s">
        <v>609</v>
      </c>
      <c r="B21" s="195" t="s">
        <v>393</v>
      </c>
      <c r="C21" s="180">
        <v>0</v>
      </c>
      <c r="D21" s="180">
        <f t="shared" ref="D21:D26" si="3">E21*80%</f>
        <v>28000</v>
      </c>
      <c r="E21" s="180">
        <v>35000</v>
      </c>
    </row>
    <row r="22" spans="1:5" s="182" customFormat="1" ht="36" x14ac:dyDescent="0.25">
      <c r="A22" s="15" t="s">
        <v>610</v>
      </c>
      <c r="B22" s="195" t="s">
        <v>394</v>
      </c>
      <c r="C22" s="180">
        <v>0</v>
      </c>
      <c r="D22" s="180">
        <f t="shared" si="3"/>
        <v>28000</v>
      </c>
      <c r="E22" s="180">
        <v>35000</v>
      </c>
    </row>
    <row r="23" spans="1:5" s="182" customFormat="1" ht="36" x14ac:dyDescent="0.25">
      <c r="A23" s="15" t="s">
        <v>611</v>
      </c>
      <c r="B23" s="195" t="s">
        <v>395</v>
      </c>
      <c r="C23" s="180">
        <v>0</v>
      </c>
      <c r="D23" s="180">
        <f t="shared" si="3"/>
        <v>32000</v>
      </c>
      <c r="E23" s="180">
        <v>40000</v>
      </c>
    </row>
    <row r="24" spans="1:5" s="182" customFormat="1" ht="36" x14ac:dyDescent="0.25">
      <c r="A24" s="15" t="s">
        <v>612</v>
      </c>
      <c r="B24" s="195" t="s">
        <v>396</v>
      </c>
      <c r="C24" s="180">
        <v>0</v>
      </c>
      <c r="D24" s="180">
        <f t="shared" si="3"/>
        <v>32000</v>
      </c>
      <c r="E24" s="180">
        <v>40000</v>
      </c>
    </row>
    <row r="25" spans="1:5" s="182" customFormat="1" ht="36" x14ac:dyDescent="0.25">
      <c r="A25" s="15" t="s">
        <v>613</v>
      </c>
      <c r="B25" s="195" t="s">
        <v>397</v>
      </c>
      <c r="C25" s="180">
        <v>0</v>
      </c>
      <c r="D25" s="180">
        <f t="shared" si="3"/>
        <v>28000</v>
      </c>
      <c r="E25" s="180">
        <v>35000</v>
      </c>
    </row>
    <row r="26" spans="1:5" s="182" customFormat="1" ht="36" x14ac:dyDescent="0.25">
      <c r="A26" s="15" t="s">
        <v>614</v>
      </c>
      <c r="B26" s="195" t="s">
        <v>398</v>
      </c>
      <c r="C26" s="180">
        <v>0</v>
      </c>
      <c r="D26" s="180">
        <f t="shared" si="3"/>
        <v>32000</v>
      </c>
      <c r="E26" s="180">
        <v>40000</v>
      </c>
    </row>
    <row r="27" spans="1:5" s="182" customFormat="1" ht="36" x14ac:dyDescent="0.25">
      <c r="A27" s="15" t="s">
        <v>615</v>
      </c>
      <c r="B27" s="195" t="s">
        <v>403</v>
      </c>
      <c r="C27" s="180">
        <v>0</v>
      </c>
      <c r="D27" s="180">
        <v>5000</v>
      </c>
      <c r="E27" s="180">
        <v>5000</v>
      </c>
    </row>
    <row r="28" spans="1:5" s="182" customFormat="1" ht="36" x14ac:dyDescent="0.25">
      <c r="A28" s="15" t="s">
        <v>616</v>
      </c>
      <c r="B28" s="192" t="s">
        <v>412</v>
      </c>
      <c r="C28" s="180">
        <v>0</v>
      </c>
      <c r="D28" s="180">
        <v>25000</v>
      </c>
      <c r="E28" s="180">
        <v>25000</v>
      </c>
    </row>
    <row r="29" spans="1:5" s="182" customFormat="1" ht="54" x14ac:dyDescent="0.25">
      <c r="A29" s="15" t="s">
        <v>617</v>
      </c>
      <c r="B29" s="195" t="s">
        <v>406</v>
      </c>
      <c r="C29" s="180">
        <v>0</v>
      </c>
      <c r="D29" s="180">
        <f>E29*80%</f>
        <v>16000</v>
      </c>
      <c r="E29" s="180">
        <v>20000</v>
      </c>
    </row>
    <row r="30" spans="1:5" ht="36" customHeight="1" x14ac:dyDescent="0.25">
      <c r="A30" s="229">
        <v>2</v>
      </c>
      <c r="B30" s="77" t="s">
        <v>9</v>
      </c>
      <c r="C30" s="138">
        <f>SUM(C32:C71)</f>
        <v>75000</v>
      </c>
      <c r="D30" s="138">
        <f t="shared" ref="D30:E30" si="4">SUM(D32:D71)</f>
        <v>674150</v>
      </c>
      <c r="E30" s="138">
        <f t="shared" si="4"/>
        <v>824000</v>
      </c>
    </row>
    <row r="31" spans="1:5" ht="17.25" x14ac:dyDescent="0.25">
      <c r="A31" s="140"/>
      <c r="B31" s="134" t="s">
        <v>7</v>
      </c>
      <c r="C31" s="141"/>
      <c r="D31" s="141"/>
      <c r="E31" s="141"/>
    </row>
    <row r="32" spans="1:5" s="182" customFormat="1" ht="36" x14ac:dyDescent="0.25">
      <c r="A32" s="179" t="s">
        <v>558</v>
      </c>
      <c r="B32" s="195" t="s">
        <v>410</v>
      </c>
      <c r="C32" s="169">
        <v>0</v>
      </c>
      <c r="D32" s="169">
        <f>E32*95%</f>
        <v>7600</v>
      </c>
      <c r="E32" s="180">
        <v>8000</v>
      </c>
    </row>
    <row r="33" spans="1:5" s="182" customFormat="1" ht="36" x14ac:dyDescent="0.25">
      <c r="A33" s="179" t="s">
        <v>559</v>
      </c>
      <c r="B33" s="195" t="s">
        <v>411</v>
      </c>
      <c r="C33" s="169">
        <v>0</v>
      </c>
      <c r="D33" s="169">
        <f t="shared" ref="D33:D38" si="5">E33*95%</f>
        <v>4750</v>
      </c>
      <c r="E33" s="180">
        <v>5000</v>
      </c>
    </row>
    <row r="34" spans="1:5" s="182" customFormat="1" ht="36" x14ac:dyDescent="0.25">
      <c r="A34" s="179" t="s">
        <v>560</v>
      </c>
      <c r="B34" s="195" t="s">
        <v>423</v>
      </c>
      <c r="C34" s="169">
        <v>0</v>
      </c>
      <c r="D34" s="169">
        <f t="shared" si="5"/>
        <v>19000</v>
      </c>
      <c r="E34" s="180">
        <v>20000</v>
      </c>
    </row>
    <row r="35" spans="1:5" s="182" customFormat="1" ht="54" x14ac:dyDescent="0.25">
      <c r="A35" s="179" t="s">
        <v>561</v>
      </c>
      <c r="B35" s="195" t="s">
        <v>421</v>
      </c>
      <c r="C35" s="169">
        <v>0</v>
      </c>
      <c r="D35" s="169">
        <f t="shared" si="5"/>
        <v>19000</v>
      </c>
      <c r="E35" s="180">
        <v>20000</v>
      </c>
    </row>
    <row r="36" spans="1:5" s="200" customFormat="1" ht="54" x14ac:dyDescent="0.25">
      <c r="A36" s="179" t="s">
        <v>562</v>
      </c>
      <c r="B36" s="192" t="s">
        <v>424</v>
      </c>
      <c r="C36" s="169">
        <v>0</v>
      </c>
      <c r="D36" s="169">
        <f t="shared" si="5"/>
        <v>23750</v>
      </c>
      <c r="E36" s="181">
        <v>25000</v>
      </c>
    </row>
    <row r="37" spans="1:5" s="182" customFormat="1" ht="36" x14ac:dyDescent="0.25">
      <c r="A37" s="179" t="s">
        <v>563</v>
      </c>
      <c r="B37" s="195" t="s">
        <v>425</v>
      </c>
      <c r="C37" s="169">
        <v>0</v>
      </c>
      <c r="D37" s="169">
        <f t="shared" si="5"/>
        <v>14250</v>
      </c>
      <c r="E37" s="180">
        <v>15000</v>
      </c>
    </row>
    <row r="38" spans="1:5" s="182" customFormat="1" ht="54" x14ac:dyDescent="0.25">
      <c r="A38" s="179" t="s">
        <v>564</v>
      </c>
      <c r="B38" s="192" t="s">
        <v>426</v>
      </c>
      <c r="C38" s="169">
        <v>0</v>
      </c>
      <c r="D38" s="169">
        <f t="shared" si="5"/>
        <v>11400</v>
      </c>
      <c r="E38" s="180">
        <v>12000</v>
      </c>
    </row>
    <row r="39" spans="1:5" s="182" customFormat="1" ht="54" x14ac:dyDescent="0.25">
      <c r="A39" s="179" t="s">
        <v>565</v>
      </c>
      <c r="B39" s="192" t="s">
        <v>413</v>
      </c>
      <c r="C39" s="180">
        <v>0</v>
      </c>
      <c r="D39" s="180">
        <v>80000</v>
      </c>
      <c r="E39" s="180">
        <v>80000</v>
      </c>
    </row>
    <row r="40" spans="1:5" s="182" customFormat="1" ht="36" x14ac:dyDescent="0.25">
      <c r="A40" s="179" t="s">
        <v>566</v>
      </c>
      <c r="B40" s="195" t="s">
        <v>414</v>
      </c>
      <c r="C40" s="180">
        <v>0</v>
      </c>
      <c r="D40" s="180">
        <v>40000</v>
      </c>
      <c r="E40" s="180">
        <v>40000</v>
      </c>
    </row>
    <row r="41" spans="1:5" s="182" customFormat="1" ht="54" x14ac:dyDescent="0.25">
      <c r="A41" s="179" t="s">
        <v>567</v>
      </c>
      <c r="B41" s="195" t="s">
        <v>415</v>
      </c>
      <c r="C41" s="180">
        <v>10000</v>
      </c>
      <c r="D41" s="180">
        <v>10000</v>
      </c>
      <c r="E41" s="180">
        <v>10000</v>
      </c>
    </row>
    <row r="42" spans="1:5" s="182" customFormat="1" ht="36" x14ac:dyDescent="0.25">
      <c r="A42" s="179" t="s">
        <v>568</v>
      </c>
      <c r="B42" s="195" t="s">
        <v>416</v>
      </c>
      <c r="C42" s="180">
        <v>21000</v>
      </c>
      <c r="D42" s="180">
        <v>21000</v>
      </c>
      <c r="E42" s="180">
        <v>21000</v>
      </c>
    </row>
    <row r="43" spans="1:5" s="182" customFormat="1" ht="54" x14ac:dyDescent="0.25">
      <c r="A43" s="179" t="s">
        <v>569</v>
      </c>
      <c r="B43" s="195" t="s">
        <v>417</v>
      </c>
      <c r="C43" s="180">
        <v>0</v>
      </c>
      <c r="D43" s="180">
        <v>12000</v>
      </c>
      <c r="E43" s="180">
        <v>12000</v>
      </c>
    </row>
    <row r="44" spans="1:5" s="182" customFormat="1" ht="36" x14ac:dyDescent="0.25">
      <c r="A44" s="179" t="s">
        <v>570</v>
      </c>
      <c r="B44" s="195" t="s">
        <v>418</v>
      </c>
      <c r="C44" s="180">
        <v>0</v>
      </c>
      <c r="D44" s="180">
        <v>10000</v>
      </c>
      <c r="E44" s="180">
        <v>10000</v>
      </c>
    </row>
    <row r="45" spans="1:5" s="182" customFormat="1" ht="54" x14ac:dyDescent="0.25">
      <c r="A45" s="179" t="s">
        <v>571</v>
      </c>
      <c r="B45" s="195" t="s">
        <v>419</v>
      </c>
      <c r="C45" s="180">
        <v>0</v>
      </c>
      <c r="D45" s="180">
        <v>10000</v>
      </c>
      <c r="E45" s="180">
        <v>10000</v>
      </c>
    </row>
    <row r="46" spans="1:5" s="182" customFormat="1" ht="54" x14ac:dyDescent="0.25">
      <c r="A46" s="179" t="s">
        <v>572</v>
      </c>
      <c r="B46" s="195" t="s">
        <v>420</v>
      </c>
      <c r="C46" s="180">
        <v>8000</v>
      </c>
      <c r="D46" s="180">
        <v>8000</v>
      </c>
      <c r="E46" s="180">
        <v>8000</v>
      </c>
    </row>
    <row r="47" spans="1:5" s="182" customFormat="1" ht="36" x14ac:dyDescent="0.25">
      <c r="A47" s="179" t="s">
        <v>573</v>
      </c>
      <c r="B47" s="195" t="s">
        <v>433</v>
      </c>
      <c r="C47" s="180">
        <v>0</v>
      </c>
      <c r="D47" s="180">
        <f>E47*80%</f>
        <v>3200</v>
      </c>
      <c r="E47" s="180">
        <v>4000</v>
      </c>
    </row>
    <row r="48" spans="1:5" s="182" customFormat="1" ht="36" x14ac:dyDescent="0.25">
      <c r="A48" s="179" t="s">
        <v>574</v>
      </c>
      <c r="B48" s="195" t="s">
        <v>427</v>
      </c>
      <c r="C48" s="176">
        <v>0</v>
      </c>
      <c r="D48" s="176">
        <v>0</v>
      </c>
      <c r="E48" s="180">
        <v>20000</v>
      </c>
    </row>
    <row r="49" spans="1:5" s="182" customFormat="1" ht="36" x14ac:dyDescent="0.25">
      <c r="A49" s="179" t="s">
        <v>575</v>
      </c>
      <c r="B49" s="195" t="s">
        <v>447</v>
      </c>
      <c r="C49" s="176">
        <v>0</v>
      </c>
      <c r="D49" s="176">
        <v>0</v>
      </c>
      <c r="E49" s="180">
        <v>3000</v>
      </c>
    </row>
    <row r="50" spans="1:5" s="182" customFormat="1" ht="36" x14ac:dyDescent="0.25">
      <c r="A50" s="179" t="s">
        <v>576</v>
      </c>
      <c r="B50" s="195" t="s">
        <v>428</v>
      </c>
      <c r="C50" s="176">
        <v>0</v>
      </c>
      <c r="D50" s="176">
        <v>0</v>
      </c>
      <c r="E50" s="180">
        <v>12000</v>
      </c>
    </row>
    <row r="51" spans="1:5" s="182" customFormat="1" ht="36" x14ac:dyDescent="0.25">
      <c r="A51" s="179" t="s">
        <v>577</v>
      </c>
      <c r="B51" s="195" t="s">
        <v>429</v>
      </c>
      <c r="C51" s="176">
        <v>0</v>
      </c>
      <c r="D51" s="176">
        <v>0</v>
      </c>
      <c r="E51" s="180">
        <v>10000</v>
      </c>
    </row>
    <row r="52" spans="1:5" s="182" customFormat="1" ht="36" x14ac:dyDescent="0.25">
      <c r="A52" s="179" t="s">
        <v>578</v>
      </c>
      <c r="B52" s="195" t="s">
        <v>430</v>
      </c>
      <c r="C52" s="180">
        <v>6000</v>
      </c>
      <c r="D52" s="180">
        <v>6000</v>
      </c>
      <c r="E52" s="180">
        <v>6000</v>
      </c>
    </row>
    <row r="53" spans="1:5" s="182" customFormat="1" ht="36" x14ac:dyDescent="0.25">
      <c r="A53" s="179" t="s">
        <v>579</v>
      </c>
      <c r="B53" s="195" t="s">
        <v>431</v>
      </c>
      <c r="C53" s="180">
        <v>15000</v>
      </c>
      <c r="D53" s="180">
        <v>15000</v>
      </c>
      <c r="E53" s="180">
        <v>15000</v>
      </c>
    </row>
    <row r="54" spans="1:5" s="182" customFormat="1" ht="36" x14ac:dyDescent="0.25">
      <c r="A54" s="179" t="s">
        <v>580</v>
      </c>
      <c r="B54" s="195" t="s">
        <v>432</v>
      </c>
      <c r="C54" s="180">
        <v>15000</v>
      </c>
      <c r="D54" s="180">
        <v>15000</v>
      </c>
      <c r="E54" s="180">
        <v>15000</v>
      </c>
    </row>
    <row r="55" spans="1:5" s="182" customFormat="1" ht="36" x14ac:dyDescent="0.25">
      <c r="A55" s="179" t="s">
        <v>581</v>
      </c>
      <c r="B55" s="195" t="s">
        <v>434</v>
      </c>
      <c r="C55" s="176">
        <v>0</v>
      </c>
      <c r="D55" s="176">
        <v>0</v>
      </c>
      <c r="E55" s="180">
        <v>12000</v>
      </c>
    </row>
    <row r="56" spans="1:5" s="182" customFormat="1" ht="36" x14ac:dyDescent="0.25">
      <c r="A56" s="179" t="s">
        <v>582</v>
      </c>
      <c r="B56" s="195" t="s">
        <v>821</v>
      </c>
      <c r="C56" s="176">
        <v>0</v>
      </c>
      <c r="D56" s="176">
        <v>0</v>
      </c>
      <c r="E56" s="180">
        <v>5000</v>
      </c>
    </row>
    <row r="57" spans="1:5" s="182" customFormat="1" ht="36" x14ac:dyDescent="0.25">
      <c r="A57" s="179" t="s">
        <v>583</v>
      </c>
      <c r="B57" s="195" t="s">
        <v>435</v>
      </c>
      <c r="C57" s="169">
        <v>0</v>
      </c>
      <c r="D57" s="169">
        <f>E57*90%</f>
        <v>4500</v>
      </c>
      <c r="E57" s="180">
        <v>5000</v>
      </c>
    </row>
    <row r="58" spans="1:5" s="182" customFormat="1" ht="36" x14ac:dyDescent="0.25">
      <c r="A58" s="179" t="s">
        <v>584</v>
      </c>
      <c r="B58" s="195" t="s">
        <v>436</v>
      </c>
      <c r="C58" s="169">
        <v>0</v>
      </c>
      <c r="D58" s="169">
        <f>E58*90%</f>
        <v>2700</v>
      </c>
      <c r="E58" s="180">
        <v>3000</v>
      </c>
    </row>
    <row r="59" spans="1:5" s="182" customFormat="1" ht="54" x14ac:dyDescent="0.25">
      <c r="A59" s="179" t="s">
        <v>585</v>
      </c>
      <c r="B59" s="192" t="s">
        <v>437</v>
      </c>
      <c r="C59" s="176">
        <v>0</v>
      </c>
      <c r="D59" s="176">
        <f t="shared" ref="D59:D70" si="6">E59*80%</f>
        <v>24000</v>
      </c>
      <c r="E59" s="180">
        <v>30000</v>
      </c>
    </row>
    <row r="60" spans="1:5" s="182" customFormat="1" ht="36" x14ac:dyDescent="0.25">
      <c r="A60" s="179" t="s">
        <v>586</v>
      </c>
      <c r="B60" s="192" t="s">
        <v>438</v>
      </c>
      <c r="C60" s="176">
        <v>0</v>
      </c>
      <c r="D60" s="176">
        <f t="shared" si="6"/>
        <v>116800</v>
      </c>
      <c r="E60" s="180">
        <v>146000</v>
      </c>
    </row>
    <row r="61" spans="1:5" s="182" customFormat="1" ht="36" x14ac:dyDescent="0.25">
      <c r="A61" s="179" t="s">
        <v>587</v>
      </c>
      <c r="B61" s="192" t="s">
        <v>439</v>
      </c>
      <c r="C61" s="176">
        <v>0</v>
      </c>
      <c r="D61" s="176">
        <f t="shared" si="6"/>
        <v>32000</v>
      </c>
      <c r="E61" s="180">
        <v>40000</v>
      </c>
    </row>
    <row r="62" spans="1:5" s="182" customFormat="1" ht="36" x14ac:dyDescent="0.25">
      <c r="A62" s="179" t="s">
        <v>588</v>
      </c>
      <c r="B62" s="192" t="s">
        <v>440</v>
      </c>
      <c r="C62" s="176">
        <v>0</v>
      </c>
      <c r="D62" s="176">
        <f t="shared" si="6"/>
        <v>12000</v>
      </c>
      <c r="E62" s="180">
        <v>15000</v>
      </c>
    </row>
    <row r="63" spans="1:5" s="182" customFormat="1" ht="36" x14ac:dyDescent="0.25">
      <c r="A63" s="179" t="s">
        <v>589</v>
      </c>
      <c r="B63" s="192" t="s">
        <v>441</v>
      </c>
      <c r="C63" s="176">
        <v>0</v>
      </c>
      <c r="D63" s="176">
        <f t="shared" si="6"/>
        <v>12000</v>
      </c>
      <c r="E63" s="180">
        <v>15000</v>
      </c>
    </row>
    <row r="64" spans="1:5" s="182" customFormat="1" ht="36" x14ac:dyDescent="0.25">
      <c r="A64" s="179" t="s">
        <v>590</v>
      </c>
      <c r="B64" s="192" t="s">
        <v>442</v>
      </c>
      <c r="C64" s="176">
        <v>0</v>
      </c>
      <c r="D64" s="176">
        <f t="shared" si="6"/>
        <v>24000</v>
      </c>
      <c r="E64" s="180">
        <v>30000</v>
      </c>
    </row>
    <row r="65" spans="1:5" s="182" customFormat="1" ht="36" x14ac:dyDescent="0.25">
      <c r="A65" s="179" t="s">
        <v>625</v>
      </c>
      <c r="B65" s="192" t="s">
        <v>443</v>
      </c>
      <c r="C65" s="176">
        <v>0</v>
      </c>
      <c r="D65" s="176">
        <f t="shared" si="6"/>
        <v>24000</v>
      </c>
      <c r="E65" s="180">
        <v>30000</v>
      </c>
    </row>
    <row r="66" spans="1:5" s="182" customFormat="1" ht="36" x14ac:dyDescent="0.25">
      <c r="A66" s="179" t="s">
        <v>626</v>
      </c>
      <c r="B66" s="192" t="s">
        <v>540</v>
      </c>
      <c r="C66" s="176">
        <v>0</v>
      </c>
      <c r="D66" s="176">
        <f t="shared" si="6"/>
        <v>16000</v>
      </c>
      <c r="E66" s="180">
        <v>20000</v>
      </c>
    </row>
    <row r="67" spans="1:5" s="182" customFormat="1" ht="54" x14ac:dyDescent="0.25">
      <c r="A67" s="179" t="s">
        <v>627</v>
      </c>
      <c r="B67" s="195" t="s">
        <v>444</v>
      </c>
      <c r="C67" s="176">
        <v>0</v>
      </c>
      <c r="D67" s="176">
        <f t="shared" si="6"/>
        <v>28000</v>
      </c>
      <c r="E67" s="180">
        <v>35000</v>
      </c>
    </row>
    <row r="68" spans="1:5" s="182" customFormat="1" ht="36" x14ac:dyDescent="0.25">
      <c r="A68" s="179" t="s">
        <v>628</v>
      </c>
      <c r="B68" s="195" t="s">
        <v>539</v>
      </c>
      <c r="C68" s="176">
        <v>0</v>
      </c>
      <c r="D68" s="176">
        <f t="shared" si="6"/>
        <v>12000</v>
      </c>
      <c r="E68" s="180">
        <v>15000</v>
      </c>
    </row>
    <row r="69" spans="1:5" s="182" customFormat="1" ht="36" x14ac:dyDescent="0.25">
      <c r="A69" s="179" t="s">
        <v>629</v>
      </c>
      <c r="B69" s="195" t="s">
        <v>445</v>
      </c>
      <c r="C69" s="176">
        <v>0</v>
      </c>
      <c r="D69" s="176">
        <f t="shared" si="6"/>
        <v>20000</v>
      </c>
      <c r="E69" s="180">
        <v>25000</v>
      </c>
    </row>
    <row r="70" spans="1:5" s="182" customFormat="1" ht="36" x14ac:dyDescent="0.25">
      <c r="A70" s="179" t="s">
        <v>630</v>
      </c>
      <c r="B70" s="195" t="s">
        <v>446</v>
      </c>
      <c r="C70" s="176">
        <v>0</v>
      </c>
      <c r="D70" s="176">
        <f t="shared" si="6"/>
        <v>3200</v>
      </c>
      <c r="E70" s="180">
        <v>4000</v>
      </c>
    </row>
    <row r="71" spans="1:5" s="182" customFormat="1" ht="54" x14ac:dyDescent="0.25">
      <c r="A71" s="179" t="s">
        <v>631</v>
      </c>
      <c r="B71" s="195" t="s">
        <v>422</v>
      </c>
      <c r="C71" s="176">
        <v>0</v>
      </c>
      <c r="D71" s="180">
        <v>13000</v>
      </c>
      <c r="E71" s="180">
        <v>13000</v>
      </c>
    </row>
    <row r="72" spans="1:5" s="226" customFormat="1" ht="34.5" x14ac:dyDescent="0.25">
      <c r="A72" s="21">
        <v>3</v>
      </c>
      <c r="B72" s="203" t="s">
        <v>542</v>
      </c>
      <c r="C72" s="288">
        <f>SUM(C74:C83)</f>
        <v>25000</v>
      </c>
      <c r="D72" s="288">
        <f>SUM(D74:D83)</f>
        <v>37000</v>
      </c>
      <c r="E72" s="288">
        <f>SUM(E74:E83)</f>
        <v>80000</v>
      </c>
    </row>
    <row r="73" spans="1:5" s="226" customFormat="1" ht="18" x14ac:dyDescent="0.25">
      <c r="A73" s="198"/>
      <c r="B73" s="195" t="s">
        <v>7</v>
      </c>
      <c r="C73" s="225"/>
      <c r="D73" s="225"/>
      <c r="E73" s="225"/>
    </row>
    <row r="74" spans="1:5" s="182" customFormat="1" ht="72" x14ac:dyDescent="0.25">
      <c r="A74" s="179">
        <v>3.1</v>
      </c>
      <c r="B74" s="192" t="s">
        <v>726</v>
      </c>
      <c r="C74" s="176">
        <v>0</v>
      </c>
      <c r="D74" s="176">
        <v>0</v>
      </c>
      <c r="E74" s="195">
        <v>40000</v>
      </c>
    </row>
    <row r="75" spans="1:5" s="194" customFormat="1" ht="72" x14ac:dyDescent="0.25">
      <c r="A75" s="319">
        <v>3.2</v>
      </c>
      <c r="B75" s="192" t="s">
        <v>727</v>
      </c>
      <c r="C75" s="180">
        <v>0</v>
      </c>
      <c r="D75" s="180">
        <f>E75*80%</f>
        <v>12000</v>
      </c>
      <c r="E75" s="13">
        <v>15000</v>
      </c>
    </row>
    <row r="76" spans="1:5" s="320" customFormat="1" ht="126" x14ac:dyDescent="0.25">
      <c r="A76" s="179">
        <v>3.3</v>
      </c>
      <c r="B76" s="192" t="s">
        <v>722</v>
      </c>
      <c r="C76" s="176">
        <v>2090</v>
      </c>
      <c r="D76" s="176">
        <v>2090</v>
      </c>
      <c r="E76" s="176">
        <v>2090</v>
      </c>
    </row>
    <row r="77" spans="1:5" s="320" customFormat="1" ht="126" x14ac:dyDescent="0.25">
      <c r="A77" s="319">
        <v>3.4</v>
      </c>
      <c r="B77" s="192" t="s">
        <v>723</v>
      </c>
      <c r="C77" s="176">
        <v>990</v>
      </c>
      <c r="D77" s="176">
        <v>990</v>
      </c>
      <c r="E77" s="176">
        <v>990</v>
      </c>
    </row>
    <row r="78" spans="1:5" s="320" customFormat="1" ht="126" x14ac:dyDescent="0.25">
      <c r="A78" s="179">
        <v>3.5</v>
      </c>
      <c r="B78" s="192" t="s">
        <v>724</v>
      </c>
      <c r="C78" s="176">
        <v>6717</v>
      </c>
      <c r="D78" s="176">
        <v>6717</v>
      </c>
      <c r="E78" s="176">
        <v>6717</v>
      </c>
    </row>
    <row r="79" spans="1:5" s="320" customFormat="1" ht="126" x14ac:dyDescent="0.25">
      <c r="A79" s="319">
        <v>3.6</v>
      </c>
      <c r="B79" s="192" t="s">
        <v>730</v>
      </c>
      <c r="C79" s="176">
        <v>990</v>
      </c>
      <c r="D79" s="176">
        <v>990</v>
      </c>
      <c r="E79" s="176">
        <v>990</v>
      </c>
    </row>
    <row r="80" spans="1:5" s="320" customFormat="1" ht="126" x14ac:dyDescent="0.25">
      <c r="A80" s="179">
        <v>3.7</v>
      </c>
      <c r="B80" s="192" t="s">
        <v>731</v>
      </c>
      <c r="C80" s="176">
        <v>3400</v>
      </c>
      <c r="D80" s="176">
        <v>3400</v>
      </c>
      <c r="E80" s="176">
        <v>3400</v>
      </c>
    </row>
    <row r="81" spans="1:5" s="320" customFormat="1" ht="126" x14ac:dyDescent="0.25">
      <c r="A81" s="319">
        <v>3.8</v>
      </c>
      <c r="B81" s="192" t="s">
        <v>728</v>
      </c>
      <c r="C81" s="176">
        <v>4460</v>
      </c>
      <c r="D81" s="176">
        <v>4460</v>
      </c>
      <c r="E81" s="176">
        <v>4460</v>
      </c>
    </row>
    <row r="82" spans="1:5" s="210" customFormat="1" ht="126" x14ac:dyDescent="0.25">
      <c r="A82" s="209">
        <v>3.9</v>
      </c>
      <c r="B82" s="192" t="s">
        <v>729</v>
      </c>
      <c r="C82" s="176">
        <v>2003</v>
      </c>
      <c r="D82" s="176">
        <v>2003</v>
      </c>
      <c r="E82" s="176">
        <v>2003</v>
      </c>
    </row>
    <row r="83" spans="1:5" s="320" customFormat="1" ht="126" x14ac:dyDescent="0.25">
      <c r="A83" s="321">
        <v>3.1</v>
      </c>
      <c r="B83" s="192" t="s">
        <v>725</v>
      </c>
      <c r="C83" s="176">
        <v>4350</v>
      </c>
      <c r="D83" s="176">
        <v>4350</v>
      </c>
      <c r="E83" s="176">
        <v>4350</v>
      </c>
    </row>
    <row r="84" spans="1:5" ht="34.5" x14ac:dyDescent="0.25">
      <c r="A84" s="20">
        <v>4</v>
      </c>
      <c r="B84" s="287" t="s">
        <v>11</v>
      </c>
      <c r="C84" s="197">
        <v>55000</v>
      </c>
      <c r="D84" s="197">
        <v>55000</v>
      </c>
      <c r="E84" s="197">
        <v>55000</v>
      </c>
    </row>
  </sheetData>
  <mergeCells count="4">
    <mergeCell ref="A4:E4"/>
    <mergeCell ref="A6:E6"/>
    <mergeCell ref="A1:E1"/>
    <mergeCell ref="A2:E2"/>
  </mergeCells>
  <pageMargins left="0.25" right="0.25" top="0.17" bottom="0.17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Aragatsotn</vt:lpstr>
      <vt:lpstr>Aragac crag</vt:lpstr>
      <vt:lpstr>Ararat</vt:lpstr>
      <vt:lpstr>Ararat crag</vt:lpstr>
      <vt:lpstr>Armavir</vt:lpstr>
      <vt:lpstr>Armavir crag</vt:lpstr>
      <vt:lpstr>Gegharqunik</vt:lpstr>
      <vt:lpstr>Gexarq crag</vt:lpstr>
      <vt:lpstr>Lori</vt:lpstr>
      <vt:lpstr>Lori crag</vt:lpstr>
      <vt:lpstr>Kotayq</vt:lpstr>
      <vt:lpstr>Kotayq crag</vt:lpstr>
      <vt:lpstr>Shirak</vt:lpstr>
      <vt:lpstr>Shirak crag</vt:lpstr>
      <vt:lpstr>Syunik</vt:lpstr>
      <vt:lpstr>Syunik crag</vt:lpstr>
      <vt:lpstr>Vayoc Dzor</vt:lpstr>
      <vt:lpstr>Vayoc dzor crag</vt:lpstr>
      <vt:lpstr>Tavush</vt:lpstr>
      <vt:lpstr>ԸՆԴԱՄԵՆԸ</vt:lpstr>
      <vt:lpstr>Tavush crag</vt:lpstr>
      <vt:lpstr>Gnum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2016-08-22T11:01:53Z</dcterms:modified>
</cp:coreProperties>
</file>