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00" yWindow="45" windowWidth="13365" windowHeight="7875"/>
  </bookViews>
  <sheets>
    <sheet name="Kataroxakan_2015" sheetId="9" r:id="rId1"/>
  </sheets>
  <definedNames>
    <definedName name="_xlnm.Print_Titles" localSheetId="0">Kataroxakan_2015!$6:$7</definedName>
  </definedNames>
  <calcPr calcId="145621" fullCalcOnLoad="1"/>
</workbook>
</file>

<file path=xl/calcChain.xml><?xml version="1.0" encoding="utf-8"?>
<calcChain xmlns="http://schemas.openxmlformats.org/spreadsheetml/2006/main">
  <c r="E30" i="9" l="1"/>
  <c r="E35" i="9"/>
  <c r="E9" i="9" s="1"/>
  <c r="E40" i="9"/>
  <c r="E45" i="9"/>
  <c r="E50" i="9"/>
  <c r="E55" i="9"/>
  <c r="E60" i="9"/>
  <c r="E75" i="9"/>
  <c r="E80" i="9"/>
  <c r="E85" i="9"/>
  <c r="E91" i="9"/>
  <c r="E97" i="9"/>
  <c r="E109" i="9"/>
  <c r="E119" i="9"/>
  <c r="E124" i="9"/>
  <c r="E142" i="9"/>
  <c r="G146" i="9"/>
  <c r="H146" i="9" s="1"/>
  <c r="F146" i="9"/>
  <c r="G142" i="9"/>
  <c r="H142" i="9"/>
  <c r="G136" i="9"/>
  <c r="H136" i="9" s="1"/>
  <c r="F136" i="9"/>
  <c r="G130" i="9"/>
  <c r="H130" i="9" s="1"/>
  <c r="F130" i="9"/>
  <c r="G124" i="9"/>
  <c r="F124" i="9"/>
  <c r="H124" i="9"/>
  <c r="G119" i="9"/>
  <c r="F119" i="9"/>
  <c r="H119" i="9"/>
  <c r="G114" i="9"/>
  <c r="H114" i="9" s="1"/>
  <c r="F114" i="9"/>
  <c r="F109" i="9"/>
  <c r="H109" i="9"/>
  <c r="F103" i="9"/>
  <c r="H103" i="9"/>
  <c r="G97" i="9"/>
  <c r="H97" i="9" s="1"/>
  <c r="F97" i="9"/>
  <c r="G91" i="9"/>
  <c r="F91" i="9"/>
  <c r="H91" i="9"/>
  <c r="G85" i="9"/>
  <c r="F85" i="9"/>
  <c r="H85" i="9"/>
  <c r="G80" i="9"/>
  <c r="H80" i="9" s="1"/>
  <c r="F80" i="9"/>
  <c r="G75" i="9"/>
  <c r="H75" i="9" s="1"/>
  <c r="F75" i="9"/>
  <c r="G70" i="9"/>
  <c r="F70" i="9"/>
  <c r="H70" i="9"/>
  <c r="G65" i="9"/>
  <c r="F65" i="9"/>
  <c r="H65" i="9"/>
  <c r="G60" i="9"/>
  <c r="H60" i="9" s="1"/>
  <c r="F60" i="9"/>
  <c r="G55" i="9"/>
  <c r="H55" i="9" s="1"/>
  <c r="F55" i="9"/>
  <c r="G50" i="9"/>
  <c r="F50" i="9"/>
  <c r="H50" i="9"/>
  <c r="G45" i="9"/>
  <c r="F45" i="9"/>
  <c r="H45" i="9"/>
  <c r="G40" i="9"/>
  <c r="H40" i="9" s="1"/>
  <c r="F40" i="9"/>
  <c r="H35" i="9"/>
  <c r="G30" i="9"/>
  <c r="H30" i="9" s="1"/>
  <c r="F30" i="9"/>
  <c r="G25" i="9"/>
  <c r="H25" i="9" s="1"/>
  <c r="F25" i="9"/>
  <c r="G20" i="9"/>
  <c r="F20" i="9"/>
  <c r="H20" i="9"/>
  <c r="G15" i="9"/>
  <c r="F15" i="9"/>
  <c r="F9" i="9" s="1"/>
  <c r="H15" i="9"/>
  <c r="G9" i="9"/>
  <c r="H9" i="9" s="1"/>
</calcChain>
</file>

<file path=xl/sharedStrings.xml><?xml version="1.0" encoding="utf-8"?>
<sst xmlns="http://schemas.openxmlformats.org/spreadsheetml/2006/main" count="209" uniqueCount="95">
  <si>
    <t>ԱԾ01</t>
  </si>
  <si>
    <t>ՀԲ-ի աջակցությքմբ իրականացվող Պետական հատվածի արդիականացման երկրորդ ծրագիր</t>
  </si>
  <si>
    <t>ՀՀ հանրային հատվածի ֆինանսական կառավարման բարեփոխումների մշակման և իրականացման խորհրդատվական ծառայությունների ձեռք բերում</t>
  </si>
  <si>
    <t>Ծառայություն մատուցողի անվանումը</t>
  </si>
  <si>
    <t>ՀԲ-ի ընթացակարգերին համապատասխան կազմակերպված մրցույթներում հաղթած կազմակերպություններ</t>
  </si>
  <si>
    <t>Մատուցվող ծառայության նկարագրությունը</t>
  </si>
  <si>
    <t>ԱԾ02</t>
  </si>
  <si>
    <t xml:space="preserve">ՀԲ-ի աջակցությամբ իրականացվող Հայաստանի հանրային ֆինանսական կառավարման հզորացման դրամաշնորհային ծրագիր         </t>
  </si>
  <si>
    <t>ԱԾ03</t>
  </si>
  <si>
    <t xml:space="preserve">ՀԲ-ի աջակցությամբ իրականացվող Էլեկտրոնային հասարակության և մրցունակության համար նորարարության ծրագիր        </t>
  </si>
  <si>
    <t>ԱԾ04</t>
  </si>
  <si>
    <t xml:space="preserve">Համաշխարհային բանկի աջակցությամբ իրականացվող Հարկային վարչարարության արդիականացման ծրագիր    </t>
  </si>
  <si>
    <t>ԱԾ05</t>
  </si>
  <si>
    <t xml:space="preserve">ԱՄՆ կառավարության աջակցությամբ իրականացվող "Հազարամյակի մարտահրավեր" դրամաշնորհային ծրագիր   </t>
  </si>
  <si>
    <t>ԱԾ06</t>
  </si>
  <si>
    <t xml:space="preserve">ՀԲ-ի աջակցությամբ իրականացվող Հանրային հատվածի վերահսկողության (Վերահսկիչ պալատի) կարողությունների զարգացման դրամաշնորհային ծրագիր  </t>
  </si>
  <si>
    <t>ԱԾ07</t>
  </si>
  <si>
    <t>ՀԲ-ի աջակցությամբ իրականացվող ՀՀ Ֆինանսների նախարարության կարողությունների զարգացման դրամաշնորհային ծրագիր</t>
  </si>
  <si>
    <t>ԱԾ08</t>
  </si>
  <si>
    <t xml:space="preserve">ՀԲ-ի աջակցությամբ իրականացվող Հայաստանի կառավարության կարգավորող բարեփոխումների գրասենյակի կարողությունների զարգացման ծրագիր     </t>
  </si>
  <si>
    <t>ԱԾ09</t>
  </si>
  <si>
    <t xml:space="preserve">ՀԲ-ի աջակցությամբ իրականացվող Կենսաթոշակների մասին հանրային իրազեկման և գրագիտության դրամաշնորհային ծրագիր       </t>
  </si>
  <si>
    <t>ԱԾ10</t>
  </si>
  <si>
    <t xml:space="preserve">ՀԲ-ի աջակցությամբ իրականացվող քաղաքաշինական թույլտվությունների էլեկտրոնային մշակման և մեկ պատուհանից տրամադրման ծրագրի համար դրամաշնորհային ծրագիր      </t>
  </si>
  <si>
    <t xml:space="preserve">ՀԲ-ի աջակցությամբ իրականացվող Հայաստանի գյուղատնտեսական հաշվառման պիլոտային ծրագրի համար վիճակագրական կարողությունների զարգացման և իրականացման աջակցման դրամաշնորհային ծրագիր       </t>
  </si>
  <si>
    <t>ԵՊ01</t>
  </si>
  <si>
    <t xml:space="preserve">ՀԲ-ի աջակցությամբ իրականացվող Էլեկտրոնային հասարակության և մրցունակության համար նորարարության ծրագիր              </t>
  </si>
  <si>
    <t>Ակտիվի նկարագրությունը</t>
  </si>
  <si>
    <t>Ակտիվն օգտագործող կազմակերպության անվանումը</t>
  </si>
  <si>
    <t xml:space="preserve">1018 ԱԾ03 ՀԲ-ի աջակցությամբ իրականացվող Էլեկտրոնային հասարակության և մրցունակության համար նորարարության ծրագիր              </t>
  </si>
  <si>
    <t>Ծրագիրը (ծրագրերը), որին (որոնց) առնչվում է ակտիվը</t>
  </si>
  <si>
    <t>ԵՊ02</t>
  </si>
  <si>
    <t xml:space="preserve">ՀԲ-ի աջակցությամբ իրականացվող Էլեկտրոնային հասարակության և մրցունակության համար նորարարության ծրագիր             </t>
  </si>
  <si>
    <t>Շենքերի և շինությունների կապիտալ վերանորոգում</t>
  </si>
  <si>
    <t>ԵՊ03</t>
  </si>
  <si>
    <t>ԱԾ11</t>
  </si>
  <si>
    <t>ԿՊ01</t>
  </si>
  <si>
    <t>Քաղաքականության ձևավորման և ծառայությունների մատուցման ձևաչափում գերատեսչական կարողությունների զարգացման, հանրային հատվածում մարդկային ռեսուրսների գործունեության արդյունավետության բարձրացման և կատարողականի և թափանցիկության բարելվման նպատակով համակարգերի համար ձեռք բերումներ</t>
  </si>
  <si>
    <t>1018 ԱԾ01 ՀԲ-ի աջակցությամբ իրականացվող Պետական հատվածի արդիականացման երկրորդ ծրագիր</t>
  </si>
  <si>
    <t>ՀԲ-ի աջակցությամբ իրականացվող Պետական հատվածի արդիականացման երկրորդ ծրագրիր</t>
  </si>
  <si>
    <t>ԿՊ03</t>
  </si>
  <si>
    <t>Համաշխարհային բանկի աջակցությամբ իրականացվող Հարկային վարչարարության արդիականացման ծրագիր</t>
  </si>
  <si>
    <t xml:space="preserve">1018 ԱԾ04 Համաշխարհային բանկի աջակցությամբ իրականացվող Հարկային վարչարարության արդիականացման ծրագիր </t>
  </si>
  <si>
    <t>Վարչական սարքավորումների և համակարգչային սարքավորումների ձեռք բերում</t>
  </si>
  <si>
    <t>ԿՊ04</t>
  </si>
  <si>
    <t xml:space="preserve">ՀԲ-ի աջակցությամբ իրականացվող Կենսաթոշակների մասին հանրային իրազեկման և գրագիտության դրամաշնորհային ծրագիր     </t>
  </si>
  <si>
    <t xml:space="preserve">1018 ԱԾ09 ՀԲ-ի աջակցությամբ իրականացվող Կենսաթոշակների մասին հանրային իրազեկման և գրագիտության դրամաշնորհային ծրագիր     </t>
  </si>
  <si>
    <t>ԾՐԱԳԻՐ</t>
  </si>
  <si>
    <t>Պետական ֆինանսական համակարգի բարեփոխումների իրականացման ծրագիր</t>
  </si>
  <si>
    <t>Ծրագրի նկարագրությունը</t>
  </si>
  <si>
    <t>Վերջնական արդյունքի նկարագրությունը</t>
  </si>
  <si>
    <t>Բարեփոխումներին պահանջների համապատասխանող կարողություններով հանրային հատվածի ծառայողների ապահովում</t>
  </si>
  <si>
    <t>Քաղաքականության միջոցառումներ. Ծառայություն</t>
  </si>
  <si>
    <t>Ծրագիրը</t>
  </si>
  <si>
    <t>Միջոցառումը</t>
  </si>
  <si>
    <t>Ծրագրային դասիչը</t>
  </si>
  <si>
    <t>ԱԾ14</t>
  </si>
  <si>
    <t xml:space="preserve">ՀԲ-ի աջակցությամբ իրականացվող երիտասարդների ներգրավվածության խթանման դրամաշնորհային ծրագիր        </t>
  </si>
  <si>
    <t>ԱԾ13</t>
  </si>
  <si>
    <t xml:space="preserve">ՀԲ-ի աջակցությամբ իրականացվող առևտրի և ենթակառուցվածքների զարգացման ծրագիր      </t>
  </si>
  <si>
    <t>ԱԾ12</t>
  </si>
  <si>
    <t xml:space="preserve">ՀԲ-ի աջակցությամբ իրականացվող սոցիալական պաշտպանության ոլորտի վարչարարության  երկրորդ ծրագիր        </t>
  </si>
  <si>
    <t>Սարքավորումների ձեռք բերում</t>
  </si>
  <si>
    <t xml:space="preserve">ՀԲ-ի աջակցությամբ աջակցությամբ իրականացվող սոցիալական պաշտպանության ոլորտի վարչարարության  երկրորդ ծրագրի շրջանակներում սարքավորումների ձեռք բերում         </t>
  </si>
  <si>
    <t>ԵՊ04</t>
  </si>
  <si>
    <t xml:space="preserve">ՀԲ-ի աջակցությամբ աջակցությամբ իրականացվող սոցիալական պաշտպանության ոլորտի վարչարարության  երկրորդ ծրագրի շրջանակներում շենքերի և շինությունների հիմնանորոգում     </t>
  </si>
  <si>
    <t xml:space="preserve">Շենքերի և շինությունների կապիտալ հիմնանորոգում   </t>
  </si>
  <si>
    <t>1018 ՀԲ-ի աջակցությամբ իրականացվող Սոցիալական պաշտպանության ոլորտի վարչարարության երկրորդ ծրագիր (ԱԾ 12 միջոցառում)</t>
  </si>
  <si>
    <t>ԵՊ05</t>
  </si>
  <si>
    <t xml:space="preserve">ՀԲ-ի աջակցությամբ իրականացվող երիտասարդների ներգրավվածության խթանման դրամաշնորհային ծրագրի շրջանակներում սարքավորումների ձեռք բերում                </t>
  </si>
  <si>
    <t>1018 ԱԾ 12 Պետական ֆինանսական համակարգի բարեփոխումների իրականացման ծրագիր</t>
  </si>
  <si>
    <t>ԵՊ06</t>
  </si>
  <si>
    <t>ԵՊ07</t>
  </si>
  <si>
    <t>ՀԲ-ի աջակցությամբ իրականացվող Հայաստանի գյուղատնտեսական հաշվառման պիլոտային ծրագրի համար վիճակագրական կարողությունների զարգացման և իրականացման աջակցման դրամաշնորհային ծրագրի շրջանակներում սարքավորումների ձեռք բերում</t>
  </si>
  <si>
    <t>1018 ՀԲ-ի աջակցությամբ  իրականացվող Հայաստանի գյուղատնտեսական հաշվառման պիլոտային ծրագրի համար վիճակագրական կարողությունների զարգացման և իրականացման աջակցման դրամաշնորհային ծրագիր (ԱԾ 13 միջոցառում)</t>
  </si>
  <si>
    <t>ԿՊ05</t>
  </si>
  <si>
    <t xml:space="preserve">ՀԲ-ի աջակցությամբ իրականացվող առևտրի և ենթակառուցվածքների զարգացման ծրագրի շրջանակներում սարքավորումների ձեռք բերում      </t>
  </si>
  <si>
    <t xml:space="preserve">1018 ԱԾ11 ՀԲ-ի աջակցությամբ իրականացվող առևտրի և ենթակառուցվածքների զարգացման ծրագիր </t>
  </si>
  <si>
    <t>ԿՊ06</t>
  </si>
  <si>
    <t>ՀԲ-ի աջակցությամբ իրականացվող առևտրի և ենթակառուցվածքների զարգացման ծրագրի շրջանակներում շենքերի և շինությունների հիմնանորոգում</t>
  </si>
  <si>
    <t xml:space="preserve">Վարձական սարքավորումներ, համակարգչային սարքավորումներ ձեռք բերում                                             </t>
  </si>
  <si>
    <t>ՀԲ-ի աջակցությամբ  իրականացվող Հանրային հատվածի վերահսկողության (Վերահսկիչ պալատի) կարողությունների զարգացման դրամաշնորհային ծրագիր</t>
  </si>
  <si>
    <t>1018 ՀԲ-ի աջակցությամբ  իրականացվող Հանրային հատվածի վերահսկողության (Վերահսկիչ պալատի) կարողությունների զարգացման դրամաշնորհային ծրագիր (ԱԾ 06 միջոցառում)</t>
  </si>
  <si>
    <t>Գործառական դասիչը</t>
  </si>
  <si>
    <t>Ծրագիր/Քաղաքականության միջոցաոռւմ</t>
  </si>
  <si>
    <t>Փաստ</t>
  </si>
  <si>
    <t>Կատարման %</t>
  </si>
  <si>
    <t>Բաժին/Խումբ/Դաս</t>
  </si>
  <si>
    <t>հազար դրամ</t>
  </si>
  <si>
    <t>ՀՀ ֆինանսների նախարարություն</t>
  </si>
  <si>
    <t>01.06.01</t>
  </si>
  <si>
    <t>10.09.01</t>
  </si>
  <si>
    <t>(Արտասահմանյան ֆինանսական ծրագրերի կառավարման կենտրոն)</t>
  </si>
  <si>
    <t xml:space="preserve"> Բյուջե</t>
  </si>
  <si>
    <t xml:space="preserve">Ճշտված բյուջե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</si>
</sst>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5" formatCode="_-* #,##0.00_-;\-* #,##0.00_-;_-* &quot;-&quot;??_-;_-@_-"/>
    <numFmt numFmtId="198" formatCode="0.0"/>
    <numFmt numFmtId="201" formatCode="0.0%"/>
  </numFmts>
  <fonts count="9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8"/>
      <name val="Arial Armenian"/>
    </font>
    <font>
      <sz val="10"/>
      <name val="GHEA Grapalat"/>
      <family val="3"/>
    </font>
    <font>
      <sz val="8"/>
      <color indexed="8"/>
      <name val="GHEA Grapalat"/>
      <family val="3"/>
    </font>
    <font>
      <b/>
      <sz val="12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95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2" fontId="3" fillId="0" borderId="0" xfId="0" applyNumberFormat="1" applyFont="1"/>
    <xf numFmtId="198" fontId="3" fillId="0" borderId="0" xfId="0" applyNumberFormat="1" applyFont="1"/>
    <xf numFmtId="0" fontId="3" fillId="0" borderId="0" xfId="0" applyFont="1" applyFill="1"/>
    <xf numFmtId="2" fontId="3" fillId="0" borderId="0" xfId="0" applyNumberFormat="1" applyFont="1" applyFill="1"/>
    <xf numFmtId="198" fontId="3" fillId="0" borderId="0" xfId="0" applyNumberFormat="1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/>
    <xf numFmtId="2" fontId="7" fillId="0" borderId="0" xfId="0" applyNumberFormat="1" applyFont="1"/>
    <xf numFmtId="0" fontId="8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195" fontId="3" fillId="2" borderId="1" xfId="1" applyFont="1" applyFill="1" applyBorder="1" applyAlignment="1">
      <alignment vertical="top" wrapText="1"/>
    </xf>
    <xf numFmtId="201" fontId="3" fillId="2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center" wrapText="1"/>
    </xf>
    <xf numFmtId="195" fontId="3" fillId="0" borderId="2" xfId="1" applyFont="1" applyFill="1" applyBorder="1" applyAlignment="1">
      <alignment horizontal="center" vertical="top" wrapText="1"/>
    </xf>
    <xf numFmtId="195" fontId="3" fillId="0" borderId="5" xfId="1" applyFont="1" applyFill="1" applyBorder="1" applyAlignment="1">
      <alignment horizontal="center" vertical="top" wrapText="1"/>
    </xf>
    <xf numFmtId="195" fontId="3" fillId="0" borderId="6" xfId="1" applyFont="1" applyFill="1" applyBorder="1" applyAlignment="1">
      <alignment horizontal="center" vertical="top" wrapText="1"/>
    </xf>
    <xf numFmtId="195" fontId="3" fillId="0" borderId="2" xfId="1" applyFont="1" applyBorder="1" applyAlignment="1">
      <alignment horizontal="center" vertical="top" wrapText="1"/>
    </xf>
    <xf numFmtId="195" fontId="3" fillId="0" borderId="5" xfId="1" applyFont="1" applyBorder="1" applyAlignment="1">
      <alignment horizontal="center" vertical="top" wrapText="1"/>
    </xf>
    <xf numFmtId="195" fontId="3" fillId="0" borderId="6" xfId="1" applyFont="1" applyBorder="1" applyAlignment="1">
      <alignment horizontal="center" vertical="top" wrapText="1"/>
    </xf>
    <xf numFmtId="201" fontId="3" fillId="0" borderId="2" xfId="0" applyNumberFormat="1" applyFont="1" applyBorder="1" applyAlignment="1">
      <alignment horizontal="center" vertical="top" wrapText="1"/>
    </xf>
    <xf numFmtId="201" fontId="3" fillId="0" borderId="5" xfId="0" applyNumberFormat="1" applyFont="1" applyBorder="1" applyAlignment="1">
      <alignment horizontal="center" vertical="top" wrapText="1"/>
    </xf>
    <xf numFmtId="201" fontId="3" fillId="0" borderId="6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workbookViewId="0">
      <selection activeCell="D143" sqref="D143"/>
    </sheetView>
  </sheetViews>
  <sheetFormatPr defaultRowHeight="13.5"/>
  <cols>
    <col min="1" max="1" width="10.5703125" style="1" customWidth="1"/>
    <col min="2" max="2" width="12.140625" style="1" customWidth="1"/>
    <col min="3" max="3" width="12.42578125" style="1" customWidth="1"/>
    <col min="4" max="4" width="60.5703125" style="1" customWidth="1"/>
    <col min="5" max="5" width="13.85546875" style="7" customWidth="1"/>
    <col min="6" max="6" width="13.7109375" style="1" customWidth="1"/>
    <col min="7" max="7" width="13.85546875" style="1" customWidth="1"/>
    <col min="8" max="8" width="7.5703125" style="1" customWidth="1"/>
    <col min="9" max="16384" width="9.140625" style="1"/>
  </cols>
  <sheetData>
    <row r="1" spans="1:8" ht="18" customHeight="1">
      <c r="A1" s="40"/>
      <c r="B1" s="40"/>
      <c r="C1" s="40"/>
      <c r="D1" s="40"/>
      <c r="G1" s="39"/>
      <c r="H1" s="39"/>
    </row>
    <row r="2" spans="1:8" ht="18" customHeight="1">
      <c r="A2" s="24" t="s">
        <v>89</v>
      </c>
      <c r="B2" s="24"/>
      <c r="C2" s="24"/>
      <c r="D2" s="24"/>
      <c r="E2" s="24"/>
      <c r="F2" s="24"/>
      <c r="G2" s="24"/>
      <c r="H2" s="24"/>
    </row>
    <row r="3" spans="1:8" ht="24" customHeight="1">
      <c r="A3" s="24" t="s">
        <v>92</v>
      </c>
      <c r="B3" s="24"/>
      <c r="C3" s="24"/>
      <c r="D3" s="24"/>
      <c r="E3" s="24"/>
      <c r="F3" s="24"/>
      <c r="G3" s="24"/>
      <c r="H3" s="24"/>
    </row>
    <row r="4" spans="1:8" ht="24" customHeight="1">
      <c r="A4" s="13"/>
      <c r="B4" s="13"/>
      <c r="C4" s="13"/>
      <c r="D4" s="13"/>
      <c r="E4" s="13"/>
      <c r="F4" s="13"/>
      <c r="G4" s="13"/>
      <c r="H4" s="13"/>
    </row>
    <row r="5" spans="1:8" ht="24.75" customHeight="1">
      <c r="D5" s="5"/>
      <c r="E5" s="8"/>
      <c r="F5" s="5"/>
      <c r="G5" s="12" t="s">
        <v>88</v>
      </c>
    </row>
    <row r="6" spans="1:8" s="11" customFormat="1" ht="42" customHeight="1">
      <c r="A6" s="37" t="s">
        <v>55</v>
      </c>
      <c r="B6" s="38"/>
      <c r="C6" s="10" t="s">
        <v>83</v>
      </c>
      <c r="D6" s="10" t="s">
        <v>84</v>
      </c>
      <c r="E6" s="10" t="s">
        <v>93</v>
      </c>
      <c r="F6" s="10" t="s">
        <v>94</v>
      </c>
      <c r="G6" s="10" t="s">
        <v>85</v>
      </c>
      <c r="H6" s="10" t="s">
        <v>86</v>
      </c>
    </row>
    <row r="7" spans="1:8" s="11" customFormat="1" ht="39" customHeight="1">
      <c r="A7" s="10" t="s">
        <v>53</v>
      </c>
      <c r="B7" s="10" t="s">
        <v>54</v>
      </c>
      <c r="C7" s="10" t="s">
        <v>87</v>
      </c>
      <c r="D7" s="10"/>
      <c r="E7" s="10"/>
      <c r="F7" s="10"/>
      <c r="G7" s="10"/>
      <c r="H7" s="10"/>
    </row>
    <row r="8" spans="1:8" ht="24.75" customHeight="1">
      <c r="A8" s="15">
        <v>1018</v>
      </c>
      <c r="B8" s="16"/>
      <c r="C8" s="17"/>
      <c r="D8" s="18" t="s">
        <v>47</v>
      </c>
      <c r="E8" s="19"/>
      <c r="F8" s="19"/>
      <c r="G8" s="19"/>
      <c r="H8" s="19"/>
    </row>
    <row r="9" spans="1:8" ht="42" customHeight="1">
      <c r="A9" s="34"/>
      <c r="B9" s="34"/>
      <c r="C9" s="34"/>
      <c r="D9" s="3" t="s">
        <v>48</v>
      </c>
      <c r="E9" s="25">
        <f>SUM(E15:E151)</f>
        <v>4934472.3</v>
      </c>
      <c r="F9" s="28">
        <f>SUM(F15:F151)</f>
        <v>5107790.4000000004</v>
      </c>
      <c r="G9" s="28">
        <f>SUM(G15:G151)</f>
        <v>6997854.1600000011</v>
      </c>
      <c r="H9" s="31">
        <f>G9/F9</f>
        <v>1.3700354971496091</v>
      </c>
    </row>
    <row r="10" spans="1:8" ht="23.25" customHeight="1">
      <c r="A10" s="35"/>
      <c r="B10" s="35"/>
      <c r="C10" s="35"/>
      <c r="D10" s="2" t="s">
        <v>49</v>
      </c>
      <c r="E10" s="26"/>
      <c r="F10" s="29"/>
      <c r="G10" s="29"/>
      <c r="H10" s="32"/>
    </row>
    <row r="11" spans="1:8" ht="51.75" customHeight="1">
      <c r="A11" s="35"/>
      <c r="B11" s="35"/>
      <c r="C11" s="35"/>
      <c r="D11" s="3" t="s">
        <v>2</v>
      </c>
      <c r="E11" s="26"/>
      <c r="F11" s="29"/>
      <c r="G11" s="29"/>
      <c r="H11" s="32"/>
    </row>
    <row r="12" spans="1:8" ht="22.5" customHeight="1">
      <c r="A12" s="35"/>
      <c r="B12" s="35"/>
      <c r="C12" s="35"/>
      <c r="D12" s="2" t="s">
        <v>50</v>
      </c>
      <c r="E12" s="26"/>
      <c r="F12" s="29"/>
      <c r="G12" s="29"/>
      <c r="H12" s="32"/>
    </row>
    <row r="13" spans="1:8" ht="44.25" customHeight="1">
      <c r="A13" s="35"/>
      <c r="B13" s="35"/>
      <c r="C13" s="35"/>
      <c r="D13" s="4" t="s">
        <v>51</v>
      </c>
      <c r="E13" s="26"/>
      <c r="F13" s="29"/>
      <c r="G13" s="29"/>
      <c r="H13" s="32"/>
    </row>
    <row r="14" spans="1:8" ht="31.5" customHeight="1">
      <c r="A14" s="20"/>
      <c r="B14" s="20"/>
      <c r="C14" s="20"/>
      <c r="D14" s="21" t="s">
        <v>52</v>
      </c>
      <c r="E14" s="19"/>
      <c r="F14" s="22"/>
      <c r="G14" s="22"/>
      <c r="H14" s="23"/>
    </row>
    <row r="15" spans="1:8" ht="43.5" customHeight="1">
      <c r="A15" s="34"/>
      <c r="B15" s="34" t="s">
        <v>0</v>
      </c>
      <c r="C15" s="34" t="s">
        <v>90</v>
      </c>
      <c r="D15" s="3" t="s">
        <v>1</v>
      </c>
      <c r="E15" s="25">
        <v>208632.7</v>
      </c>
      <c r="F15" s="28">
        <f>166905.8+64843.7</f>
        <v>231749.5</v>
      </c>
      <c r="G15" s="28">
        <f>312231.15+64843.61</f>
        <v>377074.76</v>
      </c>
      <c r="H15" s="31">
        <f>G15/F15</f>
        <v>1.6270790659742524</v>
      </c>
    </row>
    <row r="16" spans="1:8" ht="23.25" customHeight="1">
      <c r="A16" s="35"/>
      <c r="B16" s="35"/>
      <c r="C16" s="35"/>
      <c r="D16" s="2" t="s">
        <v>5</v>
      </c>
      <c r="E16" s="26"/>
      <c r="F16" s="29"/>
      <c r="G16" s="29"/>
      <c r="H16" s="32"/>
    </row>
    <row r="17" spans="1:8" ht="48" customHeight="1">
      <c r="A17" s="35"/>
      <c r="B17" s="35"/>
      <c r="C17" s="35"/>
      <c r="D17" s="3" t="s">
        <v>2</v>
      </c>
      <c r="E17" s="26"/>
      <c r="F17" s="29"/>
      <c r="G17" s="29"/>
      <c r="H17" s="32"/>
    </row>
    <row r="18" spans="1:8" ht="22.5" customHeight="1">
      <c r="A18" s="35"/>
      <c r="B18" s="35"/>
      <c r="C18" s="35"/>
      <c r="D18" s="2" t="s">
        <v>3</v>
      </c>
      <c r="E18" s="26"/>
      <c r="F18" s="29"/>
      <c r="G18" s="29"/>
      <c r="H18" s="32"/>
    </row>
    <row r="19" spans="1:8" ht="36" customHeight="1">
      <c r="A19" s="36"/>
      <c r="B19" s="36"/>
      <c r="C19" s="36"/>
      <c r="D19" s="3" t="s">
        <v>4</v>
      </c>
      <c r="E19" s="27"/>
      <c r="F19" s="30"/>
      <c r="G19" s="30"/>
      <c r="H19" s="33"/>
    </row>
    <row r="20" spans="1:8" ht="51.75" customHeight="1">
      <c r="A20" s="34"/>
      <c r="B20" s="34" t="s">
        <v>6</v>
      </c>
      <c r="C20" s="34" t="s">
        <v>90</v>
      </c>
      <c r="D20" s="3" t="s">
        <v>7</v>
      </c>
      <c r="E20" s="25">
        <v>76987.899999999994</v>
      </c>
      <c r="F20" s="28">
        <f>62308.1+61590.3</f>
        <v>123898.4</v>
      </c>
      <c r="G20" s="28">
        <f>62308.06+311540.3</f>
        <v>373848.36</v>
      </c>
      <c r="H20" s="31">
        <f>G20/F20</f>
        <v>3.0173784326512689</v>
      </c>
    </row>
    <row r="21" spans="1:8" ht="23.25" customHeight="1">
      <c r="A21" s="35"/>
      <c r="B21" s="35"/>
      <c r="C21" s="35"/>
      <c r="D21" s="2" t="s">
        <v>5</v>
      </c>
      <c r="E21" s="26"/>
      <c r="F21" s="29"/>
      <c r="G21" s="29"/>
      <c r="H21" s="32"/>
    </row>
    <row r="22" spans="1:8" ht="52.5" customHeight="1">
      <c r="A22" s="35"/>
      <c r="B22" s="35"/>
      <c r="C22" s="35"/>
      <c r="D22" s="3" t="s">
        <v>2</v>
      </c>
      <c r="E22" s="26"/>
      <c r="F22" s="29"/>
      <c r="G22" s="29"/>
      <c r="H22" s="32"/>
    </row>
    <row r="23" spans="1:8" ht="22.5" customHeight="1">
      <c r="A23" s="35"/>
      <c r="B23" s="35"/>
      <c r="C23" s="35"/>
      <c r="D23" s="2" t="s">
        <v>3</v>
      </c>
      <c r="E23" s="26"/>
      <c r="F23" s="29"/>
      <c r="G23" s="29"/>
      <c r="H23" s="32"/>
    </row>
    <row r="24" spans="1:8" ht="43.5" customHeight="1">
      <c r="A24" s="36"/>
      <c r="B24" s="36"/>
      <c r="C24" s="36"/>
      <c r="D24" s="3" t="s">
        <v>4</v>
      </c>
      <c r="E24" s="27"/>
      <c r="F24" s="30"/>
      <c r="G24" s="30"/>
      <c r="H24" s="33"/>
    </row>
    <row r="25" spans="1:8" s="7" customFormat="1" ht="54" customHeight="1">
      <c r="A25" s="34"/>
      <c r="B25" s="34" t="s">
        <v>8</v>
      </c>
      <c r="C25" s="34" t="s">
        <v>90</v>
      </c>
      <c r="D25" s="14" t="s">
        <v>9</v>
      </c>
      <c r="E25" s="25">
        <v>439400.7</v>
      </c>
      <c r="F25" s="28">
        <f>199090.7+286083</f>
        <v>485173.7</v>
      </c>
      <c r="G25" s="28">
        <f>199090.69+1411159.24</f>
        <v>1610249.93</v>
      </c>
      <c r="H25" s="31">
        <f>G25/F25</f>
        <v>3.318914298116324</v>
      </c>
    </row>
    <row r="26" spans="1:8" ht="23.25" customHeight="1">
      <c r="A26" s="35"/>
      <c r="B26" s="35"/>
      <c r="C26" s="35"/>
      <c r="D26" s="2" t="s">
        <v>5</v>
      </c>
      <c r="E26" s="26"/>
      <c r="F26" s="29"/>
      <c r="G26" s="29"/>
      <c r="H26" s="32"/>
    </row>
    <row r="27" spans="1:8" ht="47.25" customHeight="1">
      <c r="A27" s="35"/>
      <c r="B27" s="35"/>
      <c r="C27" s="35"/>
      <c r="D27" s="3" t="s">
        <v>2</v>
      </c>
      <c r="E27" s="26"/>
      <c r="F27" s="29"/>
      <c r="G27" s="29"/>
      <c r="H27" s="32"/>
    </row>
    <row r="28" spans="1:8" ht="22.5" customHeight="1">
      <c r="A28" s="35"/>
      <c r="B28" s="35"/>
      <c r="C28" s="35"/>
      <c r="D28" s="2" t="s">
        <v>3</v>
      </c>
      <c r="E28" s="26"/>
      <c r="F28" s="29"/>
      <c r="G28" s="29"/>
      <c r="H28" s="32"/>
    </row>
    <row r="29" spans="1:8" ht="43.5" customHeight="1">
      <c r="A29" s="36"/>
      <c r="B29" s="36"/>
      <c r="C29" s="36"/>
      <c r="D29" s="3" t="s">
        <v>4</v>
      </c>
      <c r="E29" s="27"/>
      <c r="F29" s="30"/>
      <c r="G29" s="30"/>
      <c r="H29" s="33"/>
    </row>
    <row r="30" spans="1:8" ht="42.75" customHeight="1">
      <c r="A30" s="34"/>
      <c r="B30" s="34" t="s">
        <v>10</v>
      </c>
      <c r="C30" s="34" t="s">
        <v>90</v>
      </c>
      <c r="D30" s="3" t="s">
        <v>11</v>
      </c>
      <c r="E30" s="25">
        <f>70004.7+280018.7</f>
        <v>350023.4</v>
      </c>
      <c r="F30" s="28">
        <f>60004.7+280018.7</f>
        <v>340023.4</v>
      </c>
      <c r="G30" s="28">
        <f>21338.49+51362.87</f>
        <v>72701.36</v>
      </c>
      <c r="H30" s="31">
        <f>G30/F30</f>
        <v>0.21381281405926766</v>
      </c>
    </row>
    <row r="31" spans="1:8" ht="23.25" customHeight="1">
      <c r="A31" s="35"/>
      <c r="B31" s="35"/>
      <c r="C31" s="35"/>
      <c r="D31" s="2" t="s">
        <v>5</v>
      </c>
      <c r="E31" s="26"/>
      <c r="F31" s="29"/>
      <c r="G31" s="29"/>
      <c r="H31" s="32"/>
    </row>
    <row r="32" spans="1:8" ht="48" customHeight="1">
      <c r="A32" s="35"/>
      <c r="B32" s="35"/>
      <c r="C32" s="35"/>
      <c r="D32" s="3" t="s">
        <v>2</v>
      </c>
      <c r="E32" s="26"/>
      <c r="F32" s="29"/>
      <c r="G32" s="29"/>
      <c r="H32" s="32"/>
    </row>
    <row r="33" spans="1:8" ht="22.5" customHeight="1">
      <c r="A33" s="35"/>
      <c r="B33" s="35"/>
      <c r="C33" s="35"/>
      <c r="D33" s="2" t="s">
        <v>3</v>
      </c>
      <c r="E33" s="26"/>
      <c r="F33" s="29"/>
      <c r="G33" s="29"/>
      <c r="H33" s="32"/>
    </row>
    <row r="34" spans="1:8" ht="31.5" customHeight="1">
      <c r="A34" s="36"/>
      <c r="B34" s="36"/>
      <c r="C34" s="36"/>
      <c r="D34" s="3" t="s">
        <v>4</v>
      </c>
      <c r="E34" s="27"/>
      <c r="F34" s="30"/>
      <c r="G34" s="30"/>
      <c r="H34" s="33"/>
    </row>
    <row r="35" spans="1:8" ht="42.75" customHeight="1">
      <c r="A35" s="34"/>
      <c r="B35" s="34" t="s">
        <v>12</v>
      </c>
      <c r="C35" s="34" t="s">
        <v>90</v>
      </c>
      <c r="D35" s="3" t="s">
        <v>13</v>
      </c>
      <c r="E35" s="25">
        <f>98217.6</f>
        <v>98217.600000000006</v>
      </c>
      <c r="F35" s="28">
        <v>98217.600000000006</v>
      </c>
      <c r="G35" s="28">
        <v>39606.03</v>
      </c>
      <c r="H35" s="31">
        <f>G35/F35</f>
        <v>0.40324778858371613</v>
      </c>
    </row>
    <row r="36" spans="1:8" ht="23.25" customHeight="1">
      <c r="A36" s="35"/>
      <c r="B36" s="35"/>
      <c r="C36" s="35"/>
      <c r="D36" s="2" t="s">
        <v>5</v>
      </c>
      <c r="E36" s="26"/>
      <c r="F36" s="29"/>
      <c r="G36" s="29"/>
      <c r="H36" s="32"/>
    </row>
    <row r="37" spans="1:8" ht="46.5" customHeight="1">
      <c r="A37" s="35"/>
      <c r="B37" s="35"/>
      <c r="C37" s="35"/>
      <c r="D37" s="3" t="s">
        <v>2</v>
      </c>
      <c r="E37" s="26"/>
      <c r="F37" s="29"/>
      <c r="G37" s="29"/>
      <c r="H37" s="32"/>
    </row>
    <row r="38" spans="1:8" ht="22.5" customHeight="1">
      <c r="A38" s="35"/>
      <c r="B38" s="35"/>
      <c r="C38" s="35"/>
      <c r="D38" s="2" t="s">
        <v>3</v>
      </c>
      <c r="E38" s="26"/>
      <c r="F38" s="29"/>
      <c r="G38" s="29"/>
      <c r="H38" s="32"/>
    </row>
    <row r="39" spans="1:8" ht="36" customHeight="1">
      <c r="A39" s="36"/>
      <c r="B39" s="36"/>
      <c r="C39" s="36"/>
      <c r="D39" s="3" t="s">
        <v>4</v>
      </c>
      <c r="E39" s="27"/>
      <c r="F39" s="30"/>
      <c r="G39" s="30"/>
      <c r="H39" s="33"/>
    </row>
    <row r="40" spans="1:8" ht="54" customHeight="1">
      <c r="A40" s="34"/>
      <c r="B40" s="34" t="s">
        <v>14</v>
      </c>
      <c r="C40" s="34" t="s">
        <v>90</v>
      </c>
      <c r="D40" s="3" t="s">
        <v>15</v>
      </c>
      <c r="E40" s="25">
        <f>29041.9+116139.8</f>
        <v>145181.70000000001</v>
      </c>
      <c r="F40" s="28">
        <f>44922.6+116139.8</f>
        <v>161062.39999999999</v>
      </c>
      <c r="G40" s="28">
        <f>44922.52+115861.97</f>
        <v>160784.49</v>
      </c>
      <c r="H40" s="31">
        <f>G40/F40</f>
        <v>0.99827451968926328</v>
      </c>
    </row>
    <row r="41" spans="1:8" ht="23.25" customHeight="1">
      <c r="A41" s="35"/>
      <c r="B41" s="35"/>
      <c r="C41" s="35"/>
      <c r="D41" s="2" t="s">
        <v>5</v>
      </c>
      <c r="E41" s="26"/>
      <c r="F41" s="29"/>
      <c r="G41" s="29"/>
      <c r="H41" s="32"/>
    </row>
    <row r="42" spans="1:8" ht="47.25" customHeight="1">
      <c r="A42" s="35"/>
      <c r="B42" s="35"/>
      <c r="C42" s="35"/>
      <c r="D42" s="3" t="s">
        <v>2</v>
      </c>
      <c r="E42" s="26"/>
      <c r="F42" s="29"/>
      <c r="G42" s="29"/>
      <c r="H42" s="32"/>
    </row>
    <row r="43" spans="1:8" ht="25.5" customHeight="1">
      <c r="A43" s="35"/>
      <c r="B43" s="35"/>
      <c r="C43" s="35"/>
      <c r="D43" s="2" t="s">
        <v>3</v>
      </c>
      <c r="E43" s="26"/>
      <c r="F43" s="29"/>
      <c r="G43" s="29"/>
      <c r="H43" s="32"/>
    </row>
    <row r="44" spans="1:8" ht="30.75" customHeight="1">
      <c r="A44" s="36"/>
      <c r="B44" s="36"/>
      <c r="C44" s="36"/>
      <c r="D44" s="3" t="s">
        <v>4</v>
      </c>
      <c r="E44" s="27"/>
      <c r="F44" s="30"/>
      <c r="G44" s="30"/>
      <c r="H44" s="33"/>
    </row>
    <row r="45" spans="1:8" ht="51" customHeight="1">
      <c r="A45" s="34"/>
      <c r="B45" s="34" t="s">
        <v>16</v>
      </c>
      <c r="C45" s="34" t="s">
        <v>90</v>
      </c>
      <c r="D45" s="3" t="s">
        <v>17</v>
      </c>
      <c r="E45" s="25">
        <f>19617.1+78501.3</f>
        <v>98118.399999999994</v>
      </c>
      <c r="F45" s="28">
        <f>23233.1+78501.3</f>
        <v>101734.39999999999</v>
      </c>
      <c r="G45" s="28">
        <f>23233.08+97603.75</f>
        <v>120836.83</v>
      </c>
      <c r="H45" s="31">
        <f>G45/F45</f>
        <v>1.1877676577440865</v>
      </c>
    </row>
    <row r="46" spans="1:8" ht="23.25" customHeight="1">
      <c r="A46" s="35"/>
      <c r="B46" s="35"/>
      <c r="C46" s="35"/>
      <c r="D46" s="2" t="s">
        <v>5</v>
      </c>
      <c r="E46" s="26"/>
      <c r="F46" s="29"/>
      <c r="G46" s="29"/>
      <c r="H46" s="32"/>
    </row>
    <row r="47" spans="1:8" ht="48.75" customHeight="1">
      <c r="A47" s="35"/>
      <c r="B47" s="35"/>
      <c r="C47" s="35"/>
      <c r="D47" s="3" t="s">
        <v>2</v>
      </c>
      <c r="E47" s="26"/>
      <c r="F47" s="29"/>
      <c r="G47" s="29"/>
      <c r="H47" s="32"/>
    </row>
    <row r="48" spans="1:8" ht="22.5" customHeight="1">
      <c r="A48" s="35"/>
      <c r="B48" s="35"/>
      <c r="C48" s="35"/>
      <c r="D48" s="2" t="s">
        <v>3</v>
      </c>
      <c r="E48" s="26"/>
      <c r="F48" s="29"/>
      <c r="G48" s="29"/>
      <c r="H48" s="32"/>
    </row>
    <row r="49" spans="1:8" ht="33.75" customHeight="1">
      <c r="A49" s="36"/>
      <c r="B49" s="36"/>
      <c r="C49" s="36"/>
      <c r="D49" s="3" t="s">
        <v>4</v>
      </c>
      <c r="E49" s="27"/>
      <c r="F49" s="30"/>
      <c r="G49" s="30"/>
      <c r="H49" s="33"/>
    </row>
    <row r="50" spans="1:8" ht="57.75" customHeight="1">
      <c r="A50" s="34"/>
      <c r="B50" s="34" t="s">
        <v>18</v>
      </c>
      <c r="C50" s="34" t="s">
        <v>90</v>
      </c>
      <c r="D50" s="3" t="s">
        <v>19</v>
      </c>
      <c r="E50" s="25">
        <f>30186.5+120745.9</f>
        <v>150932.4</v>
      </c>
      <c r="F50" s="28">
        <f>60823+157245.9</f>
        <v>218068.9</v>
      </c>
      <c r="G50" s="28">
        <f>60822.99+182142.47</f>
        <v>242965.46</v>
      </c>
      <c r="H50" s="31">
        <f>G50/F50</f>
        <v>1.1141683201960482</v>
      </c>
    </row>
    <row r="51" spans="1:8" ht="23.25" customHeight="1">
      <c r="A51" s="35"/>
      <c r="B51" s="35"/>
      <c r="C51" s="35"/>
      <c r="D51" s="2" t="s">
        <v>5</v>
      </c>
      <c r="E51" s="26"/>
      <c r="F51" s="29"/>
      <c r="G51" s="29"/>
      <c r="H51" s="32"/>
    </row>
    <row r="52" spans="1:8" ht="45.75" customHeight="1">
      <c r="A52" s="35"/>
      <c r="B52" s="35"/>
      <c r="C52" s="35"/>
      <c r="D52" s="3" t="s">
        <v>2</v>
      </c>
      <c r="E52" s="26"/>
      <c r="F52" s="29"/>
      <c r="G52" s="29"/>
      <c r="H52" s="32"/>
    </row>
    <row r="53" spans="1:8" ht="22.5" customHeight="1">
      <c r="A53" s="35"/>
      <c r="B53" s="35"/>
      <c r="C53" s="35"/>
      <c r="D53" s="2" t="s">
        <v>3</v>
      </c>
      <c r="E53" s="26"/>
      <c r="F53" s="29"/>
      <c r="G53" s="29"/>
      <c r="H53" s="32"/>
    </row>
    <row r="54" spans="1:8" ht="36" customHeight="1">
      <c r="A54" s="36"/>
      <c r="B54" s="36"/>
      <c r="C54" s="36"/>
      <c r="D54" s="3" t="s">
        <v>4</v>
      </c>
      <c r="E54" s="27"/>
      <c r="F54" s="30"/>
      <c r="G54" s="30"/>
      <c r="H54" s="33"/>
    </row>
    <row r="55" spans="1:8" ht="49.5" customHeight="1">
      <c r="A55" s="34"/>
      <c r="B55" s="34" t="s">
        <v>20</v>
      </c>
      <c r="C55" s="34" t="s">
        <v>90</v>
      </c>
      <c r="D55" s="3" t="s">
        <v>21</v>
      </c>
      <c r="E55" s="25">
        <f>10281.5+41126</f>
        <v>51407.5</v>
      </c>
      <c r="F55" s="28">
        <f>7445.6+51107.7</f>
        <v>58553.299999999996</v>
      </c>
      <c r="G55" s="28">
        <f>5782.64+53486.5</f>
        <v>59269.14</v>
      </c>
      <c r="H55" s="31">
        <f>G55/F55</f>
        <v>1.0122254424601176</v>
      </c>
    </row>
    <row r="56" spans="1:8" ht="23.25" customHeight="1">
      <c r="A56" s="35"/>
      <c r="B56" s="35"/>
      <c r="C56" s="35"/>
      <c r="D56" s="2" t="s">
        <v>5</v>
      </c>
      <c r="E56" s="26"/>
      <c r="F56" s="29"/>
      <c r="G56" s="29"/>
      <c r="H56" s="32"/>
    </row>
    <row r="57" spans="1:8" ht="50.25" customHeight="1">
      <c r="A57" s="35"/>
      <c r="B57" s="35"/>
      <c r="C57" s="35"/>
      <c r="D57" s="3" t="s">
        <v>2</v>
      </c>
      <c r="E57" s="26"/>
      <c r="F57" s="29"/>
      <c r="G57" s="29"/>
      <c r="H57" s="32"/>
    </row>
    <row r="58" spans="1:8" ht="22.5" customHeight="1">
      <c r="A58" s="35"/>
      <c r="B58" s="35"/>
      <c r="C58" s="35"/>
      <c r="D58" s="2" t="s">
        <v>3</v>
      </c>
      <c r="E58" s="26"/>
      <c r="F58" s="29"/>
      <c r="G58" s="29"/>
      <c r="H58" s="32"/>
    </row>
    <row r="59" spans="1:8" ht="39" customHeight="1">
      <c r="A59" s="36"/>
      <c r="B59" s="36"/>
      <c r="C59" s="36"/>
      <c r="D59" s="3" t="s">
        <v>4</v>
      </c>
      <c r="E59" s="27"/>
      <c r="F59" s="30"/>
      <c r="G59" s="30"/>
      <c r="H59" s="33"/>
    </row>
    <row r="60" spans="1:8" ht="55.5" customHeight="1">
      <c r="A60" s="34"/>
      <c r="B60" s="34" t="s">
        <v>22</v>
      </c>
      <c r="C60" s="34" t="s">
        <v>90</v>
      </c>
      <c r="D60" s="3" t="s">
        <v>23</v>
      </c>
      <c r="E60" s="25">
        <f>98077.3+24519.3</f>
        <v>122596.6</v>
      </c>
      <c r="F60" s="28">
        <f>98077.3+52919.3</f>
        <v>150996.6</v>
      </c>
      <c r="G60" s="28">
        <f>123568.18+52314.78</f>
        <v>175882.96</v>
      </c>
      <c r="H60" s="31">
        <f>G60/F60</f>
        <v>1.1648140421704858</v>
      </c>
    </row>
    <row r="61" spans="1:8" ht="27" customHeight="1">
      <c r="A61" s="35"/>
      <c r="B61" s="35"/>
      <c r="C61" s="35"/>
      <c r="D61" s="2" t="s">
        <v>5</v>
      </c>
      <c r="E61" s="26"/>
      <c r="F61" s="29"/>
      <c r="G61" s="29"/>
      <c r="H61" s="32"/>
    </row>
    <row r="62" spans="1:8" ht="48" customHeight="1">
      <c r="A62" s="35"/>
      <c r="B62" s="35"/>
      <c r="C62" s="35"/>
      <c r="D62" s="3" t="s">
        <v>2</v>
      </c>
      <c r="E62" s="26"/>
      <c r="F62" s="29"/>
      <c r="G62" s="29"/>
      <c r="H62" s="32"/>
    </row>
    <row r="63" spans="1:8" ht="22.5" customHeight="1">
      <c r="A63" s="35"/>
      <c r="B63" s="35"/>
      <c r="C63" s="35"/>
      <c r="D63" s="2" t="s">
        <v>3</v>
      </c>
      <c r="E63" s="26"/>
      <c r="F63" s="29"/>
      <c r="G63" s="29"/>
      <c r="H63" s="32"/>
    </row>
    <row r="64" spans="1:8" ht="35.25" customHeight="1">
      <c r="A64" s="36"/>
      <c r="B64" s="36"/>
      <c r="C64" s="36"/>
      <c r="D64" s="3" t="s">
        <v>4</v>
      </c>
      <c r="E64" s="27"/>
      <c r="F64" s="30"/>
      <c r="G64" s="30"/>
      <c r="H64" s="33"/>
    </row>
    <row r="65" spans="1:8" ht="39.75" customHeight="1">
      <c r="A65" s="34"/>
      <c r="B65" s="34" t="s">
        <v>35</v>
      </c>
      <c r="C65" s="34" t="s">
        <v>90</v>
      </c>
      <c r="D65" s="3" t="s">
        <v>59</v>
      </c>
      <c r="E65" s="25">
        <v>96107.199999999997</v>
      </c>
      <c r="F65" s="28">
        <f>15117.8+46756</f>
        <v>61873.8</v>
      </c>
      <c r="G65" s="28">
        <f>4428.49+13953.15</f>
        <v>18381.64</v>
      </c>
      <c r="H65" s="31">
        <f>G65/F65</f>
        <v>0.29708277170627956</v>
      </c>
    </row>
    <row r="66" spans="1:8" ht="23.25" customHeight="1">
      <c r="A66" s="35"/>
      <c r="B66" s="35"/>
      <c r="C66" s="35"/>
      <c r="D66" s="2" t="s">
        <v>5</v>
      </c>
      <c r="E66" s="26"/>
      <c r="F66" s="29"/>
      <c r="G66" s="29"/>
      <c r="H66" s="32"/>
    </row>
    <row r="67" spans="1:8" ht="47.25" customHeight="1">
      <c r="A67" s="35"/>
      <c r="B67" s="35"/>
      <c r="C67" s="35"/>
      <c r="D67" s="3" t="s">
        <v>2</v>
      </c>
      <c r="E67" s="26"/>
      <c r="F67" s="29"/>
      <c r="G67" s="29"/>
      <c r="H67" s="32"/>
    </row>
    <row r="68" spans="1:8" ht="22.5" customHeight="1">
      <c r="A68" s="35"/>
      <c r="B68" s="35"/>
      <c r="C68" s="35"/>
      <c r="D68" s="2" t="s">
        <v>3</v>
      </c>
      <c r="E68" s="26"/>
      <c r="F68" s="29"/>
      <c r="G68" s="29"/>
      <c r="H68" s="32"/>
    </row>
    <row r="69" spans="1:8" ht="35.25" customHeight="1">
      <c r="A69" s="36"/>
      <c r="B69" s="36"/>
      <c r="C69" s="36"/>
      <c r="D69" s="3" t="s">
        <v>4</v>
      </c>
      <c r="E69" s="27"/>
      <c r="F69" s="30"/>
      <c r="G69" s="30"/>
      <c r="H69" s="33"/>
    </row>
    <row r="70" spans="1:8" ht="42" customHeight="1">
      <c r="A70" s="34"/>
      <c r="B70" s="34" t="s">
        <v>60</v>
      </c>
      <c r="C70" s="34" t="s">
        <v>91</v>
      </c>
      <c r="D70" s="3" t="s">
        <v>61</v>
      </c>
      <c r="E70" s="25">
        <v>105630</v>
      </c>
      <c r="F70" s="28">
        <f>24383.1+64504</f>
        <v>88887.1</v>
      </c>
      <c r="G70" s="28">
        <f>22901.36+64519.86</f>
        <v>87421.22</v>
      </c>
      <c r="H70" s="31">
        <f>G70/F70</f>
        <v>0.98350851810892692</v>
      </c>
    </row>
    <row r="71" spans="1:8" ht="23.25" customHeight="1">
      <c r="A71" s="35"/>
      <c r="B71" s="35"/>
      <c r="C71" s="35"/>
      <c r="D71" s="2" t="s">
        <v>5</v>
      </c>
      <c r="E71" s="26"/>
      <c r="F71" s="29"/>
      <c r="G71" s="29"/>
      <c r="H71" s="32"/>
    </row>
    <row r="72" spans="1:8" ht="51" customHeight="1">
      <c r="A72" s="35"/>
      <c r="B72" s="35"/>
      <c r="C72" s="35"/>
      <c r="D72" s="3" t="s">
        <v>2</v>
      </c>
      <c r="E72" s="26"/>
      <c r="F72" s="29"/>
      <c r="G72" s="29"/>
      <c r="H72" s="32"/>
    </row>
    <row r="73" spans="1:8" ht="22.5" customHeight="1">
      <c r="A73" s="35"/>
      <c r="B73" s="35"/>
      <c r="C73" s="35"/>
      <c r="D73" s="2" t="s">
        <v>3</v>
      </c>
      <c r="E73" s="26"/>
      <c r="F73" s="29"/>
      <c r="G73" s="29"/>
      <c r="H73" s="32"/>
    </row>
    <row r="74" spans="1:8" ht="36" customHeight="1">
      <c r="A74" s="36"/>
      <c r="B74" s="36"/>
      <c r="C74" s="36"/>
      <c r="D74" s="3" t="s">
        <v>4</v>
      </c>
      <c r="E74" s="27"/>
      <c r="F74" s="30"/>
      <c r="G74" s="30"/>
      <c r="H74" s="33"/>
    </row>
    <row r="75" spans="1:8" ht="72.75" customHeight="1">
      <c r="A75" s="34"/>
      <c r="B75" s="34" t="s">
        <v>58</v>
      </c>
      <c r="C75" s="34" t="s">
        <v>90</v>
      </c>
      <c r="D75" s="3" t="s">
        <v>24</v>
      </c>
      <c r="E75" s="25">
        <f>6580.2+1645</f>
        <v>8225.2000000000007</v>
      </c>
      <c r="F75" s="28">
        <f>6580.2+1645</f>
        <v>8225.2000000000007</v>
      </c>
      <c r="G75" s="28">
        <f>13281.58+656.7</f>
        <v>13938.28</v>
      </c>
      <c r="H75" s="31">
        <f>G75/F75</f>
        <v>1.6945825025531294</v>
      </c>
    </row>
    <row r="76" spans="1:8" ht="29.25" customHeight="1">
      <c r="A76" s="35"/>
      <c r="B76" s="35"/>
      <c r="C76" s="35"/>
      <c r="D76" s="2" t="s">
        <v>5</v>
      </c>
      <c r="E76" s="26"/>
      <c r="F76" s="29"/>
      <c r="G76" s="29"/>
      <c r="H76" s="32"/>
    </row>
    <row r="77" spans="1:8" ht="48" customHeight="1">
      <c r="A77" s="35"/>
      <c r="B77" s="35"/>
      <c r="C77" s="35"/>
      <c r="D77" s="3" t="s">
        <v>2</v>
      </c>
      <c r="E77" s="26"/>
      <c r="F77" s="29"/>
      <c r="G77" s="29"/>
      <c r="H77" s="32"/>
    </row>
    <row r="78" spans="1:8" ht="24" customHeight="1">
      <c r="A78" s="35"/>
      <c r="B78" s="35"/>
      <c r="C78" s="35"/>
      <c r="D78" s="2" t="s">
        <v>3</v>
      </c>
      <c r="E78" s="26"/>
      <c r="F78" s="29"/>
      <c r="G78" s="29"/>
      <c r="H78" s="32"/>
    </row>
    <row r="79" spans="1:8" ht="38.25" customHeight="1">
      <c r="A79" s="36"/>
      <c r="B79" s="36"/>
      <c r="C79" s="36"/>
      <c r="D79" s="3" t="s">
        <v>4</v>
      </c>
      <c r="E79" s="27"/>
      <c r="F79" s="30"/>
      <c r="G79" s="30"/>
      <c r="H79" s="33"/>
    </row>
    <row r="80" spans="1:8" ht="51" customHeight="1">
      <c r="A80" s="34"/>
      <c r="B80" s="34" t="s">
        <v>56</v>
      </c>
      <c r="C80" s="34" t="s">
        <v>90</v>
      </c>
      <c r="D80" s="3" t="s">
        <v>57</v>
      </c>
      <c r="E80" s="25">
        <f>242643.4+60660.9</f>
        <v>303304.3</v>
      </c>
      <c r="F80" s="28">
        <f>168718.9+39395.6</f>
        <v>208114.5</v>
      </c>
      <c r="G80" s="28">
        <f>16859.24+4770.55</f>
        <v>21629.79</v>
      </c>
      <c r="H80" s="31">
        <f>G80/F80</f>
        <v>0.10393216234332543</v>
      </c>
    </row>
    <row r="81" spans="1:8" ht="29.25" customHeight="1">
      <c r="A81" s="35"/>
      <c r="B81" s="35"/>
      <c r="C81" s="35"/>
      <c r="D81" s="2" t="s">
        <v>5</v>
      </c>
      <c r="E81" s="26"/>
      <c r="F81" s="29"/>
      <c r="G81" s="29"/>
      <c r="H81" s="32"/>
    </row>
    <row r="82" spans="1:8" ht="50.25" customHeight="1">
      <c r="A82" s="35"/>
      <c r="B82" s="35"/>
      <c r="C82" s="35"/>
      <c r="D82" s="3" t="s">
        <v>2</v>
      </c>
      <c r="E82" s="26"/>
      <c r="F82" s="29"/>
      <c r="G82" s="29"/>
      <c r="H82" s="32"/>
    </row>
    <row r="83" spans="1:8" ht="27" customHeight="1">
      <c r="A83" s="35"/>
      <c r="B83" s="35"/>
      <c r="C83" s="35"/>
      <c r="D83" s="2" t="s">
        <v>3</v>
      </c>
      <c r="E83" s="26"/>
      <c r="F83" s="29"/>
      <c r="G83" s="29"/>
      <c r="H83" s="32"/>
    </row>
    <row r="84" spans="1:8" ht="32.25" customHeight="1">
      <c r="A84" s="36"/>
      <c r="B84" s="36"/>
      <c r="C84" s="36"/>
      <c r="D84" s="3" t="s">
        <v>4</v>
      </c>
      <c r="E84" s="27"/>
      <c r="F84" s="30"/>
      <c r="G84" s="30"/>
      <c r="H84" s="33"/>
    </row>
    <row r="85" spans="1:8" ht="49.5" customHeight="1">
      <c r="A85" s="34"/>
      <c r="B85" s="34" t="s">
        <v>25</v>
      </c>
      <c r="C85" s="34" t="s">
        <v>90</v>
      </c>
      <c r="D85" s="3" t="s">
        <v>26</v>
      </c>
      <c r="E85" s="25">
        <f>108993+363307</f>
        <v>472300</v>
      </c>
      <c r="F85" s="28">
        <f>94278+363307</f>
        <v>457585</v>
      </c>
      <c r="G85" s="28">
        <f>94277.97+511059.07</f>
        <v>605337.04</v>
      </c>
      <c r="H85" s="31">
        <f>G85/F85</f>
        <v>1.3228952872143973</v>
      </c>
    </row>
    <row r="86" spans="1:8" ht="27" customHeight="1">
      <c r="A86" s="35"/>
      <c r="B86" s="35"/>
      <c r="C86" s="35"/>
      <c r="D86" s="2" t="s">
        <v>27</v>
      </c>
      <c r="E86" s="26"/>
      <c r="F86" s="29"/>
      <c r="G86" s="29"/>
      <c r="H86" s="32"/>
    </row>
    <row r="87" spans="1:8" ht="27" customHeight="1">
      <c r="A87" s="35"/>
      <c r="B87" s="35"/>
      <c r="C87" s="35"/>
      <c r="D87" s="3" t="s">
        <v>62</v>
      </c>
      <c r="E87" s="26"/>
      <c r="F87" s="29"/>
      <c r="G87" s="29"/>
      <c r="H87" s="32"/>
    </row>
    <row r="88" spans="1:8" ht="27" customHeight="1">
      <c r="A88" s="35"/>
      <c r="B88" s="35"/>
      <c r="C88" s="35"/>
      <c r="D88" s="2" t="s">
        <v>28</v>
      </c>
      <c r="E88" s="26"/>
      <c r="F88" s="29"/>
      <c r="G88" s="29"/>
      <c r="H88" s="32"/>
    </row>
    <row r="89" spans="1:8" ht="24" customHeight="1">
      <c r="A89" s="35"/>
      <c r="B89" s="35"/>
      <c r="C89" s="35"/>
      <c r="D89" s="2" t="s">
        <v>30</v>
      </c>
      <c r="E89" s="26"/>
      <c r="F89" s="29"/>
      <c r="G89" s="29"/>
      <c r="H89" s="32"/>
    </row>
    <row r="90" spans="1:8" ht="40.5" customHeight="1">
      <c r="A90" s="36"/>
      <c r="B90" s="36"/>
      <c r="C90" s="36"/>
      <c r="D90" s="3" t="s">
        <v>29</v>
      </c>
      <c r="E90" s="27"/>
      <c r="F90" s="30"/>
      <c r="G90" s="30"/>
      <c r="H90" s="33"/>
    </row>
    <row r="91" spans="1:8" ht="51.75" customHeight="1">
      <c r="A91" s="34"/>
      <c r="B91" s="34" t="s">
        <v>31</v>
      </c>
      <c r="C91" s="34" t="s">
        <v>90</v>
      </c>
      <c r="D91" s="3" t="s">
        <v>32</v>
      </c>
      <c r="E91" s="25">
        <f>75687.4+251650.1</f>
        <v>327337.5</v>
      </c>
      <c r="F91" s="28">
        <f>171687.4+251650.1</f>
        <v>423337.5</v>
      </c>
      <c r="G91" s="28">
        <f>170107.91+850539.55</f>
        <v>1020647.4600000001</v>
      </c>
      <c r="H91" s="31">
        <f>G91/F91</f>
        <v>2.4109545221011608</v>
      </c>
    </row>
    <row r="92" spans="1:8" ht="28.5" customHeight="1">
      <c r="A92" s="35"/>
      <c r="B92" s="35"/>
      <c r="C92" s="35"/>
      <c r="D92" s="2" t="s">
        <v>27</v>
      </c>
      <c r="E92" s="26"/>
      <c r="F92" s="29"/>
      <c r="G92" s="29"/>
      <c r="H92" s="32"/>
    </row>
    <row r="93" spans="1:8" ht="27.75" customHeight="1">
      <c r="A93" s="35"/>
      <c r="B93" s="35"/>
      <c r="C93" s="35"/>
      <c r="D93" s="3" t="s">
        <v>33</v>
      </c>
      <c r="E93" s="26"/>
      <c r="F93" s="29"/>
      <c r="G93" s="29"/>
      <c r="H93" s="32"/>
    </row>
    <row r="94" spans="1:8" ht="27.75" customHeight="1">
      <c r="A94" s="35"/>
      <c r="B94" s="35"/>
      <c r="C94" s="35"/>
      <c r="D94" s="2" t="s">
        <v>28</v>
      </c>
      <c r="E94" s="26"/>
      <c r="F94" s="29"/>
      <c r="G94" s="29"/>
      <c r="H94" s="32"/>
    </row>
    <row r="95" spans="1:8" ht="27" customHeight="1">
      <c r="A95" s="35"/>
      <c r="B95" s="35"/>
      <c r="C95" s="35"/>
      <c r="D95" s="2" t="s">
        <v>30</v>
      </c>
      <c r="E95" s="26"/>
      <c r="F95" s="29"/>
      <c r="G95" s="29"/>
      <c r="H95" s="32"/>
    </row>
    <row r="96" spans="1:8" ht="42" customHeight="1">
      <c r="A96" s="36"/>
      <c r="B96" s="36"/>
      <c r="C96" s="36"/>
      <c r="D96" s="3" t="s">
        <v>29</v>
      </c>
      <c r="E96" s="27"/>
      <c r="F96" s="30"/>
      <c r="G96" s="30"/>
      <c r="H96" s="33"/>
    </row>
    <row r="97" spans="1:8" ht="57" customHeight="1">
      <c r="A97" s="34"/>
      <c r="B97" s="34" t="s">
        <v>34</v>
      </c>
      <c r="C97" s="34" t="s">
        <v>91</v>
      </c>
      <c r="D97" s="3" t="s">
        <v>63</v>
      </c>
      <c r="E97" s="25">
        <f>8225.2+41126</f>
        <v>49351.199999999997</v>
      </c>
      <c r="F97" s="28">
        <f>8225.2+41126</f>
        <v>49351.199999999997</v>
      </c>
      <c r="G97" s="28">
        <f>5611.25+32419.74</f>
        <v>38030.990000000005</v>
      </c>
      <c r="H97" s="31">
        <f>G97/F97</f>
        <v>0.77061935677349302</v>
      </c>
    </row>
    <row r="98" spans="1:8" ht="29.25" customHeight="1">
      <c r="A98" s="35"/>
      <c r="B98" s="35"/>
      <c r="C98" s="35"/>
      <c r="D98" s="2" t="s">
        <v>27</v>
      </c>
      <c r="E98" s="26"/>
      <c r="F98" s="29"/>
      <c r="G98" s="29"/>
      <c r="H98" s="32"/>
    </row>
    <row r="99" spans="1:8" ht="19.5" customHeight="1">
      <c r="A99" s="35"/>
      <c r="B99" s="35"/>
      <c r="C99" s="35"/>
      <c r="D99" s="3" t="s">
        <v>62</v>
      </c>
      <c r="E99" s="26"/>
      <c r="F99" s="29"/>
      <c r="G99" s="29"/>
      <c r="H99" s="32"/>
    </row>
    <row r="100" spans="1:8" ht="28.5" customHeight="1">
      <c r="A100" s="35"/>
      <c r="B100" s="35"/>
      <c r="C100" s="35"/>
      <c r="D100" s="2" t="s">
        <v>28</v>
      </c>
      <c r="E100" s="26"/>
      <c r="F100" s="29"/>
      <c r="G100" s="29"/>
      <c r="H100" s="32"/>
    </row>
    <row r="101" spans="1:8" ht="24" customHeight="1">
      <c r="A101" s="35"/>
      <c r="B101" s="35"/>
      <c r="C101" s="35"/>
      <c r="D101" s="2" t="s">
        <v>30</v>
      </c>
      <c r="E101" s="26"/>
      <c r="F101" s="29"/>
      <c r="G101" s="29"/>
      <c r="H101" s="32"/>
    </row>
    <row r="102" spans="1:8" ht="54.75" customHeight="1">
      <c r="A102" s="36"/>
      <c r="B102" s="36"/>
      <c r="C102" s="36"/>
      <c r="D102" s="3" t="s">
        <v>67</v>
      </c>
      <c r="E102" s="27"/>
      <c r="F102" s="30"/>
      <c r="G102" s="30"/>
      <c r="H102" s="33"/>
    </row>
    <row r="103" spans="1:8" ht="63.75" customHeight="1">
      <c r="A103" s="34"/>
      <c r="B103" s="34" t="s">
        <v>64</v>
      </c>
      <c r="C103" s="34" t="s">
        <v>91</v>
      </c>
      <c r="D103" s="3" t="s">
        <v>65</v>
      </c>
      <c r="E103" s="25">
        <v>139481</v>
      </c>
      <c r="F103" s="28">
        <f>6580.2+132900.8</f>
        <v>139481</v>
      </c>
      <c r="G103" s="28">
        <v>0</v>
      </c>
      <c r="H103" s="28">
        <f>G103/F103</f>
        <v>0</v>
      </c>
    </row>
    <row r="104" spans="1:8" ht="27" customHeight="1">
      <c r="A104" s="35"/>
      <c r="B104" s="35"/>
      <c r="C104" s="35"/>
      <c r="D104" s="2" t="s">
        <v>27</v>
      </c>
      <c r="E104" s="26"/>
      <c r="F104" s="29"/>
      <c r="G104" s="29"/>
      <c r="H104" s="29"/>
    </row>
    <row r="105" spans="1:8" ht="23.25" customHeight="1">
      <c r="A105" s="35"/>
      <c r="B105" s="35"/>
      <c r="C105" s="35"/>
      <c r="D105" s="3" t="s">
        <v>66</v>
      </c>
      <c r="E105" s="26"/>
      <c r="F105" s="29"/>
      <c r="G105" s="29"/>
      <c r="H105" s="29"/>
    </row>
    <row r="106" spans="1:8" ht="33" customHeight="1">
      <c r="A106" s="35"/>
      <c r="B106" s="35"/>
      <c r="C106" s="35"/>
      <c r="D106" s="2" t="s">
        <v>28</v>
      </c>
      <c r="E106" s="26"/>
      <c r="F106" s="29"/>
      <c r="G106" s="29"/>
      <c r="H106" s="29"/>
    </row>
    <row r="107" spans="1:8" ht="23.25" customHeight="1">
      <c r="A107" s="35"/>
      <c r="B107" s="35"/>
      <c r="C107" s="35"/>
      <c r="D107" s="2" t="s">
        <v>30</v>
      </c>
      <c r="E107" s="26"/>
      <c r="F107" s="29"/>
      <c r="G107" s="29"/>
      <c r="H107" s="29"/>
    </row>
    <row r="108" spans="1:8" ht="54" customHeight="1">
      <c r="A108" s="36"/>
      <c r="B108" s="36"/>
      <c r="C108" s="36"/>
      <c r="D108" s="3" t="s">
        <v>67</v>
      </c>
      <c r="E108" s="27"/>
      <c r="F108" s="30"/>
      <c r="G108" s="30"/>
      <c r="H108" s="30"/>
    </row>
    <row r="109" spans="1:8" ht="59.25" customHeight="1">
      <c r="A109" s="34"/>
      <c r="B109" s="34" t="s">
        <v>68</v>
      </c>
      <c r="C109" s="34" t="s">
        <v>90</v>
      </c>
      <c r="D109" s="3" t="s">
        <v>69</v>
      </c>
      <c r="E109" s="25">
        <f>4112.6+1028.2</f>
        <v>5140.8</v>
      </c>
      <c r="F109" s="28">
        <f>4112.6+0</f>
        <v>4112.6000000000004</v>
      </c>
      <c r="G109" s="28">
        <v>0</v>
      </c>
      <c r="H109" s="28">
        <f>G109/F109</f>
        <v>0</v>
      </c>
    </row>
    <row r="110" spans="1:8" ht="26.25" customHeight="1">
      <c r="A110" s="35"/>
      <c r="B110" s="35"/>
      <c r="C110" s="35"/>
      <c r="D110" s="2" t="s">
        <v>27</v>
      </c>
      <c r="E110" s="26"/>
      <c r="F110" s="29"/>
      <c r="G110" s="29"/>
      <c r="H110" s="29"/>
    </row>
    <row r="111" spans="1:8" ht="27.75" customHeight="1">
      <c r="A111" s="35"/>
      <c r="B111" s="35"/>
      <c r="C111" s="35"/>
      <c r="D111" s="3" t="s">
        <v>62</v>
      </c>
      <c r="E111" s="26"/>
      <c r="F111" s="29"/>
      <c r="G111" s="29"/>
      <c r="H111" s="29"/>
    </row>
    <row r="112" spans="1:8" ht="24" customHeight="1">
      <c r="A112" s="35"/>
      <c r="B112" s="35"/>
      <c r="C112" s="35"/>
      <c r="D112" s="2" t="s">
        <v>30</v>
      </c>
      <c r="E112" s="26"/>
      <c r="F112" s="29"/>
      <c r="G112" s="29"/>
      <c r="H112" s="29"/>
    </row>
    <row r="113" spans="1:8" ht="37.5" customHeight="1">
      <c r="A113" s="36"/>
      <c r="B113" s="36"/>
      <c r="C113" s="36"/>
      <c r="D113" s="3" t="s">
        <v>70</v>
      </c>
      <c r="E113" s="27"/>
      <c r="F113" s="30"/>
      <c r="G113" s="30"/>
      <c r="H113" s="30"/>
    </row>
    <row r="114" spans="1:8" ht="55.5" customHeight="1">
      <c r="A114" s="34"/>
      <c r="B114" s="34" t="s">
        <v>71</v>
      </c>
      <c r="C114" s="34" t="s">
        <v>90</v>
      </c>
      <c r="D114" s="3" t="s">
        <v>81</v>
      </c>
      <c r="E114" s="25">
        <v>0</v>
      </c>
      <c r="F114" s="28">
        <f>960+4647</f>
        <v>5607</v>
      </c>
      <c r="G114" s="28">
        <f>929.34+4646.71</f>
        <v>5576.05</v>
      </c>
      <c r="H114" s="31">
        <f>G114/F114</f>
        <v>0.9944801141430355</v>
      </c>
    </row>
    <row r="115" spans="1:8" ht="29.25" customHeight="1">
      <c r="A115" s="35"/>
      <c r="B115" s="35"/>
      <c r="C115" s="35"/>
      <c r="D115" s="2" t="s">
        <v>27</v>
      </c>
      <c r="E115" s="26"/>
      <c r="F115" s="29"/>
      <c r="G115" s="29"/>
      <c r="H115" s="32"/>
    </row>
    <row r="116" spans="1:8" ht="24.75" customHeight="1">
      <c r="A116" s="35"/>
      <c r="B116" s="35"/>
      <c r="C116" s="35"/>
      <c r="D116" s="3" t="s">
        <v>62</v>
      </c>
      <c r="E116" s="26"/>
      <c r="F116" s="29"/>
      <c r="G116" s="29"/>
      <c r="H116" s="32"/>
    </row>
    <row r="117" spans="1:8" ht="24" customHeight="1">
      <c r="A117" s="35"/>
      <c r="B117" s="35"/>
      <c r="C117" s="35"/>
      <c r="D117" s="2" t="s">
        <v>30</v>
      </c>
      <c r="E117" s="26"/>
      <c r="F117" s="29"/>
      <c r="G117" s="29"/>
      <c r="H117" s="32"/>
    </row>
    <row r="118" spans="1:8" ht="61.5" customHeight="1">
      <c r="A118" s="36"/>
      <c r="B118" s="36"/>
      <c r="C118" s="36"/>
      <c r="D118" s="3" t="s">
        <v>82</v>
      </c>
      <c r="E118" s="27"/>
      <c r="F118" s="30"/>
      <c r="G118" s="30"/>
      <c r="H118" s="33"/>
    </row>
    <row r="119" spans="1:8" ht="80.25" customHeight="1">
      <c r="A119" s="34"/>
      <c r="B119" s="34" t="s">
        <v>72</v>
      </c>
      <c r="C119" s="34" t="s">
        <v>90</v>
      </c>
      <c r="D119" s="3" t="s">
        <v>73</v>
      </c>
      <c r="E119" s="25">
        <f>0</f>
        <v>0</v>
      </c>
      <c r="F119" s="28">
        <f>8616.7+1744.5</f>
        <v>10361.200000000001</v>
      </c>
      <c r="G119" s="28">
        <f>8616.65+1723.33</f>
        <v>10339.98</v>
      </c>
      <c r="H119" s="31">
        <f>G119/F119</f>
        <v>0.99795197467474794</v>
      </c>
    </row>
    <row r="120" spans="1:8" ht="29.25" customHeight="1">
      <c r="A120" s="35"/>
      <c r="B120" s="35"/>
      <c r="C120" s="35"/>
      <c r="D120" s="2" t="s">
        <v>27</v>
      </c>
      <c r="E120" s="26"/>
      <c r="F120" s="29"/>
      <c r="G120" s="29"/>
      <c r="H120" s="32"/>
    </row>
    <row r="121" spans="1:8" ht="27.75" customHeight="1">
      <c r="A121" s="35"/>
      <c r="B121" s="35"/>
      <c r="C121" s="35"/>
      <c r="D121" s="3" t="s">
        <v>62</v>
      </c>
      <c r="E121" s="26"/>
      <c r="F121" s="29"/>
      <c r="G121" s="29"/>
      <c r="H121" s="32"/>
    </row>
    <row r="122" spans="1:8" ht="29.25" customHeight="1">
      <c r="A122" s="35"/>
      <c r="B122" s="35"/>
      <c r="C122" s="35"/>
      <c r="D122" s="2" t="s">
        <v>30</v>
      </c>
      <c r="E122" s="26"/>
      <c r="F122" s="29"/>
      <c r="G122" s="29"/>
      <c r="H122" s="32"/>
    </row>
    <row r="123" spans="1:8" ht="78" customHeight="1">
      <c r="A123" s="36"/>
      <c r="B123" s="36"/>
      <c r="C123" s="36"/>
      <c r="D123" s="3" t="s">
        <v>74</v>
      </c>
      <c r="E123" s="27"/>
      <c r="F123" s="30"/>
      <c r="G123" s="30"/>
      <c r="H123" s="33"/>
    </row>
    <row r="124" spans="1:8" ht="44.25" customHeight="1">
      <c r="A124" s="34"/>
      <c r="B124" s="34" t="s">
        <v>36</v>
      </c>
      <c r="C124" s="34" t="s">
        <v>90</v>
      </c>
      <c r="D124" s="3" t="s">
        <v>39</v>
      </c>
      <c r="E124" s="25">
        <f>432908.7+108227.2</f>
        <v>541135.9</v>
      </c>
      <c r="F124" s="28">
        <f>432908.7+116327.2</f>
        <v>549235.9</v>
      </c>
      <c r="G124" s="28">
        <f>578030.51+115606.1</f>
        <v>693636.61</v>
      </c>
      <c r="H124" s="31">
        <f>G124/F124</f>
        <v>1.2629120019284974</v>
      </c>
    </row>
    <row r="125" spans="1:8" ht="27" customHeight="1">
      <c r="A125" s="35"/>
      <c r="B125" s="35"/>
      <c r="C125" s="35"/>
      <c r="D125" s="2" t="s">
        <v>27</v>
      </c>
      <c r="E125" s="26"/>
      <c r="F125" s="29"/>
      <c r="G125" s="29"/>
      <c r="H125" s="32"/>
    </row>
    <row r="126" spans="1:8" ht="98.25" customHeight="1">
      <c r="A126" s="35"/>
      <c r="B126" s="35"/>
      <c r="C126" s="35"/>
      <c r="D126" s="3" t="s">
        <v>37</v>
      </c>
      <c r="E126" s="26"/>
      <c r="F126" s="29"/>
      <c r="G126" s="29"/>
      <c r="H126" s="32"/>
    </row>
    <row r="127" spans="1:8" ht="26.25" customHeight="1">
      <c r="A127" s="35"/>
      <c r="B127" s="35"/>
      <c r="C127" s="35"/>
      <c r="D127" s="2" t="s">
        <v>28</v>
      </c>
      <c r="E127" s="26"/>
      <c r="F127" s="29"/>
      <c r="G127" s="29"/>
      <c r="H127" s="32"/>
    </row>
    <row r="128" spans="1:8" ht="27" customHeight="1">
      <c r="A128" s="35"/>
      <c r="B128" s="35"/>
      <c r="C128" s="35"/>
      <c r="D128" s="2" t="s">
        <v>30</v>
      </c>
      <c r="E128" s="26"/>
      <c r="F128" s="29"/>
      <c r="G128" s="29"/>
      <c r="H128" s="32"/>
    </row>
    <row r="129" spans="1:8" ht="45" customHeight="1">
      <c r="A129" s="36"/>
      <c r="B129" s="36"/>
      <c r="C129" s="36"/>
      <c r="D129" s="3" t="s">
        <v>38</v>
      </c>
      <c r="E129" s="27"/>
      <c r="F129" s="30"/>
      <c r="G129" s="30"/>
      <c r="H129" s="33"/>
    </row>
    <row r="130" spans="1:8" ht="48" customHeight="1">
      <c r="A130" s="34"/>
      <c r="B130" s="34" t="s">
        <v>40</v>
      </c>
      <c r="C130" s="34" t="s">
        <v>90</v>
      </c>
      <c r="D130" s="3" t="s">
        <v>41</v>
      </c>
      <c r="E130" s="25">
        <v>856128.1</v>
      </c>
      <c r="F130" s="28">
        <f>254898.3+586200.1</f>
        <v>841098.39999999991</v>
      </c>
      <c r="G130" s="28">
        <f>254898.3+977782.5</f>
        <v>1232680.8</v>
      </c>
      <c r="H130" s="31">
        <f>G130/F130</f>
        <v>1.4655607477079973</v>
      </c>
    </row>
    <row r="131" spans="1:8" ht="26.25" customHeight="1">
      <c r="A131" s="35"/>
      <c r="B131" s="35"/>
      <c r="C131" s="35"/>
      <c r="D131" s="2" t="s">
        <v>27</v>
      </c>
      <c r="E131" s="26"/>
      <c r="F131" s="29"/>
      <c r="G131" s="29"/>
      <c r="H131" s="32"/>
    </row>
    <row r="132" spans="1:8" ht="34.5" customHeight="1">
      <c r="A132" s="35"/>
      <c r="B132" s="35"/>
      <c r="C132" s="35"/>
      <c r="D132" s="3" t="s">
        <v>43</v>
      </c>
      <c r="E132" s="26"/>
      <c r="F132" s="29"/>
      <c r="G132" s="29"/>
      <c r="H132" s="32"/>
    </row>
    <row r="133" spans="1:8" ht="27" customHeight="1">
      <c r="A133" s="35"/>
      <c r="B133" s="35"/>
      <c r="C133" s="35"/>
      <c r="D133" s="2" t="s">
        <v>28</v>
      </c>
      <c r="E133" s="26"/>
      <c r="F133" s="29"/>
      <c r="G133" s="29"/>
      <c r="H133" s="32"/>
    </row>
    <row r="134" spans="1:8" ht="27.75" customHeight="1">
      <c r="A134" s="35"/>
      <c r="B134" s="35"/>
      <c r="C134" s="35"/>
      <c r="D134" s="2" t="s">
        <v>30</v>
      </c>
      <c r="E134" s="26"/>
      <c r="F134" s="29"/>
      <c r="G134" s="29"/>
      <c r="H134" s="32"/>
    </row>
    <row r="135" spans="1:8" ht="42.75" customHeight="1">
      <c r="A135" s="36"/>
      <c r="B135" s="36"/>
      <c r="C135" s="36"/>
      <c r="D135" s="3" t="s">
        <v>42</v>
      </c>
      <c r="E135" s="27"/>
      <c r="F135" s="30"/>
      <c r="G135" s="30"/>
      <c r="H135" s="33"/>
    </row>
    <row r="136" spans="1:8" ht="51.75" customHeight="1">
      <c r="A136" s="34"/>
      <c r="B136" s="34" t="s">
        <v>44</v>
      </c>
      <c r="C136" s="34" t="s">
        <v>90</v>
      </c>
      <c r="D136" s="3" t="s">
        <v>45</v>
      </c>
      <c r="E136" s="25">
        <v>0</v>
      </c>
      <c r="F136" s="28">
        <f>2835.9+14179.1</f>
        <v>17015</v>
      </c>
      <c r="G136" s="28">
        <f>2835.83+14179.15</f>
        <v>17014.98</v>
      </c>
      <c r="H136" s="31">
        <f>G136/F136</f>
        <v>0.99999882456655886</v>
      </c>
    </row>
    <row r="137" spans="1:8" ht="27" customHeight="1">
      <c r="A137" s="35"/>
      <c r="B137" s="35"/>
      <c r="C137" s="35"/>
      <c r="D137" s="2" t="s">
        <v>27</v>
      </c>
      <c r="E137" s="26"/>
      <c r="F137" s="29"/>
      <c r="G137" s="29"/>
      <c r="H137" s="32"/>
    </row>
    <row r="138" spans="1:8" ht="33.75" customHeight="1">
      <c r="A138" s="35"/>
      <c r="B138" s="35"/>
      <c r="C138" s="35"/>
      <c r="D138" s="3" t="s">
        <v>80</v>
      </c>
      <c r="E138" s="26"/>
      <c r="F138" s="29"/>
      <c r="G138" s="29"/>
      <c r="H138" s="32"/>
    </row>
    <row r="139" spans="1:8" ht="27.75" customHeight="1">
      <c r="A139" s="35"/>
      <c r="B139" s="35"/>
      <c r="C139" s="35"/>
      <c r="D139" s="2" t="s">
        <v>28</v>
      </c>
      <c r="E139" s="26"/>
      <c r="F139" s="29"/>
      <c r="G139" s="29"/>
      <c r="H139" s="32"/>
    </row>
    <row r="140" spans="1:8" ht="29.25" customHeight="1">
      <c r="A140" s="35"/>
      <c r="B140" s="35"/>
      <c r="C140" s="35"/>
      <c r="D140" s="2" t="s">
        <v>30</v>
      </c>
      <c r="E140" s="26"/>
      <c r="F140" s="29"/>
      <c r="G140" s="29"/>
      <c r="H140" s="32"/>
    </row>
    <row r="141" spans="1:8" ht="57.75" customHeight="1">
      <c r="A141" s="36"/>
      <c r="B141" s="36"/>
      <c r="C141" s="36"/>
      <c r="D141" s="3" t="s">
        <v>46</v>
      </c>
      <c r="E141" s="27"/>
      <c r="F141" s="30"/>
      <c r="G141" s="30"/>
      <c r="H141" s="33"/>
    </row>
    <row r="142" spans="1:8" ht="54" customHeight="1">
      <c r="A142" s="34"/>
      <c r="B142" s="34" t="s">
        <v>75</v>
      </c>
      <c r="C142" s="34" t="s">
        <v>90</v>
      </c>
      <c r="D142" s="3" t="s">
        <v>76</v>
      </c>
      <c r="E142" s="25">
        <f>8225.2+41126</f>
        <v>49351.199999999997</v>
      </c>
      <c r="F142" s="28">
        <v>41126</v>
      </c>
      <c r="G142" s="28">
        <f>0</f>
        <v>0</v>
      </c>
      <c r="H142" s="28">
        <f>G142/F142</f>
        <v>0</v>
      </c>
    </row>
    <row r="143" spans="1:8" ht="27" customHeight="1">
      <c r="A143" s="35"/>
      <c r="B143" s="35"/>
      <c r="C143" s="35"/>
      <c r="D143" s="2" t="s">
        <v>28</v>
      </c>
      <c r="E143" s="26"/>
      <c r="F143" s="29"/>
      <c r="G143" s="29"/>
      <c r="H143" s="29"/>
    </row>
    <row r="144" spans="1:8" ht="30.75" customHeight="1">
      <c r="A144" s="35"/>
      <c r="B144" s="35"/>
      <c r="C144" s="35"/>
      <c r="D144" s="2" t="s">
        <v>30</v>
      </c>
      <c r="E144" s="26"/>
      <c r="F144" s="29"/>
      <c r="G144" s="29"/>
      <c r="H144" s="29"/>
    </row>
    <row r="145" spans="1:8" ht="43.5" customHeight="1">
      <c r="A145" s="36"/>
      <c r="B145" s="36"/>
      <c r="C145" s="36"/>
      <c r="D145" s="3" t="s">
        <v>77</v>
      </c>
      <c r="E145" s="27"/>
      <c r="F145" s="30"/>
      <c r="G145" s="30"/>
      <c r="H145" s="30"/>
    </row>
    <row r="146" spans="1:8" ht="53.25" customHeight="1">
      <c r="A146" s="34"/>
      <c r="B146" s="34" t="s">
        <v>78</v>
      </c>
      <c r="C146" s="34" t="s">
        <v>90</v>
      </c>
      <c r="D146" s="3" t="s">
        <v>79</v>
      </c>
      <c r="E146" s="25">
        <v>239481</v>
      </c>
      <c r="F146" s="28">
        <f>232900.8</f>
        <v>232900.8</v>
      </c>
      <c r="G146" s="28">
        <f>0</f>
        <v>0</v>
      </c>
      <c r="H146" s="28">
        <f>G146/F146</f>
        <v>0</v>
      </c>
    </row>
    <row r="147" spans="1:8" ht="30" customHeight="1">
      <c r="A147" s="35"/>
      <c r="B147" s="35"/>
      <c r="C147" s="35"/>
      <c r="D147" s="2" t="s">
        <v>27</v>
      </c>
      <c r="E147" s="26"/>
      <c r="F147" s="29"/>
      <c r="G147" s="29"/>
      <c r="H147" s="29"/>
    </row>
    <row r="148" spans="1:8" ht="54" customHeight="1">
      <c r="A148" s="35"/>
      <c r="B148" s="35"/>
      <c r="C148" s="35"/>
      <c r="D148" s="3" t="s">
        <v>2</v>
      </c>
      <c r="E148" s="26"/>
      <c r="F148" s="29"/>
      <c r="G148" s="29"/>
      <c r="H148" s="29"/>
    </row>
    <row r="149" spans="1:8" ht="32.25" customHeight="1">
      <c r="A149" s="35"/>
      <c r="B149" s="35"/>
      <c r="C149" s="35"/>
      <c r="D149" s="2" t="s">
        <v>28</v>
      </c>
      <c r="E149" s="26"/>
      <c r="F149" s="29"/>
      <c r="G149" s="29"/>
      <c r="H149" s="29"/>
    </row>
    <row r="150" spans="1:8" ht="23.25" customHeight="1">
      <c r="A150" s="35"/>
      <c r="B150" s="35"/>
      <c r="C150" s="35"/>
      <c r="D150" s="2" t="s">
        <v>30</v>
      </c>
      <c r="E150" s="26"/>
      <c r="F150" s="29"/>
      <c r="G150" s="29"/>
      <c r="H150" s="29"/>
    </row>
    <row r="151" spans="1:8" ht="40.5" customHeight="1">
      <c r="A151" s="36"/>
      <c r="B151" s="36"/>
      <c r="C151" s="36"/>
      <c r="D151" s="3" t="s">
        <v>77</v>
      </c>
      <c r="E151" s="27"/>
      <c r="F151" s="30"/>
      <c r="G151" s="30"/>
      <c r="H151" s="30"/>
    </row>
    <row r="153" spans="1:8">
      <c r="E153" s="9"/>
      <c r="F153" s="6"/>
      <c r="G153" s="6"/>
    </row>
  </sheetData>
  <mergeCells count="194">
    <mergeCell ref="A6:B6"/>
    <mergeCell ref="G1:H1"/>
    <mergeCell ref="A20:A24"/>
    <mergeCell ref="B20:B24"/>
    <mergeCell ref="C20:C24"/>
    <mergeCell ref="A1:D1"/>
    <mergeCell ref="A15:A19"/>
    <mergeCell ref="A9:A13"/>
    <mergeCell ref="B9:B13"/>
    <mergeCell ref="C15:C19"/>
    <mergeCell ref="A35:A39"/>
    <mergeCell ref="B35:B39"/>
    <mergeCell ref="C35:C39"/>
    <mergeCell ref="B15:B19"/>
    <mergeCell ref="A30:A34"/>
    <mergeCell ref="B30:B34"/>
    <mergeCell ref="C30:C34"/>
    <mergeCell ref="A25:A29"/>
    <mergeCell ref="B25:B29"/>
    <mergeCell ref="C25:C29"/>
    <mergeCell ref="A45:A49"/>
    <mergeCell ref="B45:B49"/>
    <mergeCell ref="C45:C49"/>
    <mergeCell ref="A40:A44"/>
    <mergeCell ref="B40:B44"/>
    <mergeCell ref="C40:C44"/>
    <mergeCell ref="C60:C64"/>
    <mergeCell ref="A55:A59"/>
    <mergeCell ref="B55:B59"/>
    <mergeCell ref="C55:C59"/>
    <mergeCell ref="A50:A54"/>
    <mergeCell ref="B50:B54"/>
    <mergeCell ref="C50:C54"/>
    <mergeCell ref="A146:A151"/>
    <mergeCell ref="B146:B151"/>
    <mergeCell ref="C146:C151"/>
    <mergeCell ref="A75:A79"/>
    <mergeCell ref="B75:B79"/>
    <mergeCell ref="C75:C79"/>
    <mergeCell ref="A85:A90"/>
    <mergeCell ref="A91:A96"/>
    <mergeCell ref="B91:B96"/>
    <mergeCell ref="C91:C96"/>
    <mergeCell ref="C142:C145"/>
    <mergeCell ref="C136:C141"/>
    <mergeCell ref="A124:A129"/>
    <mergeCell ref="B124:B129"/>
    <mergeCell ref="C124:C129"/>
    <mergeCell ref="A136:A141"/>
    <mergeCell ref="B136:B141"/>
    <mergeCell ref="A142:A145"/>
    <mergeCell ref="B142:B145"/>
    <mergeCell ref="C9:C13"/>
    <mergeCell ref="A130:A135"/>
    <mergeCell ref="B130:B135"/>
    <mergeCell ref="C130:C135"/>
    <mergeCell ref="A97:A102"/>
    <mergeCell ref="B97:B102"/>
    <mergeCell ref="C97:C102"/>
    <mergeCell ref="C85:C90"/>
    <mergeCell ref="A60:A64"/>
    <mergeCell ref="B60:B64"/>
    <mergeCell ref="A70:A74"/>
    <mergeCell ref="B70:B74"/>
    <mergeCell ref="A65:A69"/>
    <mergeCell ref="B65:B69"/>
    <mergeCell ref="C65:C69"/>
    <mergeCell ref="C70:C74"/>
    <mergeCell ref="A109:A113"/>
    <mergeCell ref="B109:B113"/>
    <mergeCell ref="C109:C113"/>
    <mergeCell ref="A80:A84"/>
    <mergeCell ref="B80:B84"/>
    <mergeCell ref="C80:C84"/>
    <mergeCell ref="A103:A108"/>
    <mergeCell ref="B103:B108"/>
    <mergeCell ref="C103:C108"/>
    <mergeCell ref="B85:B90"/>
    <mergeCell ref="E9:E13"/>
    <mergeCell ref="F9:F13"/>
    <mergeCell ref="G9:G13"/>
    <mergeCell ref="H9:H13"/>
    <mergeCell ref="A119:A123"/>
    <mergeCell ref="B119:B123"/>
    <mergeCell ref="C119:C123"/>
    <mergeCell ref="A114:A118"/>
    <mergeCell ref="B114:B118"/>
    <mergeCell ref="C114:C118"/>
    <mergeCell ref="E20:E24"/>
    <mergeCell ref="F20:F24"/>
    <mergeCell ref="G20:G24"/>
    <mergeCell ref="H20:H24"/>
    <mergeCell ref="E15:E19"/>
    <mergeCell ref="F15:F19"/>
    <mergeCell ref="G15:G19"/>
    <mergeCell ref="H15:H19"/>
    <mergeCell ref="E30:E34"/>
    <mergeCell ref="F30:F34"/>
    <mergeCell ref="G30:G34"/>
    <mergeCell ref="H30:H34"/>
    <mergeCell ref="E25:E29"/>
    <mergeCell ref="F25:F29"/>
    <mergeCell ref="G25:G29"/>
    <mergeCell ref="H25:H29"/>
    <mergeCell ref="E40:E44"/>
    <mergeCell ref="F40:F44"/>
    <mergeCell ref="G40:G44"/>
    <mergeCell ref="H40:H44"/>
    <mergeCell ref="E35:E39"/>
    <mergeCell ref="F35:F39"/>
    <mergeCell ref="G35:G39"/>
    <mergeCell ref="H35:H39"/>
    <mergeCell ref="E50:E54"/>
    <mergeCell ref="F50:F54"/>
    <mergeCell ref="G50:G54"/>
    <mergeCell ref="H50:H54"/>
    <mergeCell ref="E45:E49"/>
    <mergeCell ref="F45:F49"/>
    <mergeCell ref="G45:G49"/>
    <mergeCell ref="H45:H49"/>
    <mergeCell ref="E60:E64"/>
    <mergeCell ref="F60:F64"/>
    <mergeCell ref="G60:G64"/>
    <mergeCell ref="H60:H64"/>
    <mergeCell ref="E55:E59"/>
    <mergeCell ref="F55:F59"/>
    <mergeCell ref="G55:G59"/>
    <mergeCell ref="H55:H59"/>
    <mergeCell ref="E70:E74"/>
    <mergeCell ref="F70:F74"/>
    <mergeCell ref="G70:G74"/>
    <mergeCell ref="H70:H74"/>
    <mergeCell ref="E65:E69"/>
    <mergeCell ref="F65:F69"/>
    <mergeCell ref="G65:G69"/>
    <mergeCell ref="H65:H69"/>
    <mergeCell ref="E80:E84"/>
    <mergeCell ref="F80:F84"/>
    <mergeCell ref="G80:G84"/>
    <mergeCell ref="H80:H84"/>
    <mergeCell ref="E75:E79"/>
    <mergeCell ref="F75:F79"/>
    <mergeCell ref="G75:G79"/>
    <mergeCell ref="H75:H79"/>
    <mergeCell ref="E91:E96"/>
    <mergeCell ref="F91:F96"/>
    <mergeCell ref="G91:G96"/>
    <mergeCell ref="H91:H96"/>
    <mergeCell ref="E85:E90"/>
    <mergeCell ref="F85:F90"/>
    <mergeCell ref="G85:G90"/>
    <mergeCell ref="H85:H90"/>
    <mergeCell ref="E103:E108"/>
    <mergeCell ref="F103:F108"/>
    <mergeCell ref="G103:G108"/>
    <mergeCell ref="H103:H108"/>
    <mergeCell ref="E97:E102"/>
    <mergeCell ref="F97:F102"/>
    <mergeCell ref="G97:G102"/>
    <mergeCell ref="H97:H102"/>
    <mergeCell ref="E114:E118"/>
    <mergeCell ref="F114:F118"/>
    <mergeCell ref="G114:G118"/>
    <mergeCell ref="H114:H118"/>
    <mergeCell ref="E109:E113"/>
    <mergeCell ref="F109:F113"/>
    <mergeCell ref="G109:G113"/>
    <mergeCell ref="H109:H113"/>
    <mergeCell ref="E124:E129"/>
    <mergeCell ref="F124:F129"/>
    <mergeCell ref="G124:G129"/>
    <mergeCell ref="H124:H129"/>
    <mergeCell ref="E119:E123"/>
    <mergeCell ref="F119:F123"/>
    <mergeCell ref="G119:G123"/>
    <mergeCell ref="H119:H123"/>
    <mergeCell ref="E136:E141"/>
    <mergeCell ref="F136:F141"/>
    <mergeCell ref="G136:G141"/>
    <mergeCell ref="H136:H141"/>
    <mergeCell ref="E130:E135"/>
    <mergeCell ref="F130:F135"/>
    <mergeCell ref="G130:G135"/>
    <mergeCell ref="H130:H135"/>
    <mergeCell ref="A2:H2"/>
    <mergeCell ref="A3:H3"/>
    <mergeCell ref="E146:E151"/>
    <mergeCell ref="F146:F151"/>
    <mergeCell ref="G146:G151"/>
    <mergeCell ref="H146:H151"/>
    <mergeCell ref="E142:E145"/>
    <mergeCell ref="F142:F145"/>
    <mergeCell ref="G142:G145"/>
    <mergeCell ref="H142:H145"/>
  </mergeCells>
  <phoneticPr fontId="5" type="noConversion"/>
  <pageMargins left="0" right="0" top="0.48" bottom="0.53" header="0.41" footer="0.32"/>
  <pageSetup paperSize="9" scale="70" firstPageNumber="3201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Kataroxakan_2015</vt:lpstr>
      <vt:lpstr>Kataroxakan_2015!Print_Titles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2016-04-19T12:02:16Z</cp:lastPrinted>
  <dcterms:created xsi:type="dcterms:W3CDTF">2007-06-08T11:55:52Z</dcterms:created>
  <dcterms:modified xsi:type="dcterms:W3CDTF">2016-06-23T08:31:29Z</dcterms:modified>
</cp:coreProperties>
</file>