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tabRatio="533"/>
  </bookViews>
  <sheets>
    <sheet name="Sheet1" sheetId="7" r:id="rId1"/>
    <sheet name="2015" sheetId="6" r:id="rId2"/>
  </sheets>
  <definedNames>
    <definedName name="_xlnm.Print_Area" localSheetId="1">'2015'!$A$1:$Y$14</definedName>
    <definedName name="_xlnm.Print_Area" localSheetId="0">Sheet1!$A$1:$N$20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13" i="6" l="1"/>
  <c r="M14" i="6"/>
  <c r="N10" i="6"/>
  <c r="O10" i="6" s="1"/>
  <c r="N7" i="6"/>
  <c r="N11" i="6"/>
  <c r="N8" i="6"/>
  <c r="N9" i="6"/>
  <c r="O9" i="6" s="1"/>
  <c r="N6" i="6"/>
  <c r="N5" i="6"/>
  <c r="N12" i="6"/>
  <c r="O12" i="6" s="1"/>
  <c r="K11" i="6"/>
  <c r="M11" i="6" s="1"/>
  <c r="O11" i="6" s="1"/>
  <c r="K10" i="6"/>
  <c r="M10" i="6"/>
  <c r="K9" i="6"/>
  <c r="M9" i="6" s="1"/>
  <c r="K8" i="6"/>
  <c r="K7" i="6"/>
  <c r="M7" i="6" s="1"/>
  <c r="O7" i="6" s="1"/>
  <c r="K6" i="6"/>
  <c r="K5" i="6"/>
  <c r="M5" i="6" s="1"/>
  <c r="O5" i="6" s="1"/>
  <c r="S13" i="6"/>
  <c r="U13" i="6"/>
  <c r="M6" i="6"/>
  <c r="O6" i="6"/>
  <c r="K12" i="6"/>
  <c r="M12" i="6"/>
  <c r="M8" i="6"/>
  <c r="O8" i="6"/>
  <c r="S4" i="6"/>
  <c r="U4" i="6"/>
  <c r="S14" i="6"/>
  <c r="U14" i="6"/>
  <c r="O14" i="6"/>
  <c r="O13" i="6"/>
</calcChain>
</file>

<file path=xl/sharedStrings.xml><?xml version="1.0" encoding="utf-8"?>
<sst xmlns="http://schemas.openxmlformats.org/spreadsheetml/2006/main" count="90" uniqueCount="77">
  <si>
    <t>քանակական</t>
  </si>
  <si>
    <t>Գ</t>
  </si>
  <si>
    <t>որակական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</si>
  <si>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</si>
  <si>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</si>
  <si>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</si>
  <si>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</si>
  <si>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</si>
  <si>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</si>
  <si>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</si>
  <si>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</si>
  <si>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</si>
  <si>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</si>
  <si>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</si>
  <si>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</si>
  <si>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</si>
  <si>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</si>
  <si>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</si>
  <si>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</si>
  <si>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</si>
  <si>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Հետազոտություն</t>
  </si>
  <si>
    <t>Դիտարկում</t>
  </si>
  <si>
    <t>Աշխատանքային խմբի նիստ</t>
  </si>
  <si>
    <t>Ուսումնասիրություն</t>
  </si>
  <si>
    <t>Ազգային Անվտանգության Խորհրդի աշխատակազմ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</si>
  <si>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</si>
  <si>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</si>
  <si>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</si>
  <si>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</si>
  <si>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</si>
  <si>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</si>
  <si>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</si>
  <si>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</si>
  <si>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 xml:space="preserve">Ոչ ֆինանսական ցուցանիշներ     
</t>
  </si>
  <si>
    <t>Ֆինանսական ցուցանիշներ (հազ. դրամ)</t>
  </si>
  <si>
    <t>Ծրագրի ընթացիկ կառավարմանն ուղղված նախատեսվող միջոցառումները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</si>
  <si>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</si>
  <si>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</si>
  <si>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</si>
  <si>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</si>
  <si>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</si>
  <si>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</si>
  <si>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</si>
  <si>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</si>
  <si>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</si>
  <si>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</si>
  <si>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</si>
  <si>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</si>
  <si>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</si>
  <si>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</si>
  <si>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</si>
  <si>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</si>
  <si>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</si>
  <si>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</si>
  <si>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</si>
  <si>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</si>
  <si>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</si>
  <si>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</si>
  <si>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</si>
  <si>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</si>
  <si>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</si>
  <si>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ՀՀ Ազգային անվտանգության խորհրդի քարտուղարի`միջազգային կազմակերպությունների ներկայացուցիչների,այլ երկրների գործընկերների հետ բանակցությունների, հանդիպումների, քննարկումների համար վերլուծական տեղեկանքների պատրաստում</t>
  </si>
  <si>
    <t>Ռազմավարական հետազոտությունների և վերլուծությունների իրականացում անվտանգության ոլորտի տարբեր բնագավառում</t>
  </si>
  <si>
    <t>Պետական հիմնարկների և կազմակերպությունների աշխատողների սոցիալական փաթեթով ապահովում</t>
  </si>
  <si>
    <t>ՀՀ ազգային անվտանգության խորհրդի աշխատակազմի  պետական ծառայողների վերապատրաստում</t>
  </si>
  <si>
    <t xml:space="preserve">  Թափուր պաշտոններ</t>
  </si>
  <si>
    <t>Ծրագրի դասիչը</t>
  </si>
  <si>
    <t>Վերապատրասմանը  մասնակցել են  21 աշխատ-ից 19- ը</t>
  </si>
  <si>
    <t>Աշխատանքային հանդիպումներ</t>
  </si>
  <si>
    <t>2015թ. 4-րդ եռամսյակում  տնտեսում որոշ հոդվածներով</t>
  </si>
  <si>
    <t>Վերապատրաստման ծառայություններ</t>
  </si>
  <si>
    <t xml:space="preserve">Պետական հիմնարկների և կազմակերպությունների աշխատողների առողջապահական փաթեթի,հիպոթեքային վարկի, ուսման վճարի և հանգստի ապահովման գծով ծախսերի փոխհատուցում   </t>
  </si>
  <si>
    <t>ՀՀ օրենքների և կառավարության որոշումների նախագծերի քննարկում և առաջարկությունների ներկայացում</t>
  </si>
  <si>
    <t>Հավելված N11</t>
  </si>
  <si>
    <t> Հ Ա Շ Վ Ե Տ Վ ՈՒ Թ Յ ՈՒ Ն</t>
  </si>
  <si>
    <t>01.01.15թ.- 01.01.16թ. ժամանակահատվածի համար</t>
  </si>
  <si>
    <t xml:space="preserve">Հայաստանի Հանրապետության ազգային անվտանգության խորհրդի աշխատակազմ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</si>
</sst>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215" formatCode="00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0" fontId="2" fillId="0" borderId="0"/>
  </cellStyleXfs>
  <cellXfs count="54">
    <xf numFmtId="0" fontId="0" fillId="0" borderId="0" xfId="0"/>
    <xf numFmtId="0" fontId="6" fillId="0" borderId="0" xfId="0" applyFont="1"/>
    <xf numFmtId="0" fontId="5" fillId="0" borderId="0" xfId="0" applyFont="1"/>
    <xf numFmtId="0" fontId="6" fillId="2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Protection="1">
      <protection hidden="1"/>
    </xf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Fill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2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21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3" borderId="3" xfId="2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4" fontId="6" fillId="0" borderId="0" xfId="0" applyNumberFormat="1" applyFont="1" applyFill="1"/>
    <xf numFmtId="0" fontId="6" fillId="3" borderId="1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textRotation="90"/>
    </xf>
    <xf numFmtId="0" fontId="6" fillId="2" borderId="2" xfId="2" applyFont="1" applyFill="1" applyBorder="1" applyAlignment="1">
      <alignment horizontal="center" vertical="center" textRotation="90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27" sqref="D27"/>
    </sheetView>
  </sheetViews>
  <sheetFormatPr defaultRowHeight="13.5"/>
  <cols>
    <col min="1" max="1" width="5.140625" style="33" customWidth="1"/>
    <col min="2" max="5" width="9.140625" style="33"/>
    <col min="6" max="6" width="11" style="33" customWidth="1"/>
    <col min="7" max="7" width="9.140625" style="33"/>
    <col min="8" max="8" width="10.7109375" style="33" customWidth="1"/>
    <col min="9" max="11" width="9.140625" style="33"/>
    <col min="12" max="12" width="34.5703125" style="33" customWidth="1"/>
    <col min="13" max="13" width="13.85546875" style="33" customWidth="1"/>
    <col min="14" max="16384" width="9.140625" style="33"/>
  </cols>
  <sheetData>
    <row r="1" spans="1:14" ht="20.25" customHeight="1">
      <c r="M1" s="34" t="s">
        <v>73</v>
      </c>
    </row>
    <row r="2" spans="1:14" ht="20.25" customHeight="1">
      <c r="M2" s="34"/>
    </row>
    <row r="3" spans="1:14" ht="20.25" customHeight="1">
      <c r="M3" s="34"/>
    </row>
    <row r="5" spans="1:14" ht="17.25">
      <c r="A5" s="39"/>
      <c r="C5" s="2"/>
      <c r="D5" s="2"/>
      <c r="L5" s="35"/>
    </row>
    <row r="6" spans="1:14">
      <c r="A6" s="39"/>
      <c r="C6" s="2"/>
      <c r="D6" s="2"/>
    </row>
    <row r="7" spans="1:14" ht="17.25">
      <c r="A7" s="38" t="s">
        <v>74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4" ht="47.25" customHeight="1">
      <c r="A8" s="40" t="s">
        <v>60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7"/>
    </row>
    <row r="9" spans="1:14" ht="39.75" customHeight="1">
      <c r="A9" s="41" t="s">
        <v>76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4" ht="17.25">
      <c r="A10" s="38" t="s">
        <v>75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4" ht="17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4" ht="15.7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53" right="0.24" top="0.74803149606299213" bottom="0.42" header="0.31496062992125984" footer="0.16"/>
  <pageSetup paperSize="9" scale="88" firstPageNumber="2749" orientation="landscape" useFirstPageNumber="1" r:id="rId1"/>
  <headerFooter>
    <oddFooter>&amp;L&amp;"GHEA Grapalat,Regular"&amp;8Հայաստանի Հանրապետության ֆինանսների նախարարություն&amp;R&amp;"GHEA Grapalat,Regular"&amp;9&amp;F &amp;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opLeftCell="I4" zoomScaleNormal="100" zoomScaleSheetLayoutView="100" workbookViewId="0">
      <selection activeCell="I4" sqref="I4"/>
    </sheetView>
  </sheetViews>
  <sheetFormatPr defaultColWidth="7.140625" defaultRowHeight="12.75"/>
  <cols>
    <col min="1" max="1" width="6.7109375" style="1" customWidth="1"/>
    <col min="2" max="2" width="3.140625" style="1" customWidth="1"/>
    <col min="3" max="3" width="6.5703125" style="1" customWidth="1"/>
    <col min="4" max="4" width="5" style="1" customWidth="1"/>
    <col min="5" max="5" width="5.42578125" style="1" customWidth="1"/>
    <col min="6" max="6" width="5" style="1" customWidth="1"/>
    <col min="7" max="7" width="3.7109375" style="1" customWidth="1"/>
    <col min="8" max="8" width="20.85546875" style="1" customWidth="1"/>
    <col min="9" max="9" width="39.7109375" style="1" customWidth="1"/>
    <col min="10" max="11" width="11" style="1" customWidth="1"/>
    <col min="12" max="12" width="10.28515625" style="1" customWidth="1"/>
    <col min="13" max="13" width="9.85546875" style="1" customWidth="1"/>
    <col min="14" max="14" width="10.5703125" style="1" customWidth="1"/>
    <col min="15" max="15" width="9" style="1" customWidth="1"/>
    <col min="16" max="16" width="14.42578125" style="1" customWidth="1"/>
    <col min="17" max="17" width="13.28515625" style="13" customWidth="1"/>
    <col min="18" max="18" width="9.5703125" style="13" customWidth="1"/>
    <col min="19" max="19" width="10" style="13" customWidth="1"/>
    <col min="20" max="20" width="9.85546875" style="13" customWidth="1"/>
    <col min="21" max="21" width="9" style="13" customWidth="1"/>
    <col min="22" max="22" width="17" style="1" customWidth="1"/>
    <col min="23" max="23" width="25.28515625" style="1" customWidth="1"/>
    <col min="24" max="24" width="17.85546875" style="1" customWidth="1"/>
    <col min="25" max="25" width="19" style="1" customWidth="1"/>
    <col min="26" max="16384" width="7.140625" style="10"/>
  </cols>
  <sheetData>
    <row r="1" spans="1:25" s="26" customFormat="1" ht="21.75" customHeight="1">
      <c r="A1" s="52" t="s">
        <v>25</v>
      </c>
      <c r="B1" s="52" t="s">
        <v>26</v>
      </c>
      <c r="C1" s="45" t="s">
        <v>27</v>
      </c>
      <c r="D1" s="46"/>
      <c r="E1" s="47"/>
      <c r="F1" s="48" t="s">
        <v>28</v>
      </c>
      <c r="G1" s="48" t="s">
        <v>29</v>
      </c>
      <c r="H1" s="50" t="s">
        <v>30</v>
      </c>
      <c r="I1" s="50" t="s">
        <v>31</v>
      </c>
      <c r="J1" s="50" t="s">
        <v>32</v>
      </c>
      <c r="K1" s="42" t="s">
        <v>33</v>
      </c>
      <c r="L1" s="43"/>
      <c r="M1" s="43"/>
      <c r="N1" s="43"/>
      <c r="O1" s="43"/>
      <c r="P1" s="44"/>
      <c r="Q1" s="42" t="s">
        <v>34</v>
      </c>
      <c r="R1" s="43"/>
      <c r="S1" s="43"/>
      <c r="T1" s="43"/>
      <c r="U1" s="43"/>
      <c r="V1" s="44"/>
      <c r="W1" s="23" t="s">
        <v>35</v>
      </c>
      <c r="X1" s="24"/>
      <c r="Y1" s="25"/>
    </row>
    <row r="2" spans="1:25" s="26" customFormat="1" ht="106.5" customHeight="1">
      <c r="A2" s="53"/>
      <c r="B2" s="53"/>
      <c r="C2" s="3" t="s">
        <v>66</v>
      </c>
      <c r="D2" s="45" t="s">
        <v>36</v>
      </c>
      <c r="E2" s="47"/>
      <c r="F2" s="49"/>
      <c r="G2" s="49"/>
      <c r="H2" s="51"/>
      <c r="I2" s="51"/>
      <c r="J2" s="51"/>
      <c r="K2" s="4" t="s">
        <v>37</v>
      </c>
      <c r="L2" s="5" t="s">
        <v>38</v>
      </c>
      <c r="M2" s="5" t="s">
        <v>39</v>
      </c>
      <c r="N2" s="5" t="s">
        <v>40</v>
      </c>
      <c r="O2" s="5" t="s">
        <v>41</v>
      </c>
      <c r="P2" s="5" t="s">
        <v>42</v>
      </c>
      <c r="Q2" s="8" t="s">
        <v>37</v>
      </c>
      <c r="R2" s="8" t="s">
        <v>43</v>
      </c>
      <c r="S2" s="8" t="s">
        <v>44</v>
      </c>
      <c r="T2" s="8" t="s">
        <v>45</v>
      </c>
      <c r="U2" s="8" t="s">
        <v>46</v>
      </c>
      <c r="V2" s="5" t="s">
        <v>47</v>
      </c>
      <c r="W2" s="5" t="s">
        <v>48</v>
      </c>
      <c r="X2" s="5" t="s">
        <v>49</v>
      </c>
      <c r="Y2" s="5" t="s">
        <v>50</v>
      </c>
    </row>
    <row r="3" spans="1:25" s="26" customFormat="1">
      <c r="A3" s="3" t="s">
        <v>51</v>
      </c>
      <c r="B3" s="3" t="s">
        <v>52</v>
      </c>
      <c r="C3" s="3" t="s">
        <v>1</v>
      </c>
      <c r="D3" s="3" t="s">
        <v>53</v>
      </c>
      <c r="E3" s="3" t="s">
        <v>54</v>
      </c>
      <c r="F3" s="3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7" t="s">
        <v>3</v>
      </c>
      <c r="L3" s="7" t="s">
        <v>4</v>
      </c>
      <c r="M3" s="7" t="s">
        <v>5</v>
      </c>
      <c r="N3" s="7" t="s">
        <v>6</v>
      </c>
      <c r="O3" s="7" t="s">
        <v>7</v>
      </c>
      <c r="P3" s="7" t="s">
        <v>8</v>
      </c>
      <c r="Q3" s="9" t="s">
        <v>9</v>
      </c>
      <c r="R3" s="9" t="s">
        <v>10</v>
      </c>
      <c r="S3" s="9" t="s">
        <v>11</v>
      </c>
      <c r="T3" s="9" t="s">
        <v>12</v>
      </c>
      <c r="U3" s="9" t="s">
        <v>13</v>
      </c>
      <c r="V3" s="7" t="s">
        <v>14</v>
      </c>
      <c r="W3" s="7" t="s">
        <v>15</v>
      </c>
      <c r="X3" s="7" t="s">
        <v>16</v>
      </c>
      <c r="Y3" s="7" t="s">
        <v>17</v>
      </c>
    </row>
    <row r="4" spans="1:25" ht="50.25" customHeight="1">
      <c r="A4" s="20">
        <v>105040</v>
      </c>
      <c r="B4" s="20" t="s">
        <v>3</v>
      </c>
      <c r="C4" s="15">
        <v>1112</v>
      </c>
      <c r="D4" s="20" t="s">
        <v>18</v>
      </c>
      <c r="E4" s="21">
        <v>1</v>
      </c>
      <c r="F4" s="20"/>
      <c r="G4" s="20"/>
      <c r="H4" s="18" t="s">
        <v>24</v>
      </c>
      <c r="I4" s="22"/>
      <c r="J4" s="18"/>
      <c r="K4" s="20"/>
      <c r="L4" s="20"/>
      <c r="M4" s="20"/>
      <c r="N4" s="20"/>
      <c r="O4" s="20"/>
      <c r="P4" s="20"/>
      <c r="Q4" s="29">
        <v>470939.5</v>
      </c>
      <c r="R4" s="30"/>
      <c r="S4" s="29">
        <f>R4+Q4</f>
        <v>470939.5</v>
      </c>
      <c r="T4" s="29">
        <v>422495.54</v>
      </c>
      <c r="U4" s="29">
        <f>T4-S4</f>
        <v>-48443.960000000021</v>
      </c>
      <c r="V4" s="18" t="s">
        <v>69</v>
      </c>
      <c r="W4" s="11"/>
      <c r="X4" s="11"/>
      <c r="Y4" s="11"/>
    </row>
    <row r="5" spans="1:25" ht="27.75" customHeight="1">
      <c r="A5" s="15"/>
      <c r="B5" s="15"/>
      <c r="C5" s="15"/>
      <c r="D5" s="15"/>
      <c r="E5" s="16"/>
      <c r="F5" s="15">
        <v>1</v>
      </c>
      <c r="G5" s="15"/>
      <c r="H5" s="17"/>
      <c r="I5" s="18" t="s">
        <v>20</v>
      </c>
      <c r="J5" s="19" t="s">
        <v>0</v>
      </c>
      <c r="K5" s="28">
        <f>10+10+17+18</f>
        <v>55</v>
      </c>
      <c r="L5" s="15"/>
      <c r="M5" s="15">
        <f>K5+L5</f>
        <v>55</v>
      </c>
      <c r="N5" s="15">
        <f>9+18+21+3+32</f>
        <v>83</v>
      </c>
      <c r="O5" s="15">
        <f>N5-M5</f>
        <v>28</v>
      </c>
      <c r="P5" s="15"/>
      <c r="Q5" s="31"/>
      <c r="R5" s="31"/>
      <c r="S5" s="31"/>
      <c r="T5" s="31"/>
      <c r="U5" s="31"/>
      <c r="V5" s="17"/>
      <c r="W5" s="12"/>
      <c r="X5" s="12"/>
      <c r="Y5" s="12"/>
    </row>
    <row r="6" spans="1:25" ht="27.75" customHeight="1">
      <c r="A6" s="15"/>
      <c r="B6" s="15"/>
      <c r="C6" s="15"/>
      <c r="D6" s="15"/>
      <c r="E6" s="16"/>
      <c r="F6" s="15">
        <v>2</v>
      </c>
      <c r="G6" s="15"/>
      <c r="H6" s="17"/>
      <c r="I6" s="18" t="s">
        <v>21</v>
      </c>
      <c r="J6" s="19" t="s">
        <v>0</v>
      </c>
      <c r="K6" s="28">
        <f>3+4+3+3</f>
        <v>13</v>
      </c>
      <c r="L6" s="15"/>
      <c r="M6" s="15">
        <f t="shared" ref="M6:M14" si="0">K6+L6</f>
        <v>13</v>
      </c>
      <c r="N6" s="15">
        <f>12</f>
        <v>12</v>
      </c>
      <c r="O6" s="15">
        <f t="shared" ref="O6:O14" si="1">N6-M6</f>
        <v>-1</v>
      </c>
      <c r="P6" s="15"/>
      <c r="Q6" s="31"/>
      <c r="R6" s="31"/>
      <c r="S6" s="31"/>
      <c r="T6" s="31"/>
      <c r="U6" s="31"/>
      <c r="V6" s="17"/>
      <c r="W6" s="12"/>
      <c r="X6" s="12"/>
      <c r="Y6" s="12"/>
    </row>
    <row r="7" spans="1:25" ht="27.75" customHeight="1">
      <c r="A7" s="15"/>
      <c r="B7" s="15"/>
      <c r="C7" s="15"/>
      <c r="D7" s="15"/>
      <c r="E7" s="16"/>
      <c r="F7" s="15">
        <v>4</v>
      </c>
      <c r="G7" s="15"/>
      <c r="H7" s="17"/>
      <c r="I7" s="18" t="s">
        <v>22</v>
      </c>
      <c r="J7" s="19" t="s">
        <v>0</v>
      </c>
      <c r="K7" s="28">
        <f>26+8+46+20</f>
        <v>100</v>
      </c>
      <c r="L7" s="15"/>
      <c r="M7" s="15">
        <f t="shared" si="0"/>
        <v>100</v>
      </c>
      <c r="N7" s="15">
        <f>7+12+22+6+13</f>
        <v>60</v>
      </c>
      <c r="O7" s="15">
        <f t="shared" si="1"/>
        <v>-40</v>
      </c>
      <c r="P7" s="15"/>
      <c r="Q7" s="31"/>
      <c r="R7" s="31"/>
      <c r="S7" s="31"/>
      <c r="T7" s="31"/>
      <c r="U7" s="31"/>
      <c r="V7" s="17"/>
      <c r="W7" s="12"/>
      <c r="X7" s="12"/>
      <c r="Y7" s="12"/>
    </row>
    <row r="8" spans="1:25" ht="27.75" customHeight="1">
      <c r="A8" s="15"/>
      <c r="B8" s="15"/>
      <c r="C8" s="15"/>
      <c r="D8" s="15"/>
      <c r="E8" s="16"/>
      <c r="F8" s="15">
        <v>5</v>
      </c>
      <c r="G8" s="15"/>
      <c r="H8" s="17"/>
      <c r="I8" s="18" t="s">
        <v>23</v>
      </c>
      <c r="J8" s="19" t="s">
        <v>0</v>
      </c>
      <c r="K8" s="28">
        <f>12+18+15+17</f>
        <v>62</v>
      </c>
      <c r="L8" s="15"/>
      <c r="M8" s="15">
        <f t="shared" si="0"/>
        <v>62</v>
      </c>
      <c r="N8" s="15">
        <f>29+20+9+40+10+25+8</f>
        <v>141</v>
      </c>
      <c r="O8" s="15">
        <f t="shared" si="1"/>
        <v>79</v>
      </c>
      <c r="P8" s="15"/>
      <c r="Q8" s="31"/>
      <c r="R8" s="31"/>
      <c r="S8" s="31"/>
      <c r="T8" s="31"/>
      <c r="U8" s="31"/>
      <c r="V8" s="17"/>
      <c r="W8" s="12"/>
      <c r="X8" s="12"/>
      <c r="Y8" s="12"/>
    </row>
    <row r="9" spans="1:25" ht="27.75" customHeight="1">
      <c r="A9" s="15"/>
      <c r="B9" s="15"/>
      <c r="C9" s="15"/>
      <c r="D9" s="15"/>
      <c r="E9" s="16"/>
      <c r="F9" s="15">
        <v>6</v>
      </c>
      <c r="G9" s="15"/>
      <c r="H9" s="17"/>
      <c r="I9" s="18" t="s">
        <v>68</v>
      </c>
      <c r="J9" s="19" t="s">
        <v>0</v>
      </c>
      <c r="K9" s="28">
        <f>13+18+16+17</f>
        <v>64</v>
      </c>
      <c r="L9" s="15"/>
      <c r="M9" s="15">
        <f t="shared" si="0"/>
        <v>64</v>
      </c>
      <c r="N9" s="15">
        <f>18+15+3+12+42+75</f>
        <v>165</v>
      </c>
      <c r="O9" s="15">
        <f t="shared" si="1"/>
        <v>101</v>
      </c>
      <c r="P9" s="15"/>
      <c r="Q9" s="31"/>
      <c r="R9" s="31"/>
      <c r="S9" s="31"/>
      <c r="T9" s="31"/>
      <c r="U9" s="31"/>
      <c r="V9" s="17"/>
      <c r="W9" s="12"/>
      <c r="X9" s="12"/>
      <c r="Y9" s="12"/>
    </row>
    <row r="10" spans="1:25" ht="84" customHeight="1">
      <c r="A10" s="15"/>
      <c r="B10" s="15"/>
      <c r="C10" s="15"/>
      <c r="D10" s="15"/>
      <c r="E10" s="16"/>
      <c r="F10" s="15">
        <v>7</v>
      </c>
      <c r="G10" s="15"/>
      <c r="H10" s="17"/>
      <c r="I10" s="19" t="s">
        <v>61</v>
      </c>
      <c r="J10" s="19" t="s">
        <v>0</v>
      </c>
      <c r="K10" s="28">
        <f>18+9+11+13</f>
        <v>51</v>
      </c>
      <c r="L10" s="15"/>
      <c r="M10" s="15">
        <f>K10+L10</f>
        <v>51</v>
      </c>
      <c r="N10" s="15">
        <f>3+2+2+4+27</f>
        <v>38</v>
      </c>
      <c r="O10" s="15">
        <f>N10-M10</f>
        <v>-13</v>
      </c>
      <c r="P10" s="15"/>
      <c r="Q10" s="31"/>
      <c r="R10" s="31"/>
      <c r="S10" s="31"/>
      <c r="T10" s="31"/>
      <c r="U10" s="31"/>
      <c r="V10" s="17"/>
      <c r="W10" s="12"/>
      <c r="X10" s="12"/>
      <c r="Y10" s="12"/>
    </row>
    <row r="11" spans="1:25" ht="51.75" customHeight="1">
      <c r="A11" s="15"/>
      <c r="B11" s="15"/>
      <c r="C11" s="15"/>
      <c r="D11" s="15"/>
      <c r="E11" s="16"/>
      <c r="F11" s="15">
        <v>8</v>
      </c>
      <c r="G11" s="15"/>
      <c r="H11" s="17"/>
      <c r="I11" s="19" t="s">
        <v>72</v>
      </c>
      <c r="J11" s="19" t="s">
        <v>0</v>
      </c>
      <c r="K11" s="28">
        <f>30+42+28+20</f>
        <v>120</v>
      </c>
      <c r="L11" s="15"/>
      <c r="M11" s="15">
        <f t="shared" si="0"/>
        <v>120</v>
      </c>
      <c r="N11" s="15">
        <f>5+14+5+26+4+8+5</f>
        <v>67</v>
      </c>
      <c r="O11" s="15">
        <f t="shared" si="1"/>
        <v>-53</v>
      </c>
      <c r="P11" s="15"/>
      <c r="Q11" s="31"/>
      <c r="R11" s="31"/>
      <c r="S11" s="31"/>
      <c r="T11" s="31"/>
      <c r="U11" s="31"/>
      <c r="V11" s="17"/>
      <c r="W11" s="12"/>
      <c r="X11" s="12"/>
      <c r="Y11" s="12"/>
    </row>
    <row r="12" spans="1:25" ht="49.5" customHeight="1">
      <c r="A12" s="15"/>
      <c r="B12" s="15"/>
      <c r="C12" s="15"/>
      <c r="D12" s="15"/>
      <c r="E12" s="16"/>
      <c r="F12" s="15">
        <v>9</v>
      </c>
      <c r="G12" s="15"/>
      <c r="H12" s="17"/>
      <c r="I12" s="19" t="s">
        <v>62</v>
      </c>
      <c r="J12" s="19" t="s">
        <v>2</v>
      </c>
      <c r="K12" s="28">
        <f>10+0</f>
        <v>10</v>
      </c>
      <c r="L12" s="15"/>
      <c r="M12" s="15">
        <f t="shared" si="0"/>
        <v>10</v>
      </c>
      <c r="N12" s="15">
        <f>11+8</f>
        <v>19</v>
      </c>
      <c r="O12" s="15">
        <f t="shared" si="1"/>
        <v>9</v>
      </c>
      <c r="P12" s="15"/>
      <c r="Q12" s="31"/>
      <c r="R12" s="31"/>
      <c r="S12" s="31"/>
      <c r="T12" s="31"/>
      <c r="U12" s="31"/>
      <c r="V12" s="17"/>
      <c r="W12" s="12"/>
      <c r="X12" s="12"/>
      <c r="Y12" s="12"/>
    </row>
    <row r="13" spans="1:25" ht="75.75" customHeight="1">
      <c r="A13" s="15">
        <v>105040</v>
      </c>
      <c r="B13" s="15" t="s">
        <v>3</v>
      </c>
      <c r="C13" s="15">
        <v>1015</v>
      </c>
      <c r="D13" s="15" t="s">
        <v>19</v>
      </c>
      <c r="E13" s="16">
        <v>12</v>
      </c>
      <c r="F13" s="15"/>
      <c r="G13" s="15"/>
      <c r="H13" s="19" t="s">
        <v>63</v>
      </c>
      <c r="I13" s="19" t="s">
        <v>71</v>
      </c>
      <c r="J13" s="19" t="s">
        <v>0</v>
      </c>
      <c r="K13" s="15">
        <v>92</v>
      </c>
      <c r="L13" s="15">
        <v>-22</v>
      </c>
      <c r="M13" s="15">
        <f t="shared" si="0"/>
        <v>70</v>
      </c>
      <c r="N13" s="15">
        <v>76</v>
      </c>
      <c r="O13" s="15">
        <f t="shared" si="1"/>
        <v>6</v>
      </c>
      <c r="P13" s="15"/>
      <c r="Q13" s="31">
        <v>6624</v>
      </c>
      <c r="R13" s="31">
        <v>-1600</v>
      </c>
      <c r="S13" s="32">
        <f>Q13+R13</f>
        <v>5024</v>
      </c>
      <c r="T13" s="31">
        <v>4980</v>
      </c>
      <c r="U13" s="31">
        <f>T13-S13</f>
        <v>-44</v>
      </c>
      <c r="V13" s="19" t="s">
        <v>65</v>
      </c>
      <c r="W13" s="12"/>
      <c r="X13" s="12"/>
      <c r="Y13" s="12"/>
    </row>
    <row r="14" spans="1:25" ht="57.75" customHeight="1">
      <c r="A14" s="15">
        <v>105040</v>
      </c>
      <c r="B14" s="15" t="s">
        <v>3</v>
      </c>
      <c r="C14" s="15">
        <v>1112</v>
      </c>
      <c r="D14" s="15" t="s">
        <v>18</v>
      </c>
      <c r="E14" s="16">
        <v>2</v>
      </c>
      <c r="F14" s="15"/>
      <c r="G14" s="15"/>
      <c r="H14" s="19" t="s">
        <v>70</v>
      </c>
      <c r="I14" s="19" t="s">
        <v>64</v>
      </c>
      <c r="J14" s="19" t="s">
        <v>0</v>
      </c>
      <c r="K14" s="15">
        <v>21</v>
      </c>
      <c r="L14" s="15"/>
      <c r="M14" s="15">
        <f t="shared" si="0"/>
        <v>21</v>
      </c>
      <c r="N14" s="15">
        <v>19</v>
      </c>
      <c r="O14" s="15">
        <f t="shared" si="1"/>
        <v>-2</v>
      </c>
      <c r="P14" s="15"/>
      <c r="Q14" s="32">
        <v>341.9</v>
      </c>
      <c r="R14" s="31"/>
      <c r="S14" s="32">
        <f>Q14+R14</f>
        <v>341.9</v>
      </c>
      <c r="T14" s="31">
        <v>285</v>
      </c>
      <c r="U14" s="31">
        <f>T14-S14</f>
        <v>-56.899999999999977</v>
      </c>
      <c r="V14" s="19" t="s">
        <v>67</v>
      </c>
      <c r="W14" s="12"/>
      <c r="X14" s="12"/>
      <c r="Y14" s="12"/>
    </row>
    <row r="15" spans="1:25" ht="14.45" customHeight="1"/>
    <row r="16" spans="1:25">
      <c r="Q16" s="27"/>
      <c r="R16" s="27"/>
      <c r="S16" s="27"/>
      <c r="T16" s="27"/>
      <c r="U16" s="27"/>
    </row>
    <row r="18" spans="9:9">
      <c r="I18" s="14"/>
    </row>
    <row r="19" spans="9:9">
      <c r="I19" s="14"/>
    </row>
  </sheetData>
  <mergeCells count="11">
    <mergeCell ref="A1:A2"/>
    <mergeCell ref="B1:B2"/>
    <mergeCell ref="Q1:V1"/>
    <mergeCell ref="C1:E1"/>
    <mergeCell ref="D2:E2"/>
    <mergeCell ref="F1:F2"/>
    <mergeCell ref="G1:G2"/>
    <mergeCell ref="H1:H2"/>
    <mergeCell ref="I1:I2"/>
    <mergeCell ref="J1:J2"/>
    <mergeCell ref="K1:P1"/>
  </mergeCells>
  <phoneticPr fontId="4" type="noConversion"/>
  <dataValidations count="7">
    <dataValidation type="decimal" allowBlank="1" showInputMessage="1" showErrorMessage="1" sqref="R2:R3">
      <formula1>-10000000000000000</formula1>
      <formula2>99999999999999</formula2>
    </dataValidation>
    <dataValidation type="whole" allowBlank="1" showInputMessage="1" showErrorMessage="1" sqref="C5:C12">
      <formula1>1000</formula1>
      <formula2>9999</formula2>
    </dataValidation>
    <dataValidation type="list" allowBlank="1" showInputMessage="1" showErrorMessage="1" sqref="B4:B14">
      <formula1>#REF!</formula1>
    </dataValidation>
    <dataValidation type="list" allowBlank="1" showInputMessage="1" showErrorMessage="1" sqref="D4:D14">
      <formula1>#REF!</formula1>
    </dataValidation>
    <dataValidation type="whole" allowBlank="1" showInputMessage="1" showErrorMessage="1" sqref="E4:E14">
      <formula1>1</formula1>
      <formula2>999</formula2>
    </dataValidation>
    <dataValidation type="list" allowBlank="1" showInputMessage="1" showErrorMessage="1" sqref="G4:G14">
      <formula1>#REF!</formula1>
    </dataValidation>
    <dataValidation type="list" allowBlank="1" showInputMessage="1" showErrorMessage="1" sqref="J4:J14">
      <formula1>#REF!</formula1>
    </dataValidation>
  </dataValidations>
  <pageMargins left="0.37" right="0.23622047244094491" top="0.28999999999999998" bottom="0.42" header="0.17" footer="0.17"/>
  <pageSetup paperSize="9" scale="80" firstPageNumber="2750" fitToWidth="4" fitToHeight="0" pageOrder="overThenDown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  &amp;Pէջ</oddFooter>
  </headerFooter>
  <colBreaks count="2" manualBreakCount="2">
    <brk id="16" max="24" man="1"/>
    <brk id="22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2016-04-19T11:32:40Z</cp:lastPrinted>
  <dcterms:created xsi:type="dcterms:W3CDTF">2007-06-08T11:55:52Z</dcterms:created>
  <dcterms:modified xsi:type="dcterms:W3CDTF">2016-06-23T07:28:28Z</dcterms:modified>
</cp:coreProperties>
</file>