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2"/>
  <workbookPr codeName="ThisWorkbook"/>
  <bookViews>
    <workbookView xWindow="-15" yWindow="3675" windowWidth="19440" windowHeight="3480"/>
  </bookViews>
  <sheets>
    <sheet name="TITUL" sheetId="7" r:id="rId1"/>
    <sheet name="2015" sheetId="6" r:id="rId2"/>
  </sheets>
  <definedNames>
    <definedName name="_xlnm.Print_Area" localSheetId="1">'2015'!$A$1:$HR$314</definedName>
    <definedName name="_xlnm.Print_Titles" localSheetId="1">'2015'!$A:$I,'2015'!$1:$3</definedName>
  </definedNames>
  <calcPr calcId="145621" fullCalcOnLoad="1"/>
</workbook>
</file>

<file path=xl/calcChain.xml><?xml version="1.0" encoding="utf-8"?>
<calcChain xmlns="http://schemas.openxmlformats.org/spreadsheetml/2006/main">
  <c r="T34" i="6" l="1"/>
  <c r="R302" i="6"/>
  <c r="R304" i="6"/>
  <c r="R307" i="6"/>
  <c r="R301" i="6" s="1"/>
  <c r="R310" i="6"/>
  <c r="R313" i="6"/>
  <c r="T313" i="6"/>
  <c r="T310" i="6"/>
  <c r="T307" i="6"/>
  <c r="T304" i="6"/>
  <c r="T302" i="6"/>
  <c r="T301" i="6" s="1"/>
  <c r="S314" i="6"/>
  <c r="S313" i="6"/>
  <c r="S311" i="6"/>
  <c r="S312" i="6"/>
  <c r="U312" i="6" s="1"/>
  <c r="U310" i="6" s="1"/>
  <c r="S307" i="6"/>
  <c r="S304" i="6"/>
  <c r="S302" i="6"/>
  <c r="Q97" i="6"/>
  <c r="Q96" i="6"/>
  <c r="Q62" i="6"/>
  <c r="Q35" i="6"/>
  <c r="R252" i="6"/>
  <c r="T276" i="6"/>
  <c r="T252" i="6"/>
  <c r="Q246" i="6"/>
  <c r="T246" i="6"/>
  <c r="Q191" i="6"/>
  <c r="T191" i="6"/>
  <c r="R98" i="6"/>
  <c r="S98" i="6" s="1"/>
  <c r="S97" i="6" s="1"/>
  <c r="R101" i="6"/>
  <c r="S101" i="6"/>
  <c r="U101" i="6" s="1"/>
  <c r="T97" i="6"/>
  <c r="T96" i="6"/>
  <c r="T92" i="6"/>
  <c r="T57" i="6"/>
  <c r="T35" i="6"/>
  <c r="T41" i="6"/>
  <c r="U41" i="6" s="1"/>
  <c r="T62" i="6"/>
  <c r="R4" i="6"/>
  <c r="M314" i="6"/>
  <c r="O314" i="6"/>
  <c r="Q313" i="6"/>
  <c r="M312" i="6"/>
  <c r="O312" i="6" s="1"/>
  <c r="M311" i="6"/>
  <c r="O311" i="6"/>
  <c r="U309" i="6"/>
  <c r="U308" i="6"/>
  <c r="U307" i="6" s="1"/>
  <c r="K309" i="6"/>
  <c r="M309" i="6"/>
  <c r="O309" i="6" s="1"/>
  <c r="N307" i="6"/>
  <c r="L307" i="6"/>
  <c r="U306" i="6"/>
  <c r="U305" i="6"/>
  <c r="U304" i="6" s="1"/>
  <c r="U301" i="6" s="1"/>
  <c r="U303" i="6"/>
  <c r="U302" i="6"/>
  <c r="M303" i="6"/>
  <c r="O303" i="6" s="1"/>
  <c r="Q302" i="6"/>
  <c r="Q301" i="6" s="1"/>
  <c r="M300" i="6"/>
  <c r="O300" i="6" s="1"/>
  <c r="U299" i="6"/>
  <c r="S297" i="6"/>
  <c r="U295" i="6"/>
  <c r="M297" i="6"/>
  <c r="O297" i="6" s="1"/>
  <c r="U296" i="6"/>
  <c r="M296" i="6"/>
  <c r="O296" i="6"/>
  <c r="T294" i="6"/>
  <c r="R294" i="6"/>
  <c r="R214" i="6"/>
  <c r="R36" i="6"/>
  <c r="T5" i="6"/>
  <c r="T4" i="6"/>
  <c r="R134" i="6"/>
  <c r="S134" i="6" s="1"/>
  <c r="U134" i="6" s="1"/>
  <c r="T106" i="6"/>
  <c r="R97" i="6"/>
  <c r="S159" i="6"/>
  <c r="U159" i="6" s="1"/>
  <c r="R149" i="6"/>
  <c r="R197" i="6"/>
  <c r="R196" i="6" s="1"/>
  <c r="R49" i="6"/>
  <c r="R63" i="6"/>
  <c r="S63" i="6" s="1"/>
  <c r="S255" i="6"/>
  <c r="U255" i="6" s="1"/>
  <c r="S259" i="6"/>
  <c r="U259" i="6"/>
  <c r="S260" i="6"/>
  <c r="U260" i="6" s="1"/>
  <c r="S261" i="6"/>
  <c r="S264" i="6"/>
  <c r="U264" i="6"/>
  <c r="S267" i="6"/>
  <c r="S268" i="6"/>
  <c r="U268" i="6"/>
  <c r="S269" i="6"/>
  <c r="U269" i="6" s="1"/>
  <c r="S271" i="6"/>
  <c r="S272" i="6"/>
  <c r="U272" i="6"/>
  <c r="S274" i="6"/>
  <c r="S279" i="6"/>
  <c r="U279" i="6"/>
  <c r="S283" i="6"/>
  <c r="U283" i="6" s="1"/>
  <c r="S287" i="6"/>
  <c r="U287" i="6"/>
  <c r="S291" i="6"/>
  <c r="U291" i="6" s="1"/>
  <c r="S253" i="6"/>
  <c r="U253" i="6"/>
  <c r="U252" i="6" s="1"/>
  <c r="S199" i="6"/>
  <c r="U199" i="6" s="1"/>
  <c r="S203" i="6"/>
  <c r="U203" i="6"/>
  <c r="S206" i="6"/>
  <c r="U206" i="6" s="1"/>
  <c r="S207" i="6"/>
  <c r="U207" i="6"/>
  <c r="S209" i="6"/>
  <c r="U209" i="6" s="1"/>
  <c r="S211" i="6"/>
  <c r="U211" i="6"/>
  <c r="S215" i="6"/>
  <c r="U215" i="6" s="1"/>
  <c r="Q196" i="6"/>
  <c r="S196" i="6"/>
  <c r="T196" i="6"/>
  <c r="U196" i="6" s="1"/>
  <c r="S219" i="6"/>
  <c r="U219" i="6"/>
  <c r="S221" i="6"/>
  <c r="U221" i="6" s="1"/>
  <c r="S222" i="6"/>
  <c r="U222" i="6"/>
  <c r="S223" i="6"/>
  <c r="U223" i="6" s="1"/>
  <c r="S225" i="6"/>
  <c r="U225" i="6"/>
  <c r="S227" i="6"/>
  <c r="U227" i="6" s="1"/>
  <c r="S231" i="6"/>
  <c r="S234" i="6"/>
  <c r="S236" i="6"/>
  <c r="U236" i="6" s="1"/>
  <c r="S237" i="6"/>
  <c r="U237" i="6"/>
  <c r="S240" i="6"/>
  <c r="U240" i="6" s="1"/>
  <c r="S192" i="6"/>
  <c r="S107" i="6"/>
  <c r="U107" i="6"/>
  <c r="S112" i="6"/>
  <c r="U112" i="6"/>
  <c r="S113" i="6"/>
  <c r="U113" i="6"/>
  <c r="S118" i="6"/>
  <c r="U118" i="6"/>
  <c r="S122" i="6"/>
  <c r="S126" i="6"/>
  <c r="U126" i="6" s="1"/>
  <c r="S127" i="6"/>
  <c r="U127" i="6"/>
  <c r="S130" i="6"/>
  <c r="U130" i="6" s="1"/>
  <c r="S140" i="6"/>
  <c r="U140" i="6"/>
  <c r="S144" i="6"/>
  <c r="U144" i="6" s="1"/>
  <c r="S147" i="6"/>
  <c r="U147" i="6"/>
  <c r="S148" i="6"/>
  <c r="U148" i="6" s="1"/>
  <c r="S156" i="6"/>
  <c r="U156" i="6"/>
  <c r="S160" i="6"/>
  <c r="U160" i="6" s="1"/>
  <c r="S162" i="6"/>
  <c r="U162" i="6"/>
  <c r="S163" i="6"/>
  <c r="U163" i="6" s="1"/>
  <c r="S186" i="6"/>
  <c r="U186" i="6"/>
  <c r="U98" i="6"/>
  <c r="U97" i="6" s="1"/>
  <c r="S59" i="6"/>
  <c r="S60" i="6"/>
  <c r="U60" i="6"/>
  <c r="S61" i="6"/>
  <c r="U61" i="6"/>
  <c r="S65" i="6"/>
  <c r="U65" i="6"/>
  <c r="S68" i="6"/>
  <c r="U68" i="6"/>
  <c r="S71" i="6"/>
  <c r="U71" i="6"/>
  <c r="S72" i="6"/>
  <c r="U72" i="6"/>
  <c r="S75" i="6"/>
  <c r="U75" i="6"/>
  <c r="S77" i="6"/>
  <c r="S78" i="6"/>
  <c r="S79" i="6"/>
  <c r="U79" i="6"/>
  <c r="S80" i="6"/>
  <c r="U80" i="6"/>
  <c r="S81" i="6"/>
  <c r="U81" i="6"/>
  <c r="S83" i="6"/>
  <c r="U83" i="6"/>
  <c r="S86" i="6"/>
  <c r="U86" i="6"/>
  <c r="S87" i="6"/>
  <c r="U87" i="6"/>
  <c r="S88" i="6"/>
  <c r="U88" i="6"/>
  <c r="S90" i="6"/>
  <c r="U90" i="6"/>
  <c r="S91" i="6"/>
  <c r="U91" i="6"/>
  <c r="Q57" i="6"/>
  <c r="S53" i="6"/>
  <c r="U53" i="6"/>
  <c r="S55" i="6"/>
  <c r="U55" i="6" s="1"/>
  <c r="S46" i="6"/>
  <c r="U46" i="6"/>
  <c r="S50" i="6"/>
  <c r="U50" i="6" s="1"/>
  <c r="S51" i="6"/>
  <c r="U51" i="6"/>
  <c r="S37" i="6"/>
  <c r="U37" i="6" s="1"/>
  <c r="S45" i="6"/>
  <c r="U45" i="6"/>
  <c r="S24" i="6"/>
  <c r="U24" i="6" s="1"/>
  <c r="S28" i="6"/>
  <c r="U28" i="6"/>
  <c r="S5" i="6"/>
  <c r="U5" i="6" s="1"/>
  <c r="U4" i="6" s="1"/>
  <c r="S22" i="6"/>
  <c r="U22" i="6"/>
  <c r="S10" i="6"/>
  <c r="U10" i="6"/>
  <c r="S11" i="6"/>
  <c r="U11" i="6"/>
  <c r="S12" i="6"/>
  <c r="U12" i="6"/>
  <c r="S14" i="6"/>
  <c r="U14" i="6"/>
  <c r="S15" i="6"/>
  <c r="U15" i="6"/>
  <c r="S9" i="6"/>
  <c r="S7" i="6"/>
  <c r="U7" i="6" s="1"/>
  <c r="M199" i="6"/>
  <c r="O199" i="6"/>
  <c r="M202" i="6"/>
  <c r="O202" i="6" s="1"/>
  <c r="M208" i="6"/>
  <c r="O208" i="6"/>
  <c r="M212" i="6"/>
  <c r="O212" i="6" s="1"/>
  <c r="M215" i="6"/>
  <c r="O215" i="6"/>
  <c r="M223" i="6"/>
  <c r="O223" i="6" s="1"/>
  <c r="M231" i="6"/>
  <c r="M239" i="6"/>
  <c r="M248" i="6"/>
  <c r="O248" i="6"/>
  <c r="M257" i="6"/>
  <c r="O257" i="6"/>
  <c r="M260" i="6"/>
  <c r="O260" i="6"/>
  <c r="M268" i="6"/>
  <c r="O268" i="6"/>
  <c r="M271" i="6"/>
  <c r="O271" i="6"/>
  <c r="M273" i="6"/>
  <c r="O273" i="6"/>
  <c r="M277" i="6"/>
  <c r="O277" i="6"/>
  <c r="M281" i="6"/>
  <c r="O281" i="6"/>
  <c r="M285" i="6"/>
  <c r="O285" i="6"/>
  <c r="M286" i="6"/>
  <c r="O286" i="6"/>
  <c r="M287" i="6"/>
  <c r="O287" i="6"/>
  <c r="M291" i="6"/>
  <c r="M193" i="6"/>
  <c r="O193" i="6"/>
  <c r="M13" i="6"/>
  <c r="O13" i="6" s="1"/>
  <c r="M14" i="6"/>
  <c r="O14" i="6"/>
  <c r="M16" i="6"/>
  <c r="O16" i="6" s="1"/>
  <c r="M17" i="6"/>
  <c r="O17" i="6"/>
  <c r="M18" i="6"/>
  <c r="O18" i="6" s="1"/>
  <c r="M24" i="6"/>
  <c r="O24" i="6"/>
  <c r="M29" i="6"/>
  <c r="O29" i="6" s="1"/>
  <c r="M30" i="6"/>
  <c r="O30" i="6"/>
  <c r="M37" i="6"/>
  <c r="O37" i="6" s="1"/>
  <c r="M38" i="6"/>
  <c r="O38" i="6"/>
  <c r="M42" i="6"/>
  <c r="O42" i="6" s="1"/>
  <c r="M46" i="6"/>
  <c r="O46" i="6"/>
  <c r="M50" i="6"/>
  <c r="O50" i="6" s="1"/>
  <c r="O54" i="6"/>
  <c r="M59" i="6"/>
  <c r="O59" i="6"/>
  <c r="M64" i="6"/>
  <c r="O64" i="6"/>
  <c r="M65" i="6"/>
  <c r="O65" i="6"/>
  <c r="M66" i="6"/>
  <c r="O66" i="6"/>
  <c r="M70" i="6"/>
  <c r="O70" i="6"/>
  <c r="M74" i="6"/>
  <c r="O74" i="6"/>
  <c r="M75" i="6"/>
  <c r="O75" i="6"/>
  <c r="M79" i="6"/>
  <c r="M83" i="6"/>
  <c r="O83" i="6"/>
  <c r="M85" i="6"/>
  <c r="O85" i="6" s="1"/>
  <c r="M86" i="6"/>
  <c r="O86" i="6"/>
  <c r="M88" i="6"/>
  <c r="O88" i="6" s="1"/>
  <c r="M90" i="6"/>
  <c r="O90" i="6"/>
  <c r="M91" i="6"/>
  <c r="O91" i="6" s="1"/>
  <c r="M98" i="6"/>
  <c r="O98" i="6"/>
  <c r="M102" i="6"/>
  <c r="O102" i="6" s="1"/>
  <c r="M108" i="6"/>
  <c r="O108" i="6"/>
  <c r="M122" i="6"/>
  <c r="O122" i="6" s="1"/>
  <c r="M123" i="6"/>
  <c r="O123" i="6"/>
  <c r="M127" i="6"/>
  <c r="O127" i="6" s="1"/>
  <c r="M136" i="6"/>
  <c r="O136" i="6"/>
  <c r="M145" i="6"/>
  <c r="O145" i="6" s="1"/>
  <c r="M146" i="6"/>
  <c r="O146" i="6"/>
  <c r="M150" i="6"/>
  <c r="O150" i="6" s="1"/>
  <c r="M151" i="6"/>
  <c r="O151" i="6"/>
  <c r="M152" i="6"/>
  <c r="O152" i="6" s="1"/>
  <c r="M156" i="6"/>
  <c r="O156" i="6"/>
  <c r="M160" i="6"/>
  <c r="O160" i="6" s="1"/>
  <c r="M161" i="6"/>
  <c r="O161" i="6"/>
  <c r="M165" i="6"/>
  <c r="O165" i="6" s="1"/>
  <c r="M166" i="6"/>
  <c r="O166" i="6"/>
  <c r="M170" i="6"/>
  <c r="O170" i="6" s="1"/>
  <c r="M172" i="6"/>
  <c r="O172" i="6"/>
  <c r="M176" i="6"/>
  <c r="O176" i="6" s="1"/>
  <c r="M177" i="6"/>
  <c r="O177" i="6"/>
  <c r="M181" i="6"/>
  <c r="O181" i="6" s="1"/>
  <c r="M182" i="6"/>
  <c r="O182" i="6"/>
  <c r="M186" i="6"/>
  <c r="O186" i="6" s="1"/>
  <c r="M188" i="6"/>
  <c r="O188" i="6"/>
  <c r="M10" i="6"/>
  <c r="O10" i="6" s="1"/>
  <c r="M9" i="6"/>
  <c r="O9" i="6"/>
  <c r="M7" i="6"/>
  <c r="O7" i="6" s="1"/>
  <c r="M6" i="6"/>
  <c r="O6" i="6"/>
  <c r="S257" i="6"/>
  <c r="U257" i="6" s="1"/>
  <c r="S263" i="6"/>
  <c r="U263" i="6"/>
  <c r="S265" i="6"/>
  <c r="U265" i="6" s="1"/>
  <c r="S120" i="6"/>
  <c r="U120" i="6"/>
  <c r="S150" i="6"/>
  <c r="U150" i="6" s="1"/>
  <c r="S164" i="6"/>
  <c r="U164" i="6"/>
  <c r="S180" i="6"/>
  <c r="U180" i="6" s="1"/>
  <c r="S188" i="6"/>
  <c r="U188" i="6"/>
  <c r="S201" i="6"/>
  <c r="U201" i="6" s="1"/>
  <c r="S205" i="6"/>
  <c r="U205" i="6"/>
  <c r="S213" i="6"/>
  <c r="U213" i="6" s="1"/>
  <c r="S217" i="6"/>
  <c r="U217" i="6"/>
  <c r="S229" i="6"/>
  <c r="U229" i="6" s="1"/>
  <c r="S233" i="6"/>
  <c r="U233" i="6"/>
  <c r="S244" i="6"/>
  <c r="U244" i="6" s="1"/>
  <c r="U194" i="6"/>
  <c r="U122" i="6"/>
  <c r="S168" i="6"/>
  <c r="U168" i="6" s="1"/>
  <c r="S69" i="6"/>
  <c r="U69" i="6"/>
  <c r="S73" i="6"/>
  <c r="U73" i="6" s="1"/>
  <c r="U77" i="6"/>
  <c r="S85" i="6"/>
  <c r="U85" i="6" s="1"/>
  <c r="S89" i="6"/>
  <c r="U89" i="6"/>
  <c r="S49" i="6"/>
  <c r="U49" i="6" s="1"/>
  <c r="S23" i="6"/>
  <c r="U23" i="6"/>
  <c r="S25" i="6"/>
  <c r="U25" i="6" s="1"/>
  <c r="S29" i="6"/>
  <c r="U29" i="6"/>
  <c r="U9" i="6"/>
  <c r="S13" i="6"/>
  <c r="U13" i="6" s="1"/>
  <c r="M25" i="6"/>
  <c r="O25" i="6"/>
  <c r="M36" i="6"/>
  <c r="O36" i="6" s="1"/>
  <c r="M68" i="6"/>
  <c r="O68" i="6"/>
  <c r="M76" i="6"/>
  <c r="O76" i="6" s="1"/>
  <c r="M77" i="6"/>
  <c r="M81" i="6"/>
  <c r="O81" i="6"/>
  <c r="M84" i="6"/>
  <c r="O84" i="6"/>
  <c r="M89" i="6"/>
  <c r="O89" i="6"/>
  <c r="M109" i="6"/>
  <c r="O109" i="6"/>
  <c r="M113" i="6"/>
  <c r="O113" i="6"/>
  <c r="M137" i="6"/>
  <c r="O137" i="6"/>
  <c r="M216" i="6"/>
  <c r="O216" i="6"/>
  <c r="M228" i="6"/>
  <c r="O228" i="6"/>
  <c r="M264" i="6"/>
  <c r="O264" i="6"/>
  <c r="M272" i="6"/>
  <c r="O272" i="6"/>
  <c r="O246" i="6"/>
  <c r="M69" i="6"/>
  <c r="O69" i="6" s="1"/>
  <c r="M71" i="6"/>
  <c r="O71" i="6"/>
  <c r="M31" i="6"/>
  <c r="O31" i="6" s="1"/>
  <c r="R191" i="6"/>
  <c r="U94" i="6"/>
  <c r="U95" i="6"/>
  <c r="S38" i="6"/>
  <c r="U38" i="6"/>
  <c r="S42" i="6"/>
  <c r="U42" i="6"/>
  <c r="S52" i="6"/>
  <c r="U52" i="6"/>
  <c r="S56" i="6"/>
  <c r="U56" i="6"/>
  <c r="U59" i="6"/>
  <c r="S64" i="6"/>
  <c r="U64" i="6"/>
  <c r="S66" i="6"/>
  <c r="U66" i="6" s="1"/>
  <c r="S74" i="6"/>
  <c r="U74" i="6"/>
  <c r="S76" i="6"/>
  <c r="U76" i="6" s="1"/>
  <c r="U78" i="6"/>
  <c r="S67" i="6"/>
  <c r="U67" i="6"/>
  <c r="S82" i="6"/>
  <c r="U82" i="6"/>
  <c r="S93" i="6"/>
  <c r="U93" i="6"/>
  <c r="U92" i="6"/>
  <c r="S84" i="6"/>
  <c r="U84" i="6"/>
  <c r="S117" i="6"/>
  <c r="U117" i="6"/>
  <c r="S119" i="6"/>
  <c r="U119" i="6"/>
  <c r="S121" i="6"/>
  <c r="U121" i="6"/>
  <c r="S123" i="6"/>
  <c r="U123" i="6"/>
  <c r="S141" i="6"/>
  <c r="U141" i="6"/>
  <c r="S145" i="6"/>
  <c r="U145" i="6"/>
  <c r="S155" i="6"/>
  <c r="U155" i="6"/>
  <c r="S167" i="6"/>
  <c r="U167" i="6"/>
  <c r="S169" i="6"/>
  <c r="U169" i="6"/>
  <c r="S175" i="6"/>
  <c r="U175" i="6"/>
  <c r="S185" i="6"/>
  <c r="U185" i="6"/>
  <c r="S187" i="6"/>
  <c r="U187" i="6"/>
  <c r="S193" i="6"/>
  <c r="U193" i="6"/>
  <c r="S195" i="6"/>
  <c r="U195" i="6"/>
  <c r="S198" i="6"/>
  <c r="U198" i="6"/>
  <c r="S200" i="6"/>
  <c r="U200" i="6"/>
  <c r="S202" i="6"/>
  <c r="U202" i="6"/>
  <c r="S208" i="6"/>
  <c r="U208" i="6"/>
  <c r="S210" i="6"/>
  <c r="U210" i="6"/>
  <c r="S212" i="6"/>
  <c r="U212" i="6"/>
  <c r="S216" i="6"/>
  <c r="U216" i="6"/>
  <c r="S220" i="6"/>
  <c r="U220" i="6"/>
  <c r="S224" i="6"/>
  <c r="U224" i="6"/>
  <c r="S226" i="6"/>
  <c r="U226" i="6"/>
  <c r="S228" i="6"/>
  <c r="U228" i="6"/>
  <c r="S230" i="6"/>
  <c r="U230" i="6"/>
  <c r="U231" i="6"/>
  <c r="S232" i="6"/>
  <c r="U232" i="6" s="1"/>
  <c r="U234" i="6"/>
  <c r="S235" i="6"/>
  <c r="U235" i="6" s="1"/>
  <c r="S238" i="6"/>
  <c r="U238" i="6"/>
  <c r="S239" i="6"/>
  <c r="U239" i="6" s="1"/>
  <c r="S241" i="6"/>
  <c r="U241" i="6"/>
  <c r="S242" i="6"/>
  <c r="U242" i="6" s="1"/>
  <c r="S243" i="6"/>
  <c r="U243" i="6"/>
  <c r="S245" i="6"/>
  <c r="U245" i="6" s="1"/>
  <c r="S248" i="6"/>
  <c r="U248" i="6"/>
  <c r="S249" i="6"/>
  <c r="U249" i="6" s="1"/>
  <c r="S250" i="6"/>
  <c r="U250" i="6"/>
  <c r="S251" i="6"/>
  <c r="U251" i="6" s="1"/>
  <c r="S254" i="6"/>
  <c r="U254" i="6"/>
  <c r="S256" i="6"/>
  <c r="U256" i="6" s="1"/>
  <c r="S258" i="6"/>
  <c r="U258" i="6"/>
  <c r="S266" i="6"/>
  <c r="U266" i="6" s="1"/>
  <c r="U267" i="6"/>
  <c r="S270" i="6"/>
  <c r="U270" i="6"/>
  <c r="U271" i="6"/>
  <c r="S273" i="6"/>
  <c r="U273" i="6"/>
  <c r="U274" i="6"/>
  <c r="S275" i="6"/>
  <c r="U275" i="6" s="1"/>
  <c r="S277" i="6"/>
  <c r="U277" i="6"/>
  <c r="S278" i="6"/>
  <c r="U278" i="6" s="1"/>
  <c r="S280" i="6"/>
  <c r="U280" i="6"/>
  <c r="S281" i="6"/>
  <c r="U281" i="6"/>
  <c r="S282" i="6"/>
  <c r="U282" i="6"/>
  <c r="S284" i="6"/>
  <c r="U284" i="6"/>
  <c r="S285" i="6"/>
  <c r="U285" i="6"/>
  <c r="S286" i="6"/>
  <c r="U286" i="6"/>
  <c r="S288" i="6"/>
  <c r="U288" i="6"/>
  <c r="S289" i="6"/>
  <c r="U289" i="6"/>
  <c r="S290" i="6"/>
  <c r="U290" i="6"/>
  <c r="S292" i="6"/>
  <c r="U292" i="6"/>
  <c r="S293" i="6"/>
  <c r="U293" i="6"/>
  <c r="S6" i="6"/>
  <c r="U6" i="6"/>
  <c r="S8" i="6"/>
  <c r="U8" i="6"/>
  <c r="O291" i="6"/>
  <c r="O167" i="6"/>
  <c r="O247" i="6"/>
  <c r="M8" i="6"/>
  <c r="O8" i="6"/>
  <c r="M11" i="6"/>
  <c r="O11" i="6" s="1"/>
  <c r="M12" i="6"/>
  <c r="O12" i="6"/>
  <c r="M15" i="6"/>
  <c r="O15" i="6" s="1"/>
  <c r="M19" i="6"/>
  <c r="O19" i="6"/>
  <c r="M21" i="6"/>
  <c r="O21" i="6" s="1"/>
  <c r="M270" i="6"/>
  <c r="O270" i="6"/>
  <c r="M266" i="6"/>
  <c r="O266" i="6" s="1"/>
  <c r="M262" i="6"/>
  <c r="O262" i="6"/>
  <c r="M254" i="6"/>
  <c r="O254" i="6" s="1"/>
  <c r="M255" i="6"/>
  <c r="O255" i="6"/>
  <c r="M256" i="6"/>
  <c r="O256" i="6" s="1"/>
  <c r="M258" i="6"/>
  <c r="O258" i="6"/>
  <c r="M249" i="6"/>
  <c r="O249" i="6" s="1"/>
  <c r="M243" i="6"/>
  <c r="O243" i="6"/>
  <c r="O239" i="6"/>
  <c r="M211" i="6"/>
  <c r="O211" i="6"/>
  <c r="M219" i="6"/>
  <c r="O219" i="6"/>
  <c r="M227" i="6"/>
  <c r="O227" i="6"/>
  <c r="O231" i="6"/>
  <c r="M235" i="6"/>
  <c r="O235" i="6"/>
  <c r="M203" i="6"/>
  <c r="O203" i="6"/>
  <c r="M206" i="6"/>
  <c r="O206" i="6"/>
  <c r="M207" i="6"/>
  <c r="O207" i="6"/>
  <c r="M198" i="6"/>
  <c r="O198" i="6"/>
  <c r="M187" i="6"/>
  <c r="O187" i="6"/>
  <c r="M171" i="6"/>
  <c r="O171" i="6"/>
  <c r="M141" i="6"/>
  <c r="O141" i="6"/>
  <c r="M135" i="6"/>
  <c r="O135" i="6"/>
  <c r="M121" i="6"/>
  <c r="O121" i="6"/>
  <c r="M117" i="6"/>
  <c r="O117" i="6"/>
  <c r="M131" i="6"/>
  <c r="O131" i="6"/>
  <c r="M107" i="6"/>
  <c r="O107" i="6"/>
  <c r="M73" i="6"/>
  <c r="O73" i="6"/>
  <c r="O79" i="6"/>
  <c r="M93" i="6"/>
  <c r="O93" i="6"/>
  <c r="M23" i="6"/>
  <c r="O23" i="6" s="1"/>
  <c r="R41" i="6"/>
  <c r="R35" i="6"/>
  <c r="R34" i="6"/>
  <c r="S108" i="6"/>
  <c r="U108" i="6"/>
  <c r="S262" i="6"/>
  <c r="U262" i="6"/>
  <c r="S70" i="6"/>
  <c r="U70" i="6"/>
  <c r="S54" i="6"/>
  <c r="U54" i="6"/>
  <c r="R116" i="6"/>
  <c r="S116" i="6"/>
  <c r="R106" i="6"/>
  <c r="S106" i="6" s="1"/>
  <c r="U106" i="6" s="1"/>
  <c r="R105" i="6"/>
  <c r="S105" i="6" s="1"/>
  <c r="S276" i="6"/>
  <c r="U276" i="6"/>
  <c r="S131" i="6"/>
  <c r="U131" i="6"/>
  <c r="T116" i="6"/>
  <c r="R92" i="6"/>
  <c r="S21" i="6"/>
  <c r="U21" i="6"/>
  <c r="R57" i="6"/>
  <c r="S135" i="6"/>
  <c r="U135" i="6"/>
  <c r="R246" i="6"/>
  <c r="S247" i="6"/>
  <c r="U247" i="6" s="1"/>
  <c r="U246" i="6" s="1"/>
  <c r="S246" i="6"/>
  <c r="Q4" i="6"/>
  <c r="T105" i="6"/>
  <c r="U105" i="6" s="1"/>
  <c r="U314" i="6"/>
  <c r="U313" i="6"/>
  <c r="U261" i="6"/>
  <c r="R96" i="6"/>
  <c r="S214" i="6"/>
  <c r="U214" i="6"/>
  <c r="S41" i="6"/>
  <c r="Q105" i="6"/>
  <c r="U116" i="6"/>
  <c r="S197" i="6"/>
  <c r="U197" i="6" s="1"/>
  <c r="S218" i="6"/>
  <c r="U218" i="6"/>
  <c r="S191" i="6"/>
  <c r="U192" i="6"/>
  <c r="U191" i="6"/>
  <c r="Q34" i="6"/>
  <c r="S34" i="6"/>
  <c r="S36" i="6"/>
  <c r="U311" i="6"/>
  <c r="Q252" i="6"/>
  <c r="S149" i="6"/>
  <c r="U149" i="6"/>
  <c r="S58" i="6"/>
  <c r="U58" i="6"/>
  <c r="U57" i="6"/>
  <c r="K308" i="6"/>
  <c r="K307" i="6" s="1"/>
  <c r="K306" i="6" s="1"/>
  <c r="S92" i="6"/>
  <c r="M308" i="6"/>
  <c r="M307" i="6" s="1"/>
  <c r="S57" i="6"/>
  <c r="S35" i="6"/>
  <c r="U36" i="6"/>
  <c r="U35" i="6"/>
  <c r="U63" i="6" l="1"/>
  <c r="U62" i="6" s="1"/>
  <c r="S62" i="6"/>
  <c r="K305" i="6"/>
  <c r="M305" i="6" s="1"/>
  <c r="O305" i="6" s="1"/>
  <c r="M306" i="6"/>
  <c r="O306" i="6" s="1"/>
  <c r="U34" i="6"/>
  <c r="S252" i="6"/>
  <c r="S96" i="6"/>
  <c r="U96" i="6" s="1"/>
  <c r="S310" i="6"/>
  <c r="S301" i="6" s="1"/>
  <c r="U297" i="6"/>
  <c r="U294" i="6" s="1"/>
  <c r="S294" i="6"/>
  <c r="O308" i="6"/>
  <c r="O307" i="6" s="1"/>
  <c r="R62" i="6"/>
  <c r="S4" i="6"/>
</calcChain>
</file>

<file path=xl/sharedStrings.xml><?xml version="1.0" encoding="utf-8"?>
<sst xmlns="http://schemas.openxmlformats.org/spreadsheetml/2006/main" count="1359" uniqueCount="415">
  <si>
    <t>Ներդրումներ՝ «Միայնակ տարեցների սոցիալական սպասարկման կենտրոն» պետական ոչ առևտրային կազմակերպությունում հակահրդեհային անվտանգության տեխնիկական համակարգի տեղադրման նպատակով</t>
  </si>
  <si>
    <t>ՀՀ կառավարության 2015թ. ապրիլի 2-ի N381-Ն որոշմամբ ստեղծվել է &lt;&lt;Ձորակ&gt;&gt; հոգեկան առողջության խնդիրներն ունեցող անձանց խնամքի կենտրոն&gt;&gt; ՊՈԱԿ-ը 120անձի համար: Տարբերությունը պայմանավորված է  տարեցների` հիվանդանոցներում կամ հարազատների մոտ ժամանակավորապես գտնվելու և դիմողների թվի պակաս լինելու հետ</t>
  </si>
  <si>
    <t>Հաշմանդամություն ունեցող անձիք դժվարությամբ են ընդգրկվում մասնագիտական ուսուցման ծրագրերում</t>
  </si>
  <si>
    <t>Հաշվառված անձիք չկան:</t>
  </si>
  <si>
    <t xml:space="preserve"> Նպաստառուների թիվը նվազել է, քանի որ  նպաստի իրավունք ունեցող անձիք  չեն ներկայացել զբաղվածության տարածքային կենտրոններ իրենց հասանելիք գումարը ստանալու համար:</t>
  </si>
  <si>
    <t xml:space="preserve"> Մարզպետարանների կողմից տրամադրված  մեծ թվաքանակով ցուցակներից ելնելով ևմիաժամանակ հաշվի առնելով ծրագրում ընդգրկվելու առաջնահերթությունները   ընդգրկվողների թվաքանակը գերազանցել է նախատեսված ցուցանիշը:</t>
  </si>
  <si>
    <t xml:space="preserve"> Նպաստառուների թիվը նվազել է, քանի որ  նպաստի իրավունք ունեցող անձիք  չեն ներկայացել զբաղվածության տարածքային կենտրոններ իրենց հասանելիք գումարը ստանալու :</t>
  </si>
  <si>
    <t>Տեսողական խնդիր ունեցող հաշմանդամություն ունեցող անձիք  չեն ցանկանում ներկայանալ զբաղվածության տարածքային կենտրոններ հարմար աշխատանքների սակավության պատճառով:</t>
  </si>
  <si>
    <t xml:space="preserve"> Պայմանավորված է սպասարկվող (այդ թվում՝ վերանորոգման կարիքի) համակարգչային տեխնիկայի  թվաքանակի աճի հետ, համաձայն  ՀՀ ԱՍՀՆ և նրա կառուցվածքային ու առանձնացված ստորաբաժանումների կողմից ներկայացված հայտերի: </t>
  </si>
  <si>
    <t>Նախապես հնարավոր չէ կանխատեսել</t>
  </si>
  <si>
    <t>ՀՀ կառավարության 15.01.2015թ.  թիվ 22-Ն  որոշման ընդունման արդյունքում ավանդի փոխհատուցման իրավունքից օգտվողների տարիքը 1929թ.-ից փոխվել է 1931թ.,ինչպես նաև ՀՀ կառավարության 23.04.2014թ թիվ 460-Ն որոշմամբ ավանդի փոխհատուցման իրավունք են ձեռք բերել սահմանամերձ համայնքներում 2014թ օգոստոսի 1- դրությամբ հաշվառված անձինք,  ինչի հետևանքով աճել է  ավանդի փոխհատուցման հարցով նախարարության աշխատակազմ դիմող քաղաքացիների թիվը:</t>
  </si>
  <si>
    <t>ՀՀ կառավարության 15.01.2015թ.  թիվ 22-Ն  որոշման ընդունման արդյունքում ավանդի փոխհատուցման իրավունքից օգտվողների տարիքը 1929թ.-ից փոխվել է 1931թ., ինչպես նաև ՀՀ կառավարության 23.04.2014թ թիվ 460-Ն որոշմամբ սահմանված ավանդի փոխհատուցման իրավունք են ձեռք բերել սահմանամերձ համայնքներում 2014թ օգոստոսի 1- դրությամբ հաշվառված անձինք,  ինչի հետևանքով աճել է  ավանդի փոխհատուցման հարցով նախարարության աշխատակազմ դիմող քաղաքացիների թիվը:</t>
  </si>
  <si>
    <t>Շրջանավարտների կողմից բնակարաններ չեն վարձակալվել, բնակարանի կարիք ունեցող շրջանավարտներ չկան:</t>
  </si>
  <si>
    <t xml:space="preserve">ՀՀ կառավարության 02.04.2015թ. N381-Ն որոշմամբ &lt;&lt;Երևանի թիվ 1 գիշերօթիկ հաստատություն&gt;&gt; ՊՈԱԿ-ի վերակազմակերպման արդյունքում ստեղծվել է &lt;&lt;Ձորակ&gt;&gt;հոգեկան առողջության խնդիրներ ունեցող անձանց խնամքի կենտրոն&gt;&gt; ՊՈԱԿ-ը, ինչի արդյունքում դարձել է 7 գիշերօթիկ, և հասատությունների պլանավորած թիվը դարձել է 730: Բացի այդ, խնամվածների թվի պակասը պայմանավորված է հաճախող  երեխաների ժամանակավոր բացակայությամբ </t>
  </si>
  <si>
    <t>2015թ. Սուբսիդիայի տրամադրման պայմանագրով նախատեսվել է ծառայություններ մատուցել 250 երեխայի: Նախատեսվածից ավելի թիվը պայմանավորված է ծառայություններից օգտվել ցանկացողների ավել քանակով:</t>
  </si>
  <si>
    <t xml:space="preserve">Կանխատեսված ցուցանիշը տարվա միջինն է , քանի որ վճարումներն ունեն ամսական բնույթ: </t>
  </si>
  <si>
    <t xml:space="preserve">ընտանիքների անապահովության գնահատման համակարգում հաշվառվող ընտանիքների թվով պայմանավորված, ինչպես նաև  նպաստների  ևս մեկ տեսակ տրվել է ՍԱՊԾ-ին </t>
  </si>
  <si>
    <t xml:space="preserve">Կանխատեսված ցուցանիշը տարվա միջինն է , քանի որ վճարումներն ունեն ամսական բնույթ: Միաժամանակ ավելացել է այս տեսակի նպաստների համար դիմողների թիվը </t>
  </si>
  <si>
    <t xml:space="preserve"> Համաձայն ՀՀ ԱՍՀ նախարարի 04.02.2014թ. N16-Ա/1 հրամանի` միայն ՍԾՏՄ-ի որոշման առկայության դեպքում է կազմակերպությունը հաճախորդներին ընդգրկում տարեցների խնամքի ցերեկային կենտրոնում /բարեգործական ճաշարան/: ՍԾՏՄ-ի որոշում ունեցել է 1714մարդ: </t>
  </si>
  <si>
    <t>Համապատասխան մրցույթը չի կայացել:</t>
  </si>
  <si>
    <t>Նախատեսված թվաքանակն չի ապահովվել,  քանի որ տնտեսապես ակտիվ բնակչության թիվն հանրապետությունում  նվազել է</t>
  </si>
  <si>
    <t>Համագործակցվել  է 14258 գործատուի հետ,  սակայն թափուր աշխատատեղի հայտ են ներկայացրել ընդամենը 3150 գործատու:</t>
  </si>
  <si>
    <t>Աշխատնքով ապահովվել է 16583 աշխատանք փնտրող, որից 6285 սեզոնային աշխատանքով, 398 ժամանակավոր աշխատանքով</t>
  </si>
  <si>
    <t>Ծրագրով նախատեսված է 1700 անձի ուսուցում, 2015 թվականի հունվար-դեկտեմբեր ամիսներին ծրագրով ներկայացվել է հայտ 1600 անձի համար, սակայն 87 անձի ուսուցման հայտ մերժվել է գործակալության կողմից՝ հաշվի առնելով այդ մասնագիտություններով աշխատանքի տեղավորման ցածր ցուցանիշները: 1480 –ի հայտի ընթացք է տրվել, սակայն պայմանագիր է կնքվել  977 գործազուրկի (որից` 85 հաշմանդամություն ունեցող անձ) համար: Ծրագրի թերակատարումը հիմնականում բացատրվում է մրցույթի անցկացման կարգի պահանջների խստացմամբ, որի պատճառով արդեն ստորագրված մի շարք պայմանագրեր չեղյալ են հայտարարվել, մրցույթին մասնակցած կազմակերպությունների  պարտքեր ունենալու և նախորդ տարում շրջանառություն չունենալու պատճառով: Միաժամանակ գնումների գործընթացին վերաբերվող իրավական ակտերի փոփոխության հետևանքով /փոփոխությունը կատարվել է սույն թվականի ապրի ամսին/ գործակալությունը  ապրիլից մինչև օգոստոս ամիսների ընթացքում  մրցույթներ չի հայտարարել:</t>
  </si>
  <si>
    <t>Պլանավորված 78 ծրագրի փոխարեն իրականացվել է 70-ը: Ծրագրում ընդգրկվելուց շահառուները հիմնականում հրաժարվում են երաշխավոր չունենալու և բանկում անհրաժեշտ գումարի բացակայության պատճառով:</t>
  </si>
  <si>
    <t xml:space="preserve">Նախորդ տարի իրավական ակտերի ուշացման պատճառով ծրագրում ընդգրկվողների նախատեսված թիվն չապահովվեց, որի պատճառով 2014թ-ից  2015 թվական անցողիկ անձանց թիվն փոքր լինելու պատճառով ծրագրի կատարումն չապահովվեց / տարեսկզբից  ծրագրում ընդգրկվել է 516 անմրցունակ անձ: Միջին ամսական թիվը կազմել է 283: </t>
  </si>
  <si>
    <t>Նախորդ տարի իրավական ակտերի ուշացման պատճառով ծրագրում ընդգրկվողների նախատեսված թիվն չապահովվեց անցողիկ անձանց թիվն ստացվեց փոքր /տարվա ընթացքում ծրագրում ընդգրկվել է 41 հաշմանդամություն ունեցող անձ, իսկ ծրագրով նախորդ տարվանից անցողիկ անձանց թիվը կազմել է ընդամենը 108 անձ/, մյուս կողմից իրավական ակտի պայմանների փոփոխության արդյունքում հաշմանդամությու ունեցող անձիք  չեն ցանկանում ընդգրկվել ծրագրում:</t>
  </si>
  <si>
    <t>Ծրագրով դեկտեմբեր ամսվա  ֆինանսավորման հայտ պահանջագրի ցուցակային թիվը կազմել է 81 անձի համար, որից 48 -ը ծրագրում ընդգրկվել է տարեսկզբից:</t>
  </si>
  <si>
    <t>Աշխատաշուկայում պահանջարկը 4-րդ եռամսյակում աճել է, որի արդյունքում ծրագրում ընդգրկվողների թիվն աճել է:</t>
  </si>
  <si>
    <t>համապատասխան շահառուներ համակարգում հաշվառված չեն եղել</t>
  </si>
  <si>
    <t xml:space="preserve"> Աշխատաշուկայի պահանջարկով պայմանավորված ծրագրով նախատեսված անձանց թիվն աճել է:  </t>
  </si>
  <si>
    <t>Հաշմանդամություն ունեցող անձանց համար աշխատատեղի հարմարեցման ծրագրով նախատեսված թվաքանակը չի ապահովվել, քանի որ նշված անձինք  աշխատելու մոտիվացիա չունեն` հատկապես մարզերում տրանսպորտային միջոցների և միջավայրի մատչելիության բացակայության պատճառով: Նաև  օրենսդրական խնդիրներից ելնելով ծրագրի իրականացման շրջանակներից դուրս են մնում 3-րդ խմբի հաշմանդամություն ունեցող այն անձինք, որոնք նույնպես կարիք ունեն աշխատատեղերի  հարմարեցման:</t>
  </si>
  <si>
    <t xml:space="preserve">Ծրագրի շրջանակում մասնավոր կազմակերպությունների հետ կնքվել է համագործակցության 7 հուշագիր: Երևանի զբաղվածության տարածքային կենտրոնների կողմից հավաստագրերով գործազուրկները ուղղորդվում են կազմակերպություններ, սակայն վերջիններս հրաժարվում են վերցնել հավաստագրերը` ուղղորդված անձանց համար աշխատանքի առաջարկ չունենալու պատճառով : </t>
  </si>
  <si>
    <t xml:space="preserve">Հատկապես մարզերում մասնագիտություն պահանջող թափուր աշխատատեղերն անընդհատ կրկնվում են՝ տեղական աշխատաշուկայում համապատասխան մասնագետների բացակայության պատճառով, իսկ մյուս կողմից թափուր աշխատատեղերի սղությունը հնարավորություն չի տալիս զբաղվածության տարածքային կենտրոններին մի քանի անգամ անձին աշխատանքի առաջարկ կատարել: </t>
  </si>
  <si>
    <t>Մասնագիտական կողմնորոշում, ուսուցում, վերապատրաստում չի իրականացվել, քանի որ պայմանագրով չի նախատեսվել:</t>
  </si>
  <si>
    <t>Պայմանավորված է  ՀՀ կառավարության թիվ 02/23.19/11920-15 հանձնարարականով, համաձայն որի, պարագա տրամադրող  կազմակերպությունների հետ կնքվել են համաձայնագրեր՝ պայմանագրերում  փոփոխություններ կատարելու մասին:Սա պայմանավորված է նրանով, որ այս պարագաներ ստանալու համար փաստացի պահանջարկը պակաս է եղել:</t>
  </si>
  <si>
    <t>Պայմանավորված է  ՀՀ կառավարության թիվ 02/23.19/11920-15 հանձնարարականով, համաձայն որի, պարագա տրամադրող  կազմակերպությունների հետ կնքվել են համաձայնագրեր՝ պայմանագրերում  փոփոխություններ կատարելու մասին:Սա պայմանավորված է նրանով, որ այս պարագաներ ստանալու համար փաստացի պահանջարկն ավել է եղել:</t>
  </si>
  <si>
    <t>Պայմանավորված է հիվանդատեսակների միջինացված  գների բարձրացմամբ, որի հետևանքով պայմանագրով հաստատվել է 318 հիվանդի բուժում:</t>
  </si>
  <si>
    <t>Պայմանավորված է հիվանդատեսակների միջինացված  գների բարձրացմամբ, որի հետևանքով պայմանագրով հաստատվել է 500 հիվանդի բուժում:</t>
  </si>
  <si>
    <t xml:space="preserve">Պայմանավորված է փաստացի տպագրված նյութի թերթերի թիվը նախատեսվածից ավել լինելու հանգամանքով: </t>
  </si>
  <si>
    <t>Սահմանված կարգով 2 անգամ հայտարարված մրցույթի արդյունքում 46 հատ հաշմանդամի սայլակ ձեռք չի բերվել՝ մասնակիցների կողմից առաջարկված միավորի գինը նախահաշվային գնից բարձր լինելու պատճառով(11 սայլակ բաշխվել է նախորդ տարվա մնացորդից):</t>
  </si>
  <si>
    <t>Բաշխվել է 200 պետական հավաստագիր, սակայն շահառուներից մեկը 2 հավաստագիր վերադարձրել է 2015 թվականի դեկտեմբեր ամսին, որի պատճառով չի իրացվել:</t>
  </si>
  <si>
    <t>Պայմանավորված է պահպանման ծախսերի`որոշ ծախսային հոդվածներով նախատեսվածի նկատմամբ փաստացի պակաս ծախսեր կատարելու (էլեկտրաէներգիա, կապ,) և գնումների մասին ՀՀ օրենսդրությամբ հայտարարված մրցույթի արդյունքում ֆինանսական միջոցների տնտեսման հանգամանքներով:</t>
  </si>
  <si>
    <t>Պայմանավորված է գնումների մասին ՀՀ օրենսդրությամբ հայտարարված մրցույթի արդյունքում հեռուստահաղորդումների և տպագրության նյութերի միավորի գները նախատեսվածից պակաս լինելու հանգամանքով:</t>
  </si>
  <si>
    <t>Պայմանավորված է փաստացի վճարված նպաստի միջին չափը նախատեսվածից պակաս լինելու հանգամանքով:</t>
  </si>
  <si>
    <t>Պայմանավորված է գնումների մասին ՀՀ օրենսդրությամբ հայտարաված մրցույթի արդյունքում ձևաթղթերի միավորի գները նախատեսվածից ցածր լինելու հանգամանքով</t>
  </si>
  <si>
    <t>Պայմանավորված է կոմունալ ծախսերի տնտեսման հանգամանքով:</t>
  </si>
  <si>
    <t xml:space="preserve">Պայմանավորված է նպաստառուների փաստացի թվաքանակը նախատեսվածից պակաս լինելու հանգամանքով  </t>
  </si>
  <si>
    <t xml:space="preserve">Պայմանավորված է Հայ-փոստ ՓԲԸ-ի կողմից վճարումները ավարտելուց հետո Ետ վերադարձված գումարներով </t>
  </si>
  <si>
    <t xml:space="preserve">Պայմանավորված է սոցիալական փաթեթից օգտվող շահառուների փաստացի թվաքանակը նախատեսվածից պակաս լինելու հանգամանքով: </t>
  </si>
  <si>
    <t>Պայմանավորված է կոմունալ ծախսերի որոշակի հոդվածների փաստացի ծախսերը նախատեսվածից պակաս լինելու հանգամանքներով:</t>
  </si>
  <si>
    <t>Պայմանավորված է կատարող կազմակերպությունների կոմունալ ծախսերի որոշակի հոդվածների փաստացի ծախսերը նախատեսվածից պակաս լինելու հանգամանքներով:</t>
  </si>
  <si>
    <t>Պայմանավորված է կատարող կազմակերպության կոմունալ ծախսերի որոշակի հոդվածների փաստացի ծախսերը նախատեսվածից պակաս լինելու հանգամանքներով:</t>
  </si>
  <si>
    <t xml:space="preserve">Պայմանավորված է սննդամթերքից օգտվող շահառուների փաստացի թվաքանակը նախատեսվածից պակաս լինելու հանգամանքով; </t>
  </si>
  <si>
    <t>Պայմանավորված է ծրագրում ընդգրկված շահառուների թվաքանակը նախատեսվածից պակաս լինելու  և փաստացի կոմունալ ծախսերը նախատեսվածից պակաս լինելու հանգամանքներով:</t>
  </si>
  <si>
    <t>Պայմանավորված է  գործող ցերեկային կենտրոնի փաստացի սպասարկվող շահառուների թվաքանակը նախատեսվածից պակաս լինելու և կոմունալ ծախսերի որոշակի հոդվածների փաստացի ծախսերը նախատեսվածից պակաս լինելու հանգամանքներով:</t>
  </si>
  <si>
    <t>Պայմանավորված է կատարող կազմակերպության  փաստացի կոմունալ ծախսերը նախատեսվածից պակաս լինելու հանգամանքով:</t>
  </si>
  <si>
    <t>Պայմանավորված է փաստացի դիմած նպաստառուների թվաքանակով:</t>
  </si>
  <si>
    <t>Պայմանավորված է ծրագրում ընդգրկվողների թվաքանակով և գնումների գործընթացով` մրցակցային բանակցությունների արդյունքում միավորի ցածր գներով (նախատեսված 91,250 ՀՀ դրամի փոխորեն 1 անձի համար փաստացի կատարված ավելի ցածր միջին արժեքով 90,357 ՀՀ դրամ):</t>
  </si>
  <si>
    <t>Պայմանավորված է կատարող կազմակերպության կոմունալ ծախսերի որոշակի հոդվածների փաստացի ծախսերը նախատեսվածից պակաս լինելու հանգամանքով</t>
  </si>
  <si>
    <t>Պայմանավորված է կատարող կազմակերպության կոմունալ ծախսերի որոշակի հոդվածների փաստացի ծախսերը նախատեսվածից պակաս լինելու հանգամանքով:</t>
  </si>
  <si>
    <t>Պայմանավորված է նպաստառուների փաստացի թվաքանակը նախատեսվածից պակաս լինելու հանգամանքով:</t>
  </si>
  <si>
    <t>Պայմանավորված է փաստացի  թվաքանակը նախատեսվածից պակաս լինելու հանգամանքով պայմանավորված</t>
  </si>
  <si>
    <t>Պայմանավորված է փաստացի ծախերով:</t>
  </si>
  <si>
    <t>Պայմանավորված է դեկտեմբեր ամսվա ծրագրում ընդգրկված գործազուրկների վճարումը 2016 թվականի հունվար ամսին իրականացնելու հանգամանքով: Ծրագրում ընգրկվել են 352 գործազուրկ:</t>
  </si>
  <si>
    <t>Պայմանավորված է փաստացի ծախսերով</t>
  </si>
  <si>
    <t>Պայմանավորված է փաստացի շահառուների թվաքանակը նախատեսվածից պակաս լինելու հանգամանքով :</t>
  </si>
  <si>
    <t>Պայմանավորված է փաստացի ծախսերով:</t>
  </si>
  <si>
    <t>Պայմանավորված է ծրագրում ընդգրկված շահառուների թվաքանակը նախատեսվածից պակաս լինելու հանգամանքով, ինչպես նաև կազմակերպված դասընթացների տևողությամբ՝ միջինը 2-ից 2,5 ամիս 3 ամսվա փոխարեն:</t>
  </si>
  <si>
    <t>Պայմանավորված է կոմունալ ծախսերի որոշակի հոդվածների տնտեսման հանգամանքով:</t>
  </si>
  <si>
    <t>Պայմանավորված է նախարարության համակարգի 3 ցերեկային կենտրոնների կողմից նախատեսվածի նկատմամբ փաստացի պակաս թվաքանակով երեխաների սպասարկելու  և գնումների մասին ՀՀ օրենսդրությամբ հայտարարված ընթացակարգերի արդյունքում ֆինանսական միջոցների տնտեսման և կոմունալ ծախսերի որոշակի հոդվածների փաստացի ծախսերը նախատեսվածից պակաս լինելու հանգամանքներով:</t>
  </si>
  <si>
    <t>Պայմանավորված է նախարարության համակարգի  7 գիշերօթիկ հաստատություններում նախատեսվածի նկատմամբ փաստացի պակաս թվաքանակով երեխաներ սպասարկելու և նախարարության համակարգի կազմակերպությունների կողմից գնումների մասին ՀՀ օրենսդրությամբ հայտարարված մրցույթների արդյունքում ֆինանսական միջոցների տնտեսման և կոմունալ ծախսերի որոշակի հոդվածների փաստացի ծախսերը նախատեսվածից պակաս լինելու հանգամանքներով:</t>
  </si>
  <si>
    <t xml:space="preserve"> Պայմանավորված է  կատարող կազմակերպություն  կոմունալ ծախսերը նախատեսվածից պակաս լինելու հանգամանքով:</t>
  </si>
  <si>
    <t>Պայմանավորված է փաստացի ծախսերով;</t>
  </si>
  <si>
    <t>Պայմանավորված է գնումների մասին ՀՀ օրենսդրությամբ հայտարաված մրցույթի արդյունքում ձևաթղթերի միավորի գները նախատեսվածից ցածր լինելու հանգամանքով:</t>
  </si>
  <si>
    <t>Պայմանավորված է նախատեսված 450 սայլակի փոխարեն 415 սայլակներ ձեռք բերելու /գնումների մասին ՀՀ օրենսդրությամբ հայտարարված ընթացակարգի արդյունքում 35 սայլակների միավորի գները նախատեսվածից ավել լինելու/ հանգամանքով:</t>
  </si>
  <si>
    <t>Պայմանավորված է 25 երեխայի փոխարեն խնամատար ընտանիքներում 17 երեխա խնամելու հանգամանքով:</t>
  </si>
  <si>
    <t>Շխնարարական աշխատանքները ավարտված է, առկա է շինարարության ավարտական ակտը:</t>
  </si>
  <si>
    <t xml:space="preserve">  Երևանի քաղաքապետարանի ի N 92 ներառական մանկապարտեզի կողմից ծառայության մատուցումը 2015 թվականի հունվար ամսվա փոխարեն 2015 թվականի  սեպտեմբերի 1-ից մատուցելու  հանգամանքով պայմանավորված:</t>
  </si>
  <si>
    <t>Գնումների գործընթացով hակահրդեհային անվտանգության տեխնիկական համակարգի տեղադրման համար նախատեսված միրոցներից`«Երևանի թիվ 1 տուն-ինտերնատ» ՊՈԱԿ` 372.9 հազ.դրամ,  «Նորքի տուն-ինտերնատ» ՊՈԱԿ` 121.9 հազ.դրամ,  «Գյումրու տուն-ինտերնատ» ՊՈԱԿ` 1001.6 հազ.դրամ և «Վարդենիսի նյարդահոգեբանական տուն ինտերնատ»  ՊՈԱԿ` 46.5 հազ.դրամ պակաս պայմանագրեր կնքելու հանգամանքով պայմանավորված:</t>
  </si>
  <si>
    <t>Գնումների գործընթացով հակահրդեհային անվտանգության տեխնիկական համակարգի տեղադրման համար նախատեսված միրոցներից  1.27 հազ.դրամ պակաս պայմանագրեր կնքելու հանգամանքով պայմանավորված:</t>
  </si>
  <si>
    <t>Տավուշի մարզում 30 ծրագրով Վարձատրվող հասարակական աշխատանքների կազմակերպման միջոցով գործազուրկների ժամանակավոր զբաղվածության ապահովում</t>
  </si>
  <si>
    <t>Նախատեսվել  է  ՀՀ կառավարության 15 հոկտեմբերի  2015 թվականի «ՀՀ կառավարության 15.10.2015թ. N 1202-Ն Հայաստանի  Հանրապետության  Տավուշի մարզում վարձատրվող հասարակական աշխատանքների կազմակերպման միջոցով գործազուրկների ժամանակավոր զբաղվածության ապահովման փորձնական  ծրագրի իրականացման կարգը հաստատելու, Հայաստանի Հանրապետության  2015  թվականի պետական  բյուջեում  վերաբաշխում, Հայաստանի  Հանրապետության  կառավարության 2014 թվականի դեկտեմբերի  18-ի  N  1515-ն  որոշման  մեջ  փոփոխություններ ու լրացումներ կատարելու և  Հայաստանի Հանրապետության աշխատանքի  և  սոցիալական   հարցերի  նախարարությանը   գումար հատկացնելու մասին»  N 1202-Ն որոշմամբ</t>
  </si>
  <si>
    <t>Պայմանավորված  է վարձատրվող հասարակական աշխատանքների կազմակերպման  համար փաստացի վճարված աշխատանքներից:</t>
  </si>
  <si>
    <t xml:space="preserve">Վարձատրվող հասարակական աշխատանքների իրականացման ապահովում
</t>
  </si>
  <si>
    <t>Վարձատրվող հասարակական աշխատանքների կազմակերպման միջոցով գործազուրկների ժամանակավոր զբաղվածության ապահովում</t>
  </si>
  <si>
    <t>ԱԿ</t>
  </si>
  <si>
    <t>50%  հաշմանդամներ ունեցող ՍՊ- ընկերություններին  ԱԱՀ-ի և եկամտային հարկի փաստացի վճարված գումարների փոխհատուցում</t>
  </si>
  <si>
    <t>Նախատեսվել  է  ՀՀ կառավարության  17.12. 2015թ. «Հայաստանի Հանրապետության 2015 թվականի պետական բյուջեում վերաբաշխում, Հայաստանի Հանրապետության կառավարության 2014 թվականի դեկտեմբերի 18-ի N 1515-Ն որոշման մեջ փոփոխություններ ու լրացումներ կատարելու և «Հայաստանի կույրերի միավորում» հաշմանդամների հասարակական կազմակերպության ընկերություններին ֆինանսական օժանդակություն ցուցաբերելու մասին»  N 1173-Ն որոշմամբ</t>
  </si>
  <si>
    <t>Ծրագրով  փոխհատուցում ստացող ՍՊԸ - ի  թիվը</t>
  </si>
  <si>
    <t>Շահառուների քանակը</t>
  </si>
  <si>
    <t>Պայմանավորված է Երևանի քաղաքապետարանի աշխատակազմի առանձնացված ստորաբաժանումներ հանդիսացող թվով 10 սոցիալական աջակցության տարածքային բաժինների կողմից իրականացված փաստացի ծախսերը նախատեսվածից պակաս կատարելու հանգամանքով պայմանավորված:</t>
  </si>
  <si>
    <t xml:space="preserve">Պայմանավորված է ծրագրի միավորի ցածր գնով,  բարձր լեռնային շրջաններում  սեզոնային աշխատանքների ժամանակահատվածով, կատավող աշխատանքների փոքր ծավալով:   </t>
  </si>
  <si>
    <t>Պայմանավորված է շահառուների թվաքանակի պակասով, ծրագրով նախատեսված յուրաքանչյուր շահառուին հատկացվելիք դրամական աջակցության գումարը մեկ միլիոն ՀՀ դրամից պակաս լինելու հանգամանքով և ՀՀ կառավարության 2014 թվականի ապրիլի 17-ի N 534-Ն որոշման Հավելված N 16-ում կատարված ՀՀ կառավարության 26.03.2015թ. թիվ 366-Ն որոշմամբ ընդունված փոփոխություններով:</t>
  </si>
  <si>
    <t>Պայմանավորված է անձանց թվաքանակի պակասով և փաստացի վճարված ցածր նվազագույն աշխատավարձով (բյուջեով հաշվարկված  ծրագրում ընդգրկված անձին տրամադրվող նվազագույն ամսական աշխատավարձի՝ 55000դրամի  փոխարեն փաստացի վճարվածի միջինը կազմել է 40.8 հազ. դրամ):</t>
  </si>
  <si>
    <t xml:space="preserve"> Ծրագրում նախատեսված 2-3 անձի ընդգրկվածության փոխարեն  ընդգրկվել են հիմնականում 1-2 անձ, քանի որ հողատարծքներն հիմնականում եղել են փոքր:: </t>
  </si>
  <si>
    <t xml:space="preserve"> Ծրագրում  հաշմանդամություն ունեցող անձանց թվաքանակն փոքր է, քանի որ հողի հետ աշխատանքը ծանր է և նրանք խուսափում են ընդգրկվել ծրագրում: </t>
  </si>
  <si>
    <t>Սոցիալական փաթեթից օգտվող շահառուների փաստացի թվաքանակը նախատեսվածից պակաս լինելու հանգամանքներով պայմանավորված:</t>
  </si>
  <si>
    <t>Սոցիալական պաշտպանության բնագավառի պետական քաղաքականության մշակման, ծրագրերի համակարգման և մոնիթորինգի  ծառայություններ</t>
  </si>
  <si>
    <t xml:space="preserve">Սեցիալական բնակարանային ֆոնդի սպասարկման ծառայությունների տրամադրում
</t>
  </si>
  <si>
    <t>Երեխայի խնամքի համար տրամադրվող  նպաստների ծրագրի իրականացման ապահովում</t>
  </si>
  <si>
    <t>Աշխատաշուկայի հետազոտման աշխատանքների կազմակերպում</t>
  </si>
  <si>
    <t>ՀՀ մանկատներում  խնամվող դպրոցական տարիքի երեխաներին դրամական աջակցության տրամադրում</t>
  </si>
  <si>
    <t>Դպրոցն ավարտած, ինչպես նաև ուշ տարիքում տեսողությունը կորցրած հաշմանդամների համար հատուկ տառատեսակներով գրքերի տպագրության, տետրերի պատրաստման  և «խոսող գրքերի» ձայնագրության ծառայություններ</t>
  </si>
  <si>
    <t>Իրավական նորմատիվ ակտերի նախագծերի մշակում (փաստաթղթերի ընդհանուր թիվը)</t>
  </si>
  <si>
    <t>Քաղաքականության փաստաթղթերի պատրաստում (փաստաթղթերի ընդհանուր թիվը)</t>
  </si>
  <si>
    <t xml:space="preserve">Հանրային իրազեկում (միջոցառումների թիվը) </t>
  </si>
  <si>
    <t>Քաղաքացիների ընդունելություն (մարդ)</t>
  </si>
  <si>
    <t>Դիմումների և բողոքների ուսումնասիրում (թիվը)</t>
  </si>
  <si>
    <t>Միջգերատեսչական խորհրդատվություն և համագործակցություն Համաձայնագրերի, պայմանագրերի, արձանագրությունների և այլ փաստաթղթերի մշակում, ներկայացված փաստաթղթերի վերաբերյալ կարծիքների, պարզաբանումների տրամադրում (փաստաթղթերի թիվը)</t>
  </si>
  <si>
    <t>Ուղղակի ծառայություններ հանրությանը Այլ կազմակերպություններին խորհրդատվության տրամադրում (կազմակերպությունների քանակը)</t>
  </si>
  <si>
    <t>Ծրագրերի կառավարում/համակարգում  (ծրագիր)</t>
  </si>
  <si>
    <t>Նախարարություն մուտքագրված գրություններին պատասխանելու միջին ժամկետը /օր/</t>
  </si>
  <si>
    <t>Գործազուրկներին տրամադրվող խորհրդատվությունների թիվը</t>
  </si>
  <si>
    <t xml:space="preserve">Գործատուների մոտ պարբերաբար (տարեկան երկու անգամ) ուսումնասիրությունների կատարում (հարցաթերթիկի լրացում) </t>
  </si>
  <si>
    <t>Գործակալության միջնորդությամբ աշխատանքի տեղավորվածների թիվը</t>
  </si>
  <si>
    <t>Մշակված չէ</t>
  </si>
  <si>
    <t>Սոցիալական օգնության ծառայությունների գործունեության կազմակերպման բնագավառում պետության կողմից համայնքի ղեկավարին պատվիրակված լիազորությունների իրականացմանը ֆինանսավորում</t>
  </si>
  <si>
    <t>Պետական ֆինանսավորում ստացած համայնքների թիվը</t>
  </si>
  <si>
    <t>Շահառուների մասնագիտական կողմնորոշում, ուսուցում, վերապատրաստում</t>
  </si>
  <si>
    <t>Հանրային իրազեկման միջոցառումների իրականացում</t>
  </si>
  <si>
    <t>Հեռուստահաղորդումների քանակ</t>
  </si>
  <si>
    <t>Տպագրվող նյութերի քանակ</t>
  </si>
  <si>
    <t>Իրականացված հետազոտությունների թիվը</t>
  </si>
  <si>
    <t>Զբաղվածության ծրագրերի իրականացման ապահովում</t>
  </si>
  <si>
    <t xml:space="preserve">Շահառուների թիվը </t>
  </si>
  <si>
    <t xml:space="preserve">                                                                                                                     </t>
  </si>
  <si>
    <t>Կազմակերպվող տոնավաճառների թիվը</t>
  </si>
  <si>
    <t>Աշխատանք փնտրող հաշմանդամների աշխատանքային վերականգնման, մասնագիտական վերապատրաստման և խորհրդատվության ծառայություններ</t>
  </si>
  <si>
    <t>Շահառուների թիվը</t>
  </si>
  <si>
    <t>Նպաստների  նշանակման համար անհրաժեշտ ձևաթղթերի քանակը</t>
  </si>
  <si>
    <t>Ընտանեկան նպաստի վճարման կազմակերպմանը  օժանդակող ուղեկցման ծախսեր</t>
  </si>
  <si>
    <t xml:space="preserve">Դրամական ավանդների փոխհատուցման փոստային ծառայություններ </t>
  </si>
  <si>
    <t>Սպասարկվող բազաների թիվը</t>
  </si>
  <si>
    <t>Երեխաների շուրջօրյա խնամքի ծառայություններ</t>
  </si>
  <si>
    <t>Մանկատներում խնամվողների թիվը</t>
  </si>
  <si>
    <t>Վերացված թերությունների և խախտումների հարաբերությունը նախորդ տարվա ստուգումների (ուսումնասիրությունների, մոնիտորինգի) արդյունքում արձանագրված խախտումների և թերությունների նկատմամբ/տոկոս/</t>
  </si>
  <si>
    <t>ՀՀ երեխաների շուրջօրյա խնամք և պաշտպանություն իրականացնող հաստատություններում խնամվող երեխաններին ընտանիքներ վերադարձնելու ծառայություններ (բեռնաթափում)</t>
  </si>
  <si>
    <t>Վերացված թերությունների և խախտումների հարաբերությունը նախորդ տարվա ստուգումների (ուսումնասիրությունների, մոնիտորինգի) արդյունքում արձանագրված խախտումների և թերությունների նկատմամբ</t>
  </si>
  <si>
    <t>ՀՀ մանկատների շրջանավարտներին աջակցություն և խորհրդատվություն</t>
  </si>
  <si>
    <t>Ռիսկի գոտում հայտնված երեխաներին  սոցիալական հոգածության ծառայություններ</t>
  </si>
  <si>
    <t>Երեխաների գիշերօթիկ խնամքի և պաշտպանության ծառայություններ</t>
  </si>
  <si>
    <t>Գիշերօթիկ հաստատություններում խնամվող երեխաների թիվը</t>
  </si>
  <si>
    <t>Վերացված թերությունների և խախտումների հարաբերությունը նախորդ տարվա ստուգումների (ուսումնասիրությունների, մոնիտորինգի) արդյունքում արձանագրված խախտումների և թերությունների նկատմամբ /տոկոս/</t>
  </si>
  <si>
    <t>Երեխաների խնամքի ցերեկային կենտրոնների կողմից դժվար իրավիճակներում գտնվող երեխաների սոցիալական հոգածության ծառայություններ</t>
  </si>
  <si>
    <t>Իրազեկման աշխատանքներ</t>
  </si>
  <si>
    <t>Թրաֆիքինգի զոհերին սոցիալ-հեգեբանական վերականգնողական ծառայություններ՚</t>
  </si>
  <si>
    <t>Թրաֆիքինգի զոհերի թիվը</t>
  </si>
  <si>
    <t>Տարեցների շուրջօրյա խնամքի ծառայություններ</t>
  </si>
  <si>
    <t>Տուն-ինտերնատներում  խնամվողների քանակ</t>
  </si>
  <si>
    <t>Դիմելուց հետո տուն -ինտերնատում ձևակերպվելու միջին ժամկետը (ամիս)</t>
  </si>
  <si>
    <t>Տնային պայմաններում միայնակ տարեցների սոցիալական սպասարկում</t>
  </si>
  <si>
    <t>Տնային պայմաններում սոցիալական ծառայողների կողմից խնամվողների  թիվը</t>
  </si>
  <si>
    <t>Դիմելուց հետո  սոցիալական սպասարկման ծառայությունների ստացման միջին ժամկետը (ամիս)</t>
  </si>
  <si>
    <t>Միայնակ տարեցներին մատուցվող սոցիալական ծառայությունների (տարեցներին այցելությունների) միջին հաճախականությունը /այցելությունների պարբերականությունը` շաբաթական/</t>
  </si>
  <si>
    <t>ՀՀ մարզերում միայնակ տարեցներին, հաշմանդամներին տնային պայմաններում   և տարեցների ցերեկային խնամքի կենտրոններում  սոցիալական սպասարկում</t>
  </si>
  <si>
    <t>Տնային պայմաններում</t>
  </si>
  <si>
    <t>Տարեցների խնամքի ցերեկային կենտրոններում</t>
  </si>
  <si>
    <t>Միայնակ տարեցներին և հաշմանդամներին հայտնաբերելուց հետո մինչև նրանց ձևակերպելու միջին տևողությունը (շաբաթ)</t>
  </si>
  <si>
    <t xml:space="preserve">Վանաձորի տարեցների տանը խնամվողներին շուրջօրյա խնամք և սոցիալական սպասարկում </t>
  </si>
  <si>
    <t>Դիմելուց հետո տարեցների տուն ընդունվելու միջին ժամկետը (շաբաթ)</t>
  </si>
  <si>
    <t>Անօթևան մարդկանց համար ժամանակավոր օթևանի տրամադրման ծառայություններ</t>
  </si>
  <si>
    <t>Ժամանակավոր կացարանում խնամվող անձանց թիվը</t>
  </si>
  <si>
    <t>Ռեցիդիվի տոկոսը կենտրոնի խնամվողների ընդհանուր թվի նկատմամբ (նույն անձի` կրկին անգամ անօթևանների կենտրոն վերադարձը)</t>
  </si>
  <si>
    <t>Անօթևան անձին հայտնաբերելուց հետո նրան ժամանակավոր կացարանում ձևակերպման միջին ժամկետը (օր)</t>
  </si>
  <si>
    <t>Հոգեկան առողջության խնդիրներ ունեցող անձանց ցերեկային խնամք</t>
  </si>
  <si>
    <t>Կենտրոնի կողմից խնամվողների քանակ</t>
  </si>
  <si>
    <t>Կենտրոնում սոցիալ հոգեբանական օգնության ծառայություններ ստացողների թվի հարաբերությունը տարածաշրջանում հաշվառված հոգեկան առողջության խնդիրներ ունեցող անձանց ընդհանուր թվի նկատմամբ</t>
  </si>
  <si>
    <t>Բժշկական եզրակացության տրման օրվանից հետո կենտրոն ընդունելու միջին ժամկետը /ամիս/</t>
  </si>
  <si>
    <t>Հաշմանդամներին պրոթեզաօրթոպեդիկ պարագաներով, տեխնիկական միջոցներով ապահովում և դրանց վերանորոգում</t>
  </si>
  <si>
    <t xml:space="preserve">Պրոթեզաօրթօպեդիկ պարագաների թիվը </t>
  </si>
  <si>
    <t xml:space="preserve">Վերականգնողական պարագաների թիվը </t>
  </si>
  <si>
    <t>Վերանորոգման ենթակա պրոթեզաօրթօպեդիկ և վերականգնողական պարագաների թիվը</t>
  </si>
  <si>
    <t>Ձայնաստեղծ սարքերի թիվը</t>
  </si>
  <si>
    <t xml:space="preserve">Աչքի պրոթեզների թիվը </t>
  </si>
  <si>
    <t>Դիմելու օրվանից հետո պրոթեզավորման և վերականգնողական պարագաների ստացման ժամկետը  (օր)</t>
  </si>
  <si>
    <t xml:space="preserve"> Բժշկասոցիալական վերականգնման ծառայություններ</t>
  </si>
  <si>
    <t>Բուժում ստացող հիվանդների տարեկան թիվը</t>
  </si>
  <si>
    <t>Դիմելուց հետո  մինչև բուժում ստանալու ժամկետը  (օր)</t>
  </si>
  <si>
    <t>Հոգեկան առողջության վերականգնման ծառայություններ</t>
  </si>
  <si>
    <t>Բուժում ստացող հիվանդների  թիվը</t>
  </si>
  <si>
    <t>Բրայլյան գրքեր  (թերթերի թիվը)</t>
  </si>
  <si>
    <t>Բրայլյան տետրեր (հատ)</t>
  </si>
  <si>
    <t>Հաշմանդամներին մատուցվող ծառայությունների ծրագրի իրականացման ապահովում</t>
  </si>
  <si>
    <t>ԲՍՓ ձևաթղթերի թիվը</t>
  </si>
  <si>
    <t>Կիրառելի չէ</t>
  </si>
  <si>
    <t>Մտավոր խնդիրներ ունեցող հաշմանդամ դեռահասների և երիտասարդների սոցիալ-վերականգնողական ծառայություններ</t>
  </si>
  <si>
    <t>Մեթոդաբանական ձեռնարկների մշակում, հետազոտությունների անցկացում և  սոցիալական ապահովության ոլորտի կադրերի վերապատրաստում</t>
  </si>
  <si>
    <t>Վերապատրաստվող կադրերի թիվը</t>
  </si>
  <si>
    <t>Թեմատիկ աշխատանքների թիվը</t>
  </si>
  <si>
    <t>Գործազրկության նպաստ</t>
  </si>
  <si>
    <t>Գործազուրկի կարգավիճակ և առնվազն մեկ տարվա ապահովագրական ստաժ ունենալը</t>
  </si>
  <si>
    <t>Այլ վայր գործուղված գործազուրկների թիվը</t>
  </si>
  <si>
    <t>Գործազուրկի կարգավիճակ ունենալը և այլ վայր աշխատանքի գործուղման հանգամանքը</t>
  </si>
  <si>
    <t>Նպաստ ստանալու իրավունք տվող անապահովության սահմանային  միավորից բարձր միավոր ունենալը</t>
  </si>
  <si>
    <t>Մինչև 2 տարեկան երեխայի խնամքի նպաստ</t>
  </si>
  <si>
    <t>Սոցիալական բնակարանային ֆոնդում ներառված շենքերում բնակվելու իրավունք ունեցող անձանց տրամադրվող ծառայություն (քանակ)</t>
  </si>
  <si>
    <t>Բ</t>
  </si>
  <si>
    <t>Գ</t>
  </si>
  <si>
    <t>Դ</t>
  </si>
  <si>
    <t>Ե</t>
  </si>
  <si>
    <t>Զ</t>
  </si>
  <si>
    <t>Է</t>
  </si>
  <si>
    <t>Ծրագրային դասիչը</t>
  </si>
  <si>
    <t>Նպաստառուների թիվը</t>
  </si>
  <si>
    <t>Մինչև 2 տարեկան երեխայի խնամքի արձակուրդում գտնվելը</t>
  </si>
  <si>
    <t>2005թ. հուլիսի 1-ից մինչև 2006թ. ապրիլի 1-ը անընդմեջ նպաստի իրավունք ունեցող ընտանիքի կազմում ընդգրկված անդամի սոցիական խոցելի խմբերին դասվելը</t>
  </si>
  <si>
    <t>Մանկատանը  խնամվող և դպրոցում սովորող երեխաների թիվը</t>
  </si>
  <si>
    <t>Մանկատանը խնամվող դպրոցահասակ երեխաները</t>
  </si>
  <si>
    <t>Կենսաբանական ընտանիք տեղափոխված երեխաների ընտանիքներին դրամական օժանդակության փաթեթի տրամադրում</t>
  </si>
  <si>
    <t>Կենսաբանական ընտանիքներ տեղավորվող  մանկատանը  խնամվող երեխաների թիվը</t>
  </si>
  <si>
    <t xml:space="preserve">Երեխաներին ընտանիք վերադարձնելու համար ընտանիքների պայմանական բարենպաստ լինելը  (ընտանիքի սոցիալ-տնտեսական, բնակարանային-կենցաղային պայմանները և բարոյահոգեբանական մթնոլորտը) </t>
  </si>
  <si>
    <t>ՀՀ մանկատների շրջանավարտներին կրթաթոշակի և միանվագ դրամական օգնության տրամադրում</t>
  </si>
  <si>
    <t>Մանկական խնամակալական կազմակերպության շրջանավարտ հանդիսանալը</t>
  </si>
  <si>
    <t>Երեխաների թիվը</t>
  </si>
  <si>
    <t xml:space="preserve">Մանկատներում խնամվող առանց ծնողական խնամքի մնացած երեխա լինելը </t>
  </si>
  <si>
    <t xml:space="preserve">Հաշմանդամներին սայլակներով և լսողական սարքերով ապահովում </t>
  </si>
  <si>
    <t>Սայլակ ստացողների թիվը</t>
  </si>
  <si>
    <t>Ռուսական արտադրության լսողական սարք ստացողների թիվը</t>
  </si>
  <si>
    <t>Լսողական սարքի ներդիրների թիվը</t>
  </si>
  <si>
    <t>Հաշմանդամի կարգավիճակի առկայությունը  և հաշմանդամի սայլակի կամ լսողական ապարատի կարիքը</t>
  </si>
  <si>
    <t xml:space="preserve"> Սոցիալական փաթեթների ապահովման ծրագիր</t>
  </si>
  <si>
    <t xml:space="preserve">Պետական հիմնարկների եւ կազմակերպությունների աշխատողների սոցիալական փաթեթով ապահովում (Աշխատանքի և սոցիալական հարցերի նախարարություն) </t>
  </si>
  <si>
    <t>Պետական մարմինների քաղաքացիական ծառայողներ (քանակ)</t>
  </si>
  <si>
    <t>Պետական մարմինների քաղաքացիական ծառայողներ և ՊՈԱԿ-ների աշխատակիցներ</t>
  </si>
  <si>
    <t>ՀՀ կառավարության պահուստային ֆոնդից իրականացվող  ծրագրով</t>
  </si>
  <si>
    <t>Զբաղվածության ծրագիր</t>
  </si>
  <si>
    <t>Անապահով սոցիալական խմբերին աջակցության ծրագիր</t>
  </si>
  <si>
    <t xml:space="preserve">Մինչև 1993 թվականի հունիսի 10-ը ներդրված ավանդների դիմաց փոխհատուցման միջոցառման իրականացման ապահովում </t>
  </si>
  <si>
    <t>Տարեցների տան կողմից խնամվողների թիվը</t>
  </si>
  <si>
    <t>Ժողովրդագրական վիճակի բարելավման ծրագիր</t>
  </si>
  <si>
    <t>ամիսը 1 անգամ</t>
  </si>
  <si>
    <t>միանվագ</t>
  </si>
  <si>
    <t>ամիսը մեկ անգամ</t>
  </si>
  <si>
    <t>1-3 ամիս</t>
  </si>
  <si>
    <t>Խնամվողների թիվը</t>
  </si>
  <si>
    <t>Ընտանիքներին, կանանց և երեխաներին աջակցության ծրագիր</t>
  </si>
  <si>
    <t>Սոցիալական պաշտպանության ոլորտի զարգացման ծրագիր</t>
  </si>
  <si>
    <t>Հաշմանդամներին աջակցության ծրագիր</t>
  </si>
  <si>
    <t>Անցկացվող փորձաքննությունների թիվը</t>
  </si>
  <si>
    <t>տարեկան</t>
  </si>
  <si>
    <t>Ամիսը 1 անգամ</t>
  </si>
  <si>
    <t>3 տարին 1 անգամ</t>
  </si>
  <si>
    <t>Ծրագրի դասիչը</t>
  </si>
  <si>
    <t>Քաղաքականության միջոցառման դասիչը</t>
  </si>
  <si>
    <t>Ը</t>
  </si>
  <si>
    <t>Սոցիալական պաշտպանության ոլորտի տեղեկատվական համակարգի սպասարկման (կատարելագործման), շահագործման և տեղեկատվության տրամադրման ծառայություններ</t>
  </si>
  <si>
    <t>Պետական քաղաքականության մշակման, ծրագրերի համակարգման և մոնիթորինգի ծրագիր</t>
  </si>
  <si>
    <t>Ցուցանիշի հաստատված կանխատեսումը հաշվետու ժամանակահատվածի համար</t>
  </si>
  <si>
    <t xml:space="preserve">Ցուցանիշի փոփոխություններն ըստ համապատասխան իրավական ակտի (+/-) </t>
  </si>
  <si>
    <t>ճշտված ցուցանիշը հաշվետու ժամանակահատվածի համար        (սյ 1+սյ 2)</t>
  </si>
  <si>
    <t>Փաստացի ցուցանիշը (կատարված և ընդունված) հաշվետու ժամանակահատվածում</t>
  </si>
  <si>
    <t>Հաստատված և փաստացի ցուցանիշների տարբերությունը (սյ 4-սյ 3)</t>
  </si>
  <si>
    <t>Տարբերության պատճառը
(սյ. 2-ում նշված իրավական ակտերի հղումները և սյ. 5-ում նշված տարբերության պարզաբանումները)</t>
  </si>
  <si>
    <t xml:space="preserve">Ցուցանիշի փոփոխու-թյուններն ըստ համապատաս-խան իրավա-կան ակտի (+/-) </t>
  </si>
  <si>
    <t>ճշտված ցուցանիշը հաշվետուժամանակահատվածի համար (սյ 7+սյ 8)</t>
  </si>
  <si>
    <t>Փաստացի ցուցանիշը (դրամարկղային ծախս) հաշվետու ժամանակահատվածում</t>
  </si>
  <si>
    <t>Հաստատված և փաստացի ցուցանիշների տարբերությունը (սյ 10-սյ 9)</t>
  </si>
  <si>
    <t>Տարբերության պատճառը
(սյ. 8-ում նշված իրավական ակտերի հղումները և սյ. 11-ում նշված տարբերության պարզաբանումները)</t>
  </si>
  <si>
    <t>Ծրագրի ցուցանիշների (սյ.5, սյ.11) ընթացքի ազդեցությունը ՀՀ կառավարության (օր` սույն բյուջետային ծրագիր, կառավարության գործունեության ծրագրեր, ռազմավարական ծրագրեր, ՄԺԾԾ, ԱՀՌԾ և այլ) նպատակների  վրա</t>
  </si>
  <si>
    <t>Պլանավորվող գործողությունը`  ծրագրի նախատեսվող / ցանկալի արդյունքներից (նպատակներից)  տարբերությունը շտկելու համար</t>
  </si>
  <si>
    <t>Պլանավորվող գործողության ժամկետը  (սկիզբ - ավարտ)</t>
  </si>
  <si>
    <t>Ծրագրի կամ Քաղաքականության միջոցառման անվանումը</t>
  </si>
  <si>
    <t>Չափորոշիչի  կոդը</t>
  </si>
  <si>
    <t>Պաշարների շարժի  կոդը</t>
  </si>
  <si>
    <t>Ֆինանսական ցուցանիշներ (հազ. դրամ)</t>
  </si>
  <si>
    <t xml:space="preserve">Ծրագրի ընթացիկ կառավարմանն ուղղված նախատեսվող միջոցառումները   
</t>
  </si>
  <si>
    <t>Ոչ ֆինանսական ցուցանիշներ</t>
  </si>
  <si>
    <t>Ծառայությունների մատուցում</t>
  </si>
  <si>
    <t>Չափորոշիչի տեսակը</t>
  </si>
  <si>
    <t>Կատարողի կոդը</t>
  </si>
  <si>
    <t>Չափորոշիչը (նկարագրությունը)</t>
  </si>
  <si>
    <t>Կենտրոնների կողմից տնային  պայմաններում և տարեցների խնամքի ցերեկային կենտրոններում խնամվողների  քանակ</t>
  </si>
  <si>
    <t>Արտաբյուջետային հաշվի միջոցների  ծրագրով</t>
  </si>
  <si>
    <t>քանակական</t>
  </si>
  <si>
    <t>որակական</t>
  </si>
  <si>
    <t>ժամկետայնության</t>
  </si>
  <si>
    <t>1</t>
  </si>
  <si>
    <t>2</t>
  </si>
  <si>
    <t>3</t>
  </si>
  <si>
    <t>4</t>
  </si>
  <si>
    <t>5</t>
  </si>
  <si>
    <t>6</t>
  </si>
  <si>
    <t>7</t>
  </si>
  <si>
    <t>8</t>
  </si>
  <si>
    <t>9</t>
  </si>
  <si>
    <t>10</t>
  </si>
  <si>
    <t>11</t>
  </si>
  <si>
    <t>12</t>
  </si>
  <si>
    <t>13</t>
  </si>
  <si>
    <t>14</t>
  </si>
  <si>
    <t>15</t>
  </si>
  <si>
    <t>List1</t>
  </si>
  <si>
    <t>List 2</t>
  </si>
  <si>
    <t>ԱԾ</t>
  </si>
  <si>
    <t>ԾՏ</t>
  </si>
  <si>
    <t>ՖԾ</t>
  </si>
  <si>
    <t>ԿՀ</t>
  </si>
  <si>
    <t>ԱՏ</t>
  </si>
  <si>
    <t>ԵԿ</t>
  </si>
  <si>
    <t>ԿՊ</t>
  </si>
  <si>
    <t>ԱՊ</t>
  </si>
  <si>
    <t>շահառուների քանակը</t>
  </si>
  <si>
    <t>տրանսֆերտի վճարման հաճախականությունը</t>
  </si>
  <si>
    <t>ընտրության չափանիշները</t>
  </si>
  <si>
    <t>շահառուների ընտրության չափանիշները</t>
  </si>
  <si>
    <t>վաճառքի արդյունքում կարողությունների վրա հնարավոր ազդեցությունը</t>
  </si>
  <si>
    <t>ակտիվի տարիքը</t>
  </si>
  <si>
    <t>ազդեցությունը կազմակերպության կարողությունների զարգացման վրա</t>
  </si>
  <si>
    <t>փոխարինվող ակտիվների նկարագրությունը</t>
  </si>
  <si>
    <t xml:space="preserve"> </t>
  </si>
  <si>
    <t>«ՎՏԲ- Հայաստան» ՓԲԸ-ում ավանդատու հանդիսացող քաղաքացիների, որպես նախկին ԽՍՀՄ Խնայբանկի ՀԽՍՀ հանրապետական բանկում մինչև 1993 թվականի հունիսի 10-ը ներդրված դրամական ավանդների դիմաց փոխհատուցում</t>
  </si>
  <si>
    <t>Թ</t>
  </si>
  <si>
    <t>ժ</t>
  </si>
  <si>
    <t>Միջազգային համագործակցություն. համաձայնագրերի, հուշագրերի, արձանագրությունների և այլ փաստաթղթերի մշակում, ներկայացված փաստաթղթերի վերաբերյալ կարծիքների, պարզաբանումների տրամադրում (փաստաթղթերի թիվը)</t>
  </si>
  <si>
    <t>Սպասարկվող վեբկայքերի թիվը</t>
  </si>
  <si>
    <t>Սպասարկվող (այդ թվում՝ վերանորոգման կարիքի) համակարգչային տեխնիկայի  թիվը</t>
  </si>
  <si>
    <t>Գործազրկության նպաստների վճարման ծառայություններ` նպաստառուների թիվը</t>
  </si>
  <si>
    <t xml:space="preserve">Մասնագիտական կողմնորոշման,  համակարգի մեթոդաբանության ապահովման և կադրերի վերապատրաստման ծառայություններ  
</t>
  </si>
  <si>
    <t>Մեթոդաբանության և ուսումնական ծրագրի մշակում` տարիքային 4 խմբերի համար (ՀՀ ԿԳՆ հետ համատեղ աշխատանքային խմբի ձևավորում)</t>
  </si>
  <si>
    <t>Կադրերի վերապատրաստում (ՀՀ ԿԳՆ առաջարկվող պլանի համաձայն)</t>
  </si>
  <si>
    <t>Հանրային իրազեկում</t>
  </si>
  <si>
    <t>Աշխատանքի տոնավաճառի կազմակերպում</t>
  </si>
  <si>
    <t>Կենտրոնի շահառուների թիվը</t>
  </si>
  <si>
    <t>Սեզոնային զբաղվածության խթանման միջոցով գյուղացիական տնտեսության աջակցության իրականացման ապահովում</t>
  </si>
  <si>
    <t>Աշխատաշուկայում անմրցունակ անձանց  թիվը, որոնք գործատուի  մոտ աշխատանքային ունակություններ և կարողություններ են ձեռքբերում</t>
  </si>
  <si>
    <t>Հաշմանդամություն ունեցող անձանց թիվը, որոնց համար գործատուի մոտ կատարվում է աշխատատեղի հարմարեցում</t>
  </si>
  <si>
    <t>Սեզոնային զբաղվածության խթանման միջոցով գյուղացիական տնտեսության աջակցություն</t>
  </si>
  <si>
    <t xml:space="preserve">Մանկատան շրջանավարտների համար բնակարանների  վարձակալում </t>
  </si>
  <si>
    <t>Հայաստանի Կույրերի միավորման օրգան ամենամսյա «Բյուլետեն» (թերթերի քանակ)</t>
  </si>
  <si>
    <t>«Խոսող գիրք» (ժամ)</t>
  </si>
  <si>
    <t>Խնամքի կարիք ունեցող 18 տարեկանից բարձր տարիքի անձանց խնամքի ծառայություններ</t>
  </si>
  <si>
    <t>Ծրագրերի վերահսկողություն և մոնիթորինգ (ծրագիր)</t>
  </si>
  <si>
    <t>Ընտանիքների կենսամակարդակի բարձրացմանն ուղղված նպաստ</t>
  </si>
  <si>
    <t>Ընտանիքների կենսամակարդակի բարձրացմանն ուղղված նպաստի ծրագրի իրականացման ապահովում</t>
  </si>
  <si>
    <t>Ընտանիքների կենսամակարդակի բարձրացմանն ուղղված նպաստ ստացող ընտանիքների թիվը</t>
  </si>
  <si>
    <t xml:space="preserve">Ընտանիքների կենսամակարդակի բարձրացմանն ուղղված նպաստ ստացող ընտանիքների թիվը, որոնց մատուցվում է փոստային  ծառայություններ </t>
  </si>
  <si>
    <t xml:space="preserve">Մինչև 2 տարեկան երեխայի խնամքի նպաստ ստացող  քաղաքացիների թիվը, որոնց մատուցվում են փոստային ծառայություններ </t>
  </si>
  <si>
    <t>Տպագիր պարբերականում պատվիրված հոդվածների մակերես (սմ2</t>
  </si>
  <si>
    <t>«Աջակցություն կենսաթոշակային իրազեկման և ֆինանսական գրագիտության բարձրացման գործընթացին»</t>
  </si>
  <si>
    <t>«Աջակցություն ինտեգրված սոցիալական ծառայությունների համակարգի և անձնակազմի կարողությունների զարգացման նոր տեղեկատվական տեխնոլոգիաների գործիքների ներդրմանը»</t>
  </si>
  <si>
    <t xml:space="preserve">«Հայաստանի Հանրապետության աշխատանքի և սոցիալական հարցերի նախարարության  «Երևանի թիվ 1 տուն-ինտերնատ» պետական ոչ առևտրային կազմակերպության տարածքում անկողնային խնամք ստացող անձանց սպասարկման նպատակով կառուցվելիք նոր մասնաշենքի շինարարական աշխատանքների իրականացում" դրամաշնորհային ծրագիր» </t>
  </si>
  <si>
    <t>Գործազուրկների և աշխատանաքից ազատման ռիսկ
ունեցող աշխատանք փնտրող անձանց մասնագիտակամ
ուսուցման կազմակերպում</t>
  </si>
  <si>
    <t xml:space="preserve">Գործազուրկների թիվը, այդ թվում
</t>
  </si>
  <si>
    <t xml:space="preserve">Հաշմանդամություն ունեցող անձանց թիվը </t>
  </si>
  <si>
    <t>Աշխատանքից ազատման ռիսկ ունեցող անձանց թիվը</t>
  </si>
  <si>
    <t>Ծրագրերում ընդգրկվածների թիվը, այդ թվում՝</t>
  </si>
  <si>
    <t xml:space="preserve">Աշխատաշուկայում անմրցունակ անձանց փոքր
ձեռնարկատիրական գործունեության աջակցության
տրամադրում
</t>
  </si>
  <si>
    <t xml:space="preserve">Ինքնազբաղվածությամբ  ապահովված անձանց թիվը, այդ թվում՝
</t>
  </si>
  <si>
    <t>Աշխատաշուկայում անմրցունակ անձանց աշխատանքի
տեղավորման դեպքում գործատուին աշխատավարձի
մասնակի և հաշմանդամություն ունեցող անձին ուղեկցողի
համար աշխատավարձի փոխհատուցման տրամադրում</t>
  </si>
  <si>
    <t>Աշխատանքի ընդունված աշխատաշուկայում անմրցունակ
գործազուրկներ, այդ թվում</t>
  </si>
  <si>
    <t>Ողեկցող անձանց թիվ</t>
  </si>
  <si>
    <t>Գործազուրկներին այլ վայրում աշխատանքի տեղավորմանն
աջակցության տրամադրում</t>
  </si>
  <si>
    <t xml:space="preserve">Գործազուրկների թիվը, այդ թվում՝ 
</t>
  </si>
  <si>
    <t>Աշխատաշուկայում անմրցունակ անձանց աշխատանքի
տեղավորման դեպքում գործատուին միանվագ
փոխհատուցման տրամադրում</t>
  </si>
  <si>
    <t>Ծրագրերի թիվը</t>
  </si>
  <si>
    <t>Աշխատաշուկայում անմրցունակ անձանց  թիվը, այդ թվում՝</t>
  </si>
  <si>
    <t>Աշխատաշուկայում անմրցունակ անձանց հարմար
աշխատանքի տեղավորման նպատակով գործատուներին
այցելության ծախսերի փոխհատուցում</t>
  </si>
  <si>
    <t>Այլընտրանքային աշխատանքային ծառայողներին
դրամական μավարարման և դրամական փոխհատուցման
տրամադրում</t>
  </si>
  <si>
    <t>Այլընտրանքային աշխատանքային ծառայություն անցնողների թիվ</t>
  </si>
  <si>
    <t>Այլընտրանքային ծառայությության մասին ՀՀ օրենքի պահանջներին համապատասխան այլընտրանքային աշխատանքային ծառայության անցնող ՀՀ քաղաքացի</t>
  </si>
  <si>
    <t>Այլընտրանքային աշխատանքային ծառայության ծրագիր</t>
  </si>
  <si>
    <t>ամսական</t>
  </si>
  <si>
    <t>Մանկատան շրջանավարտներ</t>
  </si>
  <si>
    <t>Պետական հավաստագիր ստացած անձանց թիվը</t>
  </si>
  <si>
    <t>Հաշմանդամի կարգավիճակի առկայությունը, տարիքային կենսաթոշակառուների` լսողական սարքի կարիք ունենալը (մասնագետի եզրակացություն)</t>
  </si>
  <si>
    <t>5 տարին 1 անգամ</t>
  </si>
  <si>
    <t xml:space="preserve">Ձեռք բերած մասնագիտությամμ մասնագիտական
աշխատանքային փորձ ձեռք μերելու համար
գործազուրկներին աջակցության տրամադրում
</t>
  </si>
  <si>
    <t>այդ թվում` hաշմանդամ</t>
  </si>
  <si>
    <t>Գործազուրկներ</t>
  </si>
  <si>
    <t>հաշմանդամություն ունեցող անձանց թիվը</t>
  </si>
  <si>
    <t>Նպաստառու գործազուրկների թիվը</t>
  </si>
  <si>
    <t>հաշմանդամություն ունեցող անձինք</t>
  </si>
  <si>
    <t>հաշմանդամություն ունեցող անձանց թիվ</t>
  </si>
  <si>
    <t>Զբաղվածության պետական գործակալությունում հաշվառված լինելը</t>
  </si>
  <si>
    <t xml:space="preserve">Աշխատանքի տեղավորման  ոչ պետական կազմակերպության կողմից մատուցվեղ ծառայություններից օգտվելու համար աջակցության տրամադրում </t>
  </si>
  <si>
    <t>Գործատուին այցելության համար ուղեգրվող անմրցունակ անձանց թիվը, այդ թվում՝</t>
  </si>
  <si>
    <t xml:space="preserve">Գործազուրկների և աշխատանքից ազատման ռիսկ ունեցող
անձանց կրթաթոշակի տրամադրվում </t>
  </si>
  <si>
    <t>Պայմանավորված է երեխաների ժամանակավոր բացակայությամբ</t>
  </si>
  <si>
    <t>Պայմանավորված է հաճախող  երեխաների ժամանակավոր բացակայությամբ</t>
  </si>
  <si>
    <t>Պայմանավորված է երեխաների կարիքների գնահատման համաձայն նրանց ուղղորդմամբ կամ մանկատուն, կամ կենսաբանական ընտանիք</t>
  </si>
  <si>
    <t>Պայմանավորված է դպրոցահասակ երեխաների  նախատեսված թվից փաստացի պակաս լինելով</t>
  </si>
  <si>
    <t xml:space="preserve">Պայմանավորված է  շրջանավարտների թվով </t>
  </si>
  <si>
    <t>Խնամատար ընտանիքում երեխայի խնամքի և դաստիարակության աջակցության տրամադրում</t>
  </si>
  <si>
    <t>Պայմանավորված կենսաբանական ընտանիք վերադառնալու  և 18 տարին լրանալու կապակցությամբ ծրագրից դուրս մնալու հանգամանքով</t>
  </si>
  <si>
    <t>Փաստացի այցելած հաշմանդամներ</t>
  </si>
  <si>
    <t>Տարբերությունը պայմանավորված է դիմողների թվի պակաս լինելու հետ</t>
  </si>
  <si>
    <t>Տարբերությունը պայմանավորված է դիմողների թվի պակաս լինելու հետ:</t>
  </si>
  <si>
    <t>Փաստացի դիմած շահառուների թվաքանակը նախատեսվածից պակաս լինելու հետևանքով:</t>
  </si>
  <si>
    <t>Համաձայն 30.01.2015թ.սուբսիդիայի տրամադրաման պայմանագիր NՍՏՊ-10.02.01.07/15   Ցերեկային կենտրոնի շահառուների թիվը կազմում է 30 մարդ:Տարբերությունը պայմանավորված է հեռավոր գյուղերից Վարդենիս տրանսպորտի 2 օրը մեկ անգամ աշխատելու հետ:</t>
  </si>
  <si>
    <t>Կյանքի դժվարին  իրավիճակում հայտնված երեխաներին ժամանակավոր խնամքի տրամադրման ծառայություններ</t>
  </si>
  <si>
    <t>Եվրոպական արտադրության լսողական սարքերի ձեռք բերման համար հավաստագրերի տրամադրում</t>
  </si>
  <si>
    <t>քամակական</t>
  </si>
  <si>
    <t>Սպասարկվողների թվաքանակը</t>
  </si>
  <si>
    <t xml:space="preserve">Ծրագրով նախատեսված 26 շահառուի փոխարեն ծառայության մեջ են գտնվում 24 շահառու (երկու շահառուն գտնվում են տարեկետման մեջ), բացի այդ բնակարանային վարձակալության համար 13 շահառուի փոխարեն բնակարանային վարձակալությունից օգտվում են 9-ը  շահառու: </t>
  </si>
  <si>
    <t>ՊՄ կոդը</t>
  </si>
  <si>
    <t>Ա</t>
  </si>
  <si>
    <t>Նախատեսվել է ՀՀ կառավարության 12 փետրվարի 2015 թվականի  «Հայաստանի Հանրապետության աշխատանքի և սոցիալական հարցերի նախարարության «Աջակցություն կենսաթոշակային իրազեկման և ֆինանսական գրագիտության բարձրացման գործընթացին» դրամաշնորհային ծրագրի արտաբյուջետային հաշվի միջոցների ծախսման 2015 թվականի  նախահաշիվը հաստատելու, Հայաստանի Հանրապետության 2015 թվականի պետական բյուջեում և Հայաստանի Հանրապետության կառավարության 2014 թվականի դեկտեմբերի 18-ի N 11515-Ն  որոշման մեջ փոփոխություններ ու լրացումներ կատարելու մասին» N 97-Ն և ՀՀ կառավարության 18 հունիսի 2015 թվականի «Հայաստանի Հանրապետության 2015 թվականի պետական բյուջեում, Հայաստանի Հանրապետության կառավարության 2014 թվականի դեկտեմբերի 18-ի N 11515-Ն  որոշման մեջ փոփոխություններ կատարելու մասին» N 660-Ն որոշումներով:</t>
  </si>
  <si>
    <t>Հավելված N11</t>
  </si>
  <si>
    <t> Հ Ա Շ Վ Ե Տ Վ ՈՒ Թ Յ ՈՒ Ն</t>
  </si>
  <si>
    <t>ՀԱՅԱՍՏԱՆԻ ՀԱՆՐԱՊԵՏՈՒԹՅԱՆ ՊԵՏԱԿԱՆ ԲՅՈՒՋԵՈՎ ՍԱՀՄԱՆՎԱԾ ԾՐԱԳՐԵՐԻ ԻՐԱԿԱՆԱՑՈՒՄԸ ԲՆՈՒԹԱԳՐՈՂ ԱՐԴՅՈՒՆՔԻ ՑՈՒՑԱՆԻՇՆԵՐԻ ԿԱՏԱՐՄԱՆ ՄԱՍԻՆ</t>
  </si>
  <si>
    <t>01.01.15թ.- 01.01.16թ. ժամանակահատվածի համար</t>
  </si>
  <si>
    <t>Հայաստանի Հանրապետության աշխատանքի և սոցիալական հարցերի նախարարություն</t>
  </si>
  <si>
    <t>Նախատեսվել է ՀՀ կառավարության 10 մարտի 2015 թվականի  «Հայաստանի Հանրապետության աշխատանքի և սոցիալական հարցերի նախարարության «Աջակցություն ինտեգրված սոցիալական ծառայությունների համակարգի և անձնակազմի կարողությունների զարգացման նոր տեղեկատվական տեխնոլոգիաների գործիքների ներդրմանը» դրամաշնորհային ծրագրի արտաբյուջետային հաշվի միջոցների ծախսման 2015 թվականի  նախահաշիվը հաստատելու, Հայաստանի Հանրապետության 2015 թվականի պետական բյուջեում և Հայաստանի Հանրապետության կառավարության 2012 թվականի դեկտեմբերի 18-ի N 1515-Ն  որոշման մեջ փոփոխություններ ու լրացումներ կատարելու մասին» N 245-Ն որոշմամբ</t>
  </si>
  <si>
    <t>Նախատեսվել է ՀՀ կառավարության 19 փետրվարի 2015 թվականի  «Հայաստանի Հանրապետության աշխատանքի և սոցիալական հարցերի նախարարության «Երևանի թիվ 1 տուն-ինտերնատ” պետական ոչ առևտրային կազմակերպության տարածքում անկողնային խնամք ստացող անձանց սպասարկման նպատակով կառուցվելիք նոր մասնաշենքի շինարարական աշխատանքների իրականացում» դրամաշնորհային ծրագրի արտաբյուջետային հաշվի միջոցների ծախսման 2015 թվականի նախահաշիվը հաստատելու N 132-Ն, Հայաստանի Հանրապետության 2015 թվականի պետական բյուջեում, Հայաստանի Հանրապետության կառավարության 2014 թվականի դեկտեմբերի 18-ի N 1515-Ն որոշման մեջ փոփոխություններ և լրացումներ կատարելու մասին»  և ՀՀ կառավարության 18 հունիսի 2015 թվականի  «Հայաստանի Հանրապետության   2015 թվականի պետական բյուջեում և Հայաստանի Հանրապետության կառավարության 2014 թվականի դեկտեմբերի 18-ի N 1515-Ն որոշման մեջ փոփոխություններ  կատարելու մասին» N 665-Ն որոշումներով</t>
  </si>
  <si>
    <t>Հաշմանդամ երեխաների ցերեկային խնամքի ծառայությունների մատուցում Երևանի Մալաթիա-Սեբաստիա վարչական շրջանի N 92 ներառական մանկապարտեզում</t>
  </si>
  <si>
    <t xml:space="preserve"> ՀՀ 2015 թվականի պետական բյուջեի, ՀՀ կառավարության 2014 թվականի դեկտեմբերի 18-ի N 1515-Ն որոշման  31 կետի 1-ին ենթակետի համաձայն «Արաբկիր» միացյալ մանկական բարեգործական հիմնադրամ» հասարակական կազմակերպությունը «Ներառական մանկապարտեզի ստեղծում» պիլոտային ծրագրի և ՀՀ կառավարության 2015թ. հունիսի 18-ի  «Հայաստանի Հանրապետության կառավարության 2014 թվականի դեկտեմբերի 18-ի N 1515-Ն որոշման մեջ փոփոխություններ և լրացումներ կատարելու մասին» N 664-Ն որոշմամբ</t>
  </si>
  <si>
    <t>Հայրենական մեծ պատերազմի վետերաններին հանգստյան տան ուղեգրերի և դրամական օգնության տրամադրում</t>
  </si>
  <si>
    <t>Նախատեսվել  է  ՀՀ կառավարության 30 ապրիլի  2015 թվականի «Հայաստանի Հանրապետության 2015 թվականի պետական բյուջեում վերաբաշխում, Հայաստանի Հանրապետության կառավարության 2014 թվականի դեկտեմբերի 18-ի N 1515-Ն որոշման մեջ փոփոխություններ և լրացումներ կատարելու և «Հայաստանի Հանրապետության վետերանների միավորում» հասարակական կազմակերպությանը ֆինանսական օժանդակություն ցուցաբերելու մասին»  N 461-Ն որոշմամբ</t>
  </si>
  <si>
    <t>Դրամական օգնության ստացող վետերանների թիվը</t>
  </si>
  <si>
    <t xml:space="preserve"> Հանգստյան տան ուղեգրեր ստացող վետերանների թիվը</t>
  </si>
  <si>
    <t>Ներդրումներ` տարեցների շուրջօրյա խնամքի հաստատություններում և «Միայնակ տարեցների սոցիալական սպասարկման կենտրոն» ՊՈԱԿ-ում հակահրդեհային անվտանգության տեխնիկական համակարգի տեղադրման նպատակով</t>
  </si>
  <si>
    <t>Նախատեսվել  է  ՀՀ կառավարության 30 ապրիլի  2015 թվականի «Հայաստանի Հանրապետության 2015 թվականի պետական բյուջեում վերաբաշխում, Հայաստանի Հանրապետության կառավարության 2014 թվականի դեկտեմբերի 18-ի N 1515-Ն որոշման մեջ փոփոխություններ և լրացումներ կատարելու ու Հայաստանի Հանրապետության աշխատանքի և սոցիալական հարցերի նախարարությանը գումար հատկացնելու մասին»  N 454-Ն որոշմամբ</t>
  </si>
  <si>
    <t>Ներդրումներ` տարեցների շուրջօրյա խնամքի հաստատություններում հակահրդեհային անվտանգության տեխնիկական համակարգերի տեղադրման նպատակով (ՀՀ աշխատանքի և սոցիալական հարցերի նախարարության «Երևանի թիվ 1 տուն-ինտերնատ» ՊՈԱԿ, «Նորքի տուն-ինտերնատ» ՊՈԱԿ, «Գյումրու տուն-ինտեր¬նատ» ՊՈԱԿ և «Վարդենիսի նյարդահոգեբանական տուն ինտերնատ»  ՊՈԱԿ)</t>
  </si>
  <si>
    <t>ծախսը (հազ. դրամ)</t>
  </si>
</sst>
</file>

<file path=xl/styles.xml><?xml version="1.0" encoding="utf-8"?>
<styleSheet xmlns="http://schemas.openxmlformats.org/spreadsheetml/2006/main" xmlns:mc="http://schemas.openxmlformats.org/markup-compatibility/2006" xmlns:x14ac="http://schemas.microsoft.com/office/spreadsheetml/2009/9/ac" mc:Ignorable="x14ac">
  <numFmts count="5">
    <numFmt numFmtId="43" formatCode="_(* #,##0.00_);_(* \(#,##0.00\);_(* &quot;-&quot;??_);_(@_)"/>
    <numFmt numFmtId="179" formatCode="_-* #,##0.00_-;\-* #,##0.00_-;_-* &quot;-&quot;??_-;_-@_-"/>
    <numFmt numFmtId="182" formatCode="0.0"/>
    <numFmt numFmtId="183" formatCode="00"/>
    <numFmt numFmtId="184" formatCode="#,##0.0"/>
  </numFmts>
  <fonts count="16">
    <font>
      <sz val="10"/>
      <name val="Arial Armenian"/>
    </font>
    <font>
      <sz val="10"/>
      <name val="Arial Armenian"/>
    </font>
    <font>
      <sz val="10"/>
      <name val="Helv"/>
      <charset val="204"/>
    </font>
    <font>
      <sz val="10"/>
      <name val="Arial Armenian"/>
      <family val="2"/>
    </font>
    <font>
      <sz val="8"/>
      <name val="Arial Armenian"/>
      <family val="2"/>
    </font>
    <font>
      <b/>
      <sz val="8"/>
      <name val="GHEA Grapalat"/>
      <family val="3"/>
    </font>
    <font>
      <sz val="9"/>
      <name val="Arial Armenian"/>
      <family val="2"/>
    </font>
    <font>
      <sz val="8"/>
      <name val="GHEA Grapalat"/>
      <family val="3"/>
    </font>
    <font>
      <sz val="10"/>
      <name val="Arial"/>
      <family val="2"/>
    </font>
    <font>
      <sz val="10"/>
      <name val="Arial"/>
      <family val="2"/>
    </font>
    <font>
      <sz val="10"/>
      <color indexed="8"/>
      <name val="MS Sans Serif"/>
      <family val="2"/>
    </font>
    <font>
      <sz val="10"/>
      <name val="GHEA Grapalat"/>
      <family val="3"/>
    </font>
    <font>
      <sz val="12"/>
      <name val="GHEA Grapalat"/>
      <family val="3"/>
    </font>
    <font>
      <sz val="9"/>
      <name val="GHEA Grapalat"/>
      <family val="3"/>
    </font>
    <font>
      <b/>
      <sz val="12"/>
      <name val="GHEA Grapalat"/>
      <family val="3"/>
    </font>
    <font>
      <sz val="11"/>
      <color theme="1"/>
      <name val="Calibri"/>
      <family val="2"/>
      <scheme val="minor"/>
    </font>
  </fonts>
  <fills count="2">
    <fill>
      <patternFill patternType="none"/>
    </fill>
    <fill>
      <patternFill patternType="gray125"/>
    </fill>
  </fills>
  <borders count="2">
    <border>
      <left/>
      <right/>
      <top/>
      <bottom/>
      <diagonal/>
    </border>
    <border>
      <left style="thin">
        <color indexed="64"/>
      </left>
      <right style="thin">
        <color indexed="64"/>
      </right>
      <top style="thin">
        <color indexed="64"/>
      </top>
      <bottom style="thin">
        <color indexed="64"/>
      </bottom>
      <diagonal/>
    </border>
  </borders>
  <cellStyleXfs count="40">
    <xf numFmtId="0" fontId="0" fillId="0" borderId="0"/>
    <xf numFmtId="179" fontId="1"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179"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9" fillId="0" borderId="0" applyFont="0" applyFill="0" applyBorder="0" applyAlignment="0" applyProtection="0"/>
    <xf numFmtId="43" fontId="8" fillId="0" borderId="0" applyFont="0" applyFill="0" applyBorder="0" applyAlignment="0" applyProtection="0"/>
    <xf numFmtId="0" fontId="3" fillId="0" borderId="0"/>
    <xf numFmtId="0" fontId="8" fillId="0" borderId="0"/>
    <xf numFmtId="0" fontId="9" fillId="0" borderId="0"/>
    <xf numFmtId="0" fontId="8" fillId="0" borderId="0"/>
    <xf numFmtId="0" fontId="15" fillId="0" borderId="0"/>
    <xf numFmtId="0" fontId="6" fillId="0" borderId="0"/>
    <xf numFmtId="0" fontId="6" fillId="0" borderId="0"/>
    <xf numFmtId="0" fontId="3" fillId="0" borderId="0"/>
    <xf numFmtId="0" fontId="8" fillId="0" borderId="0"/>
    <xf numFmtId="0" fontId="8" fillId="0" borderId="0"/>
    <xf numFmtId="0" fontId="3" fillId="0" borderId="0"/>
    <xf numFmtId="0" fontId="8" fillId="0" borderId="0"/>
    <xf numFmtId="0" fontId="3" fillId="0" borderId="0"/>
    <xf numFmtId="0" fontId="8" fillId="0" borderId="0"/>
    <xf numFmtId="0" fontId="3" fillId="0" borderId="0"/>
    <xf numFmtId="0" fontId="8" fillId="0" borderId="0"/>
    <xf numFmtId="0" fontId="3" fillId="0" borderId="0"/>
    <xf numFmtId="0" fontId="8" fillId="0" borderId="0"/>
    <xf numFmtId="0" fontId="3" fillId="0" borderId="0"/>
    <xf numFmtId="0" fontId="8" fillId="0" borderId="0"/>
    <xf numFmtId="0" fontId="3" fillId="0" borderId="0"/>
    <xf numFmtId="0" fontId="6" fillId="0" borderId="0"/>
    <xf numFmtId="0" fontId="8" fillId="0" borderId="0"/>
    <xf numFmtId="9" fontId="8" fillId="0" borderId="0" applyFont="0" applyFill="0" applyBorder="0" applyAlignment="0" applyProtection="0"/>
    <xf numFmtId="9" fontId="3" fillId="0" borderId="0" applyFont="0" applyFill="0" applyBorder="0" applyAlignment="0" applyProtection="0"/>
    <xf numFmtId="0" fontId="2" fillId="0" borderId="0"/>
    <xf numFmtId="0" fontId="10" fillId="0" borderId="0"/>
    <xf numFmtId="0" fontId="10" fillId="0" borderId="0"/>
    <xf numFmtId="0" fontId="10" fillId="0" borderId="0"/>
  </cellStyleXfs>
  <cellXfs count="103">
    <xf numFmtId="0" fontId="0" fillId="0" borderId="0" xfId="0"/>
    <xf numFmtId="0" fontId="7" fillId="0" borderId="1" xfId="31" applyFont="1" applyFill="1" applyBorder="1" applyAlignment="1">
      <alignment horizontal="center" vertical="center" wrapText="1"/>
    </xf>
    <xf numFmtId="0" fontId="7" fillId="0" borderId="0" xfId="0" applyFont="1" applyFill="1" applyBorder="1" applyProtection="1">
      <protection hidden="1"/>
    </xf>
    <xf numFmtId="0" fontId="7" fillId="0" borderId="1" xfId="31" applyFont="1" applyFill="1" applyBorder="1" applyAlignment="1">
      <alignment horizontal="left" vertical="center" wrapText="1"/>
    </xf>
    <xf numFmtId="49" fontId="7" fillId="0" borderId="1" xfId="31" applyNumberFormat="1" applyFont="1" applyFill="1" applyBorder="1" applyAlignment="1">
      <alignment horizontal="center" vertical="center" wrapText="1"/>
    </xf>
    <xf numFmtId="2" fontId="7" fillId="0" borderId="1" xfId="31" applyNumberFormat="1" applyFont="1" applyFill="1" applyBorder="1" applyAlignment="1">
      <alignment horizontal="center" vertical="center" wrapText="1"/>
    </xf>
    <xf numFmtId="49" fontId="7" fillId="0" borderId="1" xfId="31" applyNumberFormat="1" applyFont="1" applyFill="1" applyBorder="1" applyAlignment="1">
      <alignment horizontal="center" vertical="center"/>
    </xf>
    <xf numFmtId="2" fontId="7" fillId="0" borderId="1" xfId="31" applyNumberFormat="1" applyFont="1" applyFill="1" applyBorder="1" applyAlignment="1">
      <alignment horizontal="center" vertical="center"/>
    </xf>
    <xf numFmtId="49" fontId="7" fillId="0" borderId="0" xfId="31" applyNumberFormat="1" applyFont="1" applyFill="1" applyBorder="1" applyAlignment="1" applyProtection="1">
      <alignment horizontal="center" vertical="center"/>
      <protection hidden="1"/>
    </xf>
    <xf numFmtId="0" fontId="7" fillId="0" borderId="1" xfId="0" applyFont="1" applyFill="1" applyBorder="1"/>
    <xf numFmtId="0" fontId="7" fillId="0" borderId="1" xfId="32" applyFont="1" applyFill="1" applyBorder="1" applyAlignment="1">
      <alignment vertical="top" wrapText="1"/>
    </xf>
    <xf numFmtId="0" fontId="7" fillId="0" borderId="1" xfId="31" applyFont="1" applyFill="1" applyBorder="1" applyAlignment="1" applyProtection="1">
      <alignment vertical="center" wrapText="1"/>
      <protection locked="0"/>
    </xf>
    <xf numFmtId="184" fontId="7" fillId="0" borderId="1" xfId="0" applyNumberFormat="1" applyFont="1" applyFill="1" applyBorder="1"/>
    <xf numFmtId="49" fontId="7" fillId="0" borderId="0" xfId="31" applyNumberFormat="1" applyFont="1" applyFill="1" applyBorder="1" applyAlignment="1" applyProtection="1">
      <alignment horizontal="right" vertical="center"/>
      <protection hidden="1"/>
    </xf>
    <xf numFmtId="0" fontId="7" fillId="0" borderId="1" xfId="0" applyFont="1" applyFill="1" applyBorder="1" applyAlignment="1">
      <alignment wrapText="1"/>
    </xf>
    <xf numFmtId="0" fontId="7" fillId="0" borderId="1" xfId="0" applyFont="1" applyFill="1" applyBorder="1" applyAlignment="1">
      <alignment vertical="top" wrapText="1"/>
    </xf>
    <xf numFmtId="2" fontId="7" fillId="0" borderId="1" xfId="0" applyNumberFormat="1" applyFont="1" applyFill="1" applyBorder="1" applyAlignment="1">
      <alignment wrapText="1"/>
    </xf>
    <xf numFmtId="0" fontId="7" fillId="0" borderId="0" xfId="0" applyFont="1" applyFill="1" applyBorder="1" applyAlignment="1">
      <alignment wrapText="1"/>
    </xf>
    <xf numFmtId="0" fontId="7" fillId="0" borderId="1" xfId="31" applyFont="1" applyFill="1" applyBorder="1" applyAlignment="1" applyProtection="1">
      <alignment horizontal="left" vertical="top" wrapText="1"/>
      <protection locked="0"/>
    </xf>
    <xf numFmtId="4" fontId="7" fillId="0" borderId="1" xfId="0" applyNumberFormat="1" applyFont="1" applyFill="1" applyBorder="1"/>
    <xf numFmtId="184" fontId="7" fillId="0" borderId="1" xfId="0" applyNumberFormat="1" applyFont="1" applyFill="1" applyBorder="1" applyAlignment="1">
      <alignment vertical="top" wrapText="1"/>
    </xf>
    <xf numFmtId="0" fontId="7" fillId="0" borderId="1" xfId="31" applyFont="1" applyFill="1" applyBorder="1" applyAlignment="1" applyProtection="1">
      <alignment vertical="top" wrapText="1"/>
      <protection locked="0"/>
    </xf>
    <xf numFmtId="0" fontId="7" fillId="0" borderId="1" xfId="33" applyFont="1" applyFill="1" applyBorder="1" applyAlignment="1">
      <alignment vertical="top" wrapText="1"/>
    </xf>
    <xf numFmtId="0" fontId="7" fillId="0" borderId="1" xfId="33" applyFont="1" applyFill="1" applyBorder="1" applyAlignment="1">
      <alignment horizontal="left" vertical="top" wrapText="1"/>
    </xf>
    <xf numFmtId="0" fontId="7" fillId="0" borderId="1" xfId="0" applyFont="1" applyFill="1" applyBorder="1" applyAlignment="1">
      <alignment wrapText="1"/>
    </xf>
    <xf numFmtId="49" fontId="7" fillId="0" borderId="0" xfId="31" applyNumberFormat="1" applyFont="1" applyFill="1" applyBorder="1" applyAlignment="1" applyProtection="1">
      <alignment horizontal="left" vertical="center"/>
      <protection hidden="1"/>
    </xf>
    <xf numFmtId="0" fontId="7" fillId="0" borderId="1" xfId="0" applyFont="1" applyFill="1" applyBorder="1" applyAlignment="1">
      <alignment vertical="top"/>
    </xf>
    <xf numFmtId="0" fontId="7" fillId="0" borderId="1" xfId="0" applyFont="1" applyFill="1" applyBorder="1" applyAlignment="1">
      <alignment vertical="center" wrapText="1"/>
    </xf>
    <xf numFmtId="0" fontId="7" fillId="0" borderId="1" xfId="32" applyFont="1" applyFill="1" applyBorder="1" applyAlignment="1">
      <alignment horizontal="justify" vertical="top" wrapText="1"/>
    </xf>
    <xf numFmtId="0" fontId="7" fillId="0" borderId="1" xfId="33" applyFont="1" applyFill="1" applyBorder="1" applyAlignment="1">
      <alignment horizontal="left" vertical="center" wrapText="1"/>
    </xf>
    <xf numFmtId="184" fontId="7" fillId="0" borderId="1" xfId="0" applyNumberFormat="1" applyFont="1" applyFill="1" applyBorder="1" applyAlignment="1">
      <alignment horizontal="center" vertical="center" wrapText="1"/>
    </xf>
    <xf numFmtId="0" fontId="7" fillId="0" borderId="1" xfId="0" applyFont="1" applyFill="1" applyBorder="1" applyAlignment="1">
      <alignment horizontal="center" vertical="center" wrapText="1"/>
    </xf>
    <xf numFmtId="182" fontId="7" fillId="0" borderId="1" xfId="0" applyNumberFormat="1" applyFont="1" applyFill="1" applyBorder="1"/>
    <xf numFmtId="0" fontId="7" fillId="0" borderId="1" xfId="0" applyFont="1" applyFill="1" applyBorder="1" applyAlignment="1" applyProtection="1">
      <alignment vertical="center" wrapText="1"/>
      <protection locked="0"/>
    </xf>
    <xf numFmtId="0" fontId="7" fillId="0" borderId="1" xfId="0" applyFont="1" applyFill="1" applyBorder="1" applyAlignment="1">
      <alignment horizontal="left" vertical="center" wrapText="1"/>
    </xf>
    <xf numFmtId="0" fontId="7" fillId="0" borderId="1" xfId="0" applyFont="1" applyFill="1" applyBorder="1" applyAlignment="1">
      <alignment horizontal="justify" vertical="center" wrapText="1"/>
    </xf>
    <xf numFmtId="0" fontId="7" fillId="0" borderId="1" xfId="36" applyFont="1" applyFill="1" applyBorder="1" applyAlignment="1">
      <alignment wrapText="1"/>
    </xf>
    <xf numFmtId="0" fontId="7" fillId="0" borderId="1" xfId="0" applyFont="1" applyFill="1" applyBorder="1" applyAlignment="1" applyProtection="1">
      <alignment wrapText="1"/>
      <protection locked="0"/>
    </xf>
    <xf numFmtId="0" fontId="7" fillId="0" borderId="1" xfId="0" applyFont="1" applyFill="1" applyBorder="1" applyAlignment="1" applyProtection="1">
      <alignment horizontal="left" vertical="center" wrapText="1"/>
      <protection locked="0"/>
    </xf>
    <xf numFmtId="0" fontId="7" fillId="0" borderId="1" xfId="0" applyFont="1" applyFill="1" applyBorder="1" applyAlignment="1" applyProtection="1">
      <alignment vertical="top" wrapText="1"/>
      <protection locked="0"/>
    </xf>
    <xf numFmtId="0" fontId="7" fillId="0" borderId="1" xfId="0" applyFont="1" applyFill="1" applyBorder="1" applyAlignment="1">
      <alignment horizontal="justify" vertical="top" wrapText="1"/>
    </xf>
    <xf numFmtId="0" fontId="7" fillId="0" borderId="1" xfId="0" applyFont="1" applyFill="1" applyBorder="1" applyAlignment="1">
      <alignment horizontal="left" vertical="top" wrapText="1"/>
    </xf>
    <xf numFmtId="2" fontId="7" fillId="0" borderId="1" xfId="0" applyNumberFormat="1" applyFont="1" applyFill="1" applyBorder="1"/>
    <xf numFmtId="0" fontId="7" fillId="0" borderId="1" xfId="0" applyFont="1" applyFill="1" applyBorder="1" applyAlignment="1">
      <alignment horizontal="justify" vertical="top"/>
    </xf>
    <xf numFmtId="0" fontId="7" fillId="0" borderId="1" xfId="11" applyFont="1" applyFill="1" applyBorder="1" applyAlignment="1">
      <alignment vertical="top" wrapText="1"/>
    </xf>
    <xf numFmtId="0" fontId="7" fillId="0" borderId="1" xfId="0" applyNumberFormat="1" applyFont="1" applyFill="1" applyBorder="1" applyAlignment="1">
      <alignment vertical="top" wrapText="1"/>
    </xf>
    <xf numFmtId="0" fontId="7" fillId="0" borderId="1" xfId="0" applyNumberFormat="1" applyFont="1" applyFill="1" applyBorder="1" applyAlignment="1">
      <alignment horizontal="left" vertical="top" wrapText="1"/>
    </xf>
    <xf numFmtId="0" fontId="7" fillId="0" borderId="1" xfId="0" applyFont="1" applyFill="1" applyBorder="1" applyProtection="1">
      <protection hidden="1"/>
    </xf>
    <xf numFmtId="0" fontId="7" fillId="0" borderId="1" xfId="23" applyFont="1" applyFill="1" applyBorder="1" applyAlignment="1">
      <alignment vertical="center" wrapText="1"/>
    </xf>
    <xf numFmtId="0" fontId="7" fillId="0" borderId="1" xfId="0" applyNumberFormat="1" applyFont="1" applyFill="1" applyBorder="1" applyAlignment="1">
      <alignment wrapText="1"/>
    </xf>
    <xf numFmtId="0" fontId="7" fillId="0" borderId="1" xfId="11" applyFont="1" applyFill="1" applyBorder="1" applyAlignment="1">
      <alignment wrapText="1"/>
    </xf>
    <xf numFmtId="0" fontId="7" fillId="0" borderId="1" xfId="11" applyFont="1" applyFill="1" applyBorder="1" applyAlignment="1">
      <alignment horizontal="justify" vertical="top"/>
    </xf>
    <xf numFmtId="0" fontId="7" fillId="0" borderId="1" xfId="31" applyFont="1" applyFill="1" applyBorder="1" applyAlignment="1" applyProtection="1">
      <alignment vertical="center" wrapText="1"/>
      <protection hidden="1"/>
    </xf>
    <xf numFmtId="182" fontId="7" fillId="0" borderId="1" xfId="31" applyNumberFormat="1" applyFont="1" applyFill="1" applyBorder="1" applyAlignment="1" applyProtection="1">
      <alignment horizontal="left" vertical="center" wrapText="1"/>
      <protection locked="0"/>
    </xf>
    <xf numFmtId="184" fontId="7" fillId="0" borderId="1" xfId="0" applyNumberFormat="1" applyFont="1" applyFill="1" applyBorder="1" applyAlignment="1">
      <alignment horizontal="right" vertical="center" wrapText="1"/>
    </xf>
    <xf numFmtId="0" fontId="7" fillId="0" borderId="1" xfId="11" applyFont="1" applyFill="1" applyBorder="1" applyAlignment="1">
      <alignment horizontal="left" vertical="top" wrapText="1"/>
    </xf>
    <xf numFmtId="0" fontId="7" fillId="0" borderId="1" xfId="0" applyFont="1" applyFill="1" applyBorder="1" applyAlignment="1">
      <alignment horizontal="justify"/>
    </xf>
    <xf numFmtId="1" fontId="7" fillId="0" borderId="1" xfId="0" applyNumberFormat="1" applyFont="1" applyFill="1" applyBorder="1" applyAlignment="1">
      <alignment wrapText="1"/>
    </xf>
    <xf numFmtId="4" fontId="7" fillId="0" borderId="1" xfId="0" applyNumberFormat="1" applyFont="1" applyFill="1" applyBorder="1" applyAlignment="1">
      <alignment horizontal="left" vertical="center" wrapText="1"/>
    </xf>
    <xf numFmtId="0" fontId="7" fillId="0" borderId="1" xfId="33" applyFont="1" applyFill="1" applyBorder="1" applyAlignment="1">
      <alignment vertical="center" wrapText="1"/>
    </xf>
    <xf numFmtId="1" fontId="7" fillId="0" borderId="1" xfId="0" applyNumberFormat="1" applyFont="1" applyFill="1" applyBorder="1" applyAlignment="1">
      <alignment vertical="top" wrapText="1"/>
    </xf>
    <xf numFmtId="0" fontId="12" fillId="0" borderId="1" xfId="0" applyFont="1" applyFill="1" applyBorder="1" applyAlignment="1">
      <alignment horizontal="justify" vertical="center"/>
    </xf>
    <xf numFmtId="0" fontId="7" fillId="0" borderId="0" xfId="0" applyFont="1" applyFill="1" applyBorder="1" applyAlignment="1" applyProtection="1">
      <alignment vertical="top"/>
      <protection hidden="1"/>
    </xf>
    <xf numFmtId="0" fontId="13" fillId="0" borderId="1" xfId="0" applyFont="1" applyFill="1" applyBorder="1" applyAlignment="1">
      <alignment vertical="center" wrapText="1"/>
    </xf>
    <xf numFmtId="0" fontId="11" fillId="0" borderId="1" xfId="0" applyFont="1" applyFill="1" applyBorder="1" applyAlignment="1">
      <alignment vertical="top" wrapText="1"/>
    </xf>
    <xf numFmtId="0" fontId="7" fillId="0" borderId="0" xfId="0" applyFont="1" applyFill="1" applyBorder="1"/>
    <xf numFmtId="2" fontId="7" fillId="0" borderId="0" xfId="0" applyNumberFormat="1" applyFont="1" applyFill="1" applyBorder="1"/>
    <xf numFmtId="0" fontId="7" fillId="0" borderId="1" xfId="0" applyFont="1" applyFill="1" applyBorder="1" applyAlignment="1">
      <alignment horizontal="left" vertical="center" wrapText="1"/>
    </xf>
    <xf numFmtId="179" fontId="7" fillId="0" borderId="1" xfId="1" applyFont="1" applyFill="1" applyBorder="1" applyAlignment="1">
      <alignment horizontal="center" vertical="center" wrapText="1"/>
    </xf>
    <xf numFmtId="179" fontId="7" fillId="0" borderId="1" xfId="1" applyFont="1" applyFill="1" applyBorder="1"/>
    <xf numFmtId="179" fontId="7" fillId="0" borderId="1" xfId="1" applyFont="1" applyFill="1" applyBorder="1" applyAlignment="1">
      <alignment vertical="center" wrapText="1"/>
    </xf>
    <xf numFmtId="179" fontId="7" fillId="0" borderId="1" xfId="1" applyFont="1" applyFill="1" applyBorder="1" applyAlignment="1">
      <alignment horizontal="center" vertical="center"/>
    </xf>
    <xf numFmtId="0" fontId="11" fillId="0" borderId="0" xfId="0" applyFont="1"/>
    <xf numFmtId="0" fontId="11" fillId="0" borderId="0" xfId="0" applyFont="1" applyBorder="1" applyAlignment="1" applyProtection="1">
      <alignment wrapText="1"/>
      <protection locked="0"/>
    </xf>
    <xf numFmtId="0" fontId="11" fillId="0" borderId="0" xfId="0" applyFont="1" applyBorder="1" applyAlignment="1" applyProtection="1">
      <alignment vertical="center" wrapText="1"/>
      <protection locked="0"/>
    </xf>
    <xf numFmtId="0" fontId="12" fillId="0" borderId="0" xfId="0" applyFont="1" applyAlignment="1">
      <alignment horizontal="right"/>
    </xf>
    <xf numFmtId="0" fontId="12" fillId="0" borderId="0" xfId="0" applyFont="1" applyAlignment="1">
      <alignment horizontal="center"/>
    </xf>
    <xf numFmtId="0" fontId="12" fillId="0" borderId="0" xfId="0" applyFont="1" applyAlignment="1">
      <alignment horizontal="center" vertical="center" wrapText="1"/>
    </xf>
    <xf numFmtId="184" fontId="7" fillId="0" borderId="1" xfId="0" applyNumberFormat="1" applyFont="1" applyFill="1" applyBorder="1" applyAlignment="1">
      <alignment vertical="center"/>
    </xf>
    <xf numFmtId="184" fontId="7" fillId="0" borderId="1" xfId="0" applyNumberFormat="1" applyFont="1" applyFill="1" applyBorder="1" applyAlignment="1">
      <alignment vertical="center" wrapText="1"/>
    </xf>
    <xf numFmtId="182" fontId="7" fillId="0" borderId="1" xfId="0" applyNumberFormat="1" applyFont="1" applyFill="1" applyBorder="1" applyAlignment="1">
      <alignment vertical="center" wrapText="1"/>
    </xf>
    <xf numFmtId="0" fontId="7" fillId="0" borderId="1" xfId="0" applyFont="1" applyFill="1" applyBorder="1" applyAlignment="1">
      <alignment vertical="center"/>
    </xf>
    <xf numFmtId="0" fontId="7" fillId="0" borderId="1" xfId="0" applyNumberFormat="1" applyFont="1" applyFill="1" applyBorder="1" applyAlignment="1">
      <alignment vertical="center" wrapText="1"/>
    </xf>
    <xf numFmtId="0" fontId="7" fillId="0" borderId="0" xfId="0" applyFont="1" applyFill="1" applyBorder="1" applyAlignment="1">
      <alignment vertical="center"/>
    </xf>
    <xf numFmtId="0" fontId="7" fillId="0" borderId="1" xfId="0" applyFont="1" applyFill="1" applyBorder="1" applyAlignment="1">
      <alignment horizontal="left" vertical="center"/>
    </xf>
    <xf numFmtId="183" fontId="7" fillId="0" borderId="1" xfId="0" applyNumberFormat="1" applyFont="1" applyFill="1" applyBorder="1" applyAlignment="1">
      <alignment vertical="center"/>
    </xf>
    <xf numFmtId="0" fontId="7" fillId="0" borderId="1" xfId="0" applyFont="1" applyFill="1" applyBorder="1" applyAlignment="1">
      <alignment vertical="center" wrapText="1"/>
    </xf>
    <xf numFmtId="0" fontId="7" fillId="0" borderId="1" xfId="17" applyFont="1" applyFill="1" applyBorder="1" applyAlignment="1" applyProtection="1">
      <alignment vertical="center" wrapText="1"/>
    </xf>
    <xf numFmtId="0" fontId="7" fillId="0" borderId="1" xfId="36" applyFont="1" applyFill="1" applyBorder="1" applyAlignment="1">
      <alignment vertical="center" wrapText="1"/>
    </xf>
    <xf numFmtId="0" fontId="7" fillId="0" borderId="0" xfId="0" applyFont="1" applyFill="1" applyBorder="1" applyAlignment="1">
      <alignment horizontal="left" vertical="center"/>
    </xf>
    <xf numFmtId="0" fontId="5" fillId="0" borderId="0" xfId="0" applyFont="1" applyFill="1" applyBorder="1" applyAlignment="1">
      <alignment vertical="center"/>
    </xf>
    <xf numFmtId="0" fontId="7" fillId="0" borderId="1" xfId="0" applyFont="1" applyFill="1" applyBorder="1" applyAlignment="1">
      <alignment horizontal="center" vertical="center"/>
    </xf>
    <xf numFmtId="0" fontId="7" fillId="0" borderId="1" xfId="0" applyFont="1" applyFill="1" applyBorder="1" applyAlignment="1">
      <alignment horizontal="center" vertical="center" wrapText="1"/>
    </xf>
    <xf numFmtId="0" fontId="7" fillId="0" borderId="0" xfId="0" applyFont="1" applyFill="1" applyBorder="1" applyAlignment="1">
      <alignment horizontal="center" vertical="center"/>
    </xf>
    <xf numFmtId="0" fontId="12" fillId="0" borderId="0" xfId="0" applyFont="1" applyAlignment="1">
      <alignment horizontal="center"/>
    </xf>
    <xf numFmtId="0" fontId="12" fillId="0" borderId="0" xfId="0" applyFont="1" applyAlignment="1">
      <alignment horizontal="left" wrapText="1"/>
    </xf>
    <xf numFmtId="0" fontId="12" fillId="0" borderId="0" xfId="0" applyFont="1" applyAlignment="1">
      <alignment horizontal="center" vertical="center" wrapText="1"/>
    </xf>
    <xf numFmtId="0" fontId="14" fillId="0" borderId="0" xfId="0" applyFont="1" applyBorder="1" applyAlignment="1" applyProtection="1">
      <alignment horizontal="center" vertical="center" wrapText="1"/>
      <protection locked="0"/>
    </xf>
    <xf numFmtId="0" fontId="7" fillId="0" borderId="1" xfId="31" applyFont="1" applyFill="1" applyBorder="1" applyAlignment="1">
      <alignment horizontal="center"/>
    </xf>
    <xf numFmtId="0" fontId="7" fillId="0" borderId="1" xfId="0" applyFont="1" applyFill="1" applyBorder="1" applyAlignment="1">
      <alignment horizontal="center"/>
    </xf>
    <xf numFmtId="0" fontId="7" fillId="0" borderId="1" xfId="31" applyFont="1" applyFill="1" applyBorder="1" applyAlignment="1">
      <alignment horizontal="center" vertical="center" wrapText="1"/>
    </xf>
    <xf numFmtId="0" fontId="7" fillId="0" borderId="1" xfId="31" applyFont="1" applyFill="1" applyBorder="1" applyAlignment="1">
      <alignment horizontal="center" vertical="center" textRotation="90" wrapText="1"/>
    </xf>
    <xf numFmtId="0" fontId="7" fillId="0" borderId="1" xfId="31" applyFont="1" applyFill="1" applyBorder="1" applyAlignment="1">
      <alignment horizontal="center" vertical="center" textRotation="90"/>
    </xf>
  </cellXfs>
  <cellStyles count="40">
    <cellStyle name="Comma" xfId="1" builtinId="3"/>
    <cellStyle name="Comma 2" xfId="2"/>
    <cellStyle name="Comma 2 2" xfId="3"/>
    <cellStyle name="Comma 2_Book 1 Table 1" xfId="4"/>
    <cellStyle name="Comma 3" xfId="5"/>
    <cellStyle name="Comma 3 2" xfId="6"/>
    <cellStyle name="Comma 4" xfId="7"/>
    <cellStyle name="Comma 4 2" xfId="8"/>
    <cellStyle name="Comma 5" xfId="9"/>
    <cellStyle name="Comma 5 2" xfId="10"/>
    <cellStyle name="Normal" xfId="0" builtinId="0"/>
    <cellStyle name="Normal 10" xfId="11"/>
    <cellStyle name="Normal 10 2" xfId="12"/>
    <cellStyle name="Normal 11" xfId="13"/>
    <cellStyle name="Normal 11 2" xfId="14"/>
    <cellStyle name="Normal 12" xfId="15"/>
    <cellStyle name="Normal 2" xfId="16"/>
    <cellStyle name="Normal 2_MOLSI 2009-2011 MTEF Axjusak 3_new_Final" xfId="17"/>
    <cellStyle name="Normal 3" xfId="18"/>
    <cellStyle name="Normal 3 2" xfId="19"/>
    <cellStyle name="Normal 4" xfId="20"/>
    <cellStyle name="Normal 5" xfId="21"/>
    <cellStyle name="Normal 5 2" xfId="22"/>
    <cellStyle name="Normal 6" xfId="23"/>
    <cellStyle name="Normal 6 2" xfId="24"/>
    <cellStyle name="Normal 7" xfId="25"/>
    <cellStyle name="Normal 7 2" xfId="26"/>
    <cellStyle name="Normal 8" xfId="27"/>
    <cellStyle name="Normal 8 2" xfId="28"/>
    <cellStyle name="Normal 9" xfId="29"/>
    <cellStyle name="Normal 9 2" xfId="30"/>
    <cellStyle name="Normal_Hashvetvutjunner" xfId="31"/>
    <cellStyle name="Normal_MOLSI-2008 Budget-Doc1&amp;3-Quarterly" xfId="32"/>
    <cellStyle name="Normal_Proforma revised_final" xfId="33"/>
    <cellStyle name="Percent 2" xfId="34"/>
    <cellStyle name="Percent 3" xfId="35"/>
    <cellStyle name="Style 1" xfId="36"/>
    <cellStyle name="Style 1 2" xfId="37"/>
    <cellStyle name="Style 1 2 2" xfId="38"/>
    <cellStyle name="Style 1 3" xfId="39"/>
  </cellStyles>
  <dxfs count="2">
    <dxf>
      <font>
        <b/>
        <i val="0"/>
        <strike val="0"/>
        <condense val="0"/>
        <extend val="0"/>
      </font>
    </dxf>
    <dxf>
      <font>
        <b/>
        <i val="0"/>
        <strike val="0"/>
        <condense val="0"/>
        <extend val="0"/>
      </font>
    </dxf>
  </dxfs>
  <tableStyles count="0" defaultTableStyle="TableStyleMedium9"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val="FFFFFF"/>
        </a:solidFill>
        <a:ln w="6350" cap="flat" cmpd="sng" algn="ctr">
          <a:solidFill>
            <a:srgbClr val="000000"/>
          </a:solidFill>
          <a:prstDash val="solid"/>
          <a:round/>
          <a:headEnd type="none" w="med" len="med"/>
          <a:tailEnd type="none" w="med" len="med"/>
        </a:ln>
        <a:effectLst/>
      </a:spPr>
      <a:bodyPr vertOverflow="clip" wrap="square" lIns="18288" tIns="0" rIns="0" bIns="0" upright="1"/>
      <a:lstStyle/>
    </a:spDef>
    <a:lnDef>
      <a:spPr bwMode="auto">
        <a:xfrm>
          <a:off x="0" y="0"/>
          <a:ext cx="1" cy="1"/>
        </a:xfrm>
        <a:custGeom>
          <a:avLst/>
          <a:gdLst/>
          <a:ahLst/>
          <a:cxnLst/>
          <a:rect l="0" t="0" r="0" b="0"/>
          <a:pathLst/>
        </a:custGeom>
        <a:solidFill>
          <a:srgbClr val="FFFFFF"/>
        </a:solidFill>
        <a:ln w="6350" cap="flat" cmpd="sng" algn="ctr">
          <a:solidFill>
            <a:srgbClr val="000000"/>
          </a:solidFill>
          <a:prstDash val="solid"/>
          <a:round/>
          <a:headEnd type="none" w="med" len="med"/>
          <a:tailEnd type="none" w="med" len="med"/>
        </a:ln>
        <a:effec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
  <dimension ref="A1:N12"/>
  <sheetViews>
    <sheetView tabSelected="1" zoomScaleNormal="100" workbookViewId="0">
      <selection activeCell="L24" sqref="L24"/>
    </sheetView>
  </sheetViews>
  <sheetFormatPr defaultRowHeight="13.5"/>
  <cols>
    <col min="1" max="1" width="5.140625" style="73" customWidth="1"/>
    <col min="2" max="5" width="9.140625" style="73"/>
    <col min="6" max="6" width="11" style="73" customWidth="1"/>
    <col min="7" max="7" width="9.140625" style="73"/>
    <col min="8" max="8" width="10.7109375" style="73" customWidth="1"/>
    <col min="9" max="11" width="9.140625" style="73"/>
    <col min="12" max="12" width="34.5703125" style="73" customWidth="1"/>
    <col min="13" max="13" width="13.85546875" style="73" customWidth="1"/>
    <col min="14" max="16384" width="9.140625" style="73"/>
  </cols>
  <sheetData>
    <row r="1" spans="1:14" ht="20.25" customHeight="1">
      <c r="M1" s="74" t="s">
        <v>398</v>
      </c>
    </row>
    <row r="2" spans="1:14" ht="20.25" customHeight="1">
      <c r="M2" s="74"/>
    </row>
    <row r="3" spans="1:14" ht="20.25" customHeight="1">
      <c r="M3" s="74"/>
    </row>
    <row r="5" spans="1:14" ht="17.25">
      <c r="A5" s="95"/>
      <c r="C5" s="72"/>
      <c r="D5" s="72"/>
      <c r="L5" s="75"/>
    </row>
    <row r="6" spans="1:14">
      <c r="A6" s="95"/>
      <c r="C6" s="72"/>
      <c r="D6" s="72"/>
    </row>
    <row r="7" spans="1:14" ht="17.25">
      <c r="A7" s="94" t="s">
        <v>399</v>
      </c>
      <c r="B7" s="94"/>
      <c r="C7" s="94"/>
      <c r="D7" s="94"/>
      <c r="E7" s="94"/>
      <c r="F7" s="94"/>
      <c r="G7" s="94"/>
      <c r="H7" s="94"/>
      <c r="I7" s="94"/>
      <c r="J7" s="94"/>
      <c r="K7" s="94"/>
      <c r="L7" s="94"/>
      <c r="M7" s="94"/>
    </row>
    <row r="8" spans="1:14" ht="47.25" customHeight="1">
      <c r="A8" s="96" t="s">
        <v>400</v>
      </c>
      <c r="B8" s="96"/>
      <c r="C8" s="96"/>
      <c r="D8" s="96"/>
      <c r="E8" s="96"/>
      <c r="F8" s="96"/>
      <c r="G8" s="96"/>
      <c r="H8" s="96"/>
      <c r="I8" s="96"/>
      <c r="J8" s="96"/>
      <c r="K8" s="96"/>
      <c r="L8" s="96"/>
      <c r="M8" s="96"/>
      <c r="N8" s="77"/>
    </row>
    <row r="9" spans="1:14" ht="39.75" customHeight="1">
      <c r="A9" s="97" t="s">
        <v>402</v>
      </c>
      <c r="B9" s="97"/>
      <c r="C9" s="97"/>
      <c r="D9" s="97"/>
      <c r="E9" s="97"/>
      <c r="F9" s="97"/>
      <c r="G9" s="97"/>
      <c r="H9" s="97"/>
      <c r="I9" s="97"/>
      <c r="J9" s="97"/>
      <c r="K9" s="97"/>
      <c r="L9" s="97"/>
      <c r="M9" s="97"/>
    </row>
    <row r="10" spans="1:14" ht="17.25">
      <c r="A10" s="94" t="s">
        <v>401</v>
      </c>
      <c r="B10" s="94"/>
      <c r="C10" s="94"/>
      <c r="D10" s="94"/>
      <c r="E10" s="94"/>
      <c r="F10" s="94"/>
      <c r="G10" s="94"/>
      <c r="H10" s="94"/>
      <c r="I10" s="94"/>
      <c r="J10" s="94"/>
      <c r="K10" s="94"/>
      <c r="L10" s="94"/>
      <c r="M10" s="94"/>
    </row>
    <row r="11" spans="1:14" ht="17.25">
      <c r="A11" s="76"/>
      <c r="B11" s="76"/>
      <c r="C11" s="76"/>
      <c r="D11" s="76"/>
      <c r="E11" s="76"/>
      <c r="F11" s="76"/>
      <c r="G11" s="76"/>
      <c r="H11" s="76"/>
      <c r="I11" s="76"/>
      <c r="J11" s="76"/>
      <c r="K11" s="76"/>
      <c r="L11" s="76"/>
    </row>
    <row r="12" spans="1:14" ht="15.75" customHeight="1">
      <c r="A12" s="76"/>
      <c r="B12" s="76"/>
      <c r="C12" s="76"/>
      <c r="D12" s="76"/>
      <c r="E12" s="76"/>
      <c r="F12" s="76"/>
      <c r="G12" s="76"/>
      <c r="H12" s="76"/>
      <c r="I12" s="76"/>
      <c r="J12" s="76"/>
      <c r="K12" s="76"/>
      <c r="L12" s="76"/>
    </row>
  </sheetData>
  <mergeCells count="5">
    <mergeCell ref="A10:M10"/>
    <mergeCell ref="A5:A6"/>
    <mergeCell ref="A7:M7"/>
    <mergeCell ref="A8:M8"/>
    <mergeCell ref="A9:M9"/>
  </mergeCells>
  <phoneticPr fontId="4" type="noConversion"/>
  <pageMargins left="0.2" right="0.2" top="0.17" bottom="0.33" header="0.17" footer="0.17"/>
  <pageSetup paperSize="9" scale="97" firstPageNumber="2208" orientation="landscape" useFirstPageNumber="1" horizontalDpi="1200" r:id="rId1"/>
  <headerFooter alignWithMargins="0">
    <oddFooter>&amp;L&amp;"GHEA Grapalat,Regular"&amp;8Հայաստանի Հանրապետության ֆինանսների նախարարություն&amp;R&amp;"GHEA Grapalat,Regular"&amp;8&amp;F &amp;P էջ</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
  <dimension ref="A1:IU314"/>
  <sheetViews>
    <sheetView topLeftCell="J81" zoomScale="120" zoomScaleNormal="120" zoomScaleSheetLayoutView="100" workbookViewId="0">
      <selection activeCell="J87" sqref="J87"/>
    </sheetView>
  </sheetViews>
  <sheetFormatPr defaultColWidth="1.28515625" defaultRowHeight="12.75"/>
  <cols>
    <col min="1" max="1" width="8.85546875" style="83" customWidth="1"/>
    <col min="2" max="2" width="3.7109375" style="93" customWidth="1"/>
    <col min="3" max="3" width="7.140625" style="89" customWidth="1"/>
    <col min="4" max="4" width="3.5703125" style="83" customWidth="1"/>
    <col min="5" max="5" width="8.140625" style="83" customWidth="1"/>
    <col min="6" max="6" width="4.140625" style="83" customWidth="1"/>
    <col min="7" max="7" width="5.85546875" style="83" customWidth="1"/>
    <col min="8" max="8" width="64.85546875" style="90" customWidth="1"/>
    <col min="9" max="9" width="35.28515625" style="65" customWidth="1"/>
    <col min="10" max="10" width="24.28515625" style="65" customWidth="1"/>
    <col min="11" max="11" width="8.28515625" style="65" customWidth="1"/>
    <col min="12" max="12" width="6.7109375" style="65" customWidth="1"/>
    <col min="13" max="13" width="8.7109375" style="65" customWidth="1"/>
    <col min="14" max="14" width="10.28515625" style="65" customWidth="1"/>
    <col min="15" max="15" width="9.5703125" style="65" customWidth="1"/>
    <col min="16" max="16" width="69.85546875" style="65" customWidth="1"/>
    <col min="17" max="17" width="12.7109375" style="65" customWidth="1"/>
    <col min="18" max="18" width="14.7109375" style="65" customWidth="1"/>
    <col min="19" max="19" width="17.85546875" style="65" customWidth="1"/>
    <col min="20" max="20" width="18.140625" style="66" customWidth="1"/>
    <col min="21" max="21" width="16" style="65" customWidth="1"/>
    <col min="22" max="22" width="52.5703125" style="83" customWidth="1"/>
    <col min="23" max="23" width="40.42578125" style="65" customWidth="1"/>
    <col min="24" max="24" width="35.85546875" style="65" customWidth="1"/>
    <col min="25" max="25" width="43.28515625" style="65" customWidth="1"/>
    <col min="26" max="26" width="0" style="2" hidden="1" customWidth="1"/>
    <col min="27" max="27" width="12.5703125" style="2" hidden="1" customWidth="1"/>
    <col min="28" max="254" width="0" style="2" hidden="1" customWidth="1"/>
    <col min="255" max="255" width="2.42578125" style="2" customWidth="1"/>
    <col min="256" max="16384" width="1.28515625" style="2"/>
  </cols>
  <sheetData>
    <row r="1" spans="1:255" ht="12.75" customHeight="1">
      <c r="A1" s="102" t="s">
        <v>395</v>
      </c>
      <c r="B1" s="101" t="s">
        <v>270</v>
      </c>
      <c r="C1" s="100" t="s">
        <v>203</v>
      </c>
      <c r="D1" s="100"/>
      <c r="E1" s="100"/>
      <c r="F1" s="101" t="s">
        <v>263</v>
      </c>
      <c r="G1" s="101" t="s">
        <v>264</v>
      </c>
      <c r="H1" s="100" t="s">
        <v>262</v>
      </c>
      <c r="I1" s="100" t="s">
        <v>271</v>
      </c>
      <c r="J1" s="100" t="s">
        <v>269</v>
      </c>
      <c r="K1" s="98" t="s">
        <v>267</v>
      </c>
      <c r="L1" s="98"/>
      <c r="M1" s="98"/>
      <c r="N1" s="98"/>
      <c r="O1" s="98"/>
      <c r="P1" s="98"/>
      <c r="Q1" s="98" t="s">
        <v>265</v>
      </c>
      <c r="R1" s="99"/>
      <c r="S1" s="99"/>
      <c r="T1" s="99"/>
      <c r="U1" s="99"/>
      <c r="V1" s="99"/>
      <c r="W1" s="100" t="s">
        <v>266</v>
      </c>
      <c r="X1" s="100"/>
      <c r="Y1" s="100"/>
    </row>
    <row r="2" spans="1:255" ht="165.75">
      <c r="A2" s="102"/>
      <c r="B2" s="101"/>
      <c r="C2" s="3" t="s">
        <v>243</v>
      </c>
      <c r="D2" s="100" t="s">
        <v>244</v>
      </c>
      <c r="E2" s="100"/>
      <c r="F2" s="101"/>
      <c r="G2" s="101"/>
      <c r="H2" s="100"/>
      <c r="I2" s="100"/>
      <c r="J2" s="100"/>
      <c r="K2" s="4" t="s">
        <v>248</v>
      </c>
      <c r="L2" s="4" t="s">
        <v>249</v>
      </c>
      <c r="M2" s="1" t="s">
        <v>250</v>
      </c>
      <c r="N2" s="1" t="s">
        <v>251</v>
      </c>
      <c r="O2" s="1" t="s">
        <v>252</v>
      </c>
      <c r="P2" s="1" t="s">
        <v>253</v>
      </c>
      <c r="Q2" s="1" t="s">
        <v>248</v>
      </c>
      <c r="R2" s="1" t="s">
        <v>254</v>
      </c>
      <c r="S2" s="1" t="s">
        <v>255</v>
      </c>
      <c r="T2" s="5" t="s">
        <v>256</v>
      </c>
      <c r="U2" s="1" t="s">
        <v>257</v>
      </c>
      <c r="V2" s="1" t="s">
        <v>258</v>
      </c>
      <c r="W2" s="1" t="s">
        <v>259</v>
      </c>
      <c r="X2" s="1" t="s">
        <v>260</v>
      </c>
      <c r="Y2" s="1" t="s">
        <v>261</v>
      </c>
    </row>
    <row r="3" spans="1:255">
      <c r="A3" s="1" t="s">
        <v>396</v>
      </c>
      <c r="B3" s="1" t="s">
        <v>197</v>
      </c>
      <c r="C3" s="3" t="s">
        <v>198</v>
      </c>
      <c r="D3" s="1" t="s">
        <v>199</v>
      </c>
      <c r="E3" s="1" t="s">
        <v>200</v>
      </c>
      <c r="F3" s="1" t="s">
        <v>201</v>
      </c>
      <c r="G3" s="6" t="s">
        <v>202</v>
      </c>
      <c r="H3" s="6" t="s">
        <v>245</v>
      </c>
      <c r="I3" s="6" t="s">
        <v>312</v>
      </c>
      <c r="J3" s="6" t="s">
        <v>313</v>
      </c>
      <c r="K3" s="6" t="s">
        <v>277</v>
      </c>
      <c r="L3" s="6" t="s">
        <v>278</v>
      </c>
      <c r="M3" s="6" t="s">
        <v>279</v>
      </c>
      <c r="N3" s="6" t="s">
        <v>280</v>
      </c>
      <c r="O3" s="6" t="s">
        <v>281</v>
      </c>
      <c r="P3" s="6" t="s">
        <v>282</v>
      </c>
      <c r="Q3" s="6" t="s">
        <v>283</v>
      </c>
      <c r="R3" s="6" t="s">
        <v>284</v>
      </c>
      <c r="S3" s="6" t="s">
        <v>285</v>
      </c>
      <c r="T3" s="7" t="s">
        <v>286</v>
      </c>
      <c r="U3" s="6" t="s">
        <v>287</v>
      </c>
      <c r="V3" s="6" t="s">
        <v>288</v>
      </c>
      <c r="W3" s="6" t="s">
        <v>289</v>
      </c>
      <c r="X3" s="6" t="s">
        <v>290</v>
      </c>
      <c r="Y3" s="6" t="s">
        <v>291</v>
      </c>
      <c r="AA3" s="8" t="s">
        <v>292</v>
      </c>
    </row>
    <row r="4" spans="1:255" ht="25.5">
      <c r="A4" s="81">
        <v>104016</v>
      </c>
      <c r="B4" s="91" t="s">
        <v>277</v>
      </c>
      <c r="C4" s="84">
        <v>1001</v>
      </c>
      <c r="D4" s="81"/>
      <c r="E4" s="85"/>
      <c r="F4" s="81"/>
      <c r="G4" s="81"/>
      <c r="H4" s="86" t="s">
        <v>247</v>
      </c>
      <c r="I4" s="10"/>
      <c r="J4" s="11"/>
      <c r="K4" s="9"/>
      <c r="L4" s="9"/>
      <c r="M4" s="9"/>
      <c r="N4" s="9"/>
      <c r="O4" s="9"/>
      <c r="P4" s="9"/>
      <c r="Q4" s="68">
        <f>Q5+Q22+Q28</f>
        <v>2905929.4</v>
      </c>
      <c r="R4" s="68">
        <f>R5+R22+R28</f>
        <v>0</v>
      </c>
      <c r="S4" s="68">
        <f>S5+S22+S28</f>
        <v>2905929.4</v>
      </c>
      <c r="T4" s="68">
        <f>T5+T22+T28</f>
        <v>2648305.3699999996</v>
      </c>
      <c r="U4" s="68">
        <f>U5+U22+U28</f>
        <v>-257624.02999999991</v>
      </c>
      <c r="V4" s="78"/>
      <c r="W4" s="9"/>
      <c r="X4" s="9"/>
      <c r="Y4" s="9"/>
      <c r="AA4" s="13" t="s">
        <v>277</v>
      </c>
    </row>
    <row r="5" spans="1:255" ht="63.75">
      <c r="A5" s="81">
        <v>104016</v>
      </c>
      <c r="B5" s="92"/>
      <c r="C5" s="84">
        <v>1001</v>
      </c>
      <c r="D5" s="81" t="s">
        <v>294</v>
      </c>
      <c r="E5" s="85">
        <v>14</v>
      </c>
      <c r="F5" s="86"/>
      <c r="G5" s="86"/>
      <c r="H5" s="86" t="s">
        <v>98</v>
      </c>
      <c r="I5" s="14"/>
      <c r="J5" s="14"/>
      <c r="K5" s="9"/>
      <c r="L5" s="14"/>
      <c r="M5" s="9"/>
      <c r="N5" s="14"/>
      <c r="O5" s="9"/>
      <c r="P5" s="9"/>
      <c r="Q5" s="68">
        <v>2562212.7999999998</v>
      </c>
      <c r="R5" s="68">
        <v>0</v>
      </c>
      <c r="S5" s="68">
        <f t="shared" ref="S5:S63" si="0">R5+Q5</f>
        <v>2562212.7999999998</v>
      </c>
      <c r="T5" s="68">
        <f>102830.15+2206487.46</f>
        <v>2309317.61</v>
      </c>
      <c r="U5" s="68">
        <f t="shared" ref="U5:U63" si="1">T5-S5</f>
        <v>-252895.18999999994</v>
      </c>
      <c r="V5" s="27" t="s">
        <v>42</v>
      </c>
      <c r="W5" s="14"/>
      <c r="X5" s="16"/>
      <c r="Y5" s="14"/>
      <c r="Z5" s="17"/>
      <c r="AA5" s="17"/>
      <c r="AB5" s="17"/>
      <c r="AC5" s="17"/>
      <c r="AD5" s="17"/>
      <c r="AE5" s="17"/>
      <c r="AF5" s="17"/>
      <c r="AG5" s="17"/>
      <c r="AH5" s="17"/>
      <c r="AI5" s="17"/>
      <c r="AJ5" s="17"/>
      <c r="AK5" s="17"/>
      <c r="AL5" s="17"/>
      <c r="AM5" s="17"/>
      <c r="AN5" s="17"/>
      <c r="AO5" s="17"/>
      <c r="AP5" s="17"/>
      <c r="AQ5" s="17"/>
      <c r="AR5" s="17"/>
      <c r="AS5" s="17"/>
      <c r="AT5" s="17"/>
      <c r="AU5" s="17"/>
      <c r="AV5" s="17"/>
      <c r="AW5" s="17"/>
      <c r="AX5" s="17"/>
      <c r="AY5" s="17"/>
      <c r="AZ5" s="17"/>
      <c r="BA5" s="17"/>
      <c r="BB5" s="17"/>
      <c r="BC5" s="17"/>
      <c r="BD5" s="17"/>
      <c r="BE5" s="17"/>
      <c r="BF5" s="17"/>
      <c r="BG5" s="17"/>
      <c r="BH5" s="17"/>
      <c r="BI5" s="17"/>
      <c r="BJ5" s="17"/>
      <c r="BK5" s="17"/>
      <c r="BL5" s="17"/>
      <c r="BM5" s="17"/>
      <c r="BN5" s="17"/>
      <c r="BO5" s="17"/>
      <c r="BP5" s="17"/>
      <c r="BQ5" s="17"/>
      <c r="BR5" s="17"/>
      <c r="BS5" s="17"/>
      <c r="BT5" s="17"/>
      <c r="BU5" s="17"/>
      <c r="BV5" s="17"/>
      <c r="BW5" s="17"/>
      <c r="BX5" s="17"/>
      <c r="BY5" s="17"/>
      <c r="BZ5" s="17"/>
      <c r="CA5" s="17"/>
      <c r="CB5" s="17"/>
      <c r="CC5" s="17"/>
      <c r="CD5" s="17"/>
      <c r="CE5" s="17"/>
      <c r="CF5" s="17"/>
      <c r="CG5" s="17"/>
      <c r="CH5" s="17"/>
      <c r="CI5" s="17"/>
      <c r="CJ5" s="17"/>
      <c r="CK5" s="17"/>
      <c r="CL5" s="17"/>
      <c r="CM5" s="17"/>
      <c r="CN5" s="17"/>
      <c r="CO5" s="17"/>
      <c r="CP5" s="17"/>
      <c r="CQ5" s="17"/>
      <c r="CR5" s="17"/>
      <c r="CS5" s="17"/>
      <c r="CT5" s="17"/>
      <c r="CU5" s="17"/>
      <c r="CV5" s="17"/>
      <c r="CW5" s="17"/>
      <c r="CX5" s="17"/>
      <c r="CY5" s="17"/>
      <c r="CZ5" s="17"/>
      <c r="DA5" s="17"/>
      <c r="DB5" s="17"/>
      <c r="DC5" s="17"/>
      <c r="DD5" s="17"/>
      <c r="DE5" s="17"/>
      <c r="DF5" s="17"/>
      <c r="DG5" s="17"/>
      <c r="DH5" s="17"/>
      <c r="DI5" s="17"/>
      <c r="DJ5" s="17"/>
      <c r="DK5" s="17"/>
      <c r="DL5" s="17"/>
      <c r="DM5" s="17"/>
      <c r="DN5" s="17"/>
      <c r="DO5" s="17"/>
      <c r="DP5" s="17"/>
      <c r="DQ5" s="17"/>
      <c r="DR5" s="17"/>
      <c r="DS5" s="17"/>
      <c r="DT5" s="17"/>
      <c r="DU5" s="17"/>
      <c r="DV5" s="17"/>
      <c r="DW5" s="17"/>
      <c r="DX5" s="17"/>
      <c r="DY5" s="17"/>
      <c r="DZ5" s="17"/>
      <c r="EA5" s="17"/>
      <c r="EB5" s="17"/>
      <c r="EC5" s="17"/>
      <c r="ED5" s="17"/>
      <c r="EE5" s="17"/>
      <c r="EF5" s="17"/>
      <c r="EG5" s="17"/>
      <c r="EH5" s="17"/>
      <c r="EI5" s="17"/>
      <c r="EJ5" s="17"/>
      <c r="EK5" s="17"/>
      <c r="EL5" s="17"/>
      <c r="EM5" s="17"/>
      <c r="EN5" s="17"/>
      <c r="EO5" s="17"/>
      <c r="EP5" s="17"/>
      <c r="EQ5" s="17"/>
      <c r="ER5" s="17"/>
      <c r="ES5" s="17"/>
      <c r="ET5" s="17"/>
      <c r="EU5" s="17"/>
      <c r="EV5" s="17"/>
      <c r="EW5" s="17"/>
      <c r="EX5" s="17"/>
      <c r="EY5" s="17"/>
      <c r="EZ5" s="17"/>
      <c r="FA5" s="17"/>
      <c r="FB5" s="17"/>
      <c r="FC5" s="17"/>
      <c r="FD5" s="17"/>
      <c r="FE5" s="17"/>
      <c r="FF5" s="17"/>
      <c r="FG5" s="17"/>
      <c r="FH5" s="17"/>
      <c r="FI5" s="17"/>
      <c r="FJ5" s="17"/>
      <c r="FK5" s="17"/>
      <c r="FL5" s="17"/>
      <c r="FM5" s="17"/>
      <c r="FN5" s="17"/>
      <c r="FO5" s="17"/>
      <c r="FP5" s="17"/>
      <c r="FQ5" s="17"/>
      <c r="FR5" s="17"/>
      <c r="FS5" s="17"/>
      <c r="FT5" s="17"/>
      <c r="FU5" s="17"/>
      <c r="FV5" s="17"/>
      <c r="FW5" s="17"/>
      <c r="FX5" s="17"/>
      <c r="FY5" s="17"/>
      <c r="FZ5" s="17"/>
      <c r="GA5" s="17"/>
      <c r="GB5" s="17"/>
      <c r="GC5" s="17"/>
      <c r="GD5" s="17"/>
      <c r="GE5" s="17"/>
      <c r="GF5" s="17"/>
      <c r="GG5" s="17"/>
      <c r="GH5" s="17"/>
      <c r="GI5" s="17"/>
      <c r="GJ5" s="17"/>
      <c r="GK5" s="17"/>
      <c r="GL5" s="17"/>
      <c r="GM5" s="17"/>
      <c r="GN5" s="17"/>
      <c r="GO5" s="17"/>
      <c r="GP5" s="17"/>
      <c r="GQ5" s="17"/>
      <c r="GR5" s="17"/>
      <c r="GS5" s="17"/>
      <c r="GT5" s="17"/>
      <c r="GU5" s="17"/>
      <c r="GV5" s="17"/>
      <c r="GW5" s="17"/>
      <c r="GX5" s="17"/>
      <c r="GY5" s="17"/>
      <c r="GZ5" s="17"/>
      <c r="HA5" s="17"/>
      <c r="HB5" s="17"/>
      <c r="HC5" s="17"/>
      <c r="HD5" s="17"/>
      <c r="HE5" s="17"/>
      <c r="HF5" s="17"/>
      <c r="HG5" s="17"/>
      <c r="HH5" s="17"/>
      <c r="HI5" s="17"/>
      <c r="HJ5" s="17"/>
      <c r="HK5" s="17"/>
      <c r="HL5" s="17"/>
      <c r="HM5" s="17"/>
      <c r="HN5" s="17"/>
      <c r="HO5" s="17"/>
      <c r="HP5" s="17"/>
      <c r="HQ5" s="17"/>
      <c r="HR5" s="17"/>
      <c r="HS5" s="17"/>
      <c r="HT5" s="17"/>
      <c r="HU5" s="17"/>
      <c r="HV5" s="17"/>
      <c r="HW5" s="17"/>
      <c r="HX5" s="17"/>
      <c r="HY5" s="17"/>
      <c r="HZ5" s="17"/>
      <c r="IA5" s="17"/>
      <c r="IB5" s="17"/>
      <c r="IC5" s="17"/>
      <c r="ID5" s="17"/>
      <c r="IE5" s="17"/>
      <c r="IF5" s="17"/>
      <c r="IG5" s="17"/>
      <c r="IH5" s="17"/>
      <c r="II5" s="17"/>
      <c r="IJ5" s="17"/>
      <c r="IK5" s="17"/>
      <c r="IL5" s="17"/>
      <c r="IM5" s="17"/>
      <c r="IN5" s="17"/>
      <c r="IO5" s="17"/>
      <c r="IP5" s="17"/>
      <c r="IQ5" s="17"/>
      <c r="IR5" s="17"/>
      <c r="IS5" s="17"/>
      <c r="IT5" s="17"/>
      <c r="IU5" s="17"/>
    </row>
    <row r="6" spans="1:255" ht="25.5">
      <c r="A6" s="81">
        <v>104016</v>
      </c>
      <c r="B6" s="91" t="s">
        <v>277</v>
      </c>
      <c r="C6" s="84">
        <v>1001</v>
      </c>
      <c r="D6" s="81" t="s">
        <v>294</v>
      </c>
      <c r="E6" s="85">
        <v>14</v>
      </c>
      <c r="F6" s="81">
        <v>1</v>
      </c>
      <c r="G6" s="81"/>
      <c r="H6" s="81"/>
      <c r="I6" s="67" t="s">
        <v>104</v>
      </c>
      <c r="J6" s="11" t="s">
        <v>274</v>
      </c>
      <c r="K6" s="31">
        <v>181</v>
      </c>
      <c r="L6" s="31"/>
      <c r="M6" s="31">
        <f t="shared" ref="M6:M64" si="2">K6+L6</f>
        <v>181</v>
      </c>
      <c r="N6" s="31">
        <v>207</v>
      </c>
      <c r="O6" s="31">
        <f t="shared" ref="O6:O19" si="3">N6-M6</f>
        <v>26</v>
      </c>
      <c r="P6" s="18" t="s">
        <v>9</v>
      </c>
      <c r="Q6" s="68">
        <v>0</v>
      </c>
      <c r="R6" s="68"/>
      <c r="S6" s="69">
        <f t="shared" si="0"/>
        <v>0</v>
      </c>
      <c r="T6" s="68"/>
      <c r="U6" s="69">
        <f t="shared" si="1"/>
        <v>0</v>
      </c>
      <c r="V6" s="78"/>
      <c r="W6" s="12"/>
      <c r="X6" s="12"/>
      <c r="Y6" s="12"/>
      <c r="AA6" s="13" t="s">
        <v>278</v>
      </c>
    </row>
    <row r="7" spans="1:255" ht="38.25">
      <c r="A7" s="81">
        <v>104016</v>
      </c>
      <c r="B7" s="91" t="s">
        <v>277</v>
      </c>
      <c r="C7" s="84">
        <v>1001</v>
      </c>
      <c r="D7" s="81" t="s">
        <v>294</v>
      </c>
      <c r="E7" s="85">
        <v>14</v>
      </c>
      <c r="F7" s="81">
        <v>2</v>
      </c>
      <c r="G7" s="81"/>
      <c r="H7" s="81"/>
      <c r="I7" s="67" t="s">
        <v>105</v>
      </c>
      <c r="J7" s="11" t="s">
        <v>274</v>
      </c>
      <c r="K7" s="31">
        <v>955</v>
      </c>
      <c r="L7" s="31"/>
      <c r="M7" s="31">
        <f t="shared" si="2"/>
        <v>955</v>
      </c>
      <c r="N7" s="31">
        <v>978</v>
      </c>
      <c r="O7" s="31">
        <f t="shared" si="3"/>
        <v>23</v>
      </c>
      <c r="P7" s="18" t="s">
        <v>9</v>
      </c>
      <c r="Q7" s="68">
        <v>0</v>
      </c>
      <c r="R7" s="68"/>
      <c r="S7" s="69">
        <f t="shared" si="0"/>
        <v>0</v>
      </c>
      <c r="T7" s="68"/>
      <c r="U7" s="69">
        <f t="shared" si="1"/>
        <v>0</v>
      </c>
      <c r="V7" s="27"/>
      <c r="W7" s="9"/>
      <c r="X7" s="9"/>
      <c r="Y7" s="9"/>
    </row>
    <row r="8" spans="1:255">
      <c r="A8" s="81">
        <v>104016</v>
      </c>
      <c r="B8" s="91" t="s">
        <v>277</v>
      </c>
      <c r="C8" s="84">
        <v>1001</v>
      </c>
      <c r="D8" s="81" t="s">
        <v>294</v>
      </c>
      <c r="E8" s="85">
        <v>14</v>
      </c>
      <c r="F8" s="81">
        <v>3</v>
      </c>
      <c r="G8" s="81"/>
      <c r="H8" s="81"/>
      <c r="I8" s="67" t="s">
        <v>106</v>
      </c>
      <c r="J8" s="11" t="s">
        <v>274</v>
      </c>
      <c r="K8" s="31">
        <v>3242</v>
      </c>
      <c r="L8" s="31"/>
      <c r="M8" s="31">
        <f t="shared" si="2"/>
        <v>3242</v>
      </c>
      <c r="N8" s="31">
        <v>778</v>
      </c>
      <c r="O8" s="31">
        <f t="shared" si="3"/>
        <v>-2464</v>
      </c>
      <c r="P8" s="18" t="s">
        <v>9</v>
      </c>
      <c r="Q8" s="68">
        <v>0</v>
      </c>
      <c r="R8" s="68"/>
      <c r="S8" s="69">
        <f t="shared" si="0"/>
        <v>0</v>
      </c>
      <c r="T8" s="68"/>
      <c r="U8" s="69">
        <f t="shared" si="1"/>
        <v>0</v>
      </c>
      <c r="V8" s="79"/>
      <c r="W8" s="20"/>
      <c r="X8" s="20"/>
      <c r="Y8" s="20"/>
    </row>
    <row r="9" spans="1:255" ht="78" customHeight="1">
      <c r="A9" s="81">
        <v>104016</v>
      </c>
      <c r="B9" s="91" t="s">
        <v>277</v>
      </c>
      <c r="C9" s="84">
        <v>1001</v>
      </c>
      <c r="D9" s="81" t="s">
        <v>294</v>
      </c>
      <c r="E9" s="85">
        <v>14</v>
      </c>
      <c r="F9" s="81">
        <v>4</v>
      </c>
      <c r="G9" s="81"/>
      <c r="H9" s="81"/>
      <c r="I9" s="67" t="s">
        <v>107</v>
      </c>
      <c r="J9" s="11" t="s">
        <v>274</v>
      </c>
      <c r="K9" s="31">
        <v>11231</v>
      </c>
      <c r="L9" s="31"/>
      <c r="M9" s="31">
        <f t="shared" si="2"/>
        <v>11231</v>
      </c>
      <c r="N9" s="31">
        <v>7626</v>
      </c>
      <c r="O9" s="31">
        <f t="shared" si="3"/>
        <v>-3605</v>
      </c>
      <c r="P9" s="21" t="s">
        <v>10</v>
      </c>
      <c r="Q9" s="68">
        <v>0</v>
      </c>
      <c r="R9" s="68"/>
      <c r="S9" s="69">
        <f t="shared" si="0"/>
        <v>0</v>
      </c>
      <c r="T9" s="68"/>
      <c r="U9" s="69">
        <f t="shared" si="1"/>
        <v>0</v>
      </c>
      <c r="V9" s="27"/>
      <c r="W9" s="9"/>
      <c r="X9" s="9"/>
      <c r="Y9" s="9"/>
      <c r="AA9" s="8" t="s">
        <v>293</v>
      </c>
    </row>
    <row r="10" spans="1:255" ht="75.75" customHeight="1">
      <c r="A10" s="81">
        <v>104016</v>
      </c>
      <c r="B10" s="91" t="s">
        <v>277</v>
      </c>
      <c r="C10" s="84">
        <v>1001</v>
      </c>
      <c r="D10" s="81" t="s">
        <v>294</v>
      </c>
      <c r="E10" s="85">
        <v>14</v>
      </c>
      <c r="F10" s="81">
        <v>5</v>
      </c>
      <c r="G10" s="81"/>
      <c r="H10" s="81"/>
      <c r="I10" s="67" t="s">
        <v>108</v>
      </c>
      <c r="J10" s="11" t="s">
        <v>274</v>
      </c>
      <c r="K10" s="31">
        <v>13837</v>
      </c>
      <c r="L10" s="31"/>
      <c r="M10" s="31">
        <f t="shared" si="2"/>
        <v>13837</v>
      </c>
      <c r="N10" s="31">
        <v>27230</v>
      </c>
      <c r="O10" s="31">
        <f t="shared" si="3"/>
        <v>13393</v>
      </c>
      <c r="P10" s="21" t="s">
        <v>11</v>
      </c>
      <c r="Q10" s="68">
        <v>0</v>
      </c>
      <c r="R10" s="68"/>
      <c r="S10" s="69">
        <f t="shared" si="0"/>
        <v>0</v>
      </c>
      <c r="T10" s="68"/>
      <c r="U10" s="69">
        <f t="shared" si="1"/>
        <v>0</v>
      </c>
      <c r="V10" s="27"/>
      <c r="W10" s="9"/>
      <c r="X10" s="9"/>
      <c r="Y10" s="9"/>
      <c r="AA10" s="13" t="s">
        <v>294</v>
      </c>
    </row>
    <row r="11" spans="1:255" ht="79.5" customHeight="1">
      <c r="A11" s="81">
        <v>104016</v>
      </c>
      <c r="B11" s="91" t="s">
        <v>277</v>
      </c>
      <c r="C11" s="84">
        <v>1001</v>
      </c>
      <c r="D11" s="81" t="s">
        <v>294</v>
      </c>
      <c r="E11" s="85">
        <v>14</v>
      </c>
      <c r="F11" s="81">
        <v>6</v>
      </c>
      <c r="G11" s="81"/>
      <c r="H11" s="81"/>
      <c r="I11" s="67" t="s">
        <v>314</v>
      </c>
      <c r="J11" s="11" t="s">
        <v>274</v>
      </c>
      <c r="K11" s="31">
        <v>154</v>
      </c>
      <c r="L11" s="31"/>
      <c r="M11" s="31">
        <f t="shared" si="2"/>
        <v>154</v>
      </c>
      <c r="N11" s="31">
        <v>167</v>
      </c>
      <c r="O11" s="31">
        <f t="shared" si="3"/>
        <v>13</v>
      </c>
      <c r="P11" s="18" t="s">
        <v>9</v>
      </c>
      <c r="Q11" s="68">
        <v>0</v>
      </c>
      <c r="R11" s="68"/>
      <c r="S11" s="69">
        <f t="shared" si="0"/>
        <v>0</v>
      </c>
      <c r="T11" s="68"/>
      <c r="U11" s="69">
        <f t="shared" si="1"/>
        <v>0</v>
      </c>
      <c r="V11" s="79"/>
      <c r="W11" s="20"/>
      <c r="X11" s="20"/>
      <c r="Y11" s="9"/>
      <c r="AA11" s="13" t="s">
        <v>295</v>
      </c>
    </row>
    <row r="12" spans="1:255" ht="92.25" customHeight="1">
      <c r="A12" s="81">
        <v>104016</v>
      </c>
      <c r="B12" s="91" t="s">
        <v>277</v>
      </c>
      <c r="C12" s="84">
        <v>1001</v>
      </c>
      <c r="D12" s="81" t="s">
        <v>294</v>
      </c>
      <c r="E12" s="85">
        <v>14</v>
      </c>
      <c r="F12" s="81">
        <v>7</v>
      </c>
      <c r="G12" s="81"/>
      <c r="H12" s="81"/>
      <c r="I12" s="10" t="s">
        <v>109</v>
      </c>
      <c r="J12" s="11" t="s">
        <v>274</v>
      </c>
      <c r="K12" s="31">
        <v>553</v>
      </c>
      <c r="L12" s="31"/>
      <c r="M12" s="31">
        <f t="shared" si="2"/>
        <v>553</v>
      </c>
      <c r="N12" s="31">
        <v>621</v>
      </c>
      <c r="O12" s="31">
        <f t="shared" si="3"/>
        <v>68</v>
      </c>
      <c r="P12" s="18" t="s">
        <v>9</v>
      </c>
      <c r="Q12" s="68">
        <v>0</v>
      </c>
      <c r="R12" s="68"/>
      <c r="S12" s="69">
        <f t="shared" si="0"/>
        <v>0</v>
      </c>
      <c r="T12" s="68"/>
      <c r="U12" s="69">
        <f t="shared" si="1"/>
        <v>0</v>
      </c>
      <c r="V12" s="27"/>
      <c r="W12" s="9"/>
      <c r="X12" s="9"/>
      <c r="Y12" s="9"/>
      <c r="AA12" s="13" t="s">
        <v>296</v>
      </c>
    </row>
    <row r="13" spans="1:255" ht="51">
      <c r="A13" s="81">
        <v>104016</v>
      </c>
      <c r="B13" s="91" t="s">
        <v>277</v>
      </c>
      <c r="C13" s="84">
        <v>1001</v>
      </c>
      <c r="D13" s="81" t="s">
        <v>294</v>
      </c>
      <c r="E13" s="85">
        <v>14</v>
      </c>
      <c r="F13" s="81">
        <v>8</v>
      </c>
      <c r="G13" s="81"/>
      <c r="H13" s="81"/>
      <c r="I13" s="10" t="s">
        <v>110</v>
      </c>
      <c r="J13" s="11" t="s">
        <v>274</v>
      </c>
      <c r="K13" s="31">
        <v>218</v>
      </c>
      <c r="L13" s="31"/>
      <c r="M13" s="31">
        <f t="shared" si="2"/>
        <v>218</v>
      </c>
      <c r="N13" s="31">
        <v>494</v>
      </c>
      <c r="O13" s="31">
        <f t="shared" si="3"/>
        <v>276</v>
      </c>
      <c r="P13" s="18" t="s">
        <v>9</v>
      </c>
      <c r="Q13" s="68">
        <v>0</v>
      </c>
      <c r="R13" s="68"/>
      <c r="S13" s="69">
        <f t="shared" si="0"/>
        <v>0</v>
      </c>
      <c r="T13" s="68"/>
      <c r="U13" s="69">
        <f t="shared" si="1"/>
        <v>0</v>
      </c>
      <c r="V13" s="27"/>
      <c r="W13" s="9"/>
      <c r="X13" s="9"/>
      <c r="Y13" s="9"/>
      <c r="AA13" s="13" t="s">
        <v>297</v>
      </c>
    </row>
    <row r="14" spans="1:255" ht="25.5">
      <c r="A14" s="81">
        <v>104016</v>
      </c>
      <c r="B14" s="91" t="s">
        <v>277</v>
      </c>
      <c r="C14" s="84">
        <v>1001</v>
      </c>
      <c r="D14" s="81" t="s">
        <v>294</v>
      </c>
      <c r="E14" s="85">
        <v>14</v>
      </c>
      <c r="F14" s="81">
        <v>9</v>
      </c>
      <c r="G14" s="81"/>
      <c r="H14" s="81"/>
      <c r="I14" s="10" t="s">
        <v>111</v>
      </c>
      <c r="J14" s="11" t="s">
        <v>274</v>
      </c>
      <c r="K14" s="31">
        <v>55</v>
      </c>
      <c r="L14" s="31">
        <v>-2</v>
      </c>
      <c r="M14" s="31">
        <f t="shared" si="2"/>
        <v>53</v>
      </c>
      <c r="N14" s="31">
        <v>53</v>
      </c>
      <c r="O14" s="31">
        <f t="shared" si="3"/>
        <v>0</v>
      </c>
      <c r="P14" s="9"/>
      <c r="Q14" s="68">
        <v>0</v>
      </c>
      <c r="R14" s="68"/>
      <c r="S14" s="69">
        <f t="shared" si="0"/>
        <v>0</v>
      </c>
      <c r="T14" s="68"/>
      <c r="U14" s="69">
        <f t="shared" si="1"/>
        <v>0</v>
      </c>
      <c r="V14" s="27"/>
      <c r="W14" s="9"/>
      <c r="X14" s="9"/>
      <c r="Y14" s="9"/>
      <c r="AA14" s="13" t="s">
        <v>298</v>
      </c>
    </row>
    <row r="15" spans="1:255" ht="29.25" customHeight="1">
      <c r="A15" s="81">
        <v>104016</v>
      </c>
      <c r="B15" s="91" t="s">
        <v>277</v>
      </c>
      <c r="C15" s="84">
        <v>1001</v>
      </c>
      <c r="D15" s="81" t="s">
        <v>294</v>
      </c>
      <c r="E15" s="85">
        <v>14</v>
      </c>
      <c r="F15" s="81">
        <v>10</v>
      </c>
      <c r="G15" s="81"/>
      <c r="H15" s="81"/>
      <c r="I15" s="10" t="s">
        <v>113</v>
      </c>
      <c r="J15" s="11" t="s">
        <v>274</v>
      </c>
      <c r="K15" s="31">
        <v>250000</v>
      </c>
      <c r="L15" s="31"/>
      <c r="M15" s="31">
        <f t="shared" si="2"/>
        <v>250000</v>
      </c>
      <c r="N15" s="31">
        <v>220244</v>
      </c>
      <c r="O15" s="31">
        <f t="shared" si="3"/>
        <v>-29756</v>
      </c>
      <c r="P15" s="22" t="s">
        <v>20</v>
      </c>
      <c r="Q15" s="68">
        <v>0</v>
      </c>
      <c r="R15" s="68"/>
      <c r="S15" s="69">
        <f t="shared" si="0"/>
        <v>0</v>
      </c>
      <c r="T15" s="68"/>
      <c r="U15" s="69">
        <f t="shared" si="1"/>
        <v>0</v>
      </c>
      <c r="V15" s="27"/>
      <c r="W15" s="9"/>
      <c r="X15" s="9"/>
      <c r="Y15" s="9"/>
      <c r="AA15" s="13" t="s">
        <v>299</v>
      </c>
    </row>
    <row r="16" spans="1:255" ht="38.25">
      <c r="A16" s="81">
        <v>104016</v>
      </c>
      <c r="B16" s="91" t="s">
        <v>277</v>
      </c>
      <c r="C16" s="84">
        <v>1001</v>
      </c>
      <c r="D16" s="81" t="s">
        <v>294</v>
      </c>
      <c r="E16" s="85">
        <v>14</v>
      </c>
      <c r="F16" s="81">
        <v>11</v>
      </c>
      <c r="G16" s="81"/>
      <c r="H16" s="81"/>
      <c r="I16" s="10" t="s">
        <v>114</v>
      </c>
      <c r="J16" s="11" t="s">
        <v>274</v>
      </c>
      <c r="K16" s="31">
        <v>21600</v>
      </c>
      <c r="L16" s="31"/>
      <c r="M16" s="31">
        <f t="shared" si="2"/>
        <v>21600</v>
      </c>
      <c r="N16" s="31">
        <v>14258</v>
      </c>
      <c r="O16" s="31">
        <f t="shared" si="3"/>
        <v>-7342</v>
      </c>
      <c r="P16" s="22" t="s">
        <v>21</v>
      </c>
      <c r="Q16" s="68">
        <v>0</v>
      </c>
      <c r="R16" s="68"/>
      <c r="S16" s="69"/>
      <c r="T16" s="68"/>
      <c r="U16" s="69"/>
      <c r="V16" s="27"/>
      <c r="W16" s="9"/>
      <c r="X16" s="9"/>
      <c r="Y16" s="9"/>
      <c r="AA16" s="13"/>
    </row>
    <row r="17" spans="1:27" ht="28.5" customHeight="1">
      <c r="A17" s="81">
        <v>104016</v>
      </c>
      <c r="B17" s="91" t="s">
        <v>277</v>
      </c>
      <c r="C17" s="84">
        <v>1001</v>
      </c>
      <c r="D17" s="81" t="s">
        <v>294</v>
      </c>
      <c r="E17" s="85">
        <v>14</v>
      </c>
      <c r="F17" s="81">
        <v>12</v>
      </c>
      <c r="G17" s="81"/>
      <c r="H17" s="81"/>
      <c r="I17" s="10" t="s">
        <v>115</v>
      </c>
      <c r="J17" s="11" t="s">
        <v>274</v>
      </c>
      <c r="K17" s="31">
        <v>12500</v>
      </c>
      <c r="L17" s="31"/>
      <c r="M17" s="31">
        <f t="shared" si="2"/>
        <v>12500</v>
      </c>
      <c r="N17" s="31">
        <v>16583</v>
      </c>
      <c r="O17" s="31">
        <f t="shared" si="3"/>
        <v>4083</v>
      </c>
      <c r="P17" s="22" t="s">
        <v>22</v>
      </c>
      <c r="Q17" s="68">
        <v>0</v>
      </c>
      <c r="R17" s="68"/>
      <c r="S17" s="69"/>
      <c r="T17" s="68"/>
      <c r="U17" s="69"/>
      <c r="V17" s="27"/>
      <c r="W17" s="9"/>
      <c r="X17" s="9"/>
      <c r="Y17" s="9"/>
      <c r="AA17" s="13"/>
    </row>
    <row r="18" spans="1:27" ht="15" customHeight="1">
      <c r="A18" s="81">
        <v>104016</v>
      </c>
      <c r="B18" s="91"/>
      <c r="C18" s="84"/>
      <c r="D18" s="81"/>
      <c r="E18" s="85">
        <v>14</v>
      </c>
      <c r="F18" s="81">
        <v>13</v>
      </c>
      <c r="G18" s="81"/>
      <c r="H18" s="81"/>
      <c r="I18" s="10" t="s">
        <v>239</v>
      </c>
      <c r="J18" s="11" t="s">
        <v>274</v>
      </c>
      <c r="K18" s="31">
        <v>75000</v>
      </c>
      <c r="L18" s="31"/>
      <c r="M18" s="31">
        <f t="shared" si="2"/>
        <v>75000</v>
      </c>
      <c r="N18" s="31">
        <v>75444</v>
      </c>
      <c r="O18" s="31">
        <f t="shared" si="3"/>
        <v>444</v>
      </c>
      <c r="P18" s="11" t="s">
        <v>385</v>
      </c>
      <c r="Q18" s="68">
        <v>0</v>
      </c>
      <c r="R18" s="68"/>
      <c r="S18" s="69"/>
      <c r="T18" s="68"/>
      <c r="U18" s="69"/>
      <c r="V18" s="27"/>
      <c r="W18" s="9"/>
      <c r="X18" s="9"/>
      <c r="Y18" s="9"/>
      <c r="AA18" s="13"/>
    </row>
    <row r="19" spans="1:27" ht="25.5">
      <c r="A19" s="81"/>
      <c r="B19" s="91"/>
      <c r="C19" s="84"/>
      <c r="D19" s="81"/>
      <c r="E19" s="85">
        <v>14</v>
      </c>
      <c r="F19" s="81">
        <v>14</v>
      </c>
      <c r="G19" s="81"/>
      <c r="H19" s="81"/>
      <c r="I19" s="10" t="s">
        <v>332</v>
      </c>
      <c r="J19" s="11" t="s">
        <v>274</v>
      </c>
      <c r="K19" s="31">
        <v>158</v>
      </c>
      <c r="L19" s="31"/>
      <c r="M19" s="31">
        <f t="shared" si="2"/>
        <v>158</v>
      </c>
      <c r="N19" s="31">
        <v>167</v>
      </c>
      <c r="O19" s="31">
        <f t="shared" si="3"/>
        <v>9</v>
      </c>
      <c r="P19" s="9"/>
      <c r="Q19" s="68">
        <v>0</v>
      </c>
      <c r="R19" s="68"/>
      <c r="S19" s="69"/>
      <c r="T19" s="68"/>
      <c r="U19" s="69"/>
      <c r="V19" s="27"/>
      <c r="W19" s="9"/>
      <c r="X19" s="9"/>
      <c r="Y19" s="9"/>
      <c r="AA19" s="13"/>
    </row>
    <row r="20" spans="1:27">
      <c r="A20" s="81">
        <v>104016</v>
      </c>
      <c r="B20" s="91" t="s">
        <v>277</v>
      </c>
      <c r="C20" s="84">
        <v>1001</v>
      </c>
      <c r="D20" s="81" t="s">
        <v>294</v>
      </c>
      <c r="E20" s="85">
        <v>14</v>
      </c>
      <c r="F20" s="81">
        <v>1</v>
      </c>
      <c r="G20" s="81"/>
      <c r="H20" s="81"/>
      <c r="I20" s="23" t="s">
        <v>116</v>
      </c>
      <c r="J20" s="11" t="s">
        <v>275</v>
      </c>
      <c r="K20" s="31"/>
      <c r="L20" s="31"/>
      <c r="M20" s="31"/>
      <c r="N20" s="31"/>
      <c r="O20" s="31"/>
      <c r="P20" s="11"/>
      <c r="Q20" s="68"/>
      <c r="R20" s="68"/>
      <c r="S20" s="69"/>
      <c r="T20" s="68"/>
      <c r="U20" s="69"/>
      <c r="V20" s="27"/>
      <c r="W20" s="9"/>
      <c r="X20" s="9"/>
      <c r="Y20" s="9"/>
      <c r="AA20" s="13" t="s">
        <v>300</v>
      </c>
    </row>
    <row r="21" spans="1:27" ht="38.25">
      <c r="A21" s="81">
        <v>104016</v>
      </c>
      <c r="B21" s="91" t="s">
        <v>277</v>
      </c>
      <c r="C21" s="84">
        <v>1001</v>
      </c>
      <c r="D21" s="81" t="s">
        <v>294</v>
      </c>
      <c r="E21" s="85">
        <v>14</v>
      </c>
      <c r="F21" s="81">
        <v>1</v>
      </c>
      <c r="G21" s="81"/>
      <c r="H21" s="81"/>
      <c r="I21" s="23" t="s">
        <v>112</v>
      </c>
      <c r="J21" s="11" t="s">
        <v>276</v>
      </c>
      <c r="K21" s="31">
        <v>15</v>
      </c>
      <c r="L21" s="31"/>
      <c r="M21" s="31">
        <f t="shared" si="2"/>
        <v>15</v>
      </c>
      <c r="N21" s="31">
        <v>15</v>
      </c>
      <c r="O21" s="31">
        <f>N21-M21</f>
        <v>0</v>
      </c>
      <c r="P21" s="9"/>
      <c r="Q21" s="68">
        <v>0</v>
      </c>
      <c r="R21" s="68"/>
      <c r="S21" s="69">
        <f t="shared" si="0"/>
        <v>0</v>
      </c>
      <c r="T21" s="68"/>
      <c r="U21" s="69">
        <f t="shared" si="1"/>
        <v>0</v>
      </c>
      <c r="V21" s="27"/>
      <c r="W21" s="9"/>
      <c r="X21" s="9"/>
      <c r="Y21" s="9"/>
      <c r="AA21" s="13" t="s">
        <v>301</v>
      </c>
    </row>
    <row r="22" spans="1:27" ht="51">
      <c r="A22" s="81">
        <v>104016</v>
      </c>
      <c r="B22" s="91" t="s">
        <v>277</v>
      </c>
      <c r="C22" s="84">
        <v>1001</v>
      </c>
      <c r="D22" s="81" t="s">
        <v>294</v>
      </c>
      <c r="E22" s="85">
        <v>15</v>
      </c>
      <c r="F22" s="81"/>
      <c r="G22" s="81"/>
      <c r="H22" s="59" t="s">
        <v>120</v>
      </c>
      <c r="I22" s="23"/>
      <c r="J22" s="11"/>
      <c r="K22" s="31"/>
      <c r="L22" s="31"/>
      <c r="M22" s="31"/>
      <c r="N22" s="31"/>
      <c r="O22" s="31"/>
      <c r="P22" s="9"/>
      <c r="Q22" s="68">
        <v>26056</v>
      </c>
      <c r="R22" s="68">
        <v>0</v>
      </c>
      <c r="S22" s="68">
        <f t="shared" si="0"/>
        <v>26056</v>
      </c>
      <c r="T22" s="68">
        <v>21327.360000000001</v>
      </c>
      <c r="U22" s="68">
        <f t="shared" si="1"/>
        <v>-4728.6399999999994</v>
      </c>
      <c r="V22" s="27" t="s">
        <v>43</v>
      </c>
      <c r="W22" s="24"/>
      <c r="X22" s="9"/>
      <c r="Y22" s="9"/>
      <c r="AA22" s="25" t="s">
        <v>304</v>
      </c>
    </row>
    <row r="23" spans="1:27">
      <c r="A23" s="81">
        <v>104016</v>
      </c>
      <c r="B23" s="91" t="s">
        <v>277</v>
      </c>
      <c r="C23" s="84">
        <v>1001</v>
      </c>
      <c r="D23" s="81" t="s">
        <v>294</v>
      </c>
      <c r="E23" s="85">
        <v>15</v>
      </c>
      <c r="F23" s="81">
        <v>1</v>
      </c>
      <c r="G23" s="81"/>
      <c r="H23" s="59"/>
      <c r="I23" s="22" t="s">
        <v>121</v>
      </c>
      <c r="J23" s="11" t="s">
        <v>274</v>
      </c>
      <c r="K23" s="31">
        <v>25</v>
      </c>
      <c r="L23" s="31"/>
      <c r="M23" s="31">
        <f t="shared" si="2"/>
        <v>25</v>
      </c>
      <c r="N23" s="31">
        <v>25</v>
      </c>
      <c r="O23" s="31">
        <f>N23-M23</f>
        <v>0</v>
      </c>
      <c r="P23" s="21"/>
      <c r="Q23" s="68">
        <v>0</v>
      </c>
      <c r="R23" s="68"/>
      <c r="S23" s="69">
        <f t="shared" si="0"/>
        <v>0</v>
      </c>
      <c r="T23" s="68"/>
      <c r="U23" s="69">
        <f t="shared" si="1"/>
        <v>0</v>
      </c>
      <c r="V23" s="27"/>
      <c r="W23" s="9"/>
      <c r="X23" s="9"/>
      <c r="Y23" s="9"/>
      <c r="AA23" s="25" t="s">
        <v>305</v>
      </c>
    </row>
    <row r="24" spans="1:27">
      <c r="A24" s="81">
        <v>104016</v>
      </c>
      <c r="B24" s="91" t="s">
        <v>277</v>
      </c>
      <c r="C24" s="84">
        <v>1001</v>
      </c>
      <c r="D24" s="81" t="s">
        <v>294</v>
      </c>
      <c r="E24" s="85">
        <v>15</v>
      </c>
      <c r="F24" s="81">
        <v>2</v>
      </c>
      <c r="G24" s="81"/>
      <c r="H24" s="59"/>
      <c r="I24" s="26" t="s">
        <v>122</v>
      </c>
      <c r="J24" s="11" t="s">
        <v>274</v>
      </c>
      <c r="K24" s="31">
        <v>16500</v>
      </c>
      <c r="L24" s="31"/>
      <c r="M24" s="31">
        <f t="shared" si="2"/>
        <v>16500</v>
      </c>
      <c r="N24" s="31">
        <v>16500</v>
      </c>
      <c r="O24" s="31">
        <f>N24-M24</f>
        <v>0</v>
      </c>
      <c r="P24" s="21"/>
      <c r="Q24" s="68">
        <v>0</v>
      </c>
      <c r="R24" s="68"/>
      <c r="S24" s="69">
        <f t="shared" si="0"/>
        <v>0</v>
      </c>
      <c r="T24" s="68"/>
      <c r="U24" s="69">
        <f t="shared" si="1"/>
        <v>0</v>
      </c>
      <c r="V24" s="80"/>
      <c r="W24" s="9"/>
      <c r="X24" s="9"/>
      <c r="Y24" s="9"/>
      <c r="AA24" s="25" t="s">
        <v>306</v>
      </c>
    </row>
    <row r="25" spans="1:27" ht="25.5">
      <c r="A25" s="81">
        <v>104016</v>
      </c>
      <c r="B25" s="91" t="s">
        <v>277</v>
      </c>
      <c r="C25" s="84">
        <v>1001</v>
      </c>
      <c r="D25" s="81" t="s">
        <v>294</v>
      </c>
      <c r="E25" s="85">
        <v>15</v>
      </c>
      <c r="F25" s="81">
        <v>3</v>
      </c>
      <c r="G25" s="81"/>
      <c r="H25" s="59"/>
      <c r="I25" s="15" t="s">
        <v>338</v>
      </c>
      <c r="J25" s="11" t="s">
        <v>274</v>
      </c>
      <c r="K25" s="31">
        <v>3000</v>
      </c>
      <c r="L25" s="31"/>
      <c r="M25" s="31">
        <f t="shared" si="2"/>
        <v>3000</v>
      </c>
      <c r="N25" s="31">
        <v>0</v>
      </c>
      <c r="O25" s="31">
        <f>N25-M25</f>
        <v>-3000</v>
      </c>
      <c r="P25" s="27" t="s">
        <v>19</v>
      </c>
      <c r="Q25" s="68">
        <v>0</v>
      </c>
      <c r="R25" s="68"/>
      <c r="S25" s="69">
        <f t="shared" si="0"/>
        <v>0</v>
      </c>
      <c r="T25" s="68"/>
      <c r="U25" s="69">
        <f t="shared" si="1"/>
        <v>0</v>
      </c>
      <c r="V25" s="27"/>
      <c r="W25" s="9"/>
      <c r="X25" s="9"/>
      <c r="Y25" s="9"/>
      <c r="AA25" s="25" t="s">
        <v>307</v>
      </c>
    </row>
    <row r="26" spans="1:27">
      <c r="A26" s="81">
        <v>104016</v>
      </c>
      <c r="B26" s="91" t="s">
        <v>277</v>
      </c>
      <c r="C26" s="84">
        <v>1001</v>
      </c>
      <c r="D26" s="81" t="s">
        <v>294</v>
      </c>
      <c r="E26" s="85">
        <v>15</v>
      </c>
      <c r="F26" s="81">
        <v>1</v>
      </c>
      <c r="G26" s="81"/>
      <c r="H26" s="59"/>
      <c r="I26" s="23" t="s">
        <v>116</v>
      </c>
      <c r="J26" s="11" t="s">
        <v>275</v>
      </c>
      <c r="K26" s="31"/>
      <c r="L26" s="31"/>
      <c r="M26" s="31"/>
      <c r="N26" s="31"/>
      <c r="O26" s="31"/>
      <c r="P26" s="9"/>
      <c r="Q26" s="68"/>
      <c r="R26" s="68"/>
      <c r="S26" s="69"/>
      <c r="T26" s="68"/>
      <c r="U26" s="69"/>
      <c r="V26" s="27"/>
      <c r="W26" s="9"/>
      <c r="X26" s="9"/>
      <c r="Y26" s="9"/>
      <c r="AA26" s="25" t="s">
        <v>308</v>
      </c>
    </row>
    <row r="27" spans="1:27">
      <c r="A27" s="81">
        <v>104016</v>
      </c>
      <c r="B27" s="91" t="s">
        <v>277</v>
      </c>
      <c r="C27" s="84">
        <v>1001</v>
      </c>
      <c r="D27" s="81" t="s">
        <v>294</v>
      </c>
      <c r="E27" s="85">
        <v>15</v>
      </c>
      <c r="F27" s="81">
        <v>1</v>
      </c>
      <c r="G27" s="81"/>
      <c r="H27" s="59"/>
      <c r="I27" s="23" t="s">
        <v>116</v>
      </c>
      <c r="J27" s="11" t="s">
        <v>276</v>
      </c>
      <c r="K27" s="31"/>
      <c r="L27" s="31"/>
      <c r="M27" s="31"/>
      <c r="N27" s="31"/>
      <c r="O27" s="31"/>
      <c r="P27" s="9"/>
      <c r="Q27" s="68"/>
      <c r="R27" s="68"/>
      <c r="S27" s="69"/>
      <c r="T27" s="68"/>
      <c r="U27" s="69"/>
      <c r="V27" s="27"/>
      <c r="W27" s="9"/>
      <c r="X27" s="9"/>
      <c r="Y27" s="9"/>
      <c r="AA27" s="25" t="s">
        <v>309</v>
      </c>
    </row>
    <row r="28" spans="1:27" ht="39.75" customHeight="1">
      <c r="A28" s="81">
        <v>104016</v>
      </c>
      <c r="B28" s="91" t="s">
        <v>277</v>
      </c>
      <c r="C28" s="84">
        <v>1001</v>
      </c>
      <c r="D28" s="81" t="s">
        <v>294</v>
      </c>
      <c r="E28" s="85">
        <v>23</v>
      </c>
      <c r="F28" s="81"/>
      <c r="G28" s="81"/>
      <c r="H28" s="87" t="s">
        <v>246</v>
      </c>
      <c r="I28" s="27"/>
      <c r="J28" s="11"/>
      <c r="K28" s="31"/>
      <c r="L28" s="31"/>
      <c r="M28" s="31"/>
      <c r="N28" s="31"/>
      <c r="O28" s="31"/>
      <c r="P28" s="11"/>
      <c r="Q28" s="68">
        <v>317660.59999999998</v>
      </c>
      <c r="R28" s="68">
        <v>0</v>
      </c>
      <c r="S28" s="68">
        <f t="shared" si="0"/>
        <v>317660.59999999998</v>
      </c>
      <c r="T28" s="68">
        <v>317660.40000000002</v>
      </c>
      <c r="U28" s="68">
        <f>T28-S28</f>
        <v>-0.19999999995343387</v>
      </c>
      <c r="V28" s="27"/>
      <c r="W28" s="9"/>
      <c r="X28" s="9"/>
      <c r="Y28" s="9"/>
      <c r="AA28" s="25" t="s">
        <v>306</v>
      </c>
    </row>
    <row r="29" spans="1:27">
      <c r="A29" s="81">
        <v>104016</v>
      </c>
      <c r="B29" s="91" t="s">
        <v>277</v>
      </c>
      <c r="C29" s="84">
        <v>1001</v>
      </c>
      <c r="D29" s="81" t="s">
        <v>294</v>
      </c>
      <c r="E29" s="85">
        <v>23</v>
      </c>
      <c r="F29" s="81">
        <v>1</v>
      </c>
      <c r="G29" s="81"/>
      <c r="H29" s="59"/>
      <c r="I29" s="28" t="s">
        <v>133</v>
      </c>
      <c r="J29" s="11" t="s">
        <v>274</v>
      </c>
      <c r="K29" s="31">
        <v>12</v>
      </c>
      <c r="L29" s="31"/>
      <c r="M29" s="31">
        <f t="shared" si="2"/>
        <v>12</v>
      </c>
      <c r="N29" s="31">
        <v>12</v>
      </c>
      <c r="O29" s="31">
        <f>N29-M29</f>
        <v>0</v>
      </c>
      <c r="P29" s="21"/>
      <c r="Q29" s="68">
        <v>0</v>
      </c>
      <c r="R29" s="68"/>
      <c r="S29" s="69">
        <f>R29+Q29</f>
        <v>0</v>
      </c>
      <c r="T29" s="68"/>
      <c r="U29" s="69">
        <f>T29-S29</f>
        <v>0</v>
      </c>
      <c r="V29" s="27"/>
      <c r="W29" s="9"/>
      <c r="X29" s="9"/>
      <c r="Y29" s="9"/>
      <c r="AA29" s="25" t="s">
        <v>307</v>
      </c>
    </row>
    <row r="30" spans="1:27">
      <c r="A30" s="81"/>
      <c r="B30" s="91"/>
      <c r="C30" s="84"/>
      <c r="D30" s="81"/>
      <c r="E30" s="85"/>
      <c r="F30" s="81"/>
      <c r="G30" s="81"/>
      <c r="H30" s="59"/>
      <c r="I30" s="28" t="s">
        <v>315</v>
      </c>
      <c r="J30" s="11" t="s">
        <v>274</v>
      </c>
      <c r="K30" s="31">
        <v>5</v>
      </c>
      <c r="L30" s="31"/>
      <c r="M30" s="31">
        <f t="shared" si="2"/>
        <v>5</v>
      </c>
      <c r="N30" s="31">
        <v>5</v>
      </c>
      <c r="O30" s="31">
        <f>N30-M30</f>
        <v>0</v>
      </c>
      <c r="P30" s="11"/>
      <c r="Q30" s="68">
        <v>0</v>
      </c>
      <c r="R30" s="68"/>
      <c r="S30" s="69"/>
      <c r="T30" s="68"/>
      <c r="U30" s="69"/>
      <c r="V30" s="27"/>
      <c r="W30" s="9"/>
      <c r="X30" s="9"/>
      <c r="Y30" s="9"/>
      <c r="AA30" s="25"/>
    </row>
    <row r="31" spans="1:27" ht="38.25">
      <c r="A31" s="81"/>
      <c r="B31" s="91"/>
      <c r="C31" s="84"/>
      <c r="D31" s="81"/>
      <c r="E31" s="85"/>
      <c r="F31" s="81"/>
      <c r="G31" s="81"/>
      <c r="H31" s="59"/>
      <c r="I31" s="28" t="s">
        <v>316</v>
      </c>
      <c r="J31" s="11" t="s">
        <v>274</v>
      </c>
      <c r="K31" s="31">
        <v>5040</v>
      </c>
      <c r="L31" s="31"/>
      <c r="M31" s="31">
        <f t="shared" si="2"/>
        <v>5040</v>
      </c>
      <c r="N31" s="31">
        <v>7582</v>
      </c>
      <c r="O31" s="31">
        <f>N31-M31</f>
        <v>2542</v>
      </c>
      <c r="P31" s="18" t="s">
        <v>8</v>
      </c>
      <c r="Q31" s="68">
        <v>0</v>
      </c>
      <c r="R31" s="68"/>
      <c r="S31" s="69"/>
      <c r="T31" s="68"/>
      <c r="U31" s="69"/>
      <c r="V31" s="27"/>
      <c r="W31" s="9"/>
      <c r="X31" s="9"/>
      <c r="Y31" s="9"/>
      <c r="AA31" s="25"/>
    </row>
    <row r="32" spans="1:27">
      <c r="A32" s="81">
        <v>104016</v>
      </c>
      <c r="B32" s="91" t="s">
        <v>277</v>
      </c>
      <c r="C32" s="84">
        <v>1001</v>
      </c>
      <c r="D32" s="81" t="s">
        <v>294</v>
      </c>
      <c r="E32" s="85">
        <v>23</v>
      </c>
      <c r="F32" s="81"/>
      <c r="G32" s="81"/>
      <c r="H32" s="59"/>
      <c r="I32" s="29" t="s">
        <v>116</v>
      </c>
      <c r="J32" s="11" t="s">
        <v>275</v>
      </c>
      <c r="K32" s="31">
        <v>0</v>
      </c>
      <c r="L32" s="31"/>
      <c r="M32" s="31"/>
      <c r="N32" s="31"/>
      <c r="O32" s="31"/>
      <c r="P32" s="9"/>
      <c r="Q32" s="68"/>
      <c r="R32" s="68"/>
      <c r="S32" s="69"/>
      <c r="T32" s="68"/>
      <c r="U32" s="69"/>
      <c r="V32" s="27"/>
      <c r="W32" s="9"/>
      <c r="X32" s="9"/>
      <c r="Y32" s="9"/>
      <c r="AA32" s="25" t="s">
        <v>308</v>
      </c>
    </row>
    <row r="33" spans="1:27">
      <c r="A33" s="81">
        <v>104016</v>
      </c>
      <c r="B33" s="91" t="s">
        <v>277</v>
      </c>
      <c r="C33" s="84">
        <v>1001</v>
      </c>
      <c r="D33" s="81" t="s">
        <v>294</v>
      </c>
      <c r="E33" s="85">
        <v>23</v>
      </c>
      <c r="F33" s="81"/>
      <c r="G33" s="81"/>
      <c r="H33" s="59"/>
      <c r="I33" s="29" t="s">
        <v>116</v>
      </c>
      <c r="J33" s="11" t="s">
        <v>276</v>
      </c>
      <c r="K33" s="31">
        <v>0</v>
      </c>
      <c r="L33" s="31"/>
      <c r="M33" s="31"/>
      <c r="N33" s="31"/>
      <c r="O33" s="31"/>
      <c r="P33" s="9"/>
      <c r="Q33" s="68"/>
      <c r="R33" s="68"/>
      <c r="S33" s="69"/>
      <c r="T33" s="68"/>
      <c r="U33" s="69"/>
      <c r="V33" s="27"/>
      <c r="W33" s="9"/>
      <c r="X33" s="9"/>
      <c r="Y33" s="9"/>
      <c r="AA33" s="25" t="s">
        <v>309</v>
      </c>
    </row>
    <row r="34" spans="1:27">
      <c r="A34" s="81">
        <v>104016</v>
      </c>
      <c r="B34" s="91"/>
      <c r="C34" s="84">
        <v>1011</v>
      </c>
      <c r="D34" s="81"/>
      <c r="E34" s="85"/>
      <c r="F34" s="81"/>
      <c r="G34" s="81"/>
      <c r="H34" s="59" t="s">
        <v>227</v>
      </c>
      <c r="I34" s="29"/>
      <c r="J34" s="11"/>
      <c r="K34" s="31">
        <v>0</v>
      </c>
      <c r="L34" s="31"/>
      <c r="M34" s="31"/>
      <c r="N34" s="31"/>
      <c r="O34" s="31"/>
      <c r="P34" s="30"/>
      <c r="Q34" s="68">
        <f>Q35+Q41+Q45+Q49+Q53</f>
        <v>40862891.5</v>
      </c>
      <c r="R34" s="68">
        <f>R35+R41+R45+R49+R53</f>
        <v>-1774192.4000000001</v>
      </c>
      <c r="S34" s="68">
        <f>Q34+R34</f>
        <v>39088699.100000001</v>
      </c>
      <c r="T34" s="68">
        <f>T35+T41+T45+T49+T53</f>
        <v>39045287.350000001</v>
      </c>
      <c r="U34" s="68">
        <f>T34-S34</f>
        <v>-43411.75</v>
      </c>
      <c r="V34" s="27"/>
      <c r="W34" s="9"/>
      <c r="X34" s="9"/>
      <c r="Y34" s="9"/>
      <c r="AA34" s="25"/>
    </row>
    <row r="35" spans="1:27" ht="25.5">
      <c r="A35" s="81">
        <v>104016</v>
      </c>
      <c r="B35" s="91" t="s">
        <v>278</v>
      </c>
      <c r="C35" s="84">
        <v>1011</v>
      </c>
      <c r="D35" s="81" t="s">
        <v>294</v>
      </c>
      <c r="E35" s="85">
        <v>1</v>
      </c>
      <c r="F35" s="81"/>
      <c r="G35" s="81"/>
      <c r="H35" s="59" t="s">
        <v>334</v>
      </c>
      <c r="I35" s="27"/>
      <c r="J35" s="11"/>
      <c r="K35" s="31">
        <v>0</v>
      </c>
      <c r="L35" s="31"/>
      <c r="M35" s="31"/>
      <c r="N35" s="31"/>
      <c r="O35" s="31"/>
      <c r="P35" s="9"/>
      <c r="Q35" s="68">
        <f>Q36+Q37+Q38</f>
        <v>493197.8</v>
      </c>
      <c r="R35" s="68">
        <f>R36+R37+R38</f>
        <v>-9260.1</v>
      </c>
      <c r="S35" s="68">
        <f>S36+S37+S38</f>
        <v>483937.7</v>
      </c>
      <c r="T35" s="68">
        <f>T36+T37+T38</f>
        <v>468153.27999999997</v>
      </c>
      <c r="U35" s="68">
        <f>U36+U37+U38</f>
        <v>-15784.420000000036</v>
      </c>
      <c r="V35" s="27"/>
      <c r="W35" s="9"/>
      <c r="X35" s="9"/>
      <c r="Y35" s="9"/>
      <c r="AA35" s="25"/>
    </row>
    <row r="36" spans="1:27" ht="51">
      <c r="A36" s="81">
        <v>104016</v>
      </c>
      <c r="B36" s="91" t="s">
        <v>278</v>
      </c>
      <c r="C36" s="84">
        <v>1011</v>
      </c>
      <c r="D36" s="81" t="s">
        <v>294</v>
      </c>
      <c r="E36" s="85">
        <v>1</v>
      </c>
      <c r="F36" s="81">
        <v>1</v>
      </c>
      <c r="G36" s="81"/>
      <c r="H36" s="59"/>
      <c r="I36" s="27" t="s">
        <v>336</v>
      </c>
      <c r="J36" s="11" t="s">
        <v>274</v>
      </c>
      <c r="K36" s="31">
        <v>104685</v>
      </c>
      <c r="L36" s="31"/>
      <c r="M36" s="31">
        <f t="shared" si="2"/>
        <v>104685</v>
      </c>
      <c r="N36" s="31">
        <v>103745</v>
      </c>
      <c r="O36" s="31">
        <f>N36-M36</f>
        <v>-940</v>
      </c>
      <c r="P36" s="27" t="s">
        <v>15</v>
      </c>
      <c r="Q36" s="68">
        <v>460343.8</v>
      </c>
      <c r="R36" s="68">
        <f>-8555.5-704.6</f>
        <v>-9260.1</v>
      </c>
      <c r="S36" s="68">
        <f t="shared" si="0"/>
        <v>451083.7</v>
      </c>
      <c r="T36" s="68">
        <v>440499.1</v>
      </c>
      <c r="U36" s="68">
        <f t="shared" si="1"/>
        <v>-10584.600000000035</v>
      </c>
      <c r="V36" s="34" t="s">
        <v>44</v>
      </c>
      <c r="W36" s="9"/>
      <c r="X36" s="9"/>
      <c r="Y36" s="9"/>
      <c r="AA36" s="25"/>
    </row>
    <row r="37" spans="1:27" ht="38.25">
      <c r="A37" s="81">
        <v>104016</v>
      </c>
      <c r="B37" s="91" t="s">
        <v>278</v>
      </c>
      <c r="C37" s="84">
        <v>1011</v>
      </c>
      <c r="D37" s="81" t="s">
        <v>294</v>
      </c>
      <c r="E37" s="85">
        <v>1</v>
      </c>
      <c r="F37" s="81">
        <v>2</v>
      </c>
      <c r="G37" s="81"/>
      <c r="H37" s="59"/>
      <c r="I37" s="27" t="s">
        <v>130</v>
      </c>
      <c r="J37" s="11" t="s">
        <v>274</v>
      </c>
      <c r="K37" s="31">
        <v>877110</v>
      </c>
      <c r="L37" s="31"/>
      <c r="M37" s="31">
        <f t="shared" si="2"/>
        <v>877110</v>
      </c>
      <c r="N37" s="31">
        <v>831691</v>
      </c>
      <c r="O37" s="31">
        <f>N37-M37</f>
        <v>-45419</v>
      </c>
      <c r="P37" s="27" t="s">
        <v>16</v>
      </c>
      <c r="Q37" s="68">
        <v>13854</v>
      </c>
      <c r="R37" s="68"/>
      <c r="S37" s="68">
        <f t="shared" si="0"/>
        <v>13854</v>
      </c>
      <c r="T37" s="68">
        <v>10203.379999999999</v>
      </c>
      <c r="U37" s="68">
        <f t="shared" si="1"/>
        <v>-3650.6200000000008</v>
      </c>
      <c r="V37" s="27" t="s">
        <v>45</v>
      </c>
      <c r="W37" s="9"/>
      <c r="X37" s="9"/>
      <c r="Y37" s="9"/>
      <c r="AA37" s="25"/>
    </row>
    <row r="38" spans="1:27" ht="38.25">
      <c r="A38" s="81">
        <v>104016</v>
      </c>
      <c r="B38" s="91" t="s">
        <v>278</v>
      </c>
      <c r="C38" s="84">
        <v>1011</v>
      </c>
      <c r="D38" s="81" t="s">
        <v>294</v>
      </c>
      <c r="E38" s="85">
        <v>1</v>
      </c>
      <c r="F38" s="81">
        <v>3</v>
      </c>
      <c r="G38" s="81"/>
      <c r="H38" s="59"/>
      <c r="I38" s="27" t="s">
        <v>131</v>
      </c>
      <c r="J38" s="11" t="s">
        <v>274</v>
      </c>
      <c r="K38" s="31">
        <v>0</v>
      </c>
      <c r="L38" s="31"/>
      <c r="M38" s="31">
        <f t="shared" si="2"/>
        <v>0</v>
      </c>
      <c r="N38" s="31"/>
      <c r="O38" s="31">
        <f>N38-M38</f>
        <v>0</v>
      </c>
      <c r="P38" s="32"/>
      <c r="Q38" s="68">
        <v>19000</v>
      </c>
      <c r="R38" s="68"/>
      <c r="S38" s="68">
        <f t="shared" si="0"/>
        <v>19000</v>
      </c>
      <c r="T38" s="68">
        <v>17450.8</v>
      </c>
      <c r="U38" s="68">
        <f t="shared" si="1"/>
        <v>-1549.2000000000007</v>
      </c>
      <c r="V38" s="27" t="s">
        <v>46</v>
      </c>
      <c r="W38" s="9"/>
      <c r="X38" s="9"/>
      <c r="Y38" s="9"/>
      <c r="AA38" s="25"/>
    </row>
    <row r="39" spans="1:27">
      <c r="A39" s="81">
        <v>104016</v>
      </c>
      <c r="B39" s="91" t="s">
        <v>278</v>
      </c>
      <c r="C39" s="84">
        <v>1011</v>
      </c>
      <c r="D39" s="81" t="s">
        <v>294</v>
      </c>
      <c r="E39" s="85">
        <v>1</v>
      </c>
      <c r="F39" s="81">
        <v>1</v>
      </c>
      <c r="G39" s="81"/>
      <c r="H39" s="59"/>
      <c r="I39" s="27" t="s">
        <v>116</v>
      </c>
      <c r="J39" s="11" t="s">
        <v>275</v>
      </c>
      <c r="K39" s="31"/>
      <c r="L39" s="31"/>
      <c r="M39" s="31"/>
      <c r="N39" s="31"/>
      <c r="O39" s="31"/>
      <c r="P39" s="9"/>
      <c r="Q39" s="68"/>
      <c r="R39" s="68"/>
      <c r="S39" s="70"/>
      <c r="T39" s="68"/>
      <c r="U39" s="69"/>
      <c r="V39" s="27"/>
      <c r="W39" s="9"/>
      <c r="X39" s="9"/>
      <c r="Y39" s="9"/>
      <c r="AA39" s="25"/>
    </row>
    <row r="40" spans="1:27">
      <c r="A40" s="81">
        <v>104016</v>
      </c>
      <c r="B40" s="91" t="s">
        <v>278</v>
      </c>
      <c r="C40" s="84">
        <v>1011</v>
      </c>
      <c r="D40" s="81" t="s">
        <v>294</v>
      </c>
      <c r="E40" s="85">
        <v>1</v>
      </c>
      <c r="F40" s="81">
        <v>1</v>
      </c>
      <c r="G40" s="81"/>
      <c r="H40" s="59"/>
      <c r="I40" s="27" t="s">
        <v>116</v>
      </c>
      <c r="J40" s="11" t="s">
        <v>276</v>
      </c>
      <c r="K40" s="31"/>
      <c r="L40" s="31"/>
      <c r="M40" s="31"/>
      <c r="N40" s="31"/>
      <c r="O40" s="31"/>
      <c r="P40" s="9"/>
      <c r="Q40" s="68"/>
      <c r="R40" s="68"/>
      <c r="S40" s="70"/>
      <c r="T40" s="68"/>
      <c r="U40" s="69"/>
      <c r="V40" s="27"/>
      <c r="W40" s="9"/>
      <c r="X40" s="9"/>
      <c r="Y40" s="9"/>
      <c r="AA40" s="25"/>
    </row>
    <row r="41" spans="1:27" ht="25.5">
      <c r="A41" s="81">
        <v>104016</v>
      </c>
      <c r="B41" s="91" t="s">
        <v>278</v>
      </c>
      <c r="C41" s="84">
        <v>1011</v>
      </c>
      <c r="D41" s="81" t="s">
        <v>294</v>
      </c>
      <c r="E41" s="85">
        <v>2</v>
      </c>
      <c r="F41" s="81"/>
      <c r="G41" s="81"/>
      <c r="H41" s="59" t="s">
        <v>228</v>
      </c>
      <c r="I41" s="33"/>
      <c r="J41" s="11"/>
      <c r="K41" s="31"/>
      <c r="L41" s="31"/>
      <c r="M41" s="31"/>
      <c r="N41" s="31"/>
      <c r="O41" s="31"/>
      <c r="P41" s="9"/>
      <c r="Q41" s="68">
        <v>17821.8</v>
      </c>
      <c r="R41" s="68">
        <f>R42</f>
        <v>0</v>
      </c>
      <c r="S41" s="70">
        <f t="shared" si="0"/>
        <v>17821.8</v>
      </c>
      <c r="T41" s="70">
        <f>T42</f>
        <v>17821.78</v>
      </c>
      <c r="U41" s="68">
        <f t="shared" si="1"/>
        <v>-2.0000000000436557E-2</v>
      </c>
      <c r="V41" s="27"/>
      <c r="W41" s="9"/>
      <c r="X41" s="9"/>
      <c r="Y41" s="9"/>
      <c r="AA41" s="25"/>
    </row>
    <row r="42" spans="1:27" ht="25.5">
      <c r="A42" s="81">
        <v>104016</v>
      </c>
      <c r="B42" s="91" t="s">
        <v>278</v>
      </c>
      <c r="C42" s="84">
        <v>1011</v>
      </c>
      <c r="D42" s="81" t="s">
        <v>294</v>
      </c>
      <c r="E42" s="85">
        <v>2</v>
      </c>
      <c r="F42" s="81">
        <v>2</v>
      </c>
      <c r="G42" s="81"/>
      <c r="H42" s="59"/>
      <c r="I42" s="27" t="s">
        <v>132</v>
      </c>
      <c r="J42" s="11" t="s">
        <v>274</v>
      </c>
      <c r="K42" s="31">
        <v>0</v>
      </c>
      <c r="L42" s="31"/>
      <c r="M42" s="31">
        <f t="shared" si="2"/>
        <v>0</v>
      </c>
      <c r="N42" s="31"/>
      <c r="O42" s="31">
        <f>N42-M42</f>
        <v>0</v>
      </c>
      <c r="P42" s="9"/>
      <c r="Q42" s="68">
        <v>17821.8</v>
      </c>
      <c r="R42" s="68"/>
      <c r="S42" s="70">
        <f t="shared" si="0"/>
        <v>17821.8</v>
      </c>
      <c r="T42" s="68">
        <v>17821.78</v>
      </c>
      <c r="U42" s="68">
        <f t="shared" si="1"/>
        <v>-2.0000000000436557E-2</v>
      </c>
      <c r="V42" s="27"/>
      <c r="W42" s="12"/>
      <c r="X42" s="19"/>
      <c r="Y42" s="9"/>
      <c r="AA42" s="25"/>
    </row>
    <row r="43" spans="1:27">
      <c r="A43" s="81">
        <v>104016</v>
      </c>
      <c r="B43" s="91" t="s">
        <v>278</v>
      </c>
      <c r="C43" s="84">
        <v>1011</v>
      </c>
      <c r="D43" s="81" t="s">
        <v>294</v>
      </c>
      <c r="E43" s="85">
        <v>2</v>
      </c>
      <c r="F43" s="81"/>
      <c r="G43" s="81"/>
      <c r="H43" s="59"/>
      <c r="I43" s="27" t="s">
        <v>116</v>
      </c>
      <c r="J43" s="11" t="s">
        <v>275</v>
      </c>
      <c r="K43" s="31"/>
      <c r="L43" s="31"/>
      <c r="M43" s="31"/>
      <c r="N43" s="31"/>
      <c r="O43" s="31"/>
      <c r="P43" s="9"/>
      <c r="Q43" s="68"/>
      <c r="R43" s="68"/>
      <c r="S43" s="70"/>
      <c r="T43" s="68"/>
      <c r="U43" s="69"/>
      <c r="V43" s="27"/>
      <c r="W43" s="9"/>
      <c r="X43" s="9"/>
      <c r="Y43" s="9"/>
      <c r="AA43" s="25"/>
    </row>
    <row r="44" spans="1:27">
      <c r="A44" s="81">
        <v>104016</v>
      </c>
      <c r="B44" s="91" t="s">
        <v>278</v>
      </c>
      <c r="C44" s="84">
        <v>1011</v>
      </c>
      <c r="D44" s="81" t="s">
        <v>294</v>
      </c>
      <c r="E44" s="85">
        <v>2</v>
      </c>
      <c r="F44" s="81"/>
      <c r="G44" s="81"/>
      <c r="H44" s="59"/>
      <c r="I44" s="15" t="s">
        <v>116</v>
      </c>
      <c r="J44" s="18" t="s">
        <v>276</v>
      </c>
      <c r="K44" s="31"/>
      <c r="L44" s="31"/>
      <c r="M44" s="31"/>
      <c r="N44" s="31"/>
      <c r="O44" s="31"/>
      <c r="P44" s="9"/>
      <c r="Q44" s="68"/>
      <c r="R44" s="68"/>
      <c r="S44" s="70"/>
      <c r="T44" s="68"/>
      <c r="U44" s="69"/>
      <c r="V44" s="27"/>
      <c r="W44" s="9"/>
      <c r="X44" s="9"/>
      <c r="Y44" s="9"/>
      <c r="AA44" s="25"/>
    </row>
    <row r="45" spans="1:27" ht="63.75">
      <c r="A45" s="81">
        <v>104016</v>
      </c>
      <c r="B45" s="91" t="s">
        <v>277</v>
      </c>
      <c r="C45" s="84">
        <v>1011</v>
      </c>
      <c r="D45" s="81" t="s">
        <v>294</v>
      </c>
      <c r="E45" s="85">
        <v>3</v>
      </c>
      <c r="F45" s="81"/>
      <c r="G45" s="81"/>
      <c r="H45" s="59" t="s">
        <v>117</v>
      </c>
      <c r="I45" s="27"/>
      <c r="J45" s="11"/>
      <c r="K45" s="31"/>
      <c r="L45" s="31"/>
      <c r="M45" s="31"/>
      <c r="N45" s="31"/>
      <c r="O45" s="31"/>
      <c r="P45" s="9"/>
      <c r="Q45" s="68">
        <v>504740.3</v>
      </c>
      <c r="R45" s="68">
        <v>0</v>
      </c>
      <c r="S45" s="70">
        <f t="shared" si="0"/>
        <v>504740.3</v>
      </c>
      <c r="T45" s="68">
        <v>502764.61</v>
      </c>
      <c r="U45" s="68">
        <f t="shared" si="1"/>
        <v>-1975.6900000000023</v>
      </c>
      <c r="V45" s="27" t="s">
        <v>91</v>
      </c>
      <c r="W45" s="9"/>
      <c r="X45" s="9"/>
      <c r="Y45" s="9"/>
      <c r="AA45" s="25"/>
    </row>
    <row r="46" spans="1:27" ht="25.5">
      <c r="A46" s="81">
        <v>104016</v>
      </c>
      <c r="B46" s="91" t="s">
        <v>277</v>
      </c>
      <c r="C46" s="84">
        <v>1011</v>
      </c>
      <c r="D46" s="81" t="s">
        <v>294</v>
      </c>
      <c r="E46" s="85">
        <v>3</v>
      </c>
      <c r="F46" s="81">
        <v>1</v>
      </c>
      <c r="G46" s="81"/>
      <c r="H46" s="59"/>
      <c r="I46" s="27" t="s">
        <v>118</v>
      </c>
      <c r="J46" s="11" t="s">
        <v>274</v>
      </c>
      <c r="K46" s="31">
        <v>5</v>
      </c>
      <c r="L46" s="31"/>
      <c r="M46" s="31">
        <f t="shared" si="2"/>
        <v>5</v>
      </c>
      <c r="N46" s="31">
        <v>5</v>
      </c>
      <c r="O46" s="31">
        <f>N46-M46</f>
        <v>0</v>
      </c>
      <c r="P46" s="9"/>
      <c r="Q46" s="68">
        <v>0</v>
      </c>
      <c r="R46" s="68"/>
      <c r="S46" s="70">
        <f t="shared" si="0"/>
        <v>0</v>
      </c>
      <c r="T46" s="68"/>
      <c r="U46" s="69">
        <f t="shared" si="1"/>
        <v>0</v>
      </c>
      <c r="V46" s="27"/>
      <c r="W46" s="9"/>
      <c r="X46" s="9"/>
      <c r="Y46" s="9"/>
      <c r="AA46" s="25"/>
    </row>
    <row r="47" spans="1:27">
      <c r="A47" s="81">
        <v>104016</v>
      </c>
      <c r="B47" s="91" t="s">
        <v>277</v>
      </c>
      <c r="C47" s="84">
        <v>1011</v>
      </c>
      <c r="D47" s="81" t="s">
        <v>294</v>
      </c>
      <c r="E47" s="85">
        <v>3</v>
      </c>
      <c r="F47" s="81"/>
      <c r="G47" s="81"/>
      <c r="H47" s="59"/>
      <c r="I47" s="27" t="s">
        <v>116</v>
      </c>
      <c r="J47" s="11" t="s">
        <v>275</v>
      </c>
      <c r="K47" s="31"/>
      <c r="L47" s="31"/>
      <c r="M47" s="31"/>
      <c r="N47" s="31"/>
      <c r="O47" s="31"/>
      <c r="P47" s="9"/>
      <c r="Q47" s="68"/>
      <c r="R47" s="68"/>
      <c r="S47" s="70"/>
      <c r="T47" s="68"/>
      <c r="U47" s="69"/>
      <c r="V47" s="27"/>
      <c r="W47" s="9"/>
      <c r="X47" s="9"/>
      <c r="Y47" s="9"/>
      <c r="AA47" s="25"/>
    </row>
    <row r="48" spans="1:27">
      <c r="A48" s="81">
        <v>104016</v>
      </c>
      <c r="B48" s="91" t="s">
        <v>277</v>
      </c>
      <c r="C48" s="84">
        <v>1011</v>
      </c>
      <c r="D48" s="81" t="s">
        <v>294</v>
      </c>
      <c r="E48" s="85">
        <v>3</v>
      </c>
      <c r="F48" s="81"/>
      <c r="G48" s="81"/>
      <c r="H48" s="59"/>
      <c r="I48" s="27" t="s">
        <v>116</v>
      </c>
      <c r="J48" s="21" t="s">
        <v>276</v>
      </c>
      <c r="K48" s="31"/>
      <c r="L48" s="31"/>
      <c r="M48" s="31"/>
      <c r="N48" s="31"/>
      <c r="O48" s="31"/>
      <c r="P48" s="9"/>
      <c r="Q48" s="68"/>
      <c r="R48" s="68"/>
      <c r="S48" s="70"/>
      <c r="T48" s="68"/>
      <c r="U48" s="69"/>
      <c r="V48" s="27"/>
      <c r="W48" s="9"/>
      <c r="X48" s="9"/>
      <c r="Y48" s="9"/>
      <c r="AA48" s="25"/>
    </row>
    <row r="49" spans="1:27" ht="25.5">
      <c r="A49" s="81">
        <v>104016</v>
      </c>
      <c r="B49" s="91" t="s">
        <v>278</v>
      </c>
      <c r="C49" s="84">
        <v>1011</v>
      </c>
      <c r="D49" s="81" t="s">
        <v>295</v>
      </c>
      <c r="E49" s="85">
        <v>1</v>
      </c>
      <c r="F49" s="81"/>
      <c r="G49" s="81"/>
      <c r="H49" s="59" t="s">
        <v>333</v>
      </c>
      <c r="I49" s="33"/>
      <c r="J49" s="11"/>
      <c r="K49" s="31"/>
      <c r="L49" s="31"/>
      <c r="M49" s="31"/>
      <c r="N49" s="31"/>
      <c r="O49" s="31"/>
      <c r="P49" s="9"/>
      <c r="Q49" s="68">
        <v>38361983</v>
      </c>
      <c r="R49" s="68">
        <f>-901970.8-862961.5</f>
        <v>-1764932.3</v>
      </c>
      <c r="S49" s="70">
        <f t="shared" si="0"/>
        <v>36597050.700000003</v>
      </c>
      <c r="T49" s="68">
        <v>36575453.149999999</v>
      </c>
      <c r="U49" s="68">
        <f t="shared" si="1"/>
        <v>-21597.55000000447</v>
      </c>
      <c r="V49" s="27" t="s">
        <v>47</v>
      </c>
      <c r="W49" s="9"/>
      <c r="X49" s="9"/>
      <c r="Y49" s="9"/>
      <c r="AA49" s="25"/>
    </row>
    <row r="50" spans="1:27" ht="38.25">
      <c r="A50" s="81">
        <v>104016</v>
      </c>
      <c r="B50" s="91" t="s">
        <v>278</v>
      </c>
      <c r="C50" s="84">
        <v>1011</v>
      </c>
      <c r="D50" s="81" t="s">
        <v>295</v>
      </c>
      <c r="E50" s="85">
        <v>1</v>
      </c>
      <c r="F50" s="81">
        <v>1</v>
      </c>
      <c r="G50" s="81"/>
      <c r="H50" s="59"/>
      <c r="I50" s="34" t="s">
        <v>335</v>
      </c>
      <c r="J50" s="11" t="s">
        <v>302</v>
      </c>
      <c r="K50" s="31">
        <v>104685</v>
      </c>
      <c r="L50" s="31"/>
      <c r="M50" s="31">
        <f t="shared" si="2"/>
        <v>104685</v>
      </c>
      <c r="N50" s="31">
        <v>103745</v>
      </c>
      <c r="O50" s="31">
        <f t="shared" ref="O50:O102" si="4">N50-M50</f>
        <v>-940</v>
      </c>
      <c r="P50" s="27" t="s">
        <v>15</v>
      </c>
      <c r="Q50" s="68">
        <v>0</v>
      </c>
      <c r="R50" s="68"/>
      <c r="S50" s="70">
        <f t="shared" si="0"/>
        <v>0</v>
      </c>
      <c r="T50" s="68"/>
      <c r="U50" s="69">
        <f t="shared" si="1"/>
        <v>0</v>
      </c>
      <c r="V50" s="27"/>
      <c r="W50" s="9"/>
      <c r="X50" s="9"/>
      <c r="Y50" s="9"/>
      <c r="AA50" s="25"/>
    </row>
    <row r="51" spans="1:27" ht="38.25">
      <c r="A51" s="81">
        <v>104016</v>
      </c>
      <c r="B51" s="91" t="s">
        <v>278</v>
      </c>
      <c r="C51" s="84">
        <v>1011</v>
      </c>
      <c r="D51" s="81" t="s">
        <v>295</v>
      </c>
      <c r="E51" s="85">
        <v>1</v>
      </c>
      <c r="F51" s="81">
        <v>1</v>
      </c>
      <c r="G51" s="81"/>
      <c r="H51" s="59"/>
      <c r="I51" s="29" t="s">
        <v>194</v>
      </c>
      <c r="J51" s="11" t="s">
        <v>305</v>
      </c>
      <c r="K51" s="31"/>
      <c r="L51" s="31"/>
      <c r="M51" s="31"/>
      <c r="N51" s="31"/>
      <c r="O51" s="31"/>
      <c r="P51" s="9"/>
      <c r="Q51" s="68">
        <v>0</v>
      </c>
      <c r="R51" s="68"/>
      <c r="S51" s="70">
        <f t="shared" si="0"/>
        <v>0</v>
      </c>
      <c r="T51" s="68"/>
      <c r="U51" s="69">
        <f t="shared" si="1"/>
        <v>0</v>
      </c>
      <c r="V51" s="27"/>
      <c r="W51" s="9"/>
      <c r="X51" s="9"/>
      <c r="Y51" s="9"/>
      <c r="AA51" s="25"/>
    </row>
    <row r="52" spans="1:27" ht="25.5">
      <c r="A52" s="81">
        <v>104016</v>
      </c>
      <c r="B52" s="91" t="s">
        <v>278</v>
      </c>
      <c r="C52" s="84">
        <v>1011</v>
      </c>
      <c r="D52" s="81" t="s">
        <v>295</v>
      </c>
      <c r="E52" s="85">
        <v>1</v>
      </c>
      <c r="F52" s="81">
        <v>1</v>
      </c>
      <c r="G52" s="81"/>
      <c r="H52" s="59"/>
      <c r="I52" s="33"/>
      <c r="J52" s="11" t="s">
        <v>303</v>
      </c>
      <c r="K52" s="31" t="s">
        <v>231</v>
      </c>
      <c r="L52" s="31"/>
      <c r="M52" s="31" t="s">
        <v>231</v>
      </c>
      <c r="N52" s="31" t="s">
        <v>231</v>
      </c>
      <c r="O52" s="31"/>
      <c r="P52" s="9"/>
      <c r="Q52" s="68">
        <v>0</v>
      </c>
      <c r="R52" s="68"/>
      <c r="S52" s="70">
        <f t="shared" si="0"/>
        <v>0</v>
      </c>
      <c r="T52" s="68"/>
      <c r="U52" s="69">
        <f t="shared" si="1"/>
        <v>0</v>
      </c>
      <c r="V52" s="27"/>
      <c r="W52" s="9"/>
      <c r="X52" s="9"/>
      <c r="Y52" s="9"/>
      <c r="AA52" s="25"/>
    </row>
    <row r="53" spans="1:27" ht="38.25">
      <c r="A53" s="81">
        <v>104016</v>
      </c>
      <c r="B53" s="91" t="s">
        <v>278</v>
      </c>
      <c r="C53" s="84">
        <v>1011</v>
      </c>
      <c r="D53" s="81" t="s">
        <v>295</v>
      </c>
      <c r="E53" s="85">
        <v>2</v>
      </c>
      <c r="F53" s="81"/>
      <c r="G53" s="81"/>
      <c r="H53" s="59" t="s">
        <v>311</v>
      </c>
      <c r="I53" s="33"/>
      <c r="J53" s="11"/>
      <c r="K53" s="31"/>
      <c r="L53" s="31"/>
      <c r="M53" s="31"/>
      <c r="N53" s="31"/>
      <c r="O53" s="31"/>
      <c r="P53" s="9"/>
      <c r="Q53" s="68">
        <v>1485148.6</v>
      </c>
      <c r="R53" s="68"/>
      <c r="S53" s="70">
        <f t="shared" si="0"/>
        <v>1485148.6</v>
      </c>
      <c r="T53" s="68">
        <v>1481094.53</v>
      </c>
      <c r="U53" s="68">
        <f t="shared" si="1"/>
        <v>-4054.0700000000652</v>
      </c>
      <c r="V53" s="27" t="s">
        <v>48</v>
      </c>
      <c r="W53" s="9"/>
      <c r="X53" s="9"/>
      <c r="Y53" s="9"/>
      <c r="AA53" s="25"/>
    </row>
    <row r="54" spans="1:27">
      <c r="A54" s="81">
        <v>104016</v>
      </c>
      <c r="B54" s="91" t="s">
        <v>278</v>
      </c>
      <c r="C54" s="84">
        <v>1011</v>
      </c>
      <c r="D54" s="81" t="s">
        <v>295</v>
      </c>
      <c r="E54" s="85">
        <v>2</v>
      </c>
      <c r="F54" s="81">
        <v>1</v>
      </c>
      <c r="G54" s="81"/>
      <c r="H54" s="59"/>
      <c r="I54" s="35" t="s">
        <v>204</v>
      </c>
      <c r="J54" s="11" t="s">
        <v>302</v>
      </c>
      <c r="K54" s="68">
        <v>0</v>
      </c>
      <c r="L54" s="68"/>
      <c r="M54" s="68">
        <v>0</v>
      </c>
      <c r="N54" s="68">
        <v>0</v>
      </c>
      <c r="O54" s="68">
        <f t="shared" si="4"/>
        <v>0</v>
      </c>
      <c r="P54" s="9"/>
      <c r="Q54" s="68">
        <v>0</v>
      </c>
      <c r="R54" s="68"/>
      <c r="S54" s="70">
        <f t="shared" si="0"/>
        <v>0</v>
      </c>
      <c r="T54" s="68"/>
      <c r="U54" s="69">
        <f t="shared" si="1"/>
        <v>0</v>
      </c>
      <c r="V54" s="27"/>
      <c r="W54" s="9"/>
      <c r="X54" s="9"/>
      <c r="Y54" s="9"/>
      <c r="AA54" s="25"/>
    </row>
    <row r="55" spans="1:27" ht="51">
      <c r="A55" s="81">
        <v>104016</v>
      </c>
      <c r="B55" s="91" t="s">
        <v>278</v>
      </c>
      <c r="C55" s="84">
        <v>1011</v>
      </c>
      <c r="D55" s="81" t="s">
        <v>295</v>
      </c>
      <c r="E55" s="85">
        <v>2</v>
      </c>
      <c r="F55" s="81"/>
      <c r="G55" s="81"/>
      <c r="H55" s="59"/>
      <c r="I55" s="34" t="s">
        <v>206</v>
      </c>
      <c r="J55" s="11" t="s">
        <v>305</v>
      </c>
      <c r="K55" s="31"/>
      <c r="L55" s="31"/>
      <c r="M55" s="31"/>
      <c r="N55" s="31"/>
      <c r="O55" s="31"/>
      <c r="P55" s="9"/>
      <c r="Q55" s="68">
        <v>0</v>
      </c>
      <c r="R55" s="68"/>
      <c r="S55" s="70">
        <f t="shared" si="0"/>
        <v>0</v>
      </c>
      <c r="T55" s="68"/>
      <c r="U55" s="69">
        <f t="shared" si="1"/>
        <v>0</v>
      </c>
      <c r="V55" s="27"/>
      <c r="W55" s="9"/>
      <c r="X55" s="9"/>
      <c r="Y55" s="9"/>
      <c r="AA55" s="25"/>
    </row>
    <row r="56" spans="1:27" ht="25.5">
      <c r="A56" s="81">
        <v>104016</v>
      </c>
      <c r="B56" s="91" t="s">
        <v>278</v>
      </c>
      <c r="C56" s="84"/>
      <c r="D56" s="81" t="s">
        <v>295</v>
      </c>
      <c r="E56" s="85">
        <v>2</v>
      </c>
      <c r="F56" s="81"/>
      <c r="G56" s="81"/>
      <c r="H56" s="59"/>
      <c r="I56" s="33"/>
      <c r="J56" s="11" t="s">
        <v>303</v>
      </c>
      <c r="K56" s="31" t="s">
        <v>231</v>
      </c>
      <c r="L56" s="31"/>
      <c r="M56" s="31" t="s">
        <v>231</v>
      </c>
      <c r="N56" s="31" t="s">
        <v>231</v>
      </c>
      <c r="O56" s="31"/>
      <c r="P56" s="9">
        <v>0</v>
      </c>
      <c r="Q56" s="68">
        <v>0</v>
      </c>
      <c r="R56" s="68"/>
      <c r="S56" s="70">
        <f t="shared" si="0"/>
        <v>0</v>
      </c>
      <c r="T56" s="68"/>
      <c r="U56" s="69">
        <f t="shared" si="1"/>
        <v>0</v>
      </c>
      <c r="V56" s="27"/>
      <c r="W56" s="9"/>
      <c r="X56" s="9"/>
      <c r="Y56" s="9"/>
      <c r="AA56" s="25"/>
    </row>
    <row r="57" spans="1:27">
      <c r="A57" s="81">
        <v>104016</v>
      </c>
      <c r="B57" s="91"/>
      <c r="C57" s="84">
        <v>1015</v>
      </c>
      <c r="D57" s="81"/>
      <c r="E57" s="85"/>
      <c r="F57" s="81"/>
      <c r="G57" s="81"/>
      <c r="H57" s="88" t="s">
        <v>221</v>
      </c>
      <c r="I57" s="33"/>
      <c r="J57" s="11"/>
      <c r="K57" s="31"/>
      <c r="L57" s="31"/>
      <c r="M57" s="31"/>
      <c r="N57" s="31"/>
      <c r="O57" s="31"/>
      <c r="P57" s="9"/>
      <c r="Q57" s="68">
        <f>Q58</f>
        <v>229680</v>
      </c>
      <c r="R57" s="68">
        <f>R58</f>
        <v>-33600</v>
      </c>
      <c r="S57" s="68">
        <f>S58</f>
        <v>196080</v>
      </c>
      <c r="T57" s="68">
        <f>T58</f>
        <v>195193.18</v>
      </c>
      <c r="U57" s="68">
        <f>U58</f>
        <v>-886.82000000000698</v>
      </c>
      <c r="V57" s="27"/>
      <c r="W57" s="9"/>
      <c r="X57" s="9"/>
      <c r="Y57" s="9"/>
      <c r="AA57" s="25"/>
    </row>
    <row r="58" spans="1:27" ht="38.25">
      <c r="A58" s="81">
        <v>104016</v>
      </c>
      <c r="B58" s="91" t="s">
        <v>277</v>
      </c>
      <c r="C58" s="84">
        <v>1015</v>
      </c>
      <c r="D58" s="81" t="s">
        <v>295</v>
      </c>
      <c r="E58" s="85">
        <v>1</v>
      </c>
      <c r="F58" s="81"/>
      <c r="G58" s="81"/>
      <c r="H58" s="88" t="s">
        <v>222</v>
      </c>
      <c r="I58" s="33"/>
      <c r="J58" s="11"/>
      <c r="K58" s="31"/>
      <c r="L58" s="31"/>
      <c r="M58" s="31"/>
      <c r="N58" s="31"/>
      <c r="O58" s="31"/>
      <c r="P58" s="9"/>
      <c r="Q58" s="68">
        <v>229680</v>
      </c>
      <c r="R58" s="68">
        <v>-33600</v>
      </c>
      <c r="S58" s="70">
        <f t="shared" si="0"/>
        <v>196080</v>
      </c>
      <c r="T58" s="68">
        <v>195193.18</v>
      </c>
      <c r="U58" s="68">
        <f t="shared" si="1"/>
        <v>-886.82000000000698</v>
      </c>
      <c r="V58" s="27" t="s">
        <v>49</v>
      </c>
      <c r="W58" s="9"/>
      <c r="X58" s="9"/>
      <c r="Y58" s="9"/>
      <c r="AA58" s="25"/>
    </row>
    <row r="59" spans="1:27" ht="25.5">
      <c r="A59" s="81">
        <v>104016</v>
      </c>
      <c r="B59" s="91" t="s">
        <v>277</v>
      </c>
      <c r="C59" s="84">
        <v>1015</v>
      </c>
      <c r="D59" s="81" t="s">
        <v>295</v>
      </c>
      <c r="E59" s="85">
        <v>1</v>
      </c>
      <c r="F59" s="81"/>
      <c r="G59" s="81"/>
      <c r="H59" s="11"/>
      <c r="I59" s="36" t="s">
        <v>223</v>
      </c>
      <c r="J59" s="11" t="s">
        <v>274</v>
      </c>
      <c r="K59" s="31">
        <v>3190</v>
      </c>
      <c r="L59" s="31"/>
      <c r="M59" s="31">
        <f t="shared" si="2"/>
        <v>3190</v>
      </c>
      <c r="N59" s="31">
        <v>2711</v>
      </c>
      <c r="O59" s="31">
        <f t="shared" si="4"/>
        <v>-479</v>
      </c>
      <c r="P59" s="15" t="s">
        <v>97</v>
      </c>
      <c r="Q59" s="68">
        <v>0</v>
      </c>
      <c r="R59" s="68"/>
      <c r="S59" s="70">
        <f t="shared" si="0"/>
        <v>0</v>
      </c>
      <c r="T59" s="68"/>
      <c r="U59" s="69">
        <f t="shared" si="1"/>
        <v>0</v>
      </c>
      <c r="V59" s="27"/>
      <c r="W59" s="9"/>
      <c r="X59" s="9"/>
      <c r="Y59" s="9"/>
      <c r="AA59" s="25"/>
    </row>
    <row r="60" spans="1:27" ht="25.5">
      <c r="A60" s="81">
        <v>104016</v>
      </c>
      <c r="B60" s="91" t="s">
        <v>277</v>
      </c>
      <c r="C60" s="84">
        <v>1015</v>
      </c>
      <c r="D60" s="81" t="s">
        <v>295</v>
      </c>
      <c r="E60" s="85">
        <v>1</v>
      </c>
      <c r="F60" s="81"/>
      <c r="G60" s="81"/>
      <c r="H60" s="11"/>
      <c r="I60" s="37" t="s">
        <v>224</v>
      </c>
      <c r="J60" s="11" t="s">
        <v>305</v>
      </c>
      <c r="K60" s="31"/>
      <c r="L60" s="31"/>
      <c r="M60" s="31"/>
      <c r="N60" s="31"/>
      <c r="O60" s="31"/>
      <c r="P60" s="9"/>
      <c r="Q60" s="68">
        <v>0</v>
      </c>
      <c r="R60" s="68"/>
      <c r="S60" s="70">
        <f t="shared" si="0"/>
        <v>0</v>
      </c>
      <c r="T60" s="68"/>
      <c r="U60" s="69">
        <f t="shared" si="1"/>
        <v>0</v>
      </c>
      <c r="V60" s="27"/>
      <c r="W60" s="9"/>
      <c r="X60" s="9"/>
      <c r="Y60" s="9"/>
      <c r="AA60" s="25"/>
    </row>
    <row r="61" spans="1:27" ht="25.5">
      <c r="A61" s="81">
        <v>104016</v>
      </c>
      <c r="B61" s="91" t="s">
        <v>277</v>
      </c>
      <c r="C61" s="84">
        <v>1015</v>
      </c>
      <c r="D61" s="81" t="s">
        <v>295</v>
      </c>
      <c r="E61" s="85">
        <v>1</v>
      </c>
      <c r="F61" s="81"/>
      <c r="G61" s="81"/>
      <c r="H61" s="11"/>
      <c r="I61" s="37"/>
      <c r="J61" s="11" t="s">
        <v>303</v>
      </c>
      <c r="K61" s="31" t="s">
        <v>240</v>
      </c>
      <c r="L61" s="31"/>
      <c r="M61" s="31" t="s">
        <v>240</v>
      </c>
      <c r="N61" s="31" t="s">
        <v>240</v>
      </c>
      <c r="O61" s="31"/>
      <c r="P61" s="9"/>
      <c r="Q61" s="68">
        <v>0</v>
      </c>
      <c r="R61" s="68"/>
      <c r="S61" s="70">
        <f t="shared" si="0"/>
        <v>0</v>
      </c>
      <c r="T61" s="68"/>
      <c r="U61" s="69">
        <f t="shared" si="1"/>
        <v>0</v>
      </c>
      <c r="V61" s="27"/>
      <c r="W61" s="9"/>
      <c r="X61" s="9"/>
      <c r="Y61" s="9"/>
      <c r="AA61" s="25"/>
    </row>
    <row r="62" spans="1:27" ht="25.5">
      <c r="A62" s="81">
        <v>104016</v>
      </c>
      <c r="B62" s="91"/>
      <c r="C62" s="84">
        <v>1032</v>
      </c>
      <c r="D62" s="81"/>
      <c r="E62" s="85"/>
      <c r="F62" s="81"/>
      <c r="G62" s="81"/>
      <c r="H62" s="59" t="s">
        <v>331</v>
      </c>
      <c r="I62" s="27"/>
      <c r="J62" s="11"/>
      <c r="K62" s="31"/>
      <c r="L62" s="31"/>
      <c r="M62" s="31"/>
      <c r="N62" s="31"/>
      <c r="O62" s="31"/>
      <c r="P62" s="30"/>
      <c r="Q62" s="68">
        <f>Q63+Q67+Q72+Q78+Q82+Q87+Q92</f>
        <v>2371235.6</v>
      </c>
      <c r="R62" s="68">
        <f>R63+R67+R72+R78+R82+R87+R92</f>
        <v>70682.700000000012</v>
      </c>
      <c r="S62" s="68">
        <f>S63+S67+S72+S78+S82+S87+S92</f>
        <v>2441918.2999999998</v>
      </c>
      <c r="T62" s="68">
        <f>T63+T67+T72+T78+T82+T87+T92</f>
        <v>2432254.7999999998</v>
      </c>
      <c r="U62" s="68">
        <f>U63+U67+U72+U78+U82+U87+U92</f>
        <v>-9663.4999999998181</v>
      </c>
      <c r="V62" s="27"/>
      <c r="W62" s="9"/>
      <c r="X62" s="9"/>
      <c r="Y62" s="9"/>
      <c r="AA62" s="25"/>
    </row>
    <row r="63" spans="1:27" ht="38.25">
      <c r="A63" s="81">
        <v>104016</v>
      </c>
      <c r="B63" s="91" t="s">
        <v>278</v>
      </c>
      <c r="C63" s="84">
        <v>1032</v>
      </c>
      <c r="D63" s="81" t="s">
        <v>294</v>
      </c>
      <c r="E63" s="85">
        <v>1</v>
      </c>
      <c r="F63" s="81"/>
      <c r="G63" s="81"/>
      <c r="H63" s="27" t="s">
        <v>148</v>
      </c>
      <c r="I63" s="31"/>
      <c r="J63" s="11"/>
      <c r="K63" s="31"/>
      <c r="L63" s="31"/>
      <c r="M63" s="31"/>
      <c r="N63" s="31"/>
      <c r="O63" s="31"/>
      <c r="P63" s="9"/>
      <c r="Q63" s="68">
        <v>1894208.4</v>
      </c>
      <c r="R63" s="68">
        <f>-70000+140682.7</f>
        <v>70682.700000000012</v>
      </c>
      <c r="S63" s="70">
        <f t="shared" si="0"/>
        <v>1964891.0999999999</v>
      </c>
      <c r="T63" s="68">
        <v>1964873.8</v>
      </c>
      <c r="U63" s="68">
        <f t="shared" si="1"/>
        <v>-17.299999999813735</v>
      </c>
      <c r="V63" s="27" t="s">
        <v>51</v>
      </c>
      <c r="W63" s="9"/>
      <c r="X63" s="9"/>
      <c r="Y63" s="9"/>
      <c r="AA63" s="25"/>
    </row>
    <row r="64" spans="1:27" ht="51">
      <c r="A64" s="81">
        <v>104016</v>
      </c>
      <c r="B64" s="91" t="s">
        <v>278</v>
      </c>
      <c r="C64" s="84">
        <v>1032</v>
      </c>
      <c r="D64" s="81" t="s">
        <v>294</v>
      </c>
      <c r="E64" s="85">
        <v>1</v>
      </c>
      <c r="F64" s="81">
        <v>1</v>
      </c>
      <c r="G64" s="81"/>
      <c r="H64" s="33"/>
      <c r="I64" s="27" t="s">
        <v>149</v>
      </c>
      <c r="J64" s="11" t="s">
        <v>274</v>
      </c>
      <c r="K64" s="31">
        <v>1090</v>
      </c>
      <c r="L64" s="31">
        <v>120</v>
      </c>
      <c r="M64" s="31">
        <f t="shared" si="2"/>
        <v>1210</v>
      </c>
      <c r="N64" s="31">
        <v>1154</v>
      </c>
      <c r="O64" s="31">
        <f t="shared" si="4"/>
        <v>-56</v>
      </c>
      <c r="P64" s="15" t="s">
        <v>1</v>
      </c>
      <c r="Q64" s="68">
        <v>0</v>
      </c>
      <c r="R64" s="68"/>
      <c r="S64" s="70">
        <f t="shared" ref="S64:S91" si="5">R64+Q64</f>
        <v>0</v>
      </c>
      <c r="T64" s="68"/>
      <c r="U64" s="69">
        <f t="shared" ref="U64:U113" si="6">T64-S64</f>
        <v>0</v>
      </c>
      <c r="V64" s="27"/>
      <c r="W64" s="9"/>
      <c r="X64" s="9"/>
      <c r="Y64" s="9"/>
      <c r="AA64" s="25"/>
    </row>
    <row r="65" spans="1:27" ht="76.5">
      <c r="A65" s="81">
        <v>104016</v>
      </c>
      <c r="B65" s="91" t="s">
        <v>278</v>
      </c>
      <c r="C65" s="84">
        <v>1032</v>
      </c>
      <c r="D65" s="81" t="s">
        <v>294</v>
      </c>
      <c r="E65" s="85">
        <v>1</v>
      </c>
      <c r="F65" s="81"/>
      <c r="G65" s="81"/>
      <c r="H65" s="33"/>
      <c r="I65" s="27" t="s">
        <v>136</v>
      </c>
      <c r="J65" s="11" t="s">
        <v>275</v>
      </c>
      <c r="K65" s="31">
        <v>100</v>
      </c>
      <c r="L65" s="31"/>
      <c r="M65" s="31">
        <f>K65+L65</f>
        <v>100</v>
      </c>
      <c r="N65" s="31">
        <v>100</v>
      </c>
      <c r="O65" s="68">
        <f t="shared" si="4"/>
        <v>0</v>
      </c>
      <c r="P65" s="9"/>
      <c r="Q65" s="68">
        <v>0</v>
      </c>
      <c r="R65" s="68"/>
      <c r="S65" s="70">
        <f t="shared" si="5"/>
        <v>0</v>
      </c>
      <c r="T65" s="68"/>
      <c r="U65" s="69">
        <f t="shared" si="6"/>
        <v>0</v>
      </c>
      <c r="V65" s="27"/>
      <c r="W65" s="9"/>
      <c r="X65" s="9"/>
      <c r="Y65" s="9"/>
      <c r="AA65" s="25"/>
    </row>
    <row r="66" spans="1:27" ht="25.5">
      <c r="A66" s="81">
        <v>104016</v>
      </c>
      <c r="B66" s="91" t="s">
        <v>278</v>
      </c>
      <c r="C66" s="84">
        <v>1032</v>
      </c>
      <c r="D66" s="81" t="s">
        <v>294</v>
      </c>
      <c r="E66" s="85">
        <v>1</v>
      </c>
      <c r="F66" s="81">
        <v>1</v>
      </c>
      <c r="G66" s="81"/>
      <c r="H66" s="33"/>
      <c r="I66" s="27" t="s">
        <v>150</v>
      </c>
      <c r="J66" s="11" t="s">
        <v>276</v>
      </c>
      <c r="K66" s="31">
        <v>1</v>
      </c>
      <c r="L66" s="31"/>
      <c r="M66" s="31">
        <f>K66+L66</f>
        <v>1</v>
      </c>
      <c r="N66" s="31">
        <v>1</v>
      </c>
      <c r="O66" s="68">
        <f t="shared" si="4"/>
        <v>0</v>
      </c>
      <c r="P66" s="9"/>
      <c r="Q66" s="68">
        <v>0</v>
      </c>
      <c r="R66" s="68"/>
      <c r="S66" s="70">
        <f t="shared" si="5"/>
        <v>0</v>
      </c>
      <c r="T66" s="68"/>
      <c r="U66" s="69">
        <f t="shared" si="6"/>
        <v>0</v>
      </c>
      <c r="V66" s="27"/>
      <c r="W66" s="9"/>
      <c r="X66" s="9"/>
      <c r="Y66" s="9"/>
      <c r="AA66" s="25"/>
    </row>
    <row r="67" spans="1:27" ht="38.25">
      <c r="A67" s="81">
        <v>104016</v>
      </c>
      <c r="B67" s="91" t="s">
        <v>278</v>
      </c>
      <c r="C67" s="84">
        <v>1032</v>
      </c>
      <c r="D67" s="81" t="s">
        <v>294</v>
      </c>
      <c r="E67" s="85">
        <v>2</v>
      </c>
      <c r="F67" s="81"/>
      <c r="G67" s="81"/>
      <c r="H67" s="27" t="s">
        <v>151</v>
      </c>
      <c r="I67" s="31"/>
      <c r="J67" s="11"/>
      <c r="K67" s="31"/>
      <c r="L67" s="31"/>
      <c r="M67" s="31"/>
      <c r="N67" s="31"/>
      <c r="O67" s="68"/>
      <c r="P67" s="9"/>
      <c r="Q67" s="68">
        <v>140629.5</v>
      </c>
      <c r="R67" s="68">
        <v>0</v>
      </c>
      <c r="S67" s="70">
        <f t="shared" si="5"/>
        <v>140629.5</v>
      </c>
      <c r="T67" s="68">
        <v>139734.9</v>
      </c>
      <c r="U67" s="68">
        <f t="shared" si="6"/>
        <v>-894.60000000000582</v>
      </c>
      <c r="V67" s="27" t="s">
        <v>52</v>
      </c>
      <c r="W67" s="9"/>
      <c r="X67" s="9"/>
      <c r="Y67" s="9"/>
      <c r="AA67" s="25"/>
    </row>
    <row r="68" spans="1:27" ht="25.5">
      <c r="A68" s="81">
        <v>104016</v>
      </c>
      <c r="B68" s="91" t="s">
        <v>278</v>
      </c>
      <c r="C68" s="84">
        <v>1032</v>
      </c>
      <c r="D68" s="81" t="s">
        <v>294</v>
      </c>
      <c r="E68" s="85">
        <v>2</v>
      </c>
      <c r="F68" s="81">
        <v>1</v>
      </c>
      <c r="G68" s="81"/>
      <c r="H68" s="33"/>
      <c r="I68" s="27" t="s">
        <v>152</v>
      </c>
      <c r="J68" s="11" t="s">
        <v>274</v>
      </c>
      <c r="K68" s="31">
        <v>1500</v>
      </c>
      <c r="L68" s="31"/>
      <c r="M68" s="31">
        <f>K68+L68</f>
        <v>1500</v>
      </c>
      <c r="N68" s="31">
        <v>1490</v>
      </c>
      <c r="O68" s="31">
        <f t="shared" si="4"/>
        <v>-10</v>
      </c>
      <c r="P68" s="15" t="s">
        <v>387</v>
      </c>
      <c r="Q68" s="68">
        <v>0</v>
      </c>
      <c r="R68" s="68"/>
      <c r="S68" s="70">
        <f t="shared" si="5"/>
        <v>0</v>
      </c>
      <c r="T68" s="68"/>
      <c r="U68" s="69">
        <f t="shared" si="6"/>
        <v>0</v>
      </c>
      <c r="V68" s="27"/>
      <c r="W68" s="9"/>
      <c r="X68" s="9"/>
      <c r="Y68" s="9"/>
      <c r="AA68" s="25"/>
    </row>
    <row r="69" spans="1:27" ht="76.5">
      <c r="A69" s="81">
        <v>104016</v>
      </c>
      <c r="B69" s="91" t="s">
        <v>278</v>
      </c>
      <c r="C69" s="84">
        <v>1032</v>
      </c>
      <c r="D69" s="81" t="s">
        <v>294</v>
      </c>
      <c r="E69" s="85">
        <v>2</v>
      </c>
      <c r="F69" s="81"/>
      <c r="G69" s="81"/>
      <c r="H69" s="33"/>
      <c r="I69" s="27" t="s">
        <v>143</v>
      </c>
      <c r="J69" s="11" t="s">
        <v>275</v>
      </c>
      <c r="K69" s="31">
        <v>100</v>
      </c>
      <c r="L69" s="31"/>
      <c r="M69" s="31">
        <f>K69+L69</f>
        <v>100</v>
      </c>
      <c r="N69" s="31">
        <v>100</v>
      </c>
      <c r="O69" s="68">
        <f t="shared" si="4"/>
        <v>0</v>
      </c>
      <c r="P69" s="9"/>
      <c r="Q69" s="68">
        <v>0</v>
      </c>
      <c r="R69" s="68"/>
      <c r="S69" s="70">
        <f t="shared" si="5"/>
        <v>0</v>
      </c>
      <c r="T69" s="68"/>
      <c r="U69" s="69">
        <f t="shared" si="6"/>
        <v>0</v>
      </c>
      <c r="V69" s="27"/>
      <c r="W69" s="9"/>
      <c r="X69" s="9"/>
      <c r="Y69" s="9"/>
      <c r="AA69" s="25"/>
    </row>
    <row r="70" spans="1:27" ht="38.25">
      <c r="A70" s="81">
        <v>104016</v>
      </c>
      <c r="B70" s="91" t="s">
        <v>278</v>
      </c>
      <c r="C70" s="84">
        <v>1032</v>
      </c>
      <c r="D70" s="81" t="s">
        <v>294</v>
      </c>
      <c r="E70" s="85">
        <v>2</v>
      </c>
      <c r="F70" s="81">
        <v>1</v>
      </c>
      <c r="G70" s="81"/>
      <c r="H70" s="33"/>
      <c r="I70" s="27" t="s">
        <v>153</v>
      </c>
      <c r="J70" s="11" t="s">
        <v>276</v>
      </c>
      <c r="K70" s="31">
        <v>1</v>
      </c>
      <c r="L70" s="31"/>
      <c r="M70" s="31">
        <f>K70+L70</f>
        <v>1</v>
      </c>
      <c r="N70" s="31">
        <v>1</v>
      </c>
      <c r="O70" s="68">
        <f t="shared" si="4"/>
        <v>0</v>
      </c>
      <c r="P70" s="9"/>
      <c r="Q70" s="68">
        <v>0</v>
      </c>
      <c r="R70" s="68"/>
      <c r="S70" s="70">
        <f t="shared" si="5"/>
        <v>0</v>
      </c>
      <c r="T70" s="68"/>
      <c r="U70" s="69">
        <f t="shared" si="6"/>
        <v>0</v>
      </c>
      <c r="V70" s="27"/>
      <c r="W70" s="9"/>
      <c r="X70" s="9"/>
      <c r="Y70" s="9"/>
      <c r="AA70" s="25"/>
    </row>
    <row r="71" spans="1:27" ht="63.75">
      <c r="A71" s="81">
        <v>104016</v>
      </c>
      <c r="B71" s="91" t="s">
        <v>278</v>
      </c>
      <c r="C71" s="84">
        <v>1032</v>
      </c>
      <c r="D71" s="81" t="s">
        <v>294</v>
      </c>
      <c r="E71" s="85">
        <v>2</v>
      </c>
      <c r="F71" s="81"/>
      <c r="G71" s="81"/>
      <c r="H71" s="33"/>
      <c r="I71" s="27" t="s">
        <v>154</v>
      </c>
      <c r="J71" s="11" t="s">
        <v>276</v>
      </c>
      <c r="K71" s="31">
        <v>2</v>
      </c>
      <c r="L71" s="31"/>
      <c r="M71" s="31">
        <f>K71+L71</f>
        <v>2</v>
      </c>
      <c r="N71" s="31">
        <v>2</v>
      </c>
      <c r="O71" s="68">
        <f t="shared" si="4"/>
        <v>0</v>
      </c>
      <c r="P71" s="9"/>
      <c r="Q71" s="68">
        <v>0</v>
      </c>
      <c r="R71" s="68"/>
      <c r="S71" s="70">
        <f t="shared" si="5"/>
        <v>0</v>
      </c>
      <c r="T71" s="68"/>
      <c r="U71" s="69">
        <f t="shared" si="6"/>
        <v>0</v>
      </c>
      <c r="V71" s="27"/>
      <c r="W71" s="9"/>
      <c r="X71" s="9"/>
      <c r="Y71" s="9"/>
      <c r="AA71" s="25"/>
    </row>
    <row r="72" spans="1:27" ht="25.5">
      <c r="A72" s="81">
        <v>104016</v>
      </c>
      <c r="B72" s="91" t="s">
        <v>278</v>
      </c>
      <c r="C72" s="84">
        <v>1032</v>
      </c>
      <c r="D72" s="81" t="s">
        <v>294</v>
      </c>
      <c r="E72" s="85">
        <v>3</v>
      </c>
      <c r="F72" s="81"/>
      <c r="G72" s="81"/>
      <c r="H72" s="34" t="s">
        <v>155</v>
      </c>
      <c r="I72" s="31"/>
      <c r="J72" s="11"/>
      <c r="K72" s="68">
        <v>0</v>
      </c>
      <c r="L72" s="31"/>
      <c r="M72" s="31"/>
      <c r="N72" s="31"/>
      <c r="O72" s="31"/>
      <c r="P72" s="9"/>
      <c r="Q72" s="68">
        <v>189300.4</v>
      </c>
      <c r="R72" s="68">
        <v>0</v>
      </c>
      <c r="S72" s="70">
        <f t="shared" si="5"/>
        <v>189300.4</v>
      </c>
      <c r="T72" s="68">
        <v>189065.9</v>
      </c>
      <c r="U72" s="68">
        <f t="shared" si="6"/>
        <v>-234.5</v>
      </c>
      <c r="V72" s="27" t="s">
        <v>53</v>
      </c>
      <c r="W72" s="9"/>
      <c r="X72" s="9"/>
      <c r="Y72" s="9"/>
      <c r="AA72" s="25"/>
    </row>
    <row r="73" spans="1:27" ht="38.25">
      <c r="A73" s="81">
        <v>104016</v>
      </c>
      <c r="B73" s="91" t="s">
        <v>278</v>
      </c>
      <c r="C73" s="84">
        <v>1032</v>
      </c>
      <c r="D73" s="81" t="s">
        <v>294</v>
      </c>
      <c r="E73" s="85">
        <v>3</v>
      </c>
      <c r="F73" s="81">
        <v>1</v>
      </c>
      <c r="G73" s="81"/>
      <c r="H73" s="33"/>
      <c r="I73" s="23" t="s">
        <v>272</v>
      </c>
      <c r="J73" s="11" t="s">
        <v>274</v>
      </c>
      <c r="K73" s="31">
        <v>4200</v>
      </c>
      <c r="L73" s="31"/>
      <c r="M73" s="31">
        <f t="shared" ref="M73:M79" si="7">K73+L73</f>
        <v>4200</v>
      </c>
      <c r="N73" s="31">
        <v>3560</v>
      </c>
      <c r="O73" s="31">
        <f t="shared" si="4"/>
        <v>-640</v>
      </c>
      <c r="P73" s="15" t="s">
        <v>386</v>
      </c>
      <c r="Q73" s="68">
        <v>0</v>
      </c>
      <c r="R73" s="68"/>
      <c r="S73" s="70">
        <f t="shared" si="5"/>
        <v>0</v>
      </c>
      <c r="T73" s="68"/>
      <c r="U73" s="69">
        <f t="shared" si="6"/>
        <v>0</v>
      </c>
      <c r="V73" s="27"/>
      <c r="W73" s="9"/>
      <c r="X73" s="9"/>
      <c r="Y73" s="9"/>
      <c r="AA73" s="25"/>
    </row>
    <row r="74" spans="1:27">
      <c r="A74" s="81">
        <v>104016</v>
      </c>
      <c r="B74" s="91" t="s">
        <v>278</v>
      </c>
      <c r="C74" s="84">
        <v>1032</v>
      </c>
      <c r="D74" s="81" t="s">
        <v>294</v>
      </c>
      <c r="E74" s="85">
        <v>3</v>
      </c>
      <c r="F74" s="81">
        <v>2</v>
      </c>
      <c r="G74" s="81"/>
      <c r="H74" s="33"/>
      <c r="I74" s="23" t="s">
        <v>156</v>
      </c>
      <c r="J74" s="11" t="s">
        <v>274</v>
      </c>
      <c r="K74" s="31">
        <v>2452</v>
      </c>
      <c r="L74" s="31"/>
      <c r="M74" s="31">
        <f t="shared" si="7"/>
        <v>2452</v>
      </c>
      <c r="N74" s="31">
        <v>1846</v>
      </c>
      <c r="O74" s="31">
        <f t="shared" si="4"/>
        <v>-606</v>
      </c>
      <c r="P74" s="15" t="s">
        <v>386</v>
      </c>
      <c r="Q74" s="68">
        <v>0</v>
      </c>
      <c r="R74" s="68"/>
      <c r="S74" s="70">
        <f t="shared" si="5"/>
        <v>0</v>
      </c>
      <c r="T74" s="68"/>
      <c r="U74" s="69">
        <f t="shared" si="6"/>
        <v>0</v>
      </c>
      <c r="V74" s="27"/>
      <c r="W74" s="9"/>
      <c r="X74" s="9"/>
      <c r="Y74" s="9"/>
      <c r="AA74" s="25"/>
    </row>
    <row r="75" spans="1:27" ht="51">
      <c r="A75" s="81">
        <v>104016</v>
      </c>
      <c r="B75" s="91" t="s">
        <v>278</v>
      </c>
      <c r="C75" s="84">
        <v>1032</v>
      </c>
      <c r="D75" s="81" t="s">
        <v>294</v>
      </c>
      <c r="E75" s="85">
        <v>3</v>
      </c>
      <c r="F75" s="81">
        <v>3</v>
      </c>
      <c r="G75" s="81"/>
      <c r="H75" s="33"/>
      <c r="I75" s="23" t="s">
        <v>157</v>
      </c>
      <c r="J75" s="11" t="s">
        <v>274</v>
      </c>
      <c r="K75" s="31">
        <v>1748</v>
      </c>
      <c r="L75" s="31"/>
      <c r="M75" s="31">
        <f t="shared" si="7"/>
        <v>1748</v>
      </c>
      <c r="N75" s="31">
        <v>1714</v>
      </c>
      <c r="O75" s="31">
        <f t="shared" si="4"/>
        <v>-34</v>
      </c>
      <c r="P75" s="15" t="s">
        <v>18</v>
      </c>
      <c r="Q75" s="68">
        <v>0</v>
      </c>
      <c r="R75" s="68"/>
      <c r="S75" s="70">
        <f t="shared" si="5"/>
        <v>0</v>
      </c>
      <c r="T75" s="68"/>
      <c r="U75" s="69">
        <f t="shared" si="6"/>
        <v>0</v>
      </c>
      <c r="V75" s="27"/>
      <c r="W75" s="9"/>
      <c r="X75" s="9"/>
      <c r="Y75" s="9"/>
      <c r="AA75" s="25"/>
    </row>
    <row r="76" spans="1:27" ht="76.5">
      <c r="A76" s="81">
        <v>104016</v>
      </c>
      <c r="B76" s="91" t="s">
        <v>278</v>
      </c>
      <c r="C76" s="84">
        <v>1032</v>
      </c>
      <c r="D76" s="81" t="s">
        <v>294</v>
      </c>
      <c r="E76" s="85">
        <v>3</v>
      </c>
      <c r="F76" s="81"/>
      <c r="G76" s="81"/>
      <c r="H76" s="38"/>
      <c r="I76" s="23" t="s">
        <v>136</v>
      </c>
      <c r="J76" s="11" t="s">
        <v>275</v>
      </c>
      <c r="K76" s="31">
        <v>100</v>
      </c>
      <c r="L76" s="31"/>
      <c r="M76" s="31">
        <f t="shared" si="7"/>
        <v>100</v>
      </c>
      <c r="N76" s="31">
        <v>100</v>
      </c>
      <c r="O76" s="68">
        <f t="shared" si="4"/>
        <v>0</v>
      </c>
      <c r="P76" s="9"/>
      <c r="Q76" s="68">
        <v>0</v>
      </c>
      <c r="R76" s="68"/>
      <c r="S76" s="70">
        <f t="shared" si="5"/>
        <v>0</v>
      </c>
      <c r="T76" s="68"/>
      <c r="U76" s="69">
        <f t="shared" si="6"/>
        <v>0</v>
      </c>
      <c r="V76" s="27"/>
      <c r="W76" s="9"/>
      <c r="X76" s="9"/>
      <c r="Y76" s="9"/>
      <c r="AA76" s="25"/>
    </row>
    <row r="77" spans="1:27" ht="38.25">
      <c r="A77" s="81">
        <v>104016</v>
      </c>
      <c r="B77" s="91" t="s">
        <v>278</v>
      </c>
      <c r="C77" s="84">
        <v>1032</v>
      </c>
      <c r="D77" s="81" t="s">
        <v>294</v>
      </c>
      <c r="E77" s="85">
        <v>3</v>
      </c>
      <c r="F77" s="81">
        <v>1</v>
      </c>
      <c r="G77" s="81"/>
      <c r="H77" s="33"/>
      <c r="I77" s="23" t="s">
        <v>158</v>
      </c>
      <c r="J77" s="11" t="s">
        <v>276</v>
      </c>
      <c r="K77" s="31">
        <v>1</v>
      </c>
      <c r="L77" s="31"/>
      <c r="M77" s="31">
        <f t="shared" si="7"/>
        <v>1</v>
      </c>
      <c r="N77" s="31">
        <v>1</v>
      </c>
      <c r="O77" s="31"/>
      <c r="P77" s="9"/>
      <c r="Q77" s="68">
        <v>0</v>
      </c>
      <c r="R77" s="68"/>
      <c r="S77" s="70">
        <f t="shared" si="5"/>
        <v>0</v>
      </c>
      <c r="T77" s="68"/>
      <c r="U77" s="69">
        <f t="shared" si="6"/>
        <v>0</v>
      </c>
      <c r="V77" s="27"/>
      <c r="W77" s="9"/>
      <c r="X77" s="9"/>
      <c r="Y77" s="9"/>
      <c r="AA77" s="25"/>
    </row>
    <row r="78" spans="1:27" ht="25.5">
      <c r="A78" s="81">
        <v>104016</v>
      </c>
      <c r="B78" s="91" t="s">
        <v>278</v>
      </c>
      <c r="C78" s="84">
        <v>1032</v>
      </c>
      <c r="D78" s="81" t="s">
        <v>294</v>
      </c>
      <c r="E78" s="85">
        <v>4</v>
      </c>
      <c r="F78" s="81"/>
      <c r="G78" s="81"/>
      <c r="H78" s="27" t="s">
        <v>159</v>
      </c>
      <c r="I78" s="31"/>
      <c r="J78" s="11"/>
      <c r="K78" s="68">
        <v>0</v>
      </c>
      <c r="L78" s="31"/>
      <c r="M78" s="31"/>
      <c r="N78" s="31"/>
      <c r="O78" s="31"/>
      <c r="P78" s="9"/>
      <c r="Q78" s="68">
        <v>22500.2</v>
      </c>
      <c r="R78" s="68">
        <v>0</v>
      </c>
      <c r="S78" s="70">
        <f t="shared" si="5"/>
        <v>22500.2</v>
      </c>
      <c r="T78" s="68">
        <v>22500</v>
      </c>
      <c r="U78" s="68">
        <f t="shared" si="6"/>
        <v>-0.2000000000007276</v>
      </c>
      <c r="V78" s="27"/>
      <c r="W78" s="9"/>
      <c r="X78" s="9"/>
      <c r="Y78" s="9"/>
      <c r="AA78" s="25"/>
    </row>
    <row r="79" spans="1:27">
      <c r="A79" s="81">
        <v>104016</v>
      </c>
      <c r="B79" s="91" t="s">
        <v>278</v>
      </c>
      <c r="C79" s="84">
        <v>1032</v>
      </c>
      <c r="D79" s="81" t="s">
        <v>294</v>
      </c>
      <c r="E79" s="85">
        <v>4</v>
      </c>
      <c r="F79" s="81">
        <v>1</v>
      </c>
      <c r="G79" s="81"/>
      <c r="H79" s="33"/>
      <c r="I79" s="27" t="s">
        <v>229</v>
      </c>
      <c r="J79" s="11" t="s">
        <v>274</v>
      </c>
      <c r="K79" s="31">
        <v>55</v>
      </c>
      <c r="L79" s="31"/>
      <c r="M79" s="31">
        <f t="shared" si="7"/>
        <v>55</v>
      </c>
      <c r="N79" s="31">
        <v>46</v>
      </c>
      <c r="O79" s="31">
        <f t="shared" si="4"/>
        <v>-9</v>
      </c>
      <c r="P79" s="15" t="s">
        <v>388</v>
      </c>
      <c r="Q79" s="68">
        <v>0</v>
      </c>
      <c r="R79" s="68"/>
      <c r="S79" s="70">
        <f t="shared" si="5"/>
        <v>0</v>
      </c>
      <c r="T79" s="68"/>
      <c r="U79" s="69">
        <f t="shared" si="6"/>
        <v>0</v>
      </c>
      <c r="V79" s="27"/>
      <c r="W79" s="9"/>
      <c r="X79" s="9"/>
      <c r="Y79" s="9"/>
      <c r="AA79" s="25"/>
    </row>
    <row r="80" spans="1:27">
      <c r="A80" s="81">
        <v>104016</v>
      </c>
      <c r="B80" s="91" t="s">
        <v>278</v>
      </c>
      <c r="C80" s="84">
        <v>1032</v>
      </c>
      <c r="D80" s="81" t="s">
        <v>294</v>
      </c>
      <c r="E80" s="85">
        <v>4</v>
      </c>
      <c r="F80" s="81"/>
      <c r="G80" s="81"/>
      <c r="H80" s="33"/>
      <c r="I80" s="27" t="s">
        <v>116</v>
      </c>
      <c r="J80" s="11" t="s">
        <v>275</v>
      </c>
      <c r="K80" s="31">
        <v>0</v>
      </c>
      <c r="L80" s="31"/>
      <c r="M80" s="31"/>
      <c r="N80" s="31"/>
      <c r="O80" s="31"/>
      <c r="P80" s="9"/>
      <c r="Q80" s="68">
        <v>0</v>
      </c>
      <c r="R80" s="68"/>
      <c r="S80" s="70">
        <f t="shared" si="5"/>
        <v>0</v>
      </c>
      <c r="T80" s="68"/>
      <c r="U80" s="69">
        <f t="shared" si="6"/>
        <v>0</v>
      </c>
      <c r="V80" s="27"/>
      <c r="W80" s="9"/>
      <c r="X80" s="9"/>
      <c r="Y80" s="9"/>
      <c r="AA80" s="25"/>
    </row>
    <row r="81" spans="1:27" ht="25.5">
      <c r="A81" s="81">
        <v>104016</v>
      </c>
      <c r="B81" s="91" t="s">
        <v>278</v>
      </c>
      <c r="C81" s="84">
        <v>1032</v>
      </c>
      <c r="D81" s="81" t="s">
        <v>294</v>
      </c>
      <c r="E81" s="85">
        <v>4</v>
      </c>
      <c r="F81" s="81">
        <v>1</v>
      </c>
      <c r="G81" s="81"/>
      <c r="H81" s="33"/>
      <c r="I81" s="27" t="s">
        <v>160</v>
      </c>
      <c r="J81" s="11" t="s">
        <v>276</v>
      </c>
      <c r="K81" s="31">
        <v>1</v>
      </c>
      <c r="L81" s="31"/>
      <c r="M81" s="31">
        <f>K81+L81</f>
        <v>1</v>
      </c>
      <c r="N81" s="31">
        <v>1</v>
      </c>
      <c r="O81" s="68">
        <f t="shared" si="4"/>
        <v>0</v>
      </c>
      <c r="P81" s="9"/>
      <c r="Q81" s="68">
        <v>0</v>
      </c>
      <c r="R81" s="68"/>
      <c r="S81" s="70">
        <f t="shared" si="5"/>
        <v>0</v>
      </c>
      <c r="T81" s="68"/>
      <c r="U81" s="69">
        <f t="shared" si="6"/>
        <v>0</v>
      </c>
      <c r="V81" s="27"/>
      <c r="W81" s="9"/>
      <c r="X81" s="9"/>
      <c r="Y81" s="9"/>
      <c r="AA81" s="25"/>
    </row>
    <row r="82" spans="1:27" ht="38.25">
      <c r="A82" s="81">
        <v>104016</v>
      </c>
      <c r="B82" s="91" t="s">
        <v>278</v>
      </c>
      <c r="C82" s="84">
        <v>1032</v>
      </c>
      <c r="D82" s="81" t="s">
        <v>294</v>
      </c>
      <c r="E82" s="85">
        <v>5</v>
      </c>
      <c r="F82" s="81"/>
      <c r="G82" s="81"/>
      <c r="H82" s="27" t="s">
        <v>161</v>
      </c>
      <c r="I82" s="31"/>
      <c r="J82" s="11"/>
      <c r="K82" s="68">
        <v>0</v>
      </c>
      <c r="L82" s="31"/>
      <c r="M82" s="31"/>
      <c r="N82" s="31"/>
      <c r="O82" s="31"/>
      <c r="P82" s="9"/>
      <c r="Q82" s="68">
        <v>59003</v>
      </c>
      <c r="R82" s="68">
        <v>0</v>
      </c>
      <c r="S82" s="70">
        <f t="shared" si="5"/>
        <v>59003</v>
      </c>
      <c r="T82" s="68">
        <v>53500.5</v>
      </c>
      <c r="U82" s="68">
        <f t="shared" si="6"/>
        <v>-5502.5</v>
      </c>
      <c r="V82" s="27" t="s">
        <v>54</v>
      </c>
      <c r="W82" s="9"/>
      <c r="X82" s="9"/>
      <c r="Y82" s="9"/>
      <c r="AA82" s="25"/>
    </row>
    <row r="83" spans="1:27" ht="25.5">
      <c r="A83" s="81">
        <v>104016</v>
      </c>
      <c r="B83" s="91" t="s">
        <v>278</v>
      </c>
      <c r="C83" s="84">
        <v>1032</v>
      </c>
      <c r="D83" s="81" t="s">
        <v>294</v>
      </c>
      <c r="E83" s="85">
        <v>5</v>
      </c>
      <c r="F83" s="81">
        <v>1</v>
      </c>
      <c r="G83" s="81"/>
      <c r="H83" s="33"/>
      <c r="I83" s="27" t="s">
        <v>162</v>
      </c>
      <c r="J83" s="11" t="s">
        <v>274</v>
      </c>
      <c r="K83" s="31">
        <v>100</v>
      </c>
      <c r="L83" s="31"/>
      <c r="M83" s="31">
        <f>K83+L83</f>
        <v>100</v>
      </c>
      <c r="N83" s="31">
        <v>95</v>
      </c>
      <c r="O83" s="31">
        <f t="shared" si="4"/>
        <v>-5</v>
      </c>
      <c r="P83" s="15" t="s">
        <v>386</v>
      </c>
      <c r="Q83" s="68">
        <v>0</v>
      </c>
      <c r="R83" s="68"/>
      <c r="S83" s="70">
        <f t="shared" si="5"/>
        <v>0</v>
      </c>
      <c r="T83" s="68"/>
      <c r="U83" s="69">
        <f t="shared" si="6"/>
        <v>0</v>
      </c>
      <c r="V83" s="27"/>
      <c r="W83" s="9"/>
      <c r="X83" s="9"/>
      <c r="Y83" s="9"/>
      <c r="AA83" s="25"/>
    </row>
    <row r="84" spans="1:27" ht="76.5">
      <c r="A84" s="81">
        <v>104016</v>
      </c>
      <c r="B84" s="91" t="s">
        <v>278</v>
      </c>
      <c r="C84" s="84">
        <v>1032</v>
      </c>
      <c r="D84" s="81" t="s">
        <v>294</v>
      </c>
      <c r="E84" s="85">
        <v>5</v>
      </c>
      <c r="F84" s="81"/>
      <c r="G84" s="81"/>
      <c r="H84" s="33"/>
      <c r="I84" s="27" t="s">
        <v>136</v>
      </c>
      <c r="J84" s="11" t="s">
        <v>275</v>
      </c>
      <c r="K84" s="31">
        <v>100</v>
      </c>
      <c r="L84" s="31"/>
      <c r="M84" s="31">
        <f>K84+L84</f>
        <v>100</v>
      </c>
      <c r="N84" s="31">
        <v>100</v>
      </c>
      <c r="O84" s="68">
        <f t="shared" si="4"/>
        <v>0</v>
      </c>
      <c r="P84" s="9"/>
      <c r="Q84" s="68">
        <v>0</v>
      </c>
      <c r="R84" s="68"/>
      <c r="S84" s="70">
        <f t="shared" si="5"/>
        <v>0</v>
      </c>
      <c r="T84" s="68"/>
      <c r="U84" s="69">
        <f t="shared" si="6"/>
        <v>0</v>
      </c>
      <c r="V84" s="27"/>
      <c r="W84" s="9"/>
      <c r="X84" s="9"/>
      <c r="Y84" s="9"/>
      <c r="AA84" s="25"/>
    </row>
    <row r="85" spans="1:27" ht="38.25">
      <c r="A85" s="81">
        <v>104016</v>
      </c>
      <c r="B85" s="91" t="s">
        <v>278</v>
      </c>
      <c r="C85" s="84">
        <v>1032</v>
      </c>
      <c r="D85" s="81" t="s">
        <v>294</v>
      </c>
      <c r="E85" s="85">
        <v>5</v>
      </c>
      <c r="F85" s="81">
        <v>1</v>
      </c>
      <c r="G85" s="81"/>
      <c r="H85" s="33"/>
      <c r="I85" s="27" t="s">
        <v>163</v>
      </c>
      <c r="J85" s="11" t="s">
        <v>275</v>
      </c>
      <c r="K85" s="31">
        <v>10</v>
      </c>
      <c r="L85" s="31"/>
      <c r="M85" s="31">
        <f>K85+L85</f>
        <v>10</v>
      </c>
      <c r="N85" s="31">
        <v>10</v>
      </c>
      <c r="O85" s="68">
        <f t="shared" si="4"/>
        <v>0</v>
      </c>
      <c r="P85" s="9"/>
      <c r="Q85" s="68">
        <v>0</v>
      </c>
      <c r="R85" s="68"/>
      <c r="S85" s="70">
        <f t="shared" si="5"/>
        <v>0</v>
      </c>
      <c r="T85" s="68"/>
      <c r="U85" s="69">
        <f t="shared" si="6"/>
        <v>0</v>
      </c>
      <c r="V85" s="27"/>
      <c r="W85" s="9"/>
      <c r="X85" s="9"/>
      <c r="Y85" s="9"/>
      <c r="AA85" s="25"/>
    </row>
    <row r="86" spans="1:27" ht="38.25">
      <c r="A86" s="81">
        <v>104016</v>
      </c>
      <c r="B86" s="91" t="s">
        <v>278</v>
      </c>
      <c r="C86" s="84">
        <v>1032</v>
      </c>
      <c r="D86" s="81" t="s">
        <v>294</v>
      </c>
      <c r="E86" s="85">
        <v>5</v>
      </c>
      <c r="F86" s="81">
        <v>1</v>
      </c>
      <c r="G86" s="81"/>
      <c r="H86" s="33"/>
      <c r="I86" s="27" t="s">
        <v>164</v>
      </c>
      <c r="J86" s="11" t="s">
        <v>276</v>
      </c>
      <c r="K86" s="31">
        <v>2</v>
      </c>
      <c r="L86" s="31"/>
      <c r="M86" s="31">
        <f>K86+L86</f>
        <v>2</v>
      </c>
      <c r="N86" s="31">
        <v>2</v>
      </c>
      <c r="O86" s="68">
        <f t="shared" si="4"/>
        <v>0</v>
      </c>
      <c r="P86" s="9"/>
      <c r="Q86" s="68">
        <v>0</v>
      </c>
      <c r="R86" s="68"/>
      <c r="S86" s="70">
        <f t="shared" si="5"/>
        <v>0</v>
      </c>
      <c r="T86" s="68"/>
      <c r="U86" s="69">
        <f t="shared" si="6"/>
        <v>0</v>
      </c>
      <c r="V86" s="27"/>
      <c r="W86" s="9"/>
      <c r="X86" s="9"/>
      <c r="Y86" s="9"/>
      <c r="AA86" s="25"/>
    </row>
    <row r="87" spans="1:27" ht="51">
      <c r="A87" s="81">
        <v>104016</v>
      </c>
      <c r="B87" s="91" t="s">
        <v>278</v>
      </c>
      <c r="C87" s="84">
        <v>1032</v>
      </c>
      <c r="D87" s="81" t="s">
        <v>294</v>
      </c>
      <c r="E87" s="85">
        <v>6</v>
      </c>
      <c r="F87" s="81"/>
      <c r="G87" s="81"/>
      <c r="H87" s="33" t="s">
        <v>165</v>
      </c>
      <c r="I87" s="31"/>
      <c r="J87" s="11"/>
      <c r="K87" s="68">
        <v>0</v>
      </c>
      <c r="L87" s="31"/>
      <c r="M87" s="31"/>
      <c r="N87" s="31"/>
      <c r="O87" s="31"/>
      <c r="P87" s="9"/>
      <c r="Q87" s="68">
        <v>17778.400000000001</v>
      </c>
      <c r="R87" s="68">
        <v>0</v>
      </c>
      <c r="S87" s="70">
        <f t="shared" si="5"/>
        <v>17778.400000000001</v>
      </c>
      <c r="T87" s="68">
        <v>15386.3</v>
      </c>
      <c r="U87" s="68">
        <f t="shared" si="6"/>
        <v>-2392.1000000000022</v>
      </c>
      <c r="V87" s="27" t="s">
        <v>55</v>
      </c>
      <c r="W87" s="9"/>
      <c r="X87" s="9"/>
      <c r="Y87" s="9"/>
      <c r="AA87" s="25"/>
    </row>
    <row r="88" spans="1:27" ht="51">
      <c r="A88" s="81">
        <v>104016</v>
      </c>
      <c r="B88" s="91" t="s">
        <v>278</v>
      </c>
      <c r="C88" s="84">
        <v>1032</v>
      </c>
      <c r="D88" s="81" t="s">
        <v>294</v>
      </c>
      <c r="E88" s="85">
        <v>6</v>
      </c>
      <c r="F88" s="81">
        <v>1</v>
      </c>
      <c r="G88" s="81"/>
      <c r="H88" s="33"/>
      <c r="I88" s="23" t="s">
        <v>166</v>
      </c>
      <c r="J88" s="11" t="s">
        <v>274</v>
      </c>
      <c r="K88" s="31">
        <v>50</v>
      </c>
      <c r="L88" s="31">
        <v>-20</v>
      </c>
      <c r="M88" s="31">
        <f>K88+L88</f>
        <v>30</v>
      </c>
      <c r="N88" s="31">
        <v>15</v>
      </c>
      <c r="O88" s="31">
        <f t="shared" si="4"/>
        <v>-15</v>
      </c>
      <c r="P88" s="15" t="s">
        <v>389</v>
      </c>
      <c r="Q88" s="68">
        <v>0</v>
      </c>
      <c r="R88" s="68"/>
      <c r="S88" s="70">
        <f t="shared" si="5"/>
        <v>0</v>
      </c>
      <c r="T88" s="68"/>
      <c r="U88" s="69">
        <f t="shared" si="6"/>
        <v>0</v>
      </c>
      <c r="V88" s="27"/>
      <c r="W88" s="9"/>
      <c r="X88" s="9"/>
      <c r="Y88" s="9"/>
      <c r="AA88" s="25"/>
    </row>
    <row r="89" spans="1:27" ht="63.75">
      <c r="A89" s="81">
        <v>104016</v>
      </c>
      <c r="B89" s="91" t="s">
        <v>278</v>
      </c>
      <c r="C89" s="84">
        <v>1032</v>
      </c>
      <c r="D89" s="81" t="s">
        <v>294</v>
      </c>
      <c r="E89" s="85">
        <v>6</v>
      </c>
      <c r="F89" s="81">
        <v>2</v>
      </c>
      <c r="G89" s="81"/>
      <c r="H89" s="33"/>
      <c r="I89" s="23" t="s">
        <v>167</v>
      </c>
      <c r="J89" s="11" t="s">
        <v>274</v>
      </c>
      <c r="K89" s="31">
        <v>10</v>
      </c>
      <c r="L89" s="31"/>
      <c r="M89" s="31">
        <f>K89+L89</f>
        <v>10</v>
      </c>
      <c r="N89" s="31">
        <v>10</v>
      </c>
      <c r="O89" s="68">
        <f t="shared" si="4"/>
        <v>0</v>
      </c>
      <c r="P89" s="9"/>
      <c r="Q89" s="68">
        <v>0</v>
      </c>
      <c r="R89" s="68"/>
      <c r="S89" s="70">
        <f t="shared" si="5"/>
        <v>0</v>
      </c>
      <c r="T89" s="68"/>
      <c r="U89" s="69">
        <f t="shared" si="6"/>
        <v>0</v>
      </c>
      <c r="V89" s="27"/>
      <c r="W89" s="9"/>
      <c r="X89" s="9"/>
      <c r="Y89" s="9"/>
      <c r="AA89" s="25"/>
    </row>
    <row r="90" spans="1:27" ht="76.5">
      <c r="A90" s="81">
        <v>104016</v>
      </c>
      <c r="B90" s="91" t="s">
        <v>278</v>
      </c>
      <c r="C90" s="84">
        <v>1032</v>
      </c>
      <c r="D90" s="81" t="s">
        <v>294</v>
      </c>
      <c r="E90" s="85">
        <v>6</v>
      </c>
      <c r="F90" s="81">
        <v>1</v>
      </c>
      <c r="G90" s="81"/>
      <c r="H90" s="33"/>
      <c r="I90" s="23" t="s">
        <v>136</v>
      </c>
      <c r="J90" s="11" t="s">
        <v>275</v>
      </c>
      <c r="K90" s="31">
        <v>100</v>
      </c>
      <c r="L90" s="31"/>
      <c r="M90" s="31">
        <f>K90+L90</f>
        <v>100</v>
      </c>
      <c r="N90" s="31">
        <v>100</v>
      </c>
      <c r="O90" s="68">
        <f t="shared" si="4"/>
        <v>0</v>
      </c>
      <c r="P90" s="9"/>
      <c r="Q90" s="68">
        <v>0</v>
      </c>
      <c r="R90" s="68"/>
      <c r="S90" s="70">
        <f t="shared" si="5"/>
        <v>0</v>
      </c>
      <c r="T90" s="68"/>
      <c r="U90" s="69">
        <f t="shared" si="6"/>
        <v>0</v>
      </c>
      <c r="V90" s="27"/>
      <c r="W90" s="9"/>
      <c r="X90" s="9"/>
      <c r="Y90" s="9"/>
      <c r="AA90" s="25"/>
    </row>
    <row r="91" spans="1:27" ht="38.25">
      <c r="A91" s="81">
        <v>104016</v>
      </c>
      <c r="B91" s="91" t="s">
        <v>278</v>
      </c>
      <c r="C91" s="84">
        <v>1032</v>
      </c>
      <c r="D91" s="81" t="s">
        <v>294</v>
      </c>
      <c r="E91" s="85">
        <v>6</v>
      </c>
      <c r="F91" s="81">
        <v>1</v>
      </c>
      <c r="G91" s="81"/>
      <c r="H91" s="33"/>
      <c r="I91" s="23" t="s">
        <v>168</v>
      </c>
      <c r="J91" s="11" t="s">
        <v>276</v>
      </c>
      <c r="K91" s="31">
        <v>1</v>
      </c>
      <c r="L91" s="31"/>
      <c r="M91" s="31">
        <f>K91+L91</f>
        <v>1</v>
      </c>
      <c r="N91" s="31">
        <v>1</v>
      </c>
      <c r="O91" s="68">
        <f t="shared" si="4"/>
        <v>0</v>
      </c>
      <c r="P91" s="9"/>
      <c r="Q91" s="68">
        <v>0</v>
      </c>
      <c r="R91" s="68"/>
      <c r="S91" s="70">
        <f t="shared" si="5"/>
        <v>0</v>
      </c>
      <c r="T91" s="68"/>
      <c r="U91" s="69">
        <f t="shared" si="6"/>
        <v>0</v>
      </c>
      <c r="V91" s="27"/>
      <c r="W91" s="9"/>
      <c r="X91" s="9"/>
      <c r="Y91" s="9"/>
      <c r="AA91" s="25"/>
    </row>
    <row r="92" spans="1:27" ht="25.5">
      <c r="A92" s="81">
        <v>104016</v>
      </c>
      <c r="B92" s="91" t="s">
        <v>278</v>
      </c>
      <c r="C92" s="84">
        <v>1032</v>
      </c>
      <c r="D92" s="81" t="s">
        <v>294</v>
      </c>
      <c r="E92" s="85">
        <v>7</v>
      </c>
      <c r="F92" s="81"/>
      <c r="G92" s="81"/>
      <c r="H92" s="33" t="s">
        <v>99</v>
      </c>
      <c r="I92" s="31"/>
      <c r="J92" s="11"/>
      <c r="K92" s="31"/>
      <c r="L92" s="31"/>
      <c r="M92" s="31"/>
      <c r="N92" s="31"/>
      <c r="O92" s="31"/>
      <c r="P92" s="9"/>
      <c r="Q92" s="68">
        <v>47815.7</v>
      </c>
      <c r="R92" s="68">
        <f>R93</f>
        <v>0</v>
      </c>
      <c r="S92" s="68">
        <f>S93</f>
        <v>47815.7</v>
      </c>
      <c r="T92" s="68">
        <f>T93</f>
        <v>47193.4</v>
      </c>
      <c r="U92" s="68">
        <f>U93</f>
        <v>-622.29999999999563</v>
      </c>
      <c r="V92" s="27" t="s">
        <v>56</v>
      </c>
      <c r="W92" s="9"/>
      <c r="X92" s="9"/>
      <c r="Y92" s="9"/>
      <c r="AA92" s="25"/>
    </row>
    <row r="93" spans="1:27" ht="51">
      <c r="A93" s="81">
        <v>104016</v>
      </c>
      <c r="B93" s="91"/>
      <c r="C93" s="84">
        <v>1032</v>
      </c>
      <c r="D93" s="81" t="s">
        <v>294</v>
      </c>
      <c r="E93" s="85">
        <v>7</v>
      </c>
      <c r="F93" s="81">
        <v>1</v>
      </c>
      <c r="G93" s="81"/>
      <c r="H93" s="33"/>
      <c r="I93" s="23" t="s">
        <v>196</v>
      </c>
      <c r="J93" s="11" t="s">
        <v>274</v>
      </c>
      <c r="K93" s="31">
        <v>1</v>
      </c>
      <c r="L93" s="31"/>
      <c r="M93" s="31">
        <f>K93+L93</f>
        <v>1</v>
      </c>
      <c r="N93" s="31">
        <v>1</v>
      </c>
      <c r="O93" s="68">
        <f t="shared" si="4"/>
        <v>0</v>
      </c>
      <c r="P93" s="30"/>
      <c r="Q93" s="68">
        <v>47815.7</v>
      </c>
      <c r="R93" s="68">
        <v>0</v>
      </c>
      <c r="S93" s="70">
        <f>R93+Q93</f>
        <v>47815.7</v>
      </c>
      <c r="T93" s="68">
        <v>47193.4</v>
      </c>
      <c r="U93" s="68">
        <f>T93-S93</f>
        <v>-622.29999999999563</v>
      </c>
      <c r="V93" s="27"/>
      <c r="W93" s="9"/>
      <c r="X93" s="9"/>
      <c r="Y93" s="9"/>
      <c r="AA93" s="25"/>
    </row>
    <row r="94" spans="1:27">
      <c r="A94" s="81">
        <v>104016</v>
      </c>
      <c r="B94" s="91"/>
      <c r="C94" s="84">
        <v>1032</v>
      </c>
      <c r="D94" s="81" t="s">
        <v>294</v>
      </c>
      <c r="E94" s="85">
        <v>7</v>
      </c>
      <c r="F94" s="81"/>
      <c r="G94" s="81"/>
      <c r="H94" s="33"/>
      <c r="I94" s="23" t="s">
        <v>116</v>
      </c>
      <c r="J94" s="11" t="s">
        <v>275</v>
      </c>
      <c r="K94" s="31"/>
      <c r="L94" s="31"/>
      <c r="M94" s="31"/>
      <c r="N94" s="31"/>
      <c r="O94" s="31"/>
      <c r="P94" s="30"/>
      <c r="Q94" s="68"/>
      <c r="R94" s="68"/>
      <c r="S94" s="70"/>
      <c r="T94" s="68"/>
      <c r="U94" s="68">
        <f>T94-S94</f>
        <v>0</v>
      </c>
      <c r="V94" s="81"/>
      <c r="W94" s="9"/>
      <c r="X94" s="9"/>
      <c r="Y94" s="9"/>
      <c r="AA94" s="25"/>
    </row>
    <row r="95" spans="1:27">
      <c r="A95" s="81">
        <v>104016</v>
      </c>
      <c r="B95" s="91"/>
      <c r="C95" s="84">
        <v>1032</v>
      </c>
      <c r="D95" s="81" t="s">
        <v>294</v>
      </c>
      <c r="E95" s="85">
        <v>7</v>
      </c>
      <c r="F95" s="81"/>
      <c r="G95" s="81"/>
      <c r="H95" s="33"/>
      <c r="I95" s="23" t="s">
        <v>116</v>
      </c>
      <c r="J95" s="21" t="s">
        <v>276</v>
      </c>
      <c r="K95" s="31"/>
      <c r="L95" s="31"/>
      <c r="M95" s="31"/>
      <c r="N95" s="31"/>
      <c r="O95" s="31"/>
      <c r="P95" s="30"/>
      <c r="Q95" s="68"/>
      <c r="R95" s="68"/>
      <c r="S95" s="70"/>
      <c r="T95" s="68"/>
      <c r="U95" s="68">
        <f>T95-S95</f>
        <v>0</v>
      </c>
      <c r="V95" s="81"/>
      <c r="W95" s="9"/>
      <c r="X95" s="9"/>
      <c r="Y95" s="9"/>
      <c r="AA95" s="25"/>
    </row>
    <row r="96" spans="1:27">
      <c r="A96" s="81">
        <v>104016</v>
      </c>
      <c r="B96" s="91" t="s">
        <v>278</v>
      </c>
      <c r="C96" s="84">
        <v>1068</v>
      </c>
      <c r="D96" s="81"/>
      <c r="E96" s="85"/>
      <c r="F96" s="81"/>
      <c r="G96" s="81"/>
      <c r="H96" s="59" t="s">
        <v>230</v>
      </c>
      <c r="I96" s="33"/>
      <c r="J96" s="11"/>
      <c r="K96" s="31"/>
      <c r="L96" s="31"/>
      <c r="M96" s="31"/>
      <c r="N96" s="31"/>
      <c r="O96" s="31"/>
      <c r="P96" s="9"/>
      <c r="Q96" s="68">
        <f>Q97+Q101</f>
        <v>2448230.3999999999</v>
      </c>
      <c r="R96" s="68">
        <f>R97+R101</f>
        <v>657517</v>
      </c>
      <c r="S96" s="68">
        <f>S97+S101</f>
        <v>3105747.4</v>
      </c>
      <c r="T96" s="68">
        <f>T97+T101</f>
        <v>3101947.52</v>
      </c>
      <c r="U96" s="68">
        <f>T96-S96</f>
        <v>-3799.8799999998882</v>
      </c>
      <c r="V96" s="27"/>
      <c r="W96" s="9"/>
      <c r="X96" s="9"/>
      <c r="Y96" s="9"/>
      <c r="AA96" s="25"/>
    </row>
    <row r="97" spans="1:27" ht="25.5">
      <c r="A97" s="81">
        <v>104016</v>
      </c>
      <c r="B97" s="91" t="s">
        <v>278</v>
      </c>
      <c r="C97" s="84">
        <v>1068</v>
      </c>
      <c r="D97" s="81" t="s">
        <v>294</v>
      </c>
      <c r="E97" s="85">
        <v>1</v>
      </c>
      <c r="F97" s="81"/>
      <c r="G97" s="81"/>
      <c r="H97" s="59" t="s">
        <v>100</v>
      </c>
      <c r="I97" s="27"/>
      <c r="J97" s="11"/>
      <c r="K97" s="31"/>
      <c r="L97" s="31"/>
      <c r="M97" s="31"/>
      <c r="N97" s="31"/>
      <c r="O97" s="31"/>
      <c r="P97" s="9"/>
      <c r="Q97" s="68">
        <f>Q98</f>
        <v>29030.400000000001</v>
      </c>
      <c r="R97" s="68">
        <f>R98</f>
        <v>8555.5</v>
      </c>
      <c r="S97" s="68">
        <f>S98</f>
        <v>37585.9</v>
      </c>
      <c r="T97" s="68">
        <f>T98</f>
        <v>37254.519999999997</v>
      </c>
      <c r="U97" s="68">
        <f>U98</f>
        <v>-331.38000000000466</v>
      </c>
      <c r="V97" s="27"/>
      <c r="W97" s="9"/>
      <c r="X97" s="9"/>
      <c r="Y97" s="9"/>
      <c r="AA97" s="25"/>
    </row>
    <row r="98" spans="1:27" ht="38.25">
      <c r="A98" s="81">
        <v>104016</v>
      </c>
      <c r="B98" s="91" t="s">
        <v>278</v>
      </c>
      <c r="C98" s="84">
        <v>1068</v>
      </c>
      <c r="D98" s="81" t="s">
        <v>294</v>
      </c>
      <c r="E98" s="85">
        <v>1</v>
      </c>
      <c r="F98" s="81">
        <v>2</v>
      </c>
      <c r="G98" s="81"/>
      <c r="H98" s="59"/>
      <c r="I98" s="10" t="s">
        <v>337</v>
      </c>
      <c r="J98" s="11" t="s">
        <v>274</v>
      </c>
      <c r="K98" s="31">
        <v>11200</v>
      </c>
      <c r="L98" s="31"/>
      <c r="M98" s="31">
        <f>K98+L98</f>
        <v>11200</v>
      </c>
      <c r="N98" s="31">
        <v>13063</v>
      </c>
      <c r="O98" s="31">
        <f t="shared" si="4"/>
        <v>1863</v>
      </c>
      <c r="P98" s="15" t="s">
        <v>17</v>
      </c>
      <c r="Q98" s="68">
        <v>29030.400000000001</v>
      </c>
      <c r="R98" s="68">
        <f>8555.5</f>
        <v>8555.5</v>
      </c>
      <c r="S98" s="70">
        <f>Q98+R98</f>
        <v>37585.9</v>
      </c>
      <c r="T98" s="68">
        <v>37254.519999999997</v>
      </c>
      <c r="U98" s="68">
        <f t="shared" si="6"/>
        <v>-331.38000000000466</v>
      </c>
      <c r="V98" s="27" t="s">
        <v>57</v>
      </c>
      <c r="W98" s="9"/>
      <c r="X98" s="9"/>
      <c r="Y98" s="9"/>
      <c r="AA98" s="25"/>
    </row>
    <row r="99" spans="1:27">
      <c r="A99" s="81">
        <v>104016</v>
      </c>
      <c r="B99" s="91" t="s">
        <v>278</v>
      </c>
      <c r="C99" s="84">
        <v>1068</v>
      </c>
      <c r="D99" s="81" t="s">
        <v>294</v>
      </c>
      <c r="E99" s="85">
        <v>1</v>
      </c>
      <c r="F99" s="81"/>
      <c r="G99" s="81"/>
      <c r="H99" s="59"/>
      <c r="I99" s="10" t="s">
        <v>116</v>
      </c>
      <c r="J99" s="11" t="s">
        <v>275</v>
      </c>
      <c r="K99" s="31"/>
      <c r="L99" s="31"/>
      <c r="M99" s="31"/>
      <c r="N99" s="31"/>
      <c r="O99" s="31"/>
      <c r="P99" s="26"/>
      <c r="Q99" s="68"/>
      <c r="R99" s="68"/>
      <c r="S99" s="70"/>
      <c r="T99" s="68"/>
      <c r="U99" s="69"/>
      <c r="V99" s="27"/>
      <c r="W99" s="9"/>
      <c r="X99" s="9"/>
      <c r="Y99" s="9"/>
      <c r="AA99" s="25"/>
    </row>
    <row r="100" spans="1:27">
      <c r="A100" s="81">
        <v>104016</v>
      </c>
      <c r="B100" s="91" t="s">
        <v>278</v>
      </c>
      <c r="C100" s="84">
        <v>1068</v>
      </c>
      <c r="D100" s="81" t="s">
        <v>294</v>
      </c>
      <c r="E100" s="85">
        <v>1</v>
      </c>
      <c r="F100" s="81"/>
      <c r="G100" s="81"/>
      <c r="H100" s="59"/>
      <c r="I100" s="10" t="s">
        <v>116</v>
      </c>
      <c r="J100" s="11" t="s">
        <v>276</v>
      </c>
      <c r="K100" s="31"/>
      <c r="L100" s="31"/>
      <c r="M100" s="31"/>
      <c r="N100" s="31"/>
      <c r="O100" s="31"/>
      <c r="P100" s="26"/>
      <c r="Q100" s="68"/>
      <c r="R100" s="68"/>
      <c r="S100" s="70"/>
      <c r="T100" s="68"/>
      <c r="U100" s="69"/>
      <c r="V100" s="27"/>
      <c r="W100" s="9"/>
      <c r="X100" s="9"/>
      <c r="Y100" s="9"/>
      <c r="AA100" s="25"/>
    </row>
    <row r="101" spans="1:27" ht="25.5">
      <c r="A101" s="81">
        <v>104016</v>
      </c>
      <c r="B101" s="91" t="s">
        <v>278</v>
      </c>
      <c r="C101" s="84">
        <v>1068</v>
      </c>
      <c r="D101" s="81" t="s">
        <v>295</v>
      </c>
      <c r="E101" s="85">
        <v>1</v>
      </c>
      <c r="F101" s="81"/>
      <c r="G101" s="81"/>
      <c r="H101" s="59" t="s">
        <v>195</v>
      </c>
      <c r="I101" s="33"/>
      <c r="J101" s="11"/>
      <c r="K101" s="31"/>
      <c r="L101" s="31"/>
      <c r="M101" s="31"/>
      <c r="N101" s="31"/>
      <c r="O101" s="31"/>
      <c r="P101" s="26"/>
      <c r="Q101" s="68">
        <v>2419200</v>
      </c>
      <c r="R101" s="68">
        <f>-64000+712961.5</f>
        <v>648961.5</v>
      </c>
      <c r="S101" s="70">
        <f t="shared" ref="S101:S108" si="8">R101+Q101</f>
        <v>3068161.5</v>
      </c>
      <c r="T101" s="70">
        <v>3064693</v>
      </c>
      <c r="U101" s="68">
        <f t="shared" si="6"/>
        <v>-3468.5</v>
      </c>
      <c r="V101" s="27" t="s">
        <v>57</v>
      </c>
      <c r="W101" s="9"/>
      <c r="X101" s="9"/>
      <c r="Y101" s="9"/>
      <c r="AA101" s="25"/>
    </row>
    <row r="102" spans="1:27" ht="25.5">
      <c r="A102" s="81">
        <v>104016</v>
      </c>
      <c r="B102" s="91" t="s">
        <v>278</v>
      </c>
      <c r="C102" s="84">
        <v>1068</v>
      </c>
      <c r="D102" s="81" t="s">
        <v>295</v>
      </c>
      <c r="E102" s="85">
        <v>1</v>
      </c>
      <c r="F102" s="81">
        <v>1</v>
      </c>
      <c r="G102" s="81"/>
      <c r="H102" s="59"/>
      <c r="I102" s="35" t="s">
        <v>204</v>
      </c>
      <c r="J102" s="11" t="s">
        <v>302</v>
      </c>
      <c r="K102" s="31">
        <v>11200</v>
      </c>
      <c r="L102" s="31"/>
      <c r="M102" s="31">
        <f>K102+L102</f>
        <v>11200</v>
      </c>
      <c r="N102" s="31">
        <v>13063</v>
      </c>
      <c r="O102" s="31">
        <f t="shared" si="4"/>
        <v>1863</v>
      </c>
      <c r="P102" s="40" t="s">
        <v>17</v>
      </c>
      <c r="Q102" s="68">
        <v>0</v>
      </c>
      <c r="R102" s="68"/>
      <c r="S102" s="70"/>
      <c r="T102" s="68"/>
      <c r="U102" s="69"/>
      <c r="V102" s="27"/>
      <c r="W102" s="9"/>
      <c r="X102" s="9"/>
      <c r="Y102" s="9"/>
      <c r="AA102" s="25"/>
    </row>
    <row r="103" spans="1:27" ht="25.5">
      <c r="A103" s="81">
        <v>104016</v>
      </c>
      <c r="B103" s="91" t="s">
        <v>278</v>
      </c>
      <c r="C103" s="84">
        <v>1068</v>
      </c>
      <c r="D103" s="81" t="s">
        <v>295</v>
      </c>
      <c r="E103" s="85">
        <v>1</v>
      </c>
      <c r="F103" s="81">
        <v>1</v>
      </c>
      <c r="G103" s="81"/>
      <c r="H103" s="59"/>
      <c r="I103" s="29" t="s">
        <v>205</v>
      </c>
      <c r="J103" s="11" t="s">
        <v>305</v>
      </c>
      <c r="K103" s="31"/>
      <c r="L103" s="31"/>
      <c r="M103" s="31"/>
      <c r="N103" s="31"/>
      <c r="O103" s="31"/>
      <c r="P103" s="9"/>
      <c r="Q103" s="68">
        <v>0</v>
      </c>
      <c r="R103" s="68"/>
      <c r="S103" s="70"/>
      <c r="T103" s="68"/>
      <c r="U103" s="69"/>
      <c r="V103" s="27"/>
      <c r="W103" s="9"/>
      <c r="X103" s="9"/>
      <c r="Y103" s="9"/>
      <c r="AA103" s="25"/>
    </row>
    <row r="104" spans="1:27" ht="25.5">
      <c r="A104" s="81">
        <v>104016</v>
      </c>
      <c r="B104" s="91" t="s">
        <v>278</v>
      </c>
      <c r="C104" s="84">
        <v>1068</v>
      </c>
      <c r="D104" s="81" t="s">
        <v>295</v>
      </c>
      <c r="E104" s="85">
        <v>1</v>
      </c>
      <c r="F104" s="81">
        <v>1</v>
      </c>
      <c r="G104" s="81"/>
      <c r="H104" s="59"/>
      <c r="I104" s="33"/>
      <c r="J104" s="11" t="s">
        <v>303</v>
      </c>
      <c r="K104" s="31" t="s">
        <v>231</v>
      </c>
      <c r="L104" s="31"/>
      <c r="M104" s="31" t="s">
        <v>231</v>
      </c>
      <c r="N104" s="31" t="s">
        <v>231</v>
      </c>
      <c r="O104" s="31"/>
      <c r="P104" s="9"/>
      <c r="Q104" s="68">
        <v>0</v>
      </c>
      <c r="R104" s="68"/>
      <c r="S104" s="70"/>
      <c r="T104" s="68"/>
      <c r="U104" s="69"/>
      <c r="V104" s="27"/>
      <c r="W104" s="9"/>
      <c r="X104" s="9"/>
      <c r="Y104" s="9"/>
      <c r="AA104" s="25"/>
    </row>
    <row r="105" spans="1:27">
      <c r="A105" s="81">
        <v>104016</v>
      </c>
      <c r="B105" s="91"/>
      <c r="C105" s="84">
        <v>1088</v>
      </c>
      <c r="D105" s="81"/>
      <c r="E105" s="85"/>
      <c r="F105" s="81"/>
      <c r="G105" s="81"/>
      <c r="H105" s="59" t="s">
        <v>226</v>
      </c>
      <c r="I105" s="33"/>
      <c r="J105" s="11"/>
      <c r="K105" s="31"/>
      <c r="L105" s="31"/>
      <c r="M105" s="31"/>
      <c r="N105" s="31"/>
      <c r="O105" s="31"/>
      <c r="P105" s="9"/>
      <c r="Q105" s="68">
        <f>Q106+Q112+Q116+Q120+Q126+Q130+Q134+Q140+Q144+Q149+Q155+Q159+Q164+Q169+Q175+Q180+Q185</f>
        <v>2368557.7000000002</v>
      </c>
      <c r="R105" s="68">
        <f>R106+R112+R116+R120+R126+R130+R134+R140+R144+R149+R155+R159+R164+R169+R175+R180+R185</f>
        <v>-721400</v>
      </c>
      <c r="S105" s="70">
        <f t="shared" si="8"/>
        <v>1647157.7000000002</v>
      </c>
      <c r="T105" s="68">
        <f>T106+T112+T116+T120+T126+T130+T134+T140+T144+T149+T155+T159+T164+T169+T175+T180+T185</f>
        <v>1524540.91</v>
      </c>
      <c r="U105" s="70">
        <f>T105+S105</f>
        <v>3171698.6100000003</v>
      </c>
      <c r="V105" s="27"/>
      <c r="W105" s="9"/>
      <c r="X105" s="9"/>
      <c r="Y105" s="9"/>
    </row>
    <row r="106" spans="1:27" ht="63.75">
      <c r="A106" s="81">
        <v>104016</v>
      </c>
      <c r="B106" s="91" t="s">
        <v>278</v>
      </c>
      <c r="C106" s="84">
        <v>1088</v>
      </c>
      <c r="D106" s="81" t="s">
        <v>294</v>
      </c>
      <c r="E106" s="85">
        <v>1</v>
      </c>
      <c r="F106" s="81"/>
      <c r="G106" s="81"/>
      <c r="H106" s="59" t="s">
        <v>342</v>
      </c>
      <c r="I106" s="33"/>
      <c r="J106" s="11"/>
      <c r="K106" s="31"/>
      <c r="L106" s="31"/>
      <c r="M106" s="31"/>
      <c r="N106" s="31"/>
      <c r="O106" s="31"/>
      <c r="P106" s="9"/>
      <c r="Q106" s="68">
        <v>155125</v>
      </c>
      <c r="R106" s="68">
        <f>R107+R108</f>
        <v>0</v>
      </c>
      <c r="S106" s="70">
        <f t="shared" si="8"/>
        <v>155125</v>
      </c>
      <c r="T106" s="68">
        <f>T107</f>
        <v>102303.35</v>
      </c>
      <c r="U106" s="68">
        <f t="shared" si="6"/>
        <v>-52821.649999999994</v>
      </c>
      <c r="V106" s="27" t="s">
        <v>58</v>
      </c>
      <c r="W106" s="9"/>
      <c r="X106" s="9"/>
      <c r="Y106" s="9"/>
    </row>
    <row r="107" spans="1:27" ht="153">
      <c r="A107" s="81">
        <v>104016</v>
      </c>
      <c r="B107" s="91" t="s">
        <v>278</v>
      </c>
      <c r="C107" s="84">
        <v>1088</v>
      </c>
      <c r="D107" s="81" t="s">
        <v>294</v>
      </c>
      <c r="E107" s="85">
        <v>1</v>
      </c>
      <c r="F107" s="81">
        <v>1</v>
      </c>
      <c r="G107" s="81"/>
      <c r="H107" s="59"/>
      <c r="I107" s="27" t="s">
        <v>343</v>
      </c>
      <c r="J107" s="11" t="s">
        <v>274</v>
      </c>
      <c r="K107" s="31">
        <v>1665</v>
      </c>
      <c r="L107" s="31"/>
      <c r="M107" s="31">
        <f>K107+L107</f>
        <v>1665</v>
      </c>
      <c r="N107" s="31">
        <v>977</v>
      </c>
      <c r="O107" s="31">
        <f>N107-M107</f>
        <v>-688</v>
      </c>
      <c r="P107" s="41" t="s">
        <v>23</v>
      </c>
      <c r="Q107" s="68">
        <v>155125</v>
      </c>
      <c r="R107" s="68"/>
      <c r="S107" s="70">
        <f t="shared" si="8"/>
        <v>155125</v>
      </c>
      <c r="T107" s="68">
        <v>102303.35</v>
      </c>
      <c r="U107" s="71">
        <f t="shared" si="6"/>
        <v>-52821.649999999994</v>
      </c>
      <c r="V107" s="27"/>
      <c r="W107" s="42"/>
      <c r="X107" s="9"/>
      <c r="Y107" s="9"/>
    </row>
    <row r="108" spans="1:27" ht="25.5">
      <c r="A108" s="81">
        <v>104016</v>
      </c>
      <c r="B108" s="91" t="s">
        <v>278</v>
      </c>
      <c r="C108" s="84">
        <v>1088</v>
      </c>
      <c r="D108" s="81" t="s">
        <v>294</v>
      </c>
      <c r="E108" s="85">
        <v>1</v>
      </c>
      <c r="F108" s="81">
        <v>2</v>
      </c>
      <c r="G108" s="81"/>
      <c r="H108" s="59"/>
      <c r="I108" s="27" t="s">
        <v>344</v>
      </c>
      <c r="J108" s="11" t="s">
        <v>274</v>
      </c>
      <c r="K108" s="31">
        <v>260</v>
      </c>
      <c r="L108" s="31"/>
      <c r="M108" s="31">
        <f>K108+L108</f>
        <v>260</v>
      </c>
      <c r="N108" s="31">
        <v>85</v>
      </c>
      <c r="O108" s="31">
        <f>N108-M108</f>
        <v>-175</v>
      </c>
      <c r="P108" s="15" t="s">
        <v>2</v>
      </c>
      <c r="Q108" s="68">
        <v>0</v>
      </c>
      <c r="R108" s="68"/>
      <c r="S108" s="70">
        <f t="shared" si="8"/>
        <v>0</v>
      </c>
      <c r="T108" s="68"/>
      <c r="U108" s="71">
        <f t="shared" si="6"/>
        <v>0</v>
      </c>
      <c r="V108" s="27"/>
      <c r="W108" s="32"/>
      <c r="X108" s="9"/>
      <c r="Y108" s="9"/>
    </row>
    <row r="109" spans="1:27" ht="25.5">
      <c r="A109" s="81">
        <v>104016</v>
      </c>
      <c r="B109" s="91" t="s">
        <v>278</v>
      </c>
      <c r="C109" s="84"/>
      <c r="D109" s="81" t="s">
        <v>294</v>
      </c>
      <c r="E109" s="85">
        <v>1</v>
      </c>
      <c r="F109" s="81">
        <v>3</v>
      </c>
      <c r="G109" s="81"/>
      <c r="H109" s="59"/>
      <c r="I109" s="27" t="s">
        <v>345</v>
      </c>
      <c r="J109" s="11" t="s">
        <v>274</v>
      </c>
      <c r="K109" s="31">
        <v>35</v>
      </c>
      <c r="L109" s="31"/>
      <c r="M109" s="31">
        <f>K109+L109</f>
        <v>35</v>
      </c>
      <c r="N109" s="68">
        <v>0</v>
      </c>
      <c r="O109" s="31">
        <f>N109-M109</f>
        <v>-35</v>
      </c>
      <c r="P109" s="43" t="s">
        <v>3</v>
      </c>
      <c r="Q109" s="68">
        <v>0</v>
      </c>
      <c r="R109" s="68"/>
      <c r="S109" s="70"/>
      <c r="T109" s="68"/>
      <c r="U109" s="71"/>
      <c r="V109" s="27"/>
      <c r="W109" s="32"/>
      <c r="X109" s="9"/>
      <c r="Y109" s="9"/>
    </row>
    <row r="110" spans="1:27">
      <c r="A110" s="81">
        <v>104016</v>
      </c>
      <c r="B110" s="91" t="s">
        <v>278</v>
      </c>
      <c r="C110" s="84">
        <v>1088</v>
      </c>
      <c r="D110" s="81" t="s">
        <v>294</v>
      </c>
      <c r="E110" s="85">
        <v>1</v>
      </c>
      <c r="F110" s="81"/>
      <c r="G110" s="81"/>
      <c r="H110" s="59"/>
      <c r="I110" s="27" t="s">
        <v>116</v>
      </c>
      <c r="J110" s="11" t="s">
        <v>275</v>
      </c>
      <c r="K110" s="31"/>
      <c r="L110" s="31"/>
      <c r="M110" s="31"/>
      <c r="N110" s="31"/>
      <c r="O110" s="31"/>
      <c r="P110" s="9"/>
      <c r="Q110" s="68">
        <v>0</v>
      </c>
      <c r="R110" s="68"/>
      <c r="S110" s="70"/>
      <c r="T110" s="68"/>
      <c r="U110" s="71"/>
      <c r="V110" s="27"/>
      <c r="W110" s="9"/>
      <c r="X110" s="9"/>
      <c r="Y110" s="9"/>
    </row>
    <row r="111" spans="1:27">
      <c r="A111" s="81">
        <v>104016</v>
      </c>
      <c r="B111" s="91" t="s">
        <v>278</v>
      </c>
      <c r="C111" s="84">
        <v>1088</v>
      </c>
      <c r="D111" s="81" t="s">
        <v>294</v>
      </c>
      <c r="E111" s="85">
        <v>1</v>
      </c>
      <c r="F111" s="81"/>
      <c r="G111" s="81"/>
      <c r="H111" s="59"/>
      <c r="I111" s="27" t="s">
        <v>116</v>
      </c>
      <c r="J111" s="11" t="s">
        <v>276</v>
      </c>
      <c r="K111" s="31"/>
      <c r="L111" s="31"/>
      <c r="M111" s="31"/>
      <c r="N111" s="31"/>
      <c r="O111" s="31"/>
      <c r="P111" s="9"/>
      <c r="Q111" s="68">
        <v>0</v>
      </c>
      <c r="R111" s="68"/>
      <c r="S111" s="70"/>
      <c r="T111" s="68"/>
      <c r="U111" s="71"/>
      <c r="V111" s="27"/>
      <c r="W111" s="9"/>
      <c r="X111" s="9"/>
      <c r="Y111" s="9"/>
    </row>
    <row r="112" spans="1:27">
      <c r="A112" s="81">
        <v>104016</v>
      </c>
      <c r="B112" s="91" t="s">
        <v>278</v>
      </c>
      <c r="C112" s="84">
        <v>1088</v>
      </c>
      <c r="D112" s="81" t="s">
        <v>294</v>
      </c>
      <c r="E112" s="85">
        <v>2</v>
      </c>
      <c r="F112" s="81"/>
      <c r="G112" s="81"/>
      <c r="H112" s="59" t="s">
        <v>101</v>
      </c>
      <c r="I112" s="35"/>
      <c r="J112" s="11"/>
      <c r="K112" s="31"/>
      <c r="L112" s="31"/>
      <c r="M112" s="31"/>
      <c r="N112" s="31"/>
      <c r="O112" s="31"/>
      <c r="P112" s="9"/>
      <c r="Q112" s="68">
        <v>5000</v>
      </c>
      <c r="R112" s="68">
        <v>0</v>
      </c>
      <c r="S112" s="70">
        <f>R112+Q112</f>
        <v>5000</v>
      </c>
      <c r="T112" s="68">
        <v>5000</v>
      </c>
      <c r="U112" s="68">
        <f t="shared" si="6"/>
        <v>0</v>
      </c>
      <c r="V112" s="27"/>
      <c r="W112" s="9"/>
      <c r="X112" s="9"/>
      <c r="Y112" s="9"/>
    </row>
    <row r="113" spans="1:25">
      <c r="A113" s="81">
        <v>104016</v>
      </c>
      <c r="B113" s="91" t="s">
        <v>278</v>
      </c>
      <c r="C113" s="84">
        <v>1088</v>
      </c>
      <c r="D113" s="81" t="s">
        <v>294</v>
      </c>
      <c r="E113" s="85">
        <v>2</v>
      </c>
      <c r="F113" s="81">
        <v>1</v>
      </c>
      <c r="G113" s="81"/>
      <c r="H113" s="59"/>
      <c r="I113" s="27" t="s">
        <v>123</v>
      </c>
      <c r="J113" s="11" t="s">
        <v>274</v>
      </c>
      <c r="K113" s="31">
        <v>1</v>
      </c>
      <c r="L113" s="31"/>
      <c r="M113" s="31">
        <f>K113+L113</f>
        <v>1</v>
      </c>
      <c r="N113" s="31">
        <v>1</v>
      </c>
      <c r="O113" s="68">
        <f>N113-M113</f>
        <v>0</v>
      </c>
      <c r="P113" s="24"/>
      <c r="Q113" s="68">
        <v>0</v>
      </c>
      <c r="R113" s="68"/>
      <c r="S113" s="70">
        <f>R113+Q113</f>
        <v>0</v>
      </c>
      <c r="T113" s="68"/>
      <c r="U113" s="69">
        <f t="shared" si="6"/>
        <v>0</v>
      </c>
      <c r="V113" s="27"/>
      <c r="W113" s="9"/>
      <c r="X113" s="9"/>
      <c r="Y113" s="9"/>
    </row>
    <row r="114" spans="1:25">
      <c r="A114" s="81">
        <v>104016</v>
      </c>
      <c r="B114" s="91" t="s">
        <v>278</v>
      </c>
      <c r="C114" s="84">
        <v>1088</v>
      </c>
      <c r="D114" s="81" t="s">
        <v>294</v>
      </c>
      <c r="E114" s="85">
        <v>2</v>
      </c>
      <c r="F114" s="81"/>
      <c r="G114" s="81"/>
      <c r="H114" s="59"/>
      <c r="I114" s="27" t="s">
        <v>116</v>
      </c>
      <c r="J114" s="11" t="s">
        <v>275</v>
      </c>
      <c r="K114" s="31"/>
      <c r="L114" s="31"/>
      <c r="M114" s="31"/>
      <c r="N114" s="31"/>
      <c r="O114" s="31"/>
      <c r="P114" s="9"/>
      <c r="Q114" s="68">
        <v>0</v>
      </c>
      <c r="R114" s="68"/>
      <c r="S114" s="70"/>
      <c r="T114" s="68"/>
      <c r="U114" s="69"/>
      <c r="V114" s="27"/>
      <c r="W114" s="9"/>
      <c r="X114" s="9"/>
      <c r="Y114" s="9"/>
    </row>
    <row r="115" spans="1:25">
      <c r="A115" s="81">
        <v>104016</v>
      </c>
      <c r="B115" s="91" t="s">
        <v>278</v>
      </c>
      <c r="C115" s="84">
        <v>1088</v>
      </c>
      <c r="D115" s="81" t="s">
        <v>294</v>
      </c>
      <c r="E115" s="85">
        <v>2</v>
      </c>
      <c r="F115" s="81"/>
      <c r="G115" s="81"/>
      <c r="H115" s="59"/>
      <c r="I115" s="27" t="s">
        <v>116</v>
      </c>
      <c r="J115" s="11" t="s">
        <v>276</v>
      </c>
      <c r="K115" s="31"/>
      <c r="L115" s="31"/>
      <c r="M115" s="31"/>
      <c r="N115" s="31"/>
      <c r="O115" s="31"/>
      <c r="P115" s="9"/>
      <c r="Q115" s="68">
        <v>0</v>
      </c>
      <c r="R115" s="68"/>
      <c r="S115" s="70"/>
      <c r="T115" s="68"/>
      <c r="U115" s="69"/>
      <c r="V115" s="27"/>
      <c r="W115" s="9"/>
      <c r="X115" s="9"/>
      <c r="Y115" s="9"/>
    </row>
    <row r="116" spans="1:25">
      <c r="A116" s="81">
        <v>104016</v>
      </c>
      <c r="B116" s="91" t="s">
        <v>278</v>
      </c>
      <c r="C116" s="84">
        <v>1088</v>
      </c>
      <c r="D116" s="81" t="s">
        <v>294</v>
      </c>
      <c r="E116" s="85">
        <v>3</v>
      </c>
      <c r="F116" s="81"/>
      <c r="G116" s="81"/>
      <c r="H116" s="59" t="s">
        <v>124</v>
      </c>
      <c r="I116" s="33"/>
      <c r="J116" s="11"/>
      <c r="K116" s="31"/>
      <c r="L116" s="31"/>
      <c r="M116" s="31"/>
      <c r="N116" s="31"/>
      <c r="O116" s="31"/>
      <c r="P116" s="9"/>
      <c r="Q116" s="68">
        <v>187.2</v>
      </c>
      <c r="R116" s="68">
        <f>R117</f>
        <v>0</v>
      </c>
      <c r="S116" s="70">
        <f t="shared" ref="S116:S123" si="9">R116+Q116</f>
        <v>187.2</v>
      </c>
      <c r="T116" s="68">
        <f>T117</f>
        <v>88.01</v>
      </c>
      <c r="U116" s="68">
        <f t="shared" ref="U116:U169" si="10">T116-S116</f>
        <v>-99.189999999999984</v>
      </c>
      <c r="V116" s="27"/>
      <c r="W116" s="9"/>
      <c r="X116" s="9"/>
      <c r="Y116" s="9"/>
    </row>
    <row r="117" spans="1:25" ht="38.25">
      <c r="A117" s="81">
        <v>104016</v>
      </c>
      <c r="B117" s="91" t="s">
        <v>278</v>
      </c>
      <c r="C117" s="84">
        <v>1088</v>
      </c>
      <c r="D117" s="81" t="s">
        <v>294</v>
      </c>
      <c r="E117" s="85">
        <v>3</v>
      </c>
      <c r="F117" s="81">
        <v>1</v>
      </c>
      <c r="G117" s="81"/>
      <c r="H117" s="59"/>
      <c r="I117" s="15" t="s">
        <v>317</v>
      </c>
      <c r="J117" s="11" t="s">
        <v>274</v>
      </c>
      <c r="K117" s="31">
        <v>800</v>
      </c>
      <c r="L117" s="31"/>
      <c r="M117" s="31">
        <f>K117+L117</f>
        <v>800</v>
      </c>
      <c r="N117" s="31">
        <v>3</v>
      </c>
      <c r="O117" s="31">
        <f>N117-M117</f>
        <v>-797</v>
      </c>
      <c r="P117" s="44" t="s">
        <v>4</v>
      </c>
      <c r="Q117" s="68">
        <v>187.2</v>
      </c>
      <c r="R117" s="68"/>
      <c r="S117" s="70">
        <f t="shared" si="9"/>
        <v>187.2</v>
      </c>
      <c r="T117" s="68">
        <v>88.01</v>
      </c>
      <c r="U117" s="68">
        <f t="shared" si="10"/>
        <v>-99.189999999999984</v>
      </c>
      <c r="V117" s="27" t="s">
        <v>57</v>
      </c>
      <c r="W117" s="9"/>
      <c r="X117" s="9"/>
      <c r="Y117" s="9"/>
    </row>
    <row r="118" spans="1:25">
      <c r="A118" s="81">
        <v>104016</v>
      </c>
      <c r="B118" s="91" t="s">
        <v>278</v>
      </c>
      <c r="C118" s="84">
        <v>1088</v>
      </c>
      <c r="D118" s="81" t="s">
        <v>294</v>
      </c>
      <c r="E118" s="85">
        <v>3</v>
      </c>
      <c r="F118" s="81"/>
      <c r="G118" s="81"/>
      <c r="H118" s="59"/>
      <c r="I118" s="27" t="s">
        <v>116</v>
      </c>
      <c r="J118" s="11" t="s">
        <v>275</v>
      </c>
      <c r="K118" s="31"/>
      <c r="L118" s="31"/>
      <c r="M118" s="31"/>
      <c r="N118" s="31"/>
      <c r="O118" s="31"/>
      <c r="P118" s="9"/>
      <c r="Q118" s="68">
        <v>0</v>
      </c>
      <c r="R118" s="68"/>
      <c r="S118" s="70">
        <f t="shared" si="9"/>
        <v>0</v>
      </c>
      <c r="T118" s="68"/>
      <c r="U118" s="69">
        <f t="shared" si="10"/>
        <v>0</v>
      </c>
      <c r="V118" s="27"/>
      <c r="W118" s="9"/>
      <c r="X118" s="9"/>
      <c r="Y118" s="9"/>
    </row>
    <row r="119" spans="1:25">
      <c r="A119" s="81">
        <v>104016</v>
      </c>
      <c r="B119" s="91" t="s">
        <v>278</v>
      </c>
      <c r="C119" s="84">
        <v>1088</v>
      </c>
      <c r="D119" s="81" t="s">
        <v>294</v>
      </c>
      <c r="E119" s="85">
        <v>3</v>
      </c>
      <c r="F119" s="81"/>
      <c r="G119" s="81"/>
      <c r="H119" s="59"/>
      <c r="I119" s="27" t="s">
        <v>116</v>
      </c>
      <c r="J119" s="11" t="s">
        <v>276</v>
      </c>
      <c r="K119" s="31"/>
      <c r="L119" s="31"/>
      <c r="M119" s="31"/>
      <c r="N119" s="31"/>
      <c r="O119" s="31"/>
      <c r="P119" s="9"/>
      <c r="Q119" s="68">
        <v>0</v>
      </c>
      <c r="R119" s="68"/>
      <c r="S119" s="70">
        <f t="shared" si="9"/>
        <v>0</v>
      </c>
      <c r="T119" s="68"/>
      <c r="U119" s="69">
        <f t="shared" si="10"/>
        <v>0</v>
      </c>
      <c r="V119" s="27"/>
      <c r="W119" s="9"/>
      <c r="X119" s="9"/>
      <c r="Y119" s="9"/>
    </row>
    <row r="120" spans="1:25" ht="38.25">
      <c r="A120" s="81">
        <v>104016</v>
      </c>
      <c r="B120" s="91" t="s">
        <v>278</v>
      </c>
      <c r="C120" s="84">
        <v>1088</v>
      </c>
      <c r="D120" s="81" t="s">
        <v>294</v>
      </c>
      <c r="E120" s="85">
        <v>4</v>
      </c>
      <c r="F120" s="81"/>
      <c r="G120" s="81"/>
      <c r="H120" s="59" t="s">
        <v>318</v>
      </c>
      <c r="I120" s="33"/>
      <c r="J120" s="11"/>
      <c r="K120" s="31"/>
      <c r="L120" s="31"/>
      <c r="M120" s="31"/>
      <c r="N120" s="31"/>
      <c r="O120" s="31"/>
      <c r="P120" s="9"/>
      <c r="Q120" s="68">
        <v>31214.400000000001</v>
      </c>
      <c r="R120" s="68">
        <v>0</v>
      </c>
      <c r="S120" s="70">
        <f t="shared" si="9"/>
        <v>31214.400000000001</v>
      </c>
      <c r="T120" s="68">
        <v>27860.7</v>
      </c>
      <c r="U120" s="68">
        <f t="shared" si="10"/>
        <v>-3353.7000000000007</v>
      </c>
      <c r="V120" s="27" t="s">
        <v>59</v>
      </c>
      <c r="W120" s="9"/>
      <c r="X120" s="9"/>
      <c r="Y120" s="9"/>
    </row>
    <row r="121" spans="1:25" ht="51">
      <c r="A121" s="81">
        <v>104016</v>
      </c>
      <c r="B121" s="91" t="s">
        <v>278</v>
      </c>
      <c r="C121" s="84">
        <v>1088</v>
      </c>
      <c r="D121" s="81" t="s">
        <v>294</v>
      </c>
      <c r="E121" s="85">
        <v>4</v>
      </c>
      <c r="F121" s="81">
        <v>1</v>
      </c>
      <c r="G121" s="81"/>
      <c r="H121" s="59"/>
      <c r="I121" s="23" t="s">
        <v>319</v>
      </c>
      <c r="J121" s="11" t="s">
        <v>274</v>
      </c>
      <c r="K121" s="31">
        <v>3</v>
      </c>
      <c r="L121" s="31"/>
      <c r="M121" s="31">
        <f>K121+L121</f>
        <v>3</v>
      </c>
      <c r="N121" s="31">
        <v>3</v>
      </c>
      <c r="O121" s="68">
        <f t="shared" ref="O121:O127" si="11">N121-M121</f>
        <v>0</v>
      </c>
      <c r="P121" s="45"/>
      <c r="Q121" s="68">
        <v>0</v>
      </c>
      <c r="R121" s="68"/>
      <c r="S121" s="70">
        <f t="shared" si="9"/>
        <v>0</v>
      </c>
      <c r="T121" s="68"/>
      <c r="U121" s="69">
        <f t="shared" si="10"/>
        <v>0</v>
      </c>
      <c r="V121" s="27"/>
      <c r="W121" s="9"/>
      <c r="X121" s="9"/>
      <c r="Y121" s="9"/>
    </row>
    <row r="122" spans="1:25" ht="25.5">
      <c r="A122" s="81">
        <v>104016</v>
      </c>
      <c r="B122" s="91" t="s">
        <v>278</v>
      </c>
      <c r="C122" s="84">
        <v>1088</v>
      </c>
      <c r="D122" s="81" t="s">
        <v>294</v>
      </c>
      <c r="E122" s="85">
        <v>4</v>
      </c>
      <c r="F122" s="81">
        <v>2</v>
      </c>
      <c r="G122" s="81"/>
      <c r="H122" s="59" t="s">
        <v>126</v>
      </c>
      <c r="I122" s="23" t="s">
        <v>320</v>
      </c>
      <c r="J122" s="11" t="s">
        <v>274</v>
      </c>
      <c r="K122" s="31">
        <v>300</v>
      </c>
      <c r="L122" s="31"/>
      <c r="M122" s="31">
        <f>K122+L122</f>
        <v>300</v>
      </c>
      <c r="N122" s="31">
        <v>300</v>
      </c>
      <c r="O122" s="68">
        <f t="shared" si="11"/>
        <v>0</v>
      </c>
      <c r="P122" s="46"/>
      <c r="Q122" s="68">
        <v>0</v>
      </c>
      <c r="R122" s="68"/>
      <c r="S122" s="70">
        <f t="shared" si="9"/>
        <v>0</v>
      </c>
      <c r="T122" s="68"/>
      <c r="U122" s="69">
        <f t="shared" si="10"/>
        <v>0</v>
      </c>
      <c r="V122" s="27"/>
      <c r="W122" s="9"/>
      <c r="X122" s="9"/>
      <c r="Y122" s="9"/>
    </row>
    <row r="123" spans="1:25">
      <c r="A123" s="81">
        <v>104016</v>
      </c>
      <c r="B123" s="91" t="s">
        <v>278</v>
      </c>
      <c r="C123" s="84">
        <v>1088</v>
      </c>
      <c r="D123" s="81" t="s">
        <v>294</v>
      </c>
      <c r="E123" s="85">
        <v>4</v>
      </c>
      <c r="F123" s="81">
        <v>3</v>
      </c>
      <c r="G123" s="81"/>
      <c r="H123" s="59" t="s">
        <v>126</v>
      </c>
      <c r="I123" s="23" t="s">
        <v>321</v>
      </c>
      <c r="J123" s="11" t="s">
        <v>274</v>
      </c>
      <c r="K123" s="31">
        <v>300</v>
      </c>
      <c r="L123" s="31"/>
      <c r="M123" s="31">
        <f>K123+L123</f>
        <v>300</v>
      </c>
      <c r="N123" s="31">
        <v>300</v>
      </c>
      <c r="O123" s="68">
        <f t="shared" si="11"/>
        <v>0</v>
      </c>
      <c r="P123" s="46"/>
      <c r="Q123" s="68">
        <v>0</v>
      </c>
      <c r="R123" s="68"/>
      <c r="S123" s="70">
        <f t="shared" si="9"/>
        <v>0</v>
      </c>
      <c r="T123" s="68"/>
      <c r="U123" s="69">
        <f t="shared" si="10"/>
        <v>0</v>
      </c>
      <c r="V123" s="27"/>
      <c r="W123" s="9"/>
      <c r="X123" s="9"/>
      <c r="Y123" s="9"/>
    </row>
    <row r="124" spans="1:25">
      <c r="A124" s="81">
        <v>104016</v>
      </c>
      <c r="B124" s="91" t="s">
        <v>278</v>
      </c>
      <c r="C124" s="84">
        <v>1088</v>
      </c>
      <c r="D124" s="81" t="s">
        <v>294</v>
      </c>
      <c r="E124" s="85">
        <v>4</v>
      </c>
      <c r="F124" s="81"/>
      <c r="G124" s="81"/>
      <c r="H124" s="59"/>
      <c r="I124" s="27" t="s">
        <v>116</v>
      </c>
      <c r="J124" s="11" t="s">
        <v>275</v>
      </c>
      <c r="K124" s="31"/>
      <c r="L124" s="31"/>
      <c r="M124" s="31"/>
      <c r="N124" s="31"/>
      <c r="O124" s="68"/>
      <c r="P124" s="9"/>
      <c r="Q124" s="68">
        <v>0</v>
      </c>
      <c r="R124" s="68"/>
      <c r="S124" s="70"/>
      <c r="T124" s="68"/>
      <c r="U124" s="69"/>
      <c r="V124" s="27"/>
      <c r="W124" s="9"/>
      <c r="X124" s="9"/>
      <c r="Y124" s="9"/>
    </row>
    <row r="125" spans="1:25">
      <c r="A125" s="81">
        <v>104016</v>
      </c>
      <c r="B125" s="91" t="s">
        <v>278</v>
      </c>
      <c r="C125" s="84">
        <v>1088</v>
      </c>
      <c r="D125" s="81" t="s">
        <v>294</v>
      </c>
      <c r="E125" s="85">
        <v>4</v>
      </c>
      <c r="F125" s="81"/>
      <c r="G125" s="81"/>
      <c r="H125" s="59"/>
      <c r="I125" s="27" t="s">
        <v>116</v>
      </c>
      <c r="J125" s="11" t="s">
        <v>276</v>
      </c>
      <c r="K125" s="31"/>
      <c r="L125" s="31"/>
      <c r="M125" s="31"/>
      <c r="N125" s="31"/>
      <c r="O125" s="68"/>
      <c r="P125" s="9"/>
      <c r="Q125" s="68">
        <v>0</v>
      </c>
      <c r="R125" s="68"/>
      <c r="S125" s="70"/>
      <c r="T125" s="68"/>
      <c r="U125" s="69"/>
      <c r="V125" s="27"/>
      <c r="W125" s="9"/>
      <c r="X125" s="9"/>
      <c r="Y125" s="9"/>
    </row>
    <row r="126" spans="1:25">
      <c r="A126" s="81">
        <v>104016</v>
      </c>
      <c r="B126" s="91" t="s">
        <v>278</v>
      </c>
      <c r="C126" s="84">
        <v>1088</v>
      </c>
      <c r="D126" s="81" t="s">
        <v>294</v>
      </c>
      <c r="E126" s="85">
        <v>6</v>
      </c>
      <c r="F126" s="81"/>
      <c r="G126" s="81"/>
      <c r="H126" s="59" t="s">
        <v>322</v>
      </c>
      <c r="I126" s="29"/>
      <c r="J126" s="11"/>
      <c r="K126" s="31"/>
      <c r="L126" s="31"/>
      <c r="M126" s="31"/>
      <c r="N126" s="31"/>
      <c r="O126" s="68"/>
      <c r="P126" s="9"/>
      <c r="Q126" s="68">
        <v>7700</v>
      </c>
      <c r="R126" s="68">
        <v>0</v>
      </c>
      <c r="S126" s="70">
        <f>R126+Q126</f>
        <v>7700</v>
      </c>
      <c r="T126" s="70">
        <v>7700</v>
      </c>
      <c r="U126" s="68">
        <f t="shared" si="10"/>
        <v>0</v>
      </c>
      <c r="V126" s="27"/>
      <c r="W126" s="9"/>
      <c r="X126" s="9"/>
      <c r="Y126" s="9"/>
    </row>
    <row r="127" spans="1:25">
      <c r="A127" s="81">
        <v>104016</v>
      </c>
      <c r="B127" s="91" t="s">
        <v>278</v>
      </c>
      <c r="C127" s="84">
        <v>1088</v>
      </c>
      <c r="D127" s="81" t="s">
        <v>294</v>
      </c>
      <c r="E127" s="85">
        <v>6</v>
      </c>
      <c r="F127" s="81">
        <v>1</v>
      </c>
      <c r="G127" s="81"/>
      <c r="H127" s="59"/>
      <c r="I127" s="27" t="s">
        <v>127</v>
      </c>
      <c r="J127" s="11" t="s">
        <v>274</v>
      </c>
      <c r="K127" s="31">
        <v>11</v>
      </c>
      <c r="L127" s="31"/>
      <c r="M127" s="31">
        <f>K127+L127</f>
        <v>11</v>
      </c>
      <c r="N127" s="31">
        <v>11</v>
      </c>
      <c r="O127" s="68">
        <f t="shared" si="11"/>
        <v>0</v>
      </c>
      <c r="P127" s="45"/>
      <c r="Q127" s="68">
        <v>0</v>
      </c>
      <c r="R127" s="68"/>
      <c r="S127" s="70">
        <f>R127+Q127</f>
        <v>0</v>
      </c>
      <c r="T127" s="68">
        <v>0</v>
      </c>
      <c r="U127" s="69">
        <f t="shared" si="10"/>
        <v>0</v>
      </c>
      <c r="V127" s="82"/>
      <c r="W127" s="9"/>
      <c r="X127" s="9"/>
      <c r="Y127" s="9"/>
    </row>
    <row r="128" spans="1:25">
      <c r="A128" s="81">
        <v>104016</v>
      </c>
      <c r="B128" s="91" t="s">
        <v>278</v>
      </c>
      <c r="C128" s="84">
        <v>1088</v>
      </c>
      <c r="D128" s="81" t="s">
        <v>294</v>
      </c>
      <c r="E128" s="85">
        <v>6</v>
      </c>
      <c r="F128" s="81"/>
      <c r="G128" s="81"/>
      <c r="H128" s="59"/>
      <c r="I128" s="27" t="s">
        <v>116</v>
      </c>
      <c r="J128" s="11" t="s">
        <v>275</v>
      </c>
      <c r="K128" s="31"/>
      <c r="L128" s="31"/>
      <c r="M128" s="31"/>
      <c r="N128" s="31"/>
      <c r="O128" s="68"/>
      <c r="P128" s="9"/>
      <c r="Q128" s="68">
        <v>0</v>
      </c>
      <c r="R128" s="68"/>
      <c r="S128" s="70"/>
      <c r="T128" s="68"/>
      <c r="U128" s="69"/>
      <c r="V128" s="27"/>
      <c r="W128" s="9"/>
      <c r="X128" s="9"/>
      <c r="Y128" s="9"/>
    </row>
    <row r="129" spans="1:25">
      <c r="A129" s="81">
        <v>104016</v>
      </c>
      <c r="B129" s="91" t="s">
        <v>278</v>
      </c>
      <c r="C129" s="84">
        <v>1088</v>
      </c>
      <c r="D129" s="81" t="s">
        <v>294</v>
      </c>
      <c r="E129" s="85">
        <v>6</v>
      </c>
      <c r="F129" s="81"/>
      <c r="G129" s="81"/>
      <c r="H129" s="59"/>
      <c r="I129" s="27" t="s">
        <v>116</v>
      </c>
      <c r="J129" s="11" t="s">
        <v>276</v>
      </c>
      <c r="K129" s="31"/>
      <c r="L129" s="31"/>
      <c r="M129" s="31"/>
      <c r="N129" s="31"/>
      <c r="O129" s="68"/>
      <c r="P129" s="9"/>
      <c r="Q129" s="68">
        <v>0</v>
      </c>
      <c r="R129" s="68"/>
      <c r="S129" s="70"/>
      <c r="T129" s="68"/>
      <c r="U129" s="69"/>
      <c r="V129" s="27"/>
      <c r="W129" s="9"/>
      <c r="X129" s="9"/>
      <c r="Y129" s="9"/>
    </row>
    <row r="130" spans="1:25" ht="38.25">
      <c r="A130" s="81">
        <v>104016</v>
      </c>
      <c r="B130" s="91" t="s">
        <v>278</v>
      </c>
      <c r="C130" s="84">
        <v>1088</v>
      </c>
      <c r="D130" s="81" t="s">
        <v>294</v>
      </c>
      <c r="E130" s="85">
        <v>7</v>
      </c>
      <c r="F130" s="81"/>
      <c r="G130" s="81"/>
      <c r="H130" s="59" t="s">
        <v>128</v>
      </c>
      <c r="I130" s="29"/>
      <c r="J130" s="11"/>
      <c r="K130" s="31"/>
      <c r="L130" s="31"/>
      <c r="M130" s="31"/>
      <c r="N130" s="31"/>
      <c r="O130" s="68"/>
      <c r="P130" s="9"/>
      <c r="Q130" s="68">
        <v>19936.400000000001</v>
      </c>
      <c r="R130" s="68">
        <v>0</v>
      </c>
      <c r="S130" s="70">
        <f>R130+Q130</f>
        <v>19936.400000000001</v>
      </c>
      <c r="T130" s="68">
        <v>17017.7</v>
      </c>
      <c r="U130" s="68">
        <f t="shared" si="10"/>
        <v>-2918.7000000000007</v>
      </c>
      <c r="V130" s="27" t="s">
        <v>60</v>
      </c>
      <c r="W130" s="9"/>
      <c r="X130" s="9"/>
      <c r="Y130" s="9"/>
    </row>
    <row r="131" spans="1:25">
      <c r="A131" s="81">
        <v>104016</v>
      </c>
      <c r="B131" s="91" t="s">
        <v>278</v>
      </c>
      <c r="C131" s="84">
        <v>1088</v>
      </c>
      <c r="D131" s="81" t="s">
        <v>294</v>
      </c>
      <c r="E131" s="85">
        <v>7</v>
      </c>
      <c r="F131" s="81">
        <v>1</v>
      </c>
      <c r="G131" s="81"/>
      <c r="H131" s="59"/>
      <c r="I131" s="27" t="s">
        <v>323</v>
      </c>
      <c r="J131" s="11" t="s">
        <v>274</v>
      </c>
      <c r="K131" s="31">
        <v>540</v>
      </c>
      <c r="L131" s="31"/>
      <c r="M131" s="31">
        <f>K131+L131</f>
        <v>540</v>
      </c>
      <c r="N131" s="31">
        <v>540</v>
      </c>
      <c r="O131" s="68">
        <f>N131-M131</f>
        <v>0</v>
      </c>
      <c r="P131" s="27"/>
      <c r="Q131" s="68">
        <v>0</v>
      </c>
      <c r="R131" s="68"/>
      <c r="S131" s="70">
        <f>R131+Q131</f>
        <v>0</v>
      </c>
      <c r="T131" s="68"/>
      <c r="U131" s="69">
        <f t="shared" si="10"/>
        <v>0</v>
      </c>
      <c r="V131" s="27"/>
      <c r="W131" s="9"/>
      <c r="X131" s="9"/>
      <c r="Y131" s="9"/>
    </row>
    <row r="132" spans="1:25">
      <c r="A132" s="81">
        <v>104016</v>
      </c>
      <c r="B132" s="91" t="s">
        <v>278</v>
      </c>
      <c r="C132" s="84">
        <v>1088</v>
      </c>
      <c r="D132" s="81" t="s">
        <v>294</v>
      </c>
      <c r="E132" s="85">
        <v>7</v>
      </c>
      <c r="F132" s="81"/>
      <c r="G132" s="81"/>
      <c r="H132" s="59"/>
      <c r="I132" s="27" t="s">
        <v>116</v>
      </c>
      <c r="J132" s="11" t="s">
        <v>275</v>
      </c>
      <c r="K132" s="31"/>
      <c r="L132" s="31"/>
      <c r="M132" s="31"/>
      <c r="N132" s="31"/>
      <c r="O132" s="68"/>
      <c r="P132" s="9"/>
      <c r="Q132" s="68">
        <v>0</v>
      </c>
      <c r="R132" s="68"/>
      <c r="S132" s="70"/>
      <c r="T132" s="68"/>
      <c r="U132" s="69"/>
      <c r="V132" s="27"/>
      <c r="W132" s="9"/>
      <c r="X132" s="9"/>
      <c r="Y132" s="9"/>
    </row>
    <row r="133" spans="1:25">
      <c r="A133" s="81">
        <v>104016</v>
      </c>
      <c r="B133" s="91" t="s">
        <v>278</v>
      </c>
      <c r="C133" s="84">
        <v>1088</v>
      </c>
      <c r="D133" s="81" t="s">
        <v>294</v>
      </c>
      <c r="E133" s="85">
        <v>7</v>
      </c>
      <c r="F133" s="81"/>
      <c r="G133" s="81"/>
      <c r="H133" s="59"/>
      <c r="I133" s="27" t="s">
        <v>116</v>
      </c>
      <c r="J133" s="11" t="s">
        <v>276</v>
      </c>
      <c r="K133" s="31"/>
      <c r="L133" s="31"/>
      <c r="M133" s="31"/>
      <c r="N133" s="31"/>
      <c r="O133" s="31"/>
      <c r="P133" s="9"/>
      <c r="Q133" s="68">
        <v>0</v>
      </c>
      <c r="R133" s="68"/>
      <c r="S133" s="70"/>
      <c r="T133" s="68"/>
      <c r="U133" s="69"/>
      <c r="V133" s="27"/>
      <c r="W133" s="9"/>
      <c r="X133" s="9"/>
      <c r="Y133" s="9"/>
    </row>
    <row r="134" spans="1:25" ht="38.25">
      <c r="A134" s="81">
        <v>104016</v>
      </c>
      <c r="B134" s="91" t="s">
        <v>278</v>
      </c>
      <c r="C134" s="84">
        <v>1088</v>
      </c>
      <c r="D134" s="81" t="s">
        <v>294</v>
      </c>
      <c r="E134" s="85">
        <v>8</v>
      </c>
      <c r="F134" s="81"/>
      <c r="G134" s="81"/>
      <c r="H134" s="59" t="s">
        <v>324</v>
      </c>
      <c r="I134" s="29"/>
      <c r="J134" s="11"/>
      <c r="K134" s="31"/>
      <c r="L134" s="31"/>
      <c r="M134" s="31"/>
      <c r="N134" s="31"/>
      <c r="O134" s="31"/>
      <c r="P134" s="47"/>
      <c r="Q134" s="68">
        <v>16887.2</v>
      </c>
      <c r="R134" s="68">
        <f>-4200+4419.8</f>
        <v>219.80000000000018</v>
      </c>
      <c r="S134" s="70">
        <f>R134+Q134</f>
        <v>17107</v>
      </c>
      <c r="T134" s="68">
        <v>16737.25</v>
      </c>
      <c r="U134" s="68">
        <f>T134-S134</f>
        <v>-369.75</v>
      </c>
      <c r="V134" s="27" t="s">
        <v>92</v>
      </c>
      <c r="W134" s="9"/>
      <c r="X134" s="9"/>
      <c r="Y134" s="9"/>
    </row>
    <row r="135" spans="1:25" ht="38.25">
      <c r="A135" s="81">
        <v>104016</v>
      </c>
      <c r="B135" s="91" t="s">
        <v>278</v>
      </c>
      <c r="C135" s="84">
        <v>1088</v>
      </c>
      <c r="D135" s="81" t="s">
        <v>294</v>
      </c>
      <c r="E135" s="85">
        <v>8</v>
      </c>
      <c r="F135" s="81">
        <v>1</v>
      </c>
      <c r="G135" s="81"/>
      <c r="H135" s="59"/>
      <c r="I135" s="27" t="s">
        <v>355</v>
      </c>
      <c r="J135" s="11" t="s">
        <v>274</v>
      </c>
      <c r="K135" s="31">
        <v>3217</v>
      </c>
      <c r="L135" s="31"/>
      <c r="M135" s="31">
        <f>K135+L135</f>
        <v>3217</v>
      </c>
      <c r="N135" s="31">
        <v>4793</v>
      </c>
      <c r="O135" s="31">
        <f>N135-M135</f>
        <v>1576</v>
      </c>
      <c r="P135" s="48" t="s">
        <v>5</v>
      </c>
      <c r="Q135" s="68">
        <v>0</v>
      </c>
      <c r="R135" s="68"/>
      <c r="S135" s="70">
        <f>R135+Q135</f>
        <v>0</v>
      </c>
      <c r="T135" s="68"/>
      <c r="U135" s="69">
        <f>T135-S135</f>
        <v>0</v>
      </c>
      <c r="V135" s="27"/>
      <c r="W135" s="9"/>
      <c r="X135" s="9"/>
      <c r="Y135" s="49"/>
    </row>
    <row r="136" spans="1:25" ht="25.5">
      <c r="A136" s="81"/>
      <c r="B136" s="91"/>
      <c r="C136" s="84"/>
      <c r="D136" s="81"/>
      <c r="E136" s="85"/>
      <c r="F136" s="81"/>
      <c r="G136" s="81"/>
      <c r="H136" s="59"/>
      <c r="I136" s="27" t="s">
        <v>346</v>
      </c>
      <c r="J136" s="11" t="s">
        <v>274</v>
      </c>
      <c r="K136" s="31">
        <v>7400</v>
      </c>
      <c r="L136" s="31"/>
      <c r="M136" s="31">
        <f>K136+L136</f>
        <v>7400</v>
      </c>
      <c r="N136" s="31">
        <v>6285</v>
      </c>
      <c r="O136" s="31">
        <f>N136-M136</f>
        <v>-1115</v>
      </c>
      <c r="P136" s="48" t="s">
        <v>95</v>
      </c>
      <c r="Q136" s="68">
        <v>0</v>
      </c>
      <c r="R136" s="68"/>
      <c r="S136" s="70"/>
      <c r="T136" s="68"/>
      <c r="U136" s="69"/>
      <c r="V136" s="27"/>
      <c r="W136" s="9"/>
      <c r="X136" s="9"/>
      <c r="Y136" s="49"/>
    </row>
    <row r="137" spans="1:25" ht="25.5">
      <c r="A137" s="81"/>
      <c r="B137" s="91"/>
      <c r="C137" s="84"/>
      <c r="D137" s="81"/>
      <c r="E137" s="85"/>
      <c r="F137" s="81"/>
      <c r="G137" s="81"/>
      <c r="H137" s="59"/>
      <c r="I137" s="27" t="s">
        <v>370</v>
      </c>
      <c r="J137" s="11" t="s">
        <v>274</v>
      </c>
      <c r="K137" s="31">
        <v>740</v>
      </c>
      <c r="L137" s="31"/>
      <c r="M137" s="31">
        <f>K137+L137</f>
        <v>740</v>
      </c>
      <c r="N137" s="31">
        <v>503</v>
      </c>
      <c r="O137" s="31">
        <f>N137-M137</f>
        <v>-237</v>
      </c>
      <c r="P137" s="48" t="s">
        <v>96</v>
      </c>
      <c r="Q137" s="68">
        <v>0</v>
      </c>
      <c r="R137" s="68"/>
      <c r="S137" s="70"/>
      <c r="T137" s="68"/>
      <c r="U137" s="69"/>
      <c r="V137" s="27"/>
      <c r="W137" s="9"/>
      <c r="X137" s="9"/>
      <c r="Y137" s="49"/>
    </row>
    <row r="138" spans="1:25">
      <c r="A138" s="81">
        <v>104016</v>
      </c>
      <c r="B138" s="91" t="s">
        <v>278</v>
      </c>
      <c r="C138" s="84">
        <v>1088</v>
      </c>
      <c r="D138" s="81" t="s">
        <v>294</v>
      </c>
      <c r="E138" s="85">
        <v>8</v>
      </c>
      <c r="F138" s="81">
        <v>1</v>
      </c>
      <c r="G138" s="81"/>
      <c r="H138" s="59"/>
      <c r="I138" s="27" t="s">
        <v>116</v>
      </c>
      <c r="J138" s="11" t="s">
        <v>275</v>
      </c>
      <c r="K138" s="31"/>
      <c r="L138" s="31"/>
      <c r="M138" s="31"/>
      <c r="N138" s="31"/>
      <c r="O138" s="31"/>
      <c r="P138" s="9"/>
      <c r="Q138" s="68">
        <v>0</v>
      </c>
      <c r="R138" s="68"/>
      <c r="S138" s="70"/>
      <c r="T138" s="68"/>
      <c r="U138" s="69"/>
      <c r="V138" s="27"/>
      <c r="W138" s="9"/>
      <c r="X138" s="9"/>
      <c r="Y138" s="9"/>
    </row>
    <row r="139" spans="1:25">
      <c r="A139" s="81">
        <v>104016</v>
      </c>
      <c r="B139" s="91" t="s">
        <v>278</v>
      </c>
      <c r="C139" s="84">
        <v>1088</v>
      </c>
      <c r="D139" s="81" t="s">
        <v>294</v>
      </c>
      <c r="E139" s="85">
        <v>8</v>
      </c>
      <c r="F139" s="81">
        <v>1</v>
      </c>
      <c r="G139" s="81"/>
      <c r="H139" s="59"/>
      <c r="I139" s="15" t="s">
        <v>116</v>
      </c>
      <c r="J139" s="11" t="s">
        <v>276</v>
      </c>
      <c r="K139" s="31"/>
      <c r="L139" s="31"/>
      <c r="M139" s="31"/>
      <c r="N139" s="31"/>
      <c r="O139" s="31"/>
      <c r="P139" s="9"/>
      <c r="Q139" s="68">
        <v>0</v>
      </c>
      <c r="R139" s="68"/>
      <c r="S139" s="70"/>
      <c r="T139" s="68"/>
      <c r="U139" s="69"/>
      <c r="V139" s="27"/>
      <c r="W139" s="9"/>
      <c r="X139" s="9"/>
      <c r="Y139" s="9"/>
    </row>
    <row r="140" spans="1:25" ht="25.5">
      <c r="A140" s="81">
        <v>104016</v>
      </c>
      <c r="B140" s="91" t="s">
        <v>278</v>
      </c>
      <c r="C140" s="84">
        <v>1088</v>
      </c>
      <c r="D140" s="81" t="s">
        <v>295</v>
      </c>
      <c r="E140" s="85">
        <v>1</v>
      </c>
      <c r="F140" s="81"/>
      <c r="G140" s="81"/>
      <c r="H140" s="59" t="s">
        <v>190</v>
      </c>
      <c r="I140" s="33"/>
      <c r="J140" s="11"/>
      <c r="K140" s="31"/>
      <c r="L140" s="31"/>
      <c r="M140" s="31"/>
      <c r="N140" s="31"/>
      <c r="O140" s="31"/>
      <c r="P140" s="9"/>
      <c r="Q140" s="68">
        <v>14400</v>
      </c>
      <c r="R140" s="68">
        <v>0</v>
      </c>
      <c r="S140" s="70">
        <f>R140+Q140</f>
        <v>14400</v>
      </c>
      <c r="T140" s="68">
        <v>781.7</v>
      </c>
      <c r="U140" s="68">
        <f t="shared" si="10"/>
        <v>-13618.3</v>
      </c>
      <c r="V140" s="27" t="s">
        <v>61</v>
      </c>
      <c r="W140" s="9"/>
      <c r="X140" s="9"/>
      <c r="Y140" s="9"/>
    </row>
    <row r="141" spans="1:25" ht="38.25">
      <c r="A141" s="81">
        <v>104016</v>
      </c>
      <c r="B141" s="91" t="s">
        <v>278</v>
      </c>
      <c r="C141" s="84">
        <v>1088</v>
      </c>
      <c r="D141" s="81" t="s">
        <v>295</v>
      </c>
      <c r="E141" s="85">
        <v>1</v>
      </c>
      <c r="F141" s="81">
        <v>1</v>
      </c>
      <c r="G141" s="81"/>
      <c r="H141" s="59"/>
      <c r="I141" s="27" t="s">
        <v>371</v>
      </c>
      <c r="J141" s="11" t="s">
        <v>302</v>
      </c>
      <c r="K141" s="31">
        <v>800</v>
      </c>
      <c r="L141" s="31"/>
      <c r="M141" s="31">
        <f>K141+L141</f>
        <v>800</v>
      </c>
      <c r="N141" s="31">
        <v>3</v>
      </c>
      <c r="O141" s="31">
        <f>N141-M141</f>
        <v>-797</v>
      </c>
      <c r="P141" s="44" t="s">
        <v>6</v>
      </c>
      <c r="Q141" s="68">
        <v>0</v>
      </c>
      <c r="R141" s="68"/>
      <c r="S141" s="70">
        <f>R141+Q141</f>
        <v>0</v>
      </c>
      <c r="T141" s="68"/>
      <c r="U141" s="69">
        <f t="shared" si="10"/>
        <v>0</v>
      </c>
      <c r="V141" s="27"/>
      <c r="W141" s="9"/>
      <c r="X141" s="9"/>
      <c r="Y141" s="9"/>
    </row>
    <row r="142" spans="1:25" ht="25.5">
      <c r="A142" s="81">
        <v>104016</v>
      </c>
      <c r="B142" s="91" t="s">
        <v>278</v>
      </c>
      <c r="C142" s="84">
        <v>1088</v>
      </c>
      <c r="D142" s="81" t="s">
        <v>295</v>
      </c>
      <c r="E142" s="85">
        <v>1</v>
      </c>
      <c r="F142" s="81"/>
      <c r="G142" s="81"/>
      <c r="H142" s="59"/>
      <c r="I142" s="27" t="s">
        <v>191</v>
      </c>
      <c r="J142" s="11" t="s">
        <v>305</v>
      </c>
      <c r="K142" s="31"/>
      <c r="L142" s="31"/>
      <c r="M142" s="31"/>
      <c r="N142" s="31"/>
      <c r="O142" s="31"/>
      <c r="P142" s="27"/>
      <c r="Q142" s="68">
        <v>0</v>
      </c>
      <c r="R142" s="68"/>
      <c r="S142" s="70"/>
      <c r="T142" s="68"/>
      <c r="U142" s="69"/>
      <c r="V142" s="27"/>
      <c r="W142" s="9"/>
      <c r="X142" s="9"/>
      <c r="Y142" s="9"/>
    </row>
    <row r="143" spans="1:25" ht="38.25">
      <c r="A143" s="81">
        <v>104016</v>
      </c>
      <c r="B143" s="91" t="s">
        <v>278</v>
      </c>
      <c r="C143" s="84">
        <v>1088</v>
      </c>
      <c r="D143" s="81" t="s">
        <v>295</v>
      </c>
      <c r="E143" s="85">
        <v>1</v>
      </c>
      <c r="F143" s="81"/>
      <c r="G143" s="81"/>
      <c r="H143" s="59"/>
      <c r="I143" s="33"/>
      <c r="J143" s="11" t="s">
        <v>303</v>
      </c>
      <c r="K143" s="31" t="s">
        <v>233</v>
      </c>
      <c r="L143" s="31"/>
      <c r="M143" s="31" t="s">
        <v>233</v>
      </c>
      <c r="N143" s="31" t="s">
        <v>233</v>
      </c>
      <c r="O143" s="31"/>
      <c r="P143" s="27"/>
      <c r="Q143" s="68">
        <v>0</v>
      </c>
      <c r="R143" s="68"/>
      <c r="S143" s="70"/>
      <c r="T143" s="68"/>
      <c r="U143" s="69"/>
      <c r="V143" s="27"/>
      <c r="W143" s="9"/>
      <c r="X143" s="9"/>
      <c r="Y143" s="9"/>
    </row>
    <row r="144" spans="1:25" ht="76.5">
      <c r="A144" s="81">
        <v>104016</v>
      </c>
      <c r="B144" s="91" t="s">
        <v>278</v>
      </c>
      <c r="C144" s="84">
        <v>1088</v>
      </c>
      <c r="D144" s="81" t="s">
        <v>295</v>
      </c>
      <c r="E144" s="85">
        <v>2</v>
      </c>
      <c r="F144" s="81"/>
      <c r="G144" s="81"/>
      <c r="H144" s="59" t="s">
        <v>347</v>
      </c>
      <c r="I144" s="33"/>
      <c r="J144" s="11"/>
      <c r="K144" s="31"/>
      <c r="L144" s="31"/>
      <c r="M144" s="31"/>
      <c r="N144" s="31"/>
      <c r="O144" s="31"/>
      <c r="P144" s="24"/>
      <c r="Q144" s="68">
        <v>77250</v>
      </c>
      <c r="R144" s="68">
        <v>0</v>
      </c>
      <c r="S144" s="70">
        <f t="shared" ref="S144:S150" si="12">R144+Q144</f>
        <v>77250</v>
      </c>
      <c r="T144" s="70">
        <v>45516.43</v>
      </c>
      <c r="U144" s="68">
        <f t="shared" si="10"/>
        <v>-31733.57</v>
      </c>
      <c r="V144" s="27" t="s">
        <v>93</v>
      </c>
      <c r="W144" s="9"/>
      <c r="X144" s="9"/>
      <c r="Y144" s="9"/>
    </row>
    <row r="145" spans="1:25" ht="38.25">
      <c r="A145" s="81">
        <v>104016</v>
      </c>
      <c r="B145" s="91" t="s">
        <v>278</v>
      </c>
      <c r="C145" s="84">
        <v>1088</v>
      </c>
      <c r="D145" s="81" t="s">
        <v>295</v>
      </c>
      <c r="E145" s="85">
        <v>2</v>
      </c>
      <c r="F145" s="81">
        <v>1</v>
      </c>
      <c r="G145" s="81"/>
      <c r="H145" s="59"/>
      <c r="I145" s="15" t="s">
        <v>348</v>
      </c>
      <c r="J145" s="11" t="s">
        <v>302</v>
      </c>
      <c r="K145" s="31">
        <v>78</v>
      </c>
      <c r="L145" s="31"/>
      <c r="M145" s="31">
        <f>K145+L145</f>
        <v>78</v>
      </c>
      <c r="N145" s="31">
        <v>70</v>
      </c>
      <c r="O145" s="31">
        <f>N145-M145</f>
        <v>-8</v>
      </c>
      <c r="P145" s="50" t="s">
        <v>24</v>
      </c>
      <c r="Q145" s="68">
        <v>0</v>
      </c>
      <c r="R145" s="68"/>
      <c r="S145" s="70">
        <f t="shared" si="12"/>
        <v>0</v>
      </c>
      <c r="T145" s="68"/>
      <c r="U145" s="69">
        <f t="shared" si="10"/>
        <v>0</v>
      </c>
      <c r="V145" s="27"/>
      <c r="W145" s="9"/>
      <c r="X145" s="9"/>
      <c r="Y145" s="9"/>
    </row>
    <row r="146" spans="1:25">
      <c r="A146" s="81"/>
      <c r="B146" s="91"/>
      <c r="C146" s="84"/>
      <c r="D146" s="81"/>
      <c r="E146" s="85"/>
      <c r="F146" s="81"/>
      <c r="G146" s="81"/>
      <c r="H146" s="59"/>
      <c r="I146" s="27" t="s">
        <v>372</v>
      </c>
      <c r="J146" s="11" t="s">
        <v>302</v>
      </c>
      <c r="K146" s="31">
        <v>4</v>
      </c>
      <c r="L146" s="31"/>
      <c r="M146" s="31">
        <f>K146+L146</f>
        <v>4</v>
      </c>
      <c r="N146" s="31">
        <v>10</v>
      </c>
      <c r="O146" s="31">
        <f>N146-M146</f>
        <v>6</v>
      </c>
      <c r="P146" s="50"/>
      <c r="Q146" s="68">
        <v>0</v>
      </c>
      <c r="R146" s="68"/>
      <c r="S146" s="70"/>
      <c r="T146" s="68"/>
      <c r="U146" s="69"/>
      <c r="V146" s="27"/>
      <c r="W146" s="9"/>
      <c r="X146" s="9"/>
      <c r="Y146" s="9"/>
    </row>
    <row r="147" spans="1:25" ht="25.5">
      <c r="A147" s="81">
        <v>104016</v>
      </c>
      <c r="B147" s="91" t="s">
        <v>278</v>
      </c>
      <c r="C147" s="84">
        <v>1088</v>
      </c>
      <c r="D147" s="81" t="s">
        <v>295</v>
      </c>
      <c r="E147" s="85">
        <v>2</v>
      </c>
      <c r="F147" s="81"/>
      <c r="G147" s="81"/>
      <c r="H147" s="59"/>
      <c r="I147" s="33" t="s">
        <v>374</v>
      </c>
      <c r="J147" s="11" t="s">
        <v>305</v>
      </c>
      <c r="K147" s="31"/>
      <c r="L147" s="31"/>
      <c r="M147" s="31"/>
      <c r="N147" s="31"/>
      <c r="O147" s="31"/>
      <c r="P147" s="27"/>
      <c r="Q147" s="68">
        <v>0</v>
      </c>
      <c r="R147" s="68"/>
      <c r="S147" s="70">
        <f t="shared" si="12"/>
        <v>0</v>
      </c>
      <c r="T147" s="68"/>
      <c r="U147" s="69">
        <f t="shared" si="10"/>
        <v>0</v>
      </c>
      <c r="V147" s="27"/>
      <c r="W147" s="9"/>
      <c r="X147" s="9"/>
      <c r="Y147" s="9"/>
    </row>
    <row r="148" spans="1:25" ht="25.5">
      <c r="A148" s="81">
        <v>104016</v>
      </c>
      <c r="B148" s="91" t="s">
        <v>278</v>
      </c>
      <c r="C148" s="84">
        <v>1088</v>
      </c>
      <c r="D148" s="81" t="s">
        <v>295</v>
      </c>
      <c r="E148" s="85">
        <v>2</v>
      </c>
      <c r="F148" s="81"/>
      <c r="G148" s="81"/>
      <c r="H148" s="59"/>
      <c r="I148" s="33"/>
      <c r="J148" s="11" t="s">
        <v>303</v>
      </c>
      <c r="K148" s="31" t="s">
        <v>232</v>
      </c>
      <c r="L148" s="31"/>
      <c r="M148" s="31" t="s">
        <v>232</v>
      </c>
      <c r="N148" s="31" t="s">
        <v>232</v>
      </c>
      <c r="O148" s="31"/>
      <c r="P148" s="27"/>
      <c r="Q148" s="68">
        <v>0</v>
      </c>
      <c r="R148" s="68"/>
      <c r="S148" s="70">
        <f t="shared" si="12"/>
        <v>0</v>
      </c>
      <c r="T148" s="68"/>
      <c r="U148" s="69">
        <f t="shared" si="10"/>
        <v>0</v>
      </c>
      <c r="V148" s="27"/>
      <c r="W148" s="9"/>
      <c r="X148" s="9"/>
      <c r="Y148" s="9"/>
    </row>
    <row r="149" spans="1:25" ht="63.75">
      <c r="A149" s="81">
        <v>104016</v>
      </c>
      <c r="B149" s="91" t="s">
        <v>278</v>
      </c>
      <c r="C149" s="84">
        <v>1088</v>
      </c>
      <c r="D149" s="81" t="s">
        <v>295</v>
      </c>
      <c r="E149" s="85">
        <v>3</v>
      </c>
      <c r="F149" s="81"/>
      <c r="G149" s="81"/>
      <c r="H149" s="59" t="s">
        <v>349</v>
      </c>
      <c r="I149" s="33"/>
      <c r="J149" s="11"/>
      <c r="K149" s="31"/>
      <c r="L149" s="31"/>
      <c r="M149" s="31"/>
      <c r="N149" s="31"/>
      <c r="O149" s="31"/>
      <c r="P149" s="27"/>
      <c r="Q149" s="68">
        <v>301140</v>
      </c>
      <c r="R149" s="68">
        <f>-164000</f>
        <v>-164000</v>
      </c>
      <c r="S149" s="70">
        <f t="shared" si="12"/>
        <v>137140</v>
      </c>
      <c r="T149" s="68">
        <v>136942.76999999999</v>
      </c>
      <c r="U149" s="68">
        <f>T149-S149</f>
        <v>-197.23000000001048</v>
      </c>
      <c r="V149" s="27" t="s">
        <v>94</v>
      </c>
      <c r="W149" s="9"/>
      <c r="X149" s="9"/>
      <c r="Y149" s="9"/>
    </row>
    <row r="150" spans="1:25" ht="51">
      <c r="A150" s="81">
        <v>104016</v>
      </c>
      <c r="B150" s="91" t="s">
        <v>278</v>
      </c>
      <c r="C150" s="84">
        <v>1088</v>
      </c>
      <c r="D150" s="81" t="s">
        <v>295</v>
      </c>
      <c r="E150" s="85">
        <v>3</v>
      </c>
      <c r="F150" s="81"/>
      <c r="G150" s="81"/>
      <c r="H150" s="59"/>
      <c r="I150" s="27" t="s">
        <v>350</v>
      </c>
      <c r="J150" s="11" t="s">
        <v>302</v>
      </c>
      <c r="K150" s="31">
        <v>450</v>
      </c>
      <c r="L150" s="31"/>
      <c r="M150" s="31">
        <f>K150+L150</f>
        <v>450</v>
      </c>
      <c r="N150" s="31">
        <v>283</v>
      </c>
      <c r="O150" s="31">
        <f>N150-M150</f>
        <v>-167</v>
      </c>
      <c r="P150" s="51" t="s">
        <v>25</v>
      </c>
      <c r="Q150" s="68">
        <v>0</v>
      </c>
      <c r="R150" s="68"/>
      <c r="S150" s="70">
        <f t="shared" si="12"/>
        <v>0</v>
      </c>
      <c r="T150" s="68"/>
      <c r="U150" s="69">
        <f t="shared" si="10"/>
        <v>0</v>
      </c>
      <c r="V150" s="27"/>
      <c r="W150" s="9"/>
      <c r="X150" s="9"/>
      <c r="Y150" s="9"/>
    </row>
    <row r="151" spans="1:25" ht="76.5">
      <c r="A151" s="81"/>
      <c r="B151" s="91"/>
      <c r="C151" s="84"/>
      <c r="D151" s="81"/>
      <c r="E151" s="85"/>
      <c r="F151" s="81"/>
      <c r="G151" s="81"/>
      <c r="H151" s="59"/>
      <c r="I151" s="27" t="s">
        <v>373</v>
      </c>
      <c r="J151" s="11" t="s">
        <v>302</v>
      </c>
      <c r="K151" s="31">
        <v>257</v>
      </c>
      <c r="L151" s="31"/>
      <c r="M151" s="31">
        <f>K151+L151</f>
        <v>257</v>
      </c>
      <c r="N151" s="31">
        <v>149</v>
      </c>
      <c r="O151" s="31">
        <f>N151-M151</f>
        <v>-108</v>
      </c>
      <c r="P151" s="51" t="s">
        <v>26</v>
      </c>
      <c r="Q151" s="68">
        <v>0</v>
      </c>
      <c r="R151" s="68"/>
      <c r="S151" s="70"/>
      <c r="T151" s="68"/>
      <c r="U151" s="69"/>
      <c r="V151" s="27"/>
      <c r="W151" s="9"/>
      <c r="X151" s="9"/>
      <c r="Y151" s="9"/>
    </row>
    <row r="152" spans="1:25" ht="38.25">
      <c r="A152" s="81"/>
      <c r="B152" s="91"/>
      <c r="C152" s="84"/>
      <c r="D152" s="81"/>
      <c r="E152" s="85"/>
      <c r="F152" s="81"/>
      <c r="G152" s="81"/>
      <c r="H152" s="59"/>
      <c r="I152" s="27" t="s">
        <v>351</v>
      </c>
      <c r="J152" s="11" t="s">
        <v>302</v>
      </c>
      <c r="K152" s="31">
        <v>112</v>
      </c>
      <c r="L152" s="31"/>
      <c r="M152" s="31">
        <f>K152+L152</f>
        <v>112</v>
      </c>
      <c r="N152" s="31">
        <v>1</v>
      </c>
      <c r="O152" s="31">
        <f>N152-M152</f>
        <v>-111</v>
      </c>
      <c r="P152" s="51" t="s">
        <v>7</v>
      </c>
      <c r="Q152" s="68">
        <v>0</v>
      </c>
      <c r="R152" s="68"/>
      <c r="S152" s="70"/>
      <c r="T152" s="68"/>
      <c r="U152" s="69"/>
      <c r="V152" s="27"/>
      <c r="W152" s="9"/>
      <c r="X152" s="9"/>
      <c r="Y152" s="9"/>
    </row>
    <row r="153" spans="1:25" ht="25.5">
      <c r="A153" s="81">
        <v>104016</v>
      </c>
      <c r="B153" s="91" t="s">
        <v>278</v>
      </c>
      <c r="C153" s="84">
        <v>1088</v>
      </c>
      <c r="D153" s="81" t="s">
        <v>295</v>
      </c>
      <c r="E153" s="85">
        <v>3</v>
      </c>
      <c r="F153" s="81"/>
      <c r="G153" s="81"/>
      <c r="H153" s="59"/>
      <c r="I153" s="33" t="s">
        <v>374</v>
      </c>
      <c r="J153" s="11" t="s">
        <v>305</v>
      </c>
      <c r="K153" s="31"/>
      <c r="L153" s="31"/>
      <c r="M153" s="31"/>
      <c r="N153" s="31"/>
      <c r="O153" s="31"/>
      <c r="P153" s="27"/>
      <c r="Q153" s="68">
        <v>0</v>
      </c>
      <c r="R153" s="68"/>
      <c r="S153" s="70"/>
      <c r="T153" s="68"/>
      <c r="U153" s="69"/>
      <c r="V153" s="27"/>
      <c r="W153" s="9"/>
      <c r="X153" s="9"/>
      <c r="Y153" s="9"/>
    </row>
    <row r="154" spans="1:25" ht="38.25">
      <c r="A154" s="81">
        <v>104016</v>
      </c>
      <c r="B154" s="91" t="s">
        <v>278</v>
      </c>
      <c r="C154" s="84">
        <v>1088</v>
      </c>
      <c r="D154" s="81" t="s">
        <v>295</v>
      </c>
      <c r="E154" s="85">
        <v>3</v>
      </c>
      <c r="F154" s="81"/>
      <c r="G154" s="81"/>
      <c r="H154" s="59"/>
      <c r="I154" s="33"/>
      <c r="J154" s="11" t="s">
        <v>276</v>
      </c>
      <c r="K154" s="31" t="s">
        <v>233</v>
      </c>
      <c r="L154" s="31"/>
      <c r="M154" s="31" t="s">
        <v>233</v>
      </c>
      <c r="N154" s="31" t="s">
        <v>233</v>
      </c>
      <c r="O154" s="31"/>
      <c r="P154" s="27"/>
      <c r="Q154" s="68">
        <v>0</v>
      </c>
      <c r="R154" s="68"/>
      <c r="S154" s="70"/>
      <c r="T154" s="68"/>
      <c r="U154" s="69"/>
      <c r="V154" s="27"/>
      <c r="W154" s="9"/>
      <c r="X154" s="9"/>
      <c r="Y154" s="9"/>
    </row>
    <row r="155" spans="1:25" ht="25.5">
      <c r="A155" s="81">
        <v>104016</v>
      </c>
      <c r="B155" s="91" t="s">
        <v>278</v>
      </c>
      <c r="C155" s="84">
        <v>1088</v>
      </c>
      <c r="D155" s="81" t="s">
        <v>295</v>
      </c>
      <c r="E155" s="85">
        <v>4</v>
      </c>
      <c r="F155" s="81"/>
      <c r="G155" s="81"/>
      <c r="H155" s="59" t="s">
        <v>352</v>
      </c>
      <c r="I155" s="33"/>
      <c r="J155" s="11"/>
      <c r="K155" s="31"/>
      <c r="L155" s="31"/>
      <c r="M155" s="31"/>
      <c r="N155" s="31"/>
      <c r="O155" s="31"/>
      <c r="P155" s="27"/>
      <c r="Q155" s="68">
        <v>77850</v>
      </c>
      <c r="R155" s="68">
        <v>-20000</v>
      </c>
      <c r="S155" s="70">
        <f>R155+Q155</f>
        <v>57850</v>
      </c>
      <c r="T155" s="68">
        <v>57404.99</v>
      </c>
      <c r="U155" s="68">
        <f t="shared" si="10"/>
        <v>-445.01000000000204</v>
      </c>
      <c r="V155" s="27" t="s">
        <v>63</v>
      </c>
      <c r="W155" s="9"/>
      <c r="X155" s="9"/>
      <c r="Y155" s="9"/>
    </row>
    <row r="156" spans="1:25" ht="25.5">
      <c r="A156" s="81">
        <v>104016</v>
      </c>
      <c r="B156" s="91" t="s">
        <v>278</v>
      </c>
      <c r="C156" s="84">
        <v>1088</v>
      </c>
      <c r="D156" s="81" t="s">
        <v>295</v>
      </c>
      <c r="E156" s="85">
        <v>4</v>
      </c>
      <c r="F156" s="81">
        <v>1</v>
      </c>
      <c r="G156" s="81"/>
      <c r="H156" s="59"/>
      <c r="I156" s="27" t="s">
        <v>192</v>
      </c>
      <c r="J156" s="11" t="s">
        <v>302</v>
      </c>
      <c r="K156" s="31">
        <v>75</v>
      </c>
      <c r="L156" s="31"/>
      <c r="M156" s="31">
        <f>K156+L156</f>
        <v>75</v>
      </c>
      <c r="N156" s="31">
        <v>81</v>
      </c>
      <c r="O156" s="31">
        <f>N156-M156</f>
        <v>6</v>
      </c>
      <c r="P156" s="50" t="s">
        <v>27</v>
      </c>
      <c r="Q156" s="68">
        <v>0</v>
      </c>
      <c r="R156" s="68"/>
      <c r="S156" s="70">
        <f>R156+Q156</f>
        <v>0</v>
      </c>
      <c r="T156" s="68"/>
      <c r="U156" s="69">
        <f t="shared" si="10"/>
        <v>0</v>
      </c>
      <c r="V156" s="27"/>
      <c r="W156" s="9"/>
      <c r="X156" s="9"/>
      <c r="Y156" s="9"/>
    </row>
    <row r="157" spans="1:25" ht="25.5">
      <c r="A157" s="81">
        <v>104016</v>
      </c>
      <c r="B157" s="91" t="s">
        <v>278</v>
      </c>
      <c r="C157" s="84">
        <v>1088</v>
      </c>
      <c r="D157" s="81" t="s">
        <v>295</v>
      </c>
      <c r="E157" s="85">
        <v>4</v>
      </c>
      <c r="F157" s="81"/>
      <c r="G157" s="81"/>
      <c r="H157" s="59"/>
      <c r="I157" s="33" t="s">
        <v>193</v>
      </c>
      <c r="J157" s="11" t="s">
        <v>305</v>
      </c>
      <c r="K157" s="31"/>
      <c r="L157" s="31"/>
      <c r="M157" s="31"/>
      <c r="N157" s="31"/>
      <c r="O157" s="31"/>
      <c r="P157" s="27"/>
      <c r="Q157" s="68">
        <v>0</v>
      </c>
      <c r="R157" s="68"/>
      <c r="S157" s="70"/>
      <c r="T157" s="68"/>
      <c r="U157" s="69"/>
      <c r="V157" s="27"/>
      <c r="W157" s="9"/>
      <c r="X157" s="9"/>
      <c r="Y157" s="9"/>
    </row>
    <row r="158" spans="1:25" ht="25.5">
      <c r="A158" s="81">
        <v>104016</v>
      </c>
      <c r="B158" s="91" t="s">
        <v>278</v>
      </c>
      <c r="C158" s="84">
        <v>1088</v>
      </c>
      <c r="D158" s="81" t="s">
        <v>295</v>
      </c>
      <c r="E158" s="85">
        <v>4</v>
      </c>
      <c r="F158" s="81"/>
      <c r="G158" s="81"/>
      <c r="H158" s="59"/>
      <c r="I158" s="33"/>
      <c r="J158" s="11" t="s">
        <v>303</v>
      </c>
      <c r="K158" s="31" t="s">
        <v>232</v>
      </c>
      <c r="L158" s="31"/>
      <c r="M158" s="31" t="s">
        <v>232</v>
      </c>
      <c r="N158" s="31" t="s">
        <v>232</v>
      </c>
      <c r="O158" s="31"/>
      <c r="P158" s="27"/>
      <c r="Q158" s="68">
        <v>0</v>
      </c>
      <c r="R158" s="68"/>
      <c r="S158" s="70"/>
      <c r="T158" s="68"/>
      <c r="U158" s="69"/>
      <c r="V158" s="27"/>
      <c r="W158" s="9"/>
      <c r="X158" s="9"/>
      <c r="Y158" s="9"/>
    </row>
    <row r="159" spans="1:25" ht="51">
      <c r="A159" s="81">
        <v>104016</v>
      </c>
      <c r="B159" s="91" t="s">
        <v>278</v>
      </c>
      <c r="C159" s="84">
        <v>1088</v>
      </c>
      <c r="D159" s="81" t="s">
        <v>295</v>
      </c>
      <c r="E159" s="85">
        <v>7</v>
      </c>
      <c r="F159" s="81"/>
      <c r="G159" s="81"/>
      <c r="H159" s="59" t="s">
        <v>367</v>
      </c>
      <c r="I159" s="33"/>
      <c r="J159" s="11"/>
      <c r="K159" s="31"/>
      <c r="L159" s="31"/>
      <c r="M159" s="31"/>
      <c r="N159" s="31"/>
      <c r="O159" s="31"/>
      <c r="P159" s="52"/>
      <c r="Q159" s="68">
        <v>114432.5</v>
      </c>
      <c r="R159" s="68"/>
      <c r="S159" s="70">
        <f>R159+Q159</f>
        <v>114432.5</v>
      </c>
      <c r="T159" s="68">
        <v>106270.11</v>
      </c>
      <c r="U159" s="68">
        <f t="shared" si="10"/>
        <v>-8162.3899999999994</v>
      </c>
      <c r="V159" s="27" t="s">
        <v>64</v>
      </c>
      <c r="W159" s="9"/>
      <c r="X159" s="9"/>
      <c r="Y159" s="9"/>
    </row>
    <row r="160" spans="1:25" ht="25.5">
      <c r="A160" s="81">
        <v>104016</v>
      </c>
      <c r="B160" s="91" t="s">
        <v>278</v>
      </c>
      <c r="C160" s="84">
        <v>1088</v>
      </c>
      <c r="D160" s="81" t="s">
        <v>295</v>
      </c>
      <c r="E160" s="85">
        <v>7</v>
      </c>
      <c r="F160" s="81">
        <v>1</v>
      </c>
      <c r="G160" s="81"/>
      <c r="H160" s="33"/>
      <c r="I160" s="27" t="s">
        <v>353</v>
      </c>
      <c r="J160" s="11" t="s">
        <v>302</v>
      </c>
      <c r="K160" s="31">
        <v>350</v>
      </c>
      <c r="L160" s="31"/>
      <c r="M160" s="31">
        <f>K160+L160</f>
        <v>350</v>
      </c>
      <c r="N160" s="31">
        <v>352</v>
      </c>
      <c r="O160" s="31">
        <f>N160-M160</f>
        <v>2</v>
      </c>
      <c r="P160" s="53" t="s">
        <v>28</v>
      </c>
      <c r="Q160" s="68">
        <v>0</v>
      </c>
      <c r="R160" s="68"/>
      <c r="S160" s="70">
        <f t="shared" ref="S160:S169" si="13">R160+Q160</f>
        <v>0</v>
      </c>
      <c r="T160" s="68"/>
      <c r="U160" s="69">
        <f t="shared" si="10"/>
        <v>0</v>
      </c>
      <c r="V160" s="53"/>
      <c r="W160" s="9"/>
      <c r="X160" s="9"/>
      <c r="Y160" s="9"/>
    </row>
    <row r="161" spans="1:25">
      <c r="A161" s="81"/>
      <c r="B161" s="91"/>
      <c r="C161" s="84"/>
      <c r="D161" s="81"/>
      <c r="E161" s="85"/>
      <c r="F161" s="81"/>
      <c r="G161" s="81"/>
      <c r="H161" s="33"/>
      <c r="I161" s="27" t="s">
        <v>373</v>
      </c>
      <c r="J161" s="11" t="s">
        <v>302</v>
      </c>
      <c r="K161" s="31">
        <v>22</v>
      </c>
      <c r="L161" s="31"/>
      <c r="M161" s="31">
        <f>K161+L161</f>
        <v>22</v>
      </c>
      <c r="N161" s="31">
        <v>7</v>
      </c>
      <c r="O161" s="31">
        <f>N161-M161</f>
        <v>-15</v>
      </c>
      <c r="P161" s="53" t="s">
        <v>29</v>
      </c>
      <c r="Q161" s="68">
        <v>0</v>
      </c>
      <c r="R161" s="68"/>
      <c r="S161" s="70"/>
      <c r="T161" s="68"/>
      <c r="U161" s="69"/>
      <c r="V161" s="53"/>
      <c r="W161" s="9"/>
      <c r="X161" s="9"/>
      <c r="Y161" s="9"/>
    </row>
    <row r="162" spans="1:25" ht="25.5">
      <c r="A162" s="81">
        <v>104016</v>
      </c>
      <c r="B162" s="91" t="s">
        <v>278</v>
      </c>
      <c r="C162" s="84">
        <v>1088</v>
      </c>
      <c r="D162" s="81" t="s">
        <v>295</v>
      </c>
      <c r="E162" s="85">
        <v>7</v>
      </c>
      <c r="F162" s="81"/>
      <c r="G162" s="81"/>
      <c r="H162" s="33"/>
      <c r="I162" s="33" t="s">
        <v>374</v>
      </c>
      <c r="J162" s="11" t="s">
        <v>305</v>
      </c>
      <c r="K162" s="31"/>
      <c r="L162" s="31"/>
      <c r="M162" s="31"/>
      <c r="N162" s="31"/>
      <c r="O162" s="31"/>
      <c r="P162" s="27"/>
      <c r="Q162" s="68">
        <v>0</v>
      </c>
      <c r="R162" s="68"/>
      <c r="S162" s="70">
        <f t="shared" si="13"/>
        <v>0</v>
      </c>
      <c r="T162" s="68"/>
      <c r="U162" s="69">
        <f t="shared" si="10"/>
        <v>0</v>
      </c>
      <c r="V162" s="27"/>
      <c r="W162" s="9"/>
      <c r="X162" s="9"/>
      <c r="Y162" s="9"/>
    </row>
    <row r="163" spans="1:25" ht="25.5">
      <c r="A163" s="81">
        <v>104016</v>
      </c>
      <c r="B163" s="91" t="s">
        <v>278</v>
      </c>
      <c r="C163" s="84">
        <v>1088</v>
      </c>
      <c r="D163" s="81" t="s">
        <v>295</v>
      </c>
      <c r="E163" s="85">
        <v>7</v>
      </c>
      <c r="F163" s="81"/>
      <c r="G163" s="81"/>
      <c r="H163" s="33"/>
      <c r="I163" s="54"/>
      <c r="J163" s="11" t="s">
        <v>303</v>
      </c>
      <c r="K163" s="31" t="s">
        <v>234</v>
      </c>
      <c r="L163" s="31"/>
      <c r="M163" s="31" t="s">
        <v>234</v>
      </c>
      <c r="N163" s="31" t="s">
        <v>234</v>
      </c>
      <c r="O163" s="31"/>
      <c r="P163" s="27"/>
      <c r="Q163" s="68">
        <v>0</v>
      </c>
      <c r="R163" s="68"/>
      <c r="S163" s="70">
        <f t="shared" si="13"/>
        <v>0</v>
      </c>
      <c r="T163" s="68"/>
      <c r="U163" s="69">
        <f t="shared" si="10"/>
        <v>0</v>
      </c>
      <c r="V163" s="27"/>
      <c r="W163" s="9"/>
      <c r="X163" s="9"/>
      <c r="Y163" s="9"/>
    </row>
    <row r="164" spans="1:25" ht="38.25">
      <c r="A164" s="81">
        <v>104016</v>
      </c>
      <c r="B164" s="91" t="s">
        <v>278</v>
      </c>
      <c r="C164" s="84">
        <v>1088</v>
      </c>
      <c r="D164" s="81" t="s">
        <v>295</v>
      </c>
      <c r="E164" s="85">
        <v>8</v>
      </c>
      <c r="F164" s="81"/>
      <c r="G164" s="81"/>
      <c r="H164" s="87" t="s">
        <v>354</v>
      </c>
      <c r="I164" s="33"/>
      <c r="J164" s="11"/>
      <c r="K164" s="31"/>
      <c r="L164" s="31"/>
      <c r="M164" s="31"/>
      <c r="N164" s="31"/>
      <c r="O164" s="31"/>
      <c r="P164" s="27"/>
      <c r="Q164" s="68">
        <v>153500</v>
      </c>
      <c r="R164" s="68">
        <v>-49600</v>
      </c>
      <c r="S164" s="70">
        <f t="shared" si="13"/>
        <v>103900</v>
      </c>
      <c r="T164" s="68">
        <v>101443</v>
      </c>
      <c r="U164" s="68">
        <f t="shared" si="10"/>
        <v>-2457</v>
      </c>
      <c r="V164" s="27" t="s">
        <v>62</v>
      </c>
      <c r="W164" s="9"/>
      <c r="X164" s="9"/>
      <c r="Y164" s="9"/>
    </row>
    <row r="165" spans="1:25" ht="51">
      <c r="A165" s="81"/>
      <c r="B165" s="91"/>
      <c r="C165" s="84"/>
      <c r="D165" s="81"/>
      <c r="E165" s="85"/>
      <c r="F165" s="81"/>
      <c r="G165" s="81"/>
      <c r="H165" s="87"/>
      <c r="I165" s="39" t="s">
        <v>325</v>
      </c>
      <c r="J165" s="11" t="s">
        <v>302</v>
      </c>
      <c r="K165" s="31">
        <v>460</v>
      </c>
      <c r="L165" s="31"/>
      <c r="M165" s="31">
        <f>K165+L165</f>
        <v>460</v>
      </c>
      <c r="N165" s="31">
        <v>471</v>
      </c>
      <c r="O165" s="31">
        <f>N165-M165</f>
        <v>11</v>
      </c>
      <c r="P165" s="55" t="s">
        <v>30</v>
      </c>
      <c r="Q165" s="68">
        <v>0</v>
      </c>
      <c r="R165" s="68"/>
      <c r="S165" s="70"/>
      <c r="T165" s="68"/>
      <c r="U165" s="68"/>
      <c r="V165" s="27"/>
      <c r="W165" s="9"/>
      <c r="X165" s="9"/>
      <c r="Y165" s="9"/>
    </row>
    <row r="166" spans="1:25" ht="76.5">
      <c r="A166" s="81"/>
      <c r="B166" s="91"/>
      <c r="C166" s="84"/>
      <c r="D166" s="81"/>
      <c r="E166" s="85"/>
      <c r="F166" s="81"/>
      <c r="G166" s="81"/>
      <c r="H166" s="87"/>
      <c r="I166" s="39" t="s">
        <v>326</v>
      </c>
      <c r="J166" s="11" t="s">
        <v>302</v>
      </c>
      <c r="K166" s="31">
        <v>123</v>
      </c>
      <c r="L166" s="31"/>
      <c r="M166" s="31">
        <f>K166+L166</f>
        <v>123</v>
      </c>
      <c r="N166" s="31">
        <v>29</v>
      </c>
      <c r="O166" s="31">
        <f>N166-M166</f>
        <v>-94</v>
      </c>
      <c r="P166" s="55" t="s">
        <v>31</v>
      </c>
      <c r="Q166" s="68">
        <v>0</v>
      </c>
      <c r="R166" s="68"/>
      <c r="S166" s="70"/>
      <c r="T166" s="68"/>
      <c r="U166" s="68"/>
      <c r="V166" s="27"/>
      <c r="W166" s="9"/>
      <c r="X166" s="9"/>
      <c r="Y166" s="9"/>
    </row>
    <row r="167" spans="1:25" ht="25.5">
      <c r="A167" s="81">
        <v>104016</v>
      </c>
      <c r="B167" s="91" t="s">
        <v>278</v>
      </c>
      <c r="C167" s="84">
        <v>1088</v>
      </c>
      <c r="D167" s="81" t="s">
        <v>295</v>
      </c>
      <c r="E167" s="85">
        <v>8</v>
      </c>
      <c r="F167" s="81"/>
      <c r="G167" s="81"/>
      <c r="H167" s="33"/>
      <c r="I167" s="39" t="s">
        <v>374</v>
      </c>
      <c r="J167" s="11" t="s">
        <v>305</v>
      </c>
      <c r="K167" s="31"/>
      <c r="L167" s="31"/>
      <c r="M167" s="31"/>
      <c r="N167" s="31"/>
      <c r="O167" s="68">
        <f>N167-M167</f>
        <v>0</v>
      </c>
      <c r="P167" s="26"/>
      <c r="Q167" s="68">
        <v>0</v>
      </c>
      <c r="R167" s="68"/>
      <c r="S167" s="70">
        <f t="shared" si="13"/>
        <v>0</v>
      </c>
      <c r="T167" s="68"/>
      <c r="U167" s="69">
        <f t="shared" si="10"/>
        <v>0</v>
      </c>
      <c r="V167" s="27"/>
      <c r="W167" s="9"/>
      <c r="X167" s="9"/>
      <c r="Y167" s="9"/>
    </row>
    <row r="168" spans="1:25" ht="25.5">
      <c r="A168" s="81">
        <v>104016</v>
      </c>
      <c r="B168" s="91" t="s">
        <v>278</v>
      </c>
      <c r="C168" s="84">
        <v>1088</v>
      </c>
      <c r="D168" s="81" t="s">
        <v>295</v>
      </c>
      <c r="E168" s="85">
        <v>8</v>
      </c>
      <c r="F168" s="81"/>
      <c r="G168" s="81"/>
      <c r="H168" s="33"/>
      <c r="I168" s="54"/>
      <c r="J168" s="11" t="s">
        <v>303</v>
      </c>
      <c r="K168" s="31" t="s">
        <v>234</v>
      </c>
      <c r="L168" s="31"/>
      <c r="M168" s="31" t="s">
        <v>234</v>
      </c>
      <c r="N168" s="31" t="s">
        <v>234</v>
      </c>
      <c r="O168" s="31"/>
      <c r="P168" s="9"/>
      <c r="Q168" s="68">
        <v>0</v>
      </c>
      <c r="R168" s="68"/>
      <c r="S168" s="70">
        <f t="shared" si="13"/>
        <v>0</v>
      </c>
      <c r="T168" s="68"/>
      <c r="U168" s="69">
        <f t="shared" si="10"/>
        <v>0</v>
      </c>
      <c r="V168" s="27"/>
      <c r="W168" s="9"/>
      <c r="X168" s="9"/>
      <c r="Y168" s="9"/>
    </row>
    <row r="169" spans="1:25" ht="25.5">
      <c r="A169" s="81">
        <v>104016</v>
      </c>
      <c r="B169" s="91" t="s">
        <v>278</v>
      </c>
      <c r="C169" s="84">
        <v>1088</v>
      </c>
      <c r="D169" s="81" t="s">
        <v>295</v>
      </c>
      <c r="E169" s="85">
        <v>9</v>
      </c>
      <c r="F169" s="81"/>
      <c r="G169" s="81"/>
      <c r="H169" s="87" t="s">
        <v>327</v>
      </c>
      <c r="I169" s="33"/>
      <c r="J169" s="11"/>
      <c r="K169" s="31"/>
      <c r="L169" s="31"/>
      <c r="M169" s="31"/>
      <c r="N169" s="31"/>
      <c r="O169" s="31"/>
      <c r="P169" s="9"/>
      <c r="Q169" s="68">
        <v>1125808</v>
      </c>
      <c r="R169" s="68">
        <v>-303600</v>
      </c>
      <c r="S169" s="70">
        <f t="shared" si="13"/>
        <v>822208</v>
      </c>
      <c r="T169" s="68">
        <v>821758.6</v>
      </c>
      <c r="U169" s="68">
        <f t="shared" si="10"/>
        <v>-449.40000000002328</v>
      </c>
      <c r="V169" s="27" t="s">
        <v>65</v>
      </c>
      <c r="W169" s="9"/>
      <c r="X169" s="9"/>
      <c r="Y169" s="9"/>
    </row>
    <row r="170" spans="1:25" ht="38.25">
      <c r="A170" s="81">
        <v>104016</v>
      </c>
      <c r="B170" s="91" t="s">
        <v>278</v>
      </c>
      <c r="C170" s="84">
        <v>1088</v>
      </c>
      <c r="D170" s="81" t="s">
        <v>295</v>
      </c>
      <c r="E170" s="85">
        <v>9</v>
      </c>
      <c r="F170" s="81">
        <v>1</v>
      </c>
      <c r="G170" s="81"/>
      <c r="H170" s="33"/>
      <c r="I170" s="27" t="s">
        <v>355</v>
      </c>
      <c r="J170" s="11" t="s">
        <v>302</v>
      </c>
      <c r="K170" s="31">
        <v>3217</v>
      </c>
      <c r="L170" s="31"/>
      <c r="M170" s="31">
        <f>K170+L170</f>
        <v>3217</v>
      </c>
      <c r="N170" s="31">
        <v>4793</v>
      </c>
      <c r="O170" s="31">
        <f>N170-M170</f>
        <v>1576</v>
      </c>
      <c r="P170" s="48" t="s">
        <v>5</v>
      </c>
      <c r="Q170" s="68">
        <v>0</v>
      </c>
      <c r="R170" s="68"/>
      <c r="S170" s="70"/>
      <c r="T170" s="68"/>
      <c r="U170" s="69"/>
      <c r="V170" s="27"/>
      <c r="W170" s="9"/>
      <c r="X170" s="9"/>
      <c r="Y170" s="9"/>
    </row>
    <row r="171" spans="1:25" ht="25.5">
      <c r="A171" s="81"/>
      <c r="B171" s="91"/>
      <c r="C171" s="84"/>
      <c r="D171" s="81"/>
      <c r="E171" s="85"/>
      <c r="F171" s="81"/>
      <c r="G171" s="81"/>
      <c r="H171" s="33"/>
      <c r="I171" s="27" t="s">
        <v>346</v>
      </c>
      <c r="J171" s="11" t="s">
        <v>302</v>
      </c>
      <c r="K171" s="31">
        <v>7400</v>
      </c>
      <c r="L171" s="31"/>
      <c r="M171" s="31">
        <f>K171+L171</f>
        <v>7400</v>
      </c>
      <c r="N171" s="31">
        <v>6285</v>
      </c>
      <c r="O171" s="31">
        <f>N171-M171</f>
        <v>-1115</v>
      </c>
      <c r="P171" s="48" t="s">
        <v>95</v>
      </c>
      <c r="Q171" s="68">
        <v>0</v>
      </c>
      <c r="R171" s="68"/>
      <c r="S171" s="70"/>
      <c r="T171" s="68"/>
      <c r="U171" s="69"/>
      <c r="V171" s="27"/>
      <c r="W171" s="9"/>
      <c r="X171" s="9"/>
      <c r="Y171" s="9"/>
    </row>
    <row r="172" spans="1:25" ht="25.5">
      <c r="A172" s="81"/>
      <c r="B172" s="91"/>
      <c r="C172" s="84"/>
      <c r="D172" s="81"/>
      <c r="E172" s="85"/>
      <c r="F172" s="81"/>
      <c r="G172" s="81"/>
      <c r="H172" s="33"/>
      <c r="I172" s="27" t="s">
        <v>370</v>
      </c>
      <c r="J172" s="11" t="s">
        <v>302</v>
      </c>
      <c r="K172" s="31">
        <v>740</v>
      </c>
      <c r="L172" s="31"/>
      <c r="M172" s="31">
        <f>K172+L172</f>
        <v>740</v>
      </c>
      <c r="N172" s="31">
        <v>503</v>
      </c>
      <c r="O172" s="31">
        <f>N172-M172</f>
        <v>-237</v>
      </c>
      <c r="P172" s="48" t="s">
        <v>96</v>
      </c>
      <c r="Q172" s="68">
        <v>0</v>
      </c>
      <c r="R172" s="68"/>
      <c r="S172" s="70"/>
      <c r="T172" s="68"/>
      <c r="U172" s="69"/>
      <c r="V172" s="27"/>
      <c r="W172" s="9"/>
      <c r="X172" s="9"/>
      <c r="Y172" s="9"/>
    </row>
    <row r="173" spans="1:25" ht="25.5">
      <c r="A173" s="81">
        <v>104016</v>
      </c>
      <c r="B173" s="91" t="s">
        <v>278</v>
      </c>
      <c r="C173" s="84">
        <v>1088</v>
      </c>
      <c r="D173" s="81" t="s">
        <v>295</v>
      </c>
      <c r="E173" s="85">
        <v>9</v>
      </c>
      <c r="F173" s="81">
        <v>1</v>
      </c>
      <c r="G173" s="81"/>
      <c r="H173" s="33"/>
      <c r="I173" s="33" t="s">
        <v>374</v>
      </c>
      <c r="J173" s="11" t="s">
        <v>305</v>
      </c>
      <c r="K173" s="31"/>
      <c r="L173" s="31"/>
      <c r="M173" s="31"/>
      <c r="N173" s="31"/>
      <c r="O173" s="31"/>
      <c r="P173" s="9"/>
      <c r="Q173" s="68">
        <v>0</v>
      </c>
      <c r="R173" s="68"/>
      <c r="S173" s="70"/>
      <c r="T173" s="68"/>
      <c r="U173" s="69"/>
      <c r="V173" s="27"/>
      <c r="W173" s="9"/>
      <c r="X173" s="9"/>
      <c r="Y173" s="9"/>
    </row>
    <row r="174" spans="1:25" ht="25.5">
      <c r="A174" s="81">
        <v>104016</v>
      </c>
      <c r="B174" s="91" t="s">
        <v>278</v>
      </c>
      <c r="C174" s="84">
        <v>1088</v>
      </c>
      <c r="D174" s="81" t="s">
        <v>295</v>
      </c>
      <c r="E174" s="85">
        <v>9</v>
      </c>
      <c r="F174" s="81">
        <v>1</v>
      </c>
      <c r="G174" s="81"/>
      <c r="H174" s="33"/>
      <c r="I174" s="54"/>
      <c r="J174" s="11" t="s">
        <v>303</v>
      </c>
      <c r="K174" s="31" t="s">
        <v>234</v>
      </c>
      <c r="L174" s="31"/>
      <c r="M174" s="31" t="s">
        <v>234</v>
      </c>
      <c r="N174" s="31" t="s">
        <v>234</v>
      </c>
      <c r="O174" s="31"/>
      <c r="P174" s="9"/>
      <c r="Q174" s="68">
        <v>0</v>
      </c>
      <c r="R174" s="68"/>
      <c r="S174" s="70"/>
      <c r="T174" s="68"/>
      <c r="U174" s="69"/>
      <c r="V174" s="27"/>
      <c r="W174" s="9"/>
      <c r="X174" s="9"/>
      <c r="Y174" s="9"/>
    </row>
    <row r="175" spans="1:25" ht="25.5">
      <c r="A175" s="81">
        <v>104016</v>
      </c>
      <c r="B175" s="91" t="s">
        <v>278</v>
      </c>
      <c r="C175" s="84">
        <v>1088</v>
      </c>
      <c r="D175" s="81" t="s">
        <v>295</v>
      </c>
      <c r="E175" s="85">
        <v>10</v>
      </c>
      <c r="F175" s="81"/>
      <c r="G175" s="81"/>
      <c r="H175" s="87" t="s">
        <v>375</v>
      </c>
      <c r="I175" s="33"/>
      <c r="J175" s="11"/>
      <c r="K175" s="31"/>
      <c r="L175" s="31"/>
      <c r="M175" s="31"/>
      <c r="N175" s="31"/>
      <c r="O175" s="31"/>
      <c r="P175" s="9"/>
      <c r="Q175" s="68">
        <v>10000</v>
      </c>
      <c r="R175" s="68">
        <v>-4419.8</v>
      </c>
      <c r="S175" s="70">
        <f>R175+Q175</f>
        <v>5580.2</v>
      </c>
      <c r="T175" s="68">
        <v>95</v>
      </c>
      <c r="U175" s="68">
        <f>T175-S175</f>
        <v>-5485.2</v>
      </c>
      <c r="V175" s="27" t="s">
        <v>66</v>
      </c>
      <c r="W175" s="9"/>
      <c r="X175" s="9"/>
      <c r="Y175" s="9"/>
    </row>
    <row r="176" spans="1:25" ht="63.75">
      <c r="A176" s="81">
        <v>104016</v>
      </c>
      <c r="B176" s="91" t="s">
        <v>278</v>
      </c>
      <c r="C176" s="84">
        <v>1088</v>
      </c>
      <c r="D176" s="81" t="s">
        <v>295</v>
      </c>
      <c r="E176" s="85">
        <v>10</v>
      </c>
      <c r="F176" s="81">
        <v>1</v>
      </c>
      <c r="G176" s="81"/>
      <c r="H176" s="33"/>
      <c r="I176" s="27" t="s">
        <v>356</v>
      </c>
      <c r="J176" s="11" t="s">
        <v>302</v>
      </c>
      <c r="K176" s="31">
        <v>100</v>
      </c>
      <c r="L176" s="31"/>
      <c r="M176" s="31">
        <f>K176+L176</f>
        <v>100</v>
      </c>
      <c r="N176" s="68">
        <v>0</v>
      </c>
      <c r="O176" s="31">
        <f>N176-M176</f>
        <v>-100</v>
      </c>
      <c r="P176" s="44" t="s">
        <v>32</v>
      </c>
      <c r="Q176" s="68">
        <v>0</v>
      </c>
      <c r="R176" s="68"/>
      <c r="S176" s="70"/>
      <c r="T176" s="68"/>
      <c r="U176" s="69"/>
      <c r="V176" s="27"/>
      <c r="W176" s="9"/>
      <c r="X176" s="9"/>
      <c r="Y176" s="9"/>
    </row>
    <row r="177" spans="1:25">
      <c r="A177" s="81"/>
      <c r="B177" s="91"/>
      <c r="C177" s="84"/>
      <c r="D177" s="81"/>
      <c r="E177" s="85"/>
      <c r="F177" s="81"/>
      <c r="G177" s="81"/>
      <c r="H177" s="33"/>
      <c r="I177" s="27" t="s">
        <v>370</v>
      </c>
      <c r="J177" s="11" t="s">
        <v>302</v>
      </c>
      <c r="K177" s="31">
        <v>20</v>
      </c>
      <c r="L177" s="31"/>
      <c r="M177" s="31">
        <f>K177+L177</f>
        <v>20</v>
      </c>
      <c r="N177" s="68">
        <v>0</v>
      </c>
      <c r="O177" s="31">
        <f>N177-M177</f>
        <v>-20</v>
      </c>
      <c r="P177" s="56"/>
      <c r="Q177" s="68">
        <v>0</v>
      </c>
      <c r="R177" s="68"/>
      <c r="S177" s="70"/>
      <c r="T177" s="68"/>
      <c r="U177" s="69"/>
      <c r="V177" s="27"/>
      <c r="W177" s="9"/>
      <c r="X177" s="9"/>
      <c r="Y177" s="9"/>
    </row>
    <row r="178" spans="1:25" ht="25.5">
      <c r="A178" s="81">
        <v>104016</v>
      </c>
      <c r="B178" s="91" t="s">
        <v>278</v>
      </c>
      <c r="C178" s="84">
        <v>1088</v>
      </c>
      <c r="D178" s="81" t="s">
        <v>295</v>
      </c>
      <c r="E178" s="85">
        <v>10</v>
      </c>
      <c r="F178" s="81">
        <v>1</v>
      </c>
      <c r="G178" s="81"/>
      <c r="H178" s="33"/>
      <c r="I178" s="33" t="s">
        <v>374</v>
      </c>
      <c r="J178" s="11" t="s">
        <v>305</v>
      </c>
      <c r="K178" s="31"/>
      <c r="L178" s="31"/>
      <c r="M178" s="31"/>
      <c r="N178" s="31"/>
      <c r="O178" s="31"/>
      <c r="P178" s="9"/>
      <c r="Q178" s="68">
        <v>0</v>
      </c>
      <c r="R178" s="68"/>
      <c r="S178" s="70"/>
      <c r="T178" s="68"/>
      <c r="U178" s="69"/>
      <c r="V178" s="27"/>
      <c r="W178" s="9"/>
      <c r="X178" s="9"/>
      <c r="Y178" s="9"/>
    </row>
    <row r="179" spans="1:25" ht="25.5">
      <c r="A179" s="81">
        <v>104016</v>
      </c>
      <c r="B179" s="91" t="s">
        <v>278</v>
      </c>
      <c r="C179" s="84">
        <v>1088</v>
      </c>
      <c r="D179" s="81" t="s">
        <v>295</v>
      </c>
      <c r="E179" s="85">
        <v>10</v>
      </c>
      <c r="F179" s="81">
        <v>1</v>
      </c>
      <c r="G179" s="81"/>
      <c r="H179" s="33"/>
      <c r="I179" s="54"/>
      <c r="J179" s="11" t="s">
        <v>303</v>
      </c>
      <c r="K179" s="31" t="s">
        <v>234</v>
      </c>
      <c r="L179" s="31"/>
      <c r="M179" s="31" t="s">
        <v>234</v>
      </c>
      <c r="N179" s="31" t="s">
        <v>234</v>
      </c>
      <c r="O179" s="31"/>
      <c r="P179" s="9"/>
      <c r="Q179" s="68">
        <v>0</v>
      </c>
      <c r="R179" s="68"/>
      <c r="S179" s="70"/>
      <c r="T179" s="68"/>
      <c r="U179" s="69"/>
      <c r="V179" s="27"/>
      <c r="W179" s="9"/>
      <c r="X179" s="9"/>
      <c r="Y179" s="9"/>
    </row>
    <row r="180" spans="1:25" ht="38.25">
      <c r="A180" s="81">
        <v>104016</v>
      </c>
      <c r="B180" s="91" t="s">
        <v>278</v>
      </c>
      <c r="C180" s="84">
        <v>1088</v>
      </c>
      <c r="D180" s="81" t="s">
        <v>295</v>
      </c>
      <c r="E180" s="85">
        <v>11</v>
      </c>
      <c r="F180" s="81"/>
      <c r="G180" s="81"/>
      <c r="H180" s="87" t="s">
        <v>357</v>
      </c>
      <c r="I180" s="33"/>
      <c r="J180" s="11"/>
      <c r="K180" s="31"/>
      <c r="L180" s="31"/>
      <c r="M180" s="31"/>
      <c r="N180" s="31"/>
      <c r="O180" s="31"/>
      <c r="P180" s="9"/>
      <c r="Q180" s="68">
        <v>124252</v>
      </c>
      <c r="R180" s="68">
        <v>-119000</v>
      </c>
      <c r="S180" s="70">
        <f>R180+Q180</f>
        <v>5252</v>
      </c>
      <c r="T180" s="68">
        <v>4780</v>
      </c>
      <c r="U180" s="68">
        <f>T180-S180</f>
        <v>-472</v>
      </c>
      <c r="V180" s="27" t="s">
        <v>67</v>
      </c>
      <c r="W180" s="9"/>
      <c r="X180" s="9"/>
      <c r="Y180" s="9"/>
    </row>
    <row r="181" spans="1:25" ht="63.75">
      <c r="A181" s="81">
        <v>104016</v>
      </c>
      <c r="B181" s="91" t="s">
        <v>278</v>
      </c>
      <c r="C181" s="84">
        <v>1088</v>
      </c>
      <c r="D181" s="81" t="s">
        <v>295</v>
      </c>
      <c r="E181" s="85">
        <v>11</v>
      </c>
      <c r="F181" s="81">
        <v>1</v>
      </c>
      <c r="G181" s="81"/>
      <c r="H181" s="33"/>
      <c r="I181" s="15" t="s">
        <v>376</v>
      </c>
      <c r="J181" s="11" t="s">
        <v>302</v>
      </c>
      <c r="K181" s="31">
        <v>2301</v>
      </c>
      <c r="L181" s="31"/>
      <c r="M181" s="31">
        <f>K181+L181</f>
        <v>2301</v>
      </c>
      <c r="N181" s="31">
        <v>1925</v>
      </c>
      <c r="O181" s="31">
        <f>N181-M181</f>
        <v>-376</v>
      </c>
      <c r="P181" s="51" t="s">
        <v>33</v>
      </c>
      <c r="Q181" s="68">
        <v>0</v>
      </c>
      <c r="R181" s="68"/>
      <c r="S181" s="70"/>
      <c r="T181" s="68"/>
      <c r="U181" s="69"/>
      <c r="V181" s="27"/>
      <c r="W181" s="9"/>
      <c r="X181" s="9"/>
      <c r="Y181" s="9"/>
    </row>
    <row r="182" spans="1:25">
      <c r="A182" s="81"/>
      <c r="B182" s="91"/>
      <c r="C182" s="84"/>
      <c r="D182" s="81"/>
      <c r="E182" s="85"/>
      <c r="F182" s="81"/>
      <c r="G182" s="81"/>
      <c r="H182" s="33"/>
      <c r="I182" s="27" t="s">
        <v>370</v>
      </c>
      <c r="J182" s="11" t="s">
        <v>302</v>
      </c>
      <c r="K182" s="31">
        <v>46</v>
      </c>
      <c r="L182" s="31"/>
      <c r="M182" s="31">
        <f>K182+L182</f>
        <v>46</v>
      </c>
      <c r="N182" s="31">
        <v>41</v>
      </c>
      <c r="O182" s="31">
        <f>N182-M182</f>
        <v>-5</v>
      </c>
      <c r="P182" s="43"/>
      <c r="Q182" s="68">
        <v>0</v>
      </c>
      <c r="R182" s="68"/>
      <c r="S182" s="70"/>
      <c r="T182" s="68"/>
      <c r="U182" s="69"/>
      <c r="V182" s="27"/>
      <c r="W182" s="9"/>
      <c r="X182" s="9"/>
      <c r="Y182" s="9"/>
    </row>
    <row r="183" spans="1:25" ht="25.5">
      <c r="A183" s="81">
        <v>104016</v>
      </c>
      <c r="B183" s="91" t="s">
        <v>278</v>
      </c>
      <c r="C183" s="84">
        <v>1088</v>
      </c>
      <c r="D183" s="81" t="s">
        <v>295</v>
      </c>
      <c r="E183" s="85">
        <v>11</v>
      </c>
      <c r="F183" s="81">
        <v>1</v>
      </c>
      <c r="G183" s="81"/>
      <c r="H183" s="33"/>
      <c r="I183" s="33" t="s">
        <v>374</v>
      </c>
      <c r="J183" s="11" t="s">
        <v>305</v>
      </c>
      <c r="K183" s="31"/>
      <c r="L183" s="31"/>
      <c r="M183" s="31"/>
      <c r="N183" s="31"/>
      <c r="O183" s="31"/>
      <c r="P183" s="9"/>
      <c r="Q183" s="68">
        <v>0</v>
      </c>
      <c r="R183" s="68"/>
      <c r="S183" s="70"/>
      <c r="T183" s="68"/>
      <c r="U183" s="69"/>
      <c r="V183" s="27"/>
      <c r="W183" s="9"/>
      <c r="X183" s="9"/>
      <c r="Y183" s="9"/>
    </row>
    <row r="184" spans="1:25" ht="25.5">
      <c r="A184" s="81">
        <v>104016</v>
      </c>
      <c r="B184" s="91" t="s">
        <v>278</v>
      </c>
      <c r="C184" s="84">
        <v>1088</v>
      </c>
      <c r="D184" s="81" t="s">
        <v>295</v>
      </c>
      <c r="E184" s="85">
        <v>11</v>
      </c>
      <c r="F184" s="81">
        <v>1</v>
      </c>
      <c r="G184" s="81"/>
      <c r="H184" s="33"/>
      <c r="I184" s="54"/>
      <c r="J184" s="11" t="s">
        <v>303</v>
      </c>
      <c r="K184" s="31" t="s">
        <v>234</v>
      </c>
      <c r="L184" s="31"/>
      <c r="M184" s="31" t="s">
        <v>234</v>
      </c>
      <c r="N184" s="31" t="s">
        <v>234</v>
      </c>
      <c r="O184" s="31"/>
      <c r="P184" s="9"/>
      <c r="Q184" s="68">
        <v>0</v>
      </c>
      <c r="R184" s="68"/>
      <c r="S184" s="70"/>
      <c r="T184" s="68"/>
      <c r="U184" s="69"/>
      <c r="V184" s="27"/>
      <c r="W184" s="9"/>
      <c r="X184" s="9"/>
      <c r="Y184" s="9"/>
    </row>
    <row r="185" spans="1:25" ht="51">
      <c r="A185" s="81">
        <v>104016</v>
      </c>
      <c r="B185" s="91" t="s">
        <v>278</v>
      </c>
      <c r="C185" s="84">
        <v>1088</v>
      </c>
      <c r="D185" s="81" t="s">
        <v>295</v>
      </c>
      <c r="E185" s="85">
        <v>12</v>
      </c>
      <c r="F185" s="81"/>
      <c r="G185" s="81"/>
      <c r="H185" s="87" t="s">
        <v>377</v>
      </c>
      <c r="I185" s="33"/>
      <c r="J185" s="11"/>
      <c r="K185" s="31"/>
      <c r="L185" s="31"/>
      <c r="M185" s="31"/>
      <c r="N185" s="31"/>
      <c r="O185" s="31"/>
      <c r="P185" s="9"/>
      <c r="Q185" s="68">
        <v>133875</v>
      </c>
      <c r="R185" s="68">
        <v>-61000</v>
      </c>
      <c r="S185" s="70">
        <f>R185+Q185</f>
        <v>72875</v>
      </c>
      <c r="T185" s="68">
        <v>72841.3</v>
      </c>
      <c r="U185" s="68">
        <f>T185-S185</f>
        <v>-33.69999999999709</v>
      </c>
      <c r="V185" s="27" t="s">
        <v>68</v>
      </c>
      <c r="W185" s="9"/>
      <c r="X185" s="9"/>
      <c r="Y185" s="9"/>
    </row>
    <row r="186" spans="1:25" ht="153">
      <c r="A186" s="81">
        <v>104016</v>
      </c>
      <c r="B186" s="91" t="s">
        <v>278</v>
      </c>
      <c r="C186" s="84">
        <v>1088</v>
      </c>
      <c r="D186" s="81" t="s">
        <v>295</v>
      </c>
      <c r="E186" s="85">
        <v>12</v>
      </c>
      <c r="F186" s="81">
        <v>1</v>
      </c>
      <c r="G186" s="81"/>
      <c r="H186" s="33"/>
      <c r="I186" s="15" t="s">
        <v>369</v>
      </c>
      <c r="J186" s="11" t="s">
        <v>302</v>
      </c>
      <c r="K186" s="31">
        <v>1665</v>
      </c>
      <c r="L186" s="31"/>
      <c r="M186" s="31">
        <f>K186+L186</f>
        <v>1665</v>
      </c>
      <c r="N186" s="31">
        <v>977</v>
      </c>
      <c r="O186" s="31">
        <f>N186-M186</f>
        <v>-688</v>
      </c>
      <c r="P186" s="44" t="s">
        <v>23</v>
      </c>
      <c r="Q186" s="68">
        <v>0</v>
      </c>
      <c r="R186" s="68"/>
      <c r="S186" s="70">
        <f t="shared" ref="S186:S196" si="14">R186+Q186</f>
        <v>0</v>
      </c>
      <c r="T186" s="68"/>
      <c r="U186" s="68">
        <f t="shared" ref="U186:U196" si="15">T186-S186</f>
        <v>0</v>
      </c>
      <c r="V186" s="27"/>
      <c r="W186" s="9"/>
      <c r="X186" s="9"/>
      <c r="Y186" s="9"/>
    </row>
    <row r="187" spans="1:25" ht="25.5">
      <c r="A187" s="81"/>
      <c r="B187" s="91"/>
      <c r="C187" s="84"/>
      <c r="D187" s="81"/>
      <c r="E187" s="85">
        <v>12</v>
      </c>
      <c r="F187" s="81">
        <v>2</v>
      </c>
      <c r="G187" s="81"/>
      <c r="H187" s="33"/>
      <c r="I187" s="27" t="s">
        <v>368</v>
      </c>
      <c r="J187" s="11" t="s">
        <v>302</v>
      </c>
      <c r="K187" s="31">
        <v>260</v>
      </c>
      <c r="L187" s="31"/>
      <c r="M187" s="31">
        <f>K187+L187</f>
        <v>260</v>
      </c>
      <c r="N187" s="31">
        <v>85</v>
      </c>
      <c r="O187" s="31">
        <f>N187-M187</f>
        <v>-175</v>
      </c>
      <c r="P187" s="44" t="s">
        <v>2</v>
      </c>
      <c r="Q187" s="68">
        <v>0</v>
      </c>
      <c r="R187" s="68"/>
      <c r="S187" s="70">
        <f t="shared" si="14"/>
        <v>0</v>
      </c>
      <c r="T187" s="68"/>
      <c r="U187" s="68">
        <f t="shared" si="15"/>
        <v>0</v>
      </c>
      <c r="V187" s="27"/>
      <c r="W187" s="9"/>
      <c r="X187" s="9"/>
      <c r="Y187" s="9"/>
    </row>
    <row r="188" spans="1:25" ht="25.5">
      <c r="A188" s="81"/>
      <c r="B188" s="91"/>
      <c r="C188" s="84"/>
      <c r="D188" s="81"/>
      <c r="E188" s="85"/>
      <c r="F188" s="81"/>
      <c r="G188" s="81"/>
      <c r="H188" s="33"/>
      <c r="I188" s="27" t="s">
        <v>345</v>
      </c>
      <c r="J188" s="11" t="s">
        <v>302</v>
      </c>
      <c r="K188" s="31">
        <v>35</v>
      </c>
      <c r="L188" s="31"/>
      <c r="M188" s="31">
        <f>K188+L188</f>
        <v>35</v>
      </c>
      <c r="N188" s="68">
        <v>0</v>
      </c>
      <c r="O188" s="31">
        <f>N188-M188</f>
        <v>-35</v>
      </c>
      <c r="P188" s="51" t="s">
        <v>3</v>
      </c>
      <c r="Q188" s="68">
        <v>0</v>
      </c>
      <c r="R188" s="68"/>
      <c r="S188" s="70">
        <f t="shared" si="14"/>
        <v>0</v>
      </c>
      <c r="T188" s="68"/>
      <c r="U188" s="68">
        <f t="shared" si="15"/>
        <v>0</v>
      </c>
      <c r="V188" s="27"/>
      <c r="W188" s="9"/>
      <c r="X188" s="9"/>
      <c r="Y188" s="9"/>
    </row>
    <row r="189" spans="1:25" ht="25.5">
      <c r="A189" s="81">
        <v>104016</v>
      </c>
      <c r="B189" s="91" t="s">
        <v>278</v>
      </c>
      <c r="C189" s="84">
        <v>1088</v>
      </c>
      <c r="D189" s="81" t="s">
        <v>295</v>
      </c>
      <c r="E189" s="85">
        <v>12</v>
      </c>
      <c r="F189" s="81">
        <v>1</v>
      </c>
      <c r="G189" s="81"/>
      <c r="H189" s="33"/>
      <c r="I189" s="39" t="s">
        <v>374</v>
      </c>
      <c r="J189" s="11" t="s">
        <v>305</v>
      </c>
      <c r="K189" s="31"/>
      <c r="L189" s="31"/>
      <c r="M189" s="31"/>
      <c r="N189" s="31"/>
      <c r="O189" s="31"/>
      <c r="P189" s="9"/>
      <c r="Q189" s="68">
        <v>0</v>
      </c>
      <c r="R189" s="68"/>
      <c r="S189" s="70"/>
      <c r="T189" s="68"/>
      <c r="U189" s="68"/>
      <c r="V189" s="27"/>
      <c r="W189" s="9"/>
      <c r="X189" s="9"/>
      <c r="Y189" s="9"/>
    </row>
    <row r="190" spans="1:25" ht="25.5">
      <c r="A190" s="81">
        <v>104016</v>
      </c>
      <c r="B190" s="91" t="s">
        <v>278</v>
      </c>
      <c r="C190" s="84">
        <v>1088</v>
      </c>
      <c r="D190" s="81" t="s">
        <v>295</v>
      </c>
      <c r="E190" s="85">
        <v>12</v>
      </c>
      <c r="F190" s="81">
        <v>1</v>
      </c>
      <c r="G190" s="81"/>
      <c r="H190" s="33"/>
      <c r="I190" s="54"/>
      <c r="J190" s="11" t="s">
        <v>303</v>
      </c>
      <c r="K190" s="31" t="s">
        <v>234</v>
      </c>
      <c r="L190" s="31"/>
      <c r="M190" s="31" t="s">
        <v>234</v>
      </c>
      <c r="N190" s="31" t="s">
        <v>234</v>
      </c>
      <c r="O190" s="31"/>
      <c r="P190" s="9"/>
      <c r="Q190" s="68">
        <v>0</v>
      </c>
      <c r="R190" s="68"/>
      <c r="S190" s="70"/>
      <c r="T190" s="68"/>
      <c r="U190" s="68"/>
      <c r="V190" s="27"/>
      <c r="W190" s="9"/>
      <c r="X190" s="9"/>
      <c r="Y190" s="9"/>
    </row>
    <row r="191" spans="1:25">
      <c r="A191" s="81"/>
      <c r="B191" s="91"/>
      <c r="C191" s="84">
        <v>1110</v>
      </c>
      <c r="D191" s="81" t="s">
        <v>295</v>
      </c>
      <c r="E191" s="85"/>
      <c r="F191" s="81"/>
      <c r="G191" s="81"/>
      <c r="H191" s="33" t="s">
        <v>361</v>
      </c>
      <c r="I191" s="54"/>
      <c r="J191" s="11"/>
      <c r="K191" s="31"/>
      <c r="L191" s="31"/>
      <c r="M191" s="31"/>
      <c r="N191" s="31"/>
      <c r="O191" s="31"/>
      <c r="P191" s="9"/>
      <c r="Q191" s="68">
        <f>Q192</f>
        <v>14040</v>
      </c>
      <c r="R191" s="68">
        <f>R192</f>
        <v>0</v>
      </c>
      <c r="S191" s="68">
        <f>S192</f>
        <v>14040</v>
      </c>
      <c r="T191" s="68">
        <f>T192</f>
        <v>10787.47</v>
      </c>
      <c r="U191" s="68">
        <f>U192</f>
        <v>-3252.5300000000007</v>
      </c>
      <c r="V191" s="27"/>
      <c r="W191" s="9"/>
      <c r="X191" s="9"/>
      <c r="Y191" s="9"/>
    </row>
    <row r="192" spans="1:25" ht="63.75">
      <c r="A192" s="81"/>
      <c r="B192" s="91"/>
      <c r="C192" s="84">
        <v>1110</v>
      </c>
      <c r="D192" s="81" t="s">
        <v>295</v>
      </c>
      <c r="E192" s="85">
        <v>3</v>
      </c>
      <c r="F192" s="81"/>
      <c r="G192" s="81"/>
      <c r="H192" s="87" t="s">
        <v>358</v>
      </c>
      <c r="I192" s="54"/>
      <c r="J192" s="11"/>
      <c r="K192" s="31"/>
      <c r="L192" s="31"/>
      <c r="M192" s="31"/>
      <c r="N192" s="31"/>
      <c r="O192" s="31"/>
      <c r="P192" s="9"/>
      <c r="Q192" s="68">
        <v>14040</v>
      </c>
      <c r="R192" s="68"/>
      <c r="S192" s="70">
        <f t="shared" si="14"/>
        <v>14040</v>
      </c>
      <c r="T192" s="68">
        <v>10787.47</v>
      </c>
      <c r="U192" s="68">
        <f t="shared" si="15"/>
        <v>-3252.5300000000007</v>
      </c>
      <c r="V192" s="58" t="s">
        <v>394</v>
      </c>
      <c r="W192" s="9"/>
      <c r="X192" s="9"/>
      <c r="Y192" s="9"/>
    </row>
    <row r="193" spans="1:25" ht="25.5">
      <c r="A193" s="81"/>
      <c r="B193" s="91"/>
      <c r="C193" s="84">
        <v>1110</v>
      </c>
      <c r="D193" s="81" t="s">
        <v>295</v>
      </c>
      <c r="E193" s="85">
        <v>3</v>
      </c>
      <c r="F193" s="81">
        <v>1</v>
      </c>
      <c r="G193" s="81"/>
      <c r="H193" s="33"/>
      <c r="I193" s="24" t="s">
        <v>359</v>
      </c>
      <c r="J193" s="11" t="s">
        <v>302</v>
      </c>
      <c r="K193" s="31">
        <v>26</v>
      </c>
      <c r="L193" s="31"/>
      <c r="M193" s="31">
        <f>K193+L193</f>
        <v>26</v>
      </c>
      <c r="N193" s="31"/>
      <c r="O193" s="31">
        <f>N193-M193</f>
        <v>-26</v>
      </c>
      <c r="P193" s="9"/>
      <c r="Q193" s="68"/>
      <c r="R193" s="68"/>
      <c r="S193" s="70">
        <f t="shared" si="14"/>
        <v>0</v>
      </c>
      <c r="T193" s="68"/>
      <c r="U193" s="68">
        <f t="shared" si="15"/>
        <v>0</v>
      </c>
      <c r="V193" s="27"/>
      <c r="W193" s="9"/>
      <c r="X193" s="9"/>
      <c r="Y193" s="9"/>
    </row>
    <row r="194" spans="1:25" ht="51">
      <c r="A194" s="81"/>
      <c r="B194" s="91"/>
      <c r="C194" s="84">
        <v>1110</v>
      </c>
      <c r="D194" s="81" t="s">
        <v>295</v>
      </c>
      <c r="E194" s="85">
        <v>3</v>
      </c>
      <c r="F194" s="81">
        <v>1</v>
      </c>
      <c r="G194" s="81"/>
      <c r="H194" s="33"/>
      <c r="I194" s="39" t="s">
        <v>360</v>
      </c>
      <c r="J194" s="11" t="s">
        <v>305</v>
      </c>
      <c r="K194" s="68">
        <v>0</v>
      </c>
      <c r="L194" s="31"/>
      <c r="M194" s="31"/>
      <c r="N194" s="31"/>
      <c r="O194" s="31"/>
      <c r="P194" s="9"/>
      <c r="Q194" s="68"/>
      <c r="R194" s="68"/>
      <c r="S194" s="70"/>
      <c r="T194" s="68"/>
      <c r="U194" s="68">
        <f t="shared" si="15"/>
        <v>0</v>
      </c>
      <c r="V194" s="27"/>
      <c r="W194" s="9"/>
      <c r="X194" s="9"/>
      <c r="Y194" s="9"/>
    </row>
    <row r="195" spans="1:25" ht="25.5">
      <c r="A195" s="81"/>
      <c r="B195" s="91"/>
      <c r="C195" s="84">
        <v>1110</v>
      </c>
      <c r="D195" s="81" t="s">
        <v>295</v>
      </c>
      <c r="E195" s="85">
        <v>3</v>
      </c>
      <c r="F195" s="81">
        <v>1</v>
      </c>
      <c r="G195" s="81"/>
      <c r="H195" s="33"/>
      <c r="I195" s="54"/>
      <c r="J195" s="11" t="s">
        <v>303</v>
      </c>
      <c r="K195" s="31" t="s">
        <v>362</v>
      </c>
      <c r="L195" s="31"/>
      <c r="M195" s="31" t="s">
        <v>362</v>
      </c>
      <c r="N195" s="31" t="s">
        <v>362</v>
      </c>
      <c r="O195" s="31"/>
      <c r="P195" s="9"/>
      <c r="Q195" s="68"/>
      <c r="R195" s="68"/>
      <c r="S195" s="70">
        <f t="shared" si="14"/>
        <v>0</v>
      </c>
      <c r="T195" s="68"/>
      <c r="U195" s="68">
        <f t="shared" si="15"/>
        <v>0</v>
      </c>
      <c r="V195" s="27"/>
      <c r="W195" s="9"/>
      <c r="X195" s="9"/>
      <c r="Y195" s="9"/>
    </row>
    <row r="196" spans="1:25">
      <c r="A196" s="81">
        <v>104016</v>
      </c>
      <c r="B196" s="91" t="s">
        <v>278</v>
      </c>
      <c r="C196" s="84">
        <v>1141</v>
      </c>
      <c r="D196" s="81"/>
      <c r="E196" s="85"/>
      <c r="F196" s="81"/>
      <c r="G196" s="81"/>
      <c r="H196" s="59" t="s">
        <v>236</v>
      </c>
      <c r="I196" s="27"/>
      <c r="J196" s="27"/>
      <c r="K196" s="31"/>
      <c r="L196" s="31"/>
      <c r="M196" s="31"/>
      <c r="N196" s="31"/>
      <c r="O196" s="31"/>
      <c r="P196" s="9"/>
      <c r="Q196" s="68">
        <f>Q197+Q201+Q205+Q210+Q214+Q218+Q222+Q226+Q230+Q234+Q238+Q242</f>
        <v>3809200.3</v>
      </c>
      <c r="R196" s="68">
        <f>R197+R201+R205+R210+R214+R218+R222+R226+R230+R234+R238+R242</f>
        <v>-265182.7</v>
      </c>
      <c r="S196" s="70">
        <f t="shared" si="14"/>
        <v>3544017.5999999996</v>
      </c>
      <c r="T196" s="68">
        <f>T197+T201+T205+T210+T214+T218+T222+T226+T230+T234+T238+T242</f>
        <v>3510151.05</v>
      </c>
      <c r="U196" s="68">
        <f t="shared" si="15"/>
        <v>-33866.549999999814</v>
      </c>
      <c r="V196" s="27"/>
      <c r="W196" s="9"/>
      <c r="X196" s="9"/>
      <c r="Y196" s="9"/>
    </row>
    <row r="197" spans="1:25" ht="38.25">
      <c r="A197" s="81">
        <v>104016</v>
      </c>
      <c r="B197" s="91" t="s">
        <v>278</v>
      </c>
      <c r="C197" s="84">
        <v>1141</v>
      </c>
      <c r="D197" s="81" t="s">
        <v>294</v>
      </c>
      <c r="E197" s="85">
        <v>1</v>
      </c>
      <c r="F197" s="81"/>
      <c r="G197" s="81"/>
      <c r="H197" s="59" t="s">
        <v>134</v>
      </c>
      <c r="I197" s="33"/>
      <c r="J197" s="27"/>
      <c r="K197" s="31"/>
      <c r="L197" s="31"/>
      <c r="M197" s="31"/>
      <c r="N197" s="31"/>
      <c r="O197" s="31"/>
      <c r="P197" s="9"/>
      <c r="Q197" s="68">
        <v>2248518.2000000002</v>
      </c>
      <c r="R197" s="68">
        <f>-46500-81077.5</f>
        <v>-127577.5</v>
      </c>
      <c r="S197" s="70">
        <f t="shared" ref="S197:S245" si="16">R197+Q197</f>
        <v>2120940.7000000002</v>
      </c>
      <c r="T197" s="68">
        <v>2120915.7000000002</v>
      </c>
      <c r="U197" s="68">
        <f t="shared" ref="U197:U245" si="17">T197-S197</f>
        <v>-25</v>
      </c>
      <c r="V197" s="27" t="s">
        <v>51</v>
      </c>
      <c r="W197" s="9"/>
      <c r="X197" s="9"/>
      <c r="Y197" s="9"/>
    </row>
    <row r="198" spans="1:25">
      <c r="A198" s="81">
        <v>104016</v>
      </c>
      <c r="B198" s="91" t="s">
        <v>278</v>
      </c>
      <c r="C198" s="84">
        <v>1141</v>
      </c>
      <c r="D198" s="81" t="s">
        <v>294</v>
      </c>
      <c r="E198" s="85">
        <v>1</v>
      </c>
      <c r="F198" s="81">
        <v>1</v>
      </c>
      <c r="G198" s="81"/>
      <c r="H198" s="59"/>
      <c r="I198" s="27" t="s">
        <v>135</v>
      </c>
      <c r="J198" s="27" t="s">
        <v>274</v>
      </c>
      <c r="K198" s="31">
        <v>735</v>
      </c>
      <c r="L198" s="31"/>
      <c r="M198" s="31">
        <f>K198+L198</f>
        <v>735</v>
      </c>
      <c r="N198" s="31">
        <v>684</v>
      </c>
      <c r="O198" s="31">
        <f>N198-M198</f>
        <v>-51</v>
      </c>
      <c r="P198" s="57" t="s">
        <v>378</v>
      </c>
      <c r="Q198" s="68">
        <v>0</v>
      </c>
      <c r="R198" s="68"/>
      <c r="S198" s="70">
        <f t="shared" si="16"/>
        <v>0</v>
      </c>
      <c r="T198" s="68"/>
      <c r="U198" s="69">
        <f t="shared" si="17"/>
        <v>0</v>
      </c>
      <c r="V198" s="27"/>
      <c r="W198" s="9"/>
      <c r="X198" s="9"/>
      <c r="Y198" s="9"/>
    </row>
    <row r="199" spans="1:25" ht="76.5">
      <c r="A199" s="81">
        <v>104016</v>
      </c>
      <c r="B199" s="91" t="s">
        <v>278</v>
      </c>
      <c r="C199" s="84">
        <v>1141</v>
      </c>
      <c r="D199" s="81" t="s">
        <v>294</v>
      </c>
      <c r="E199" s="85">
        <v>1</v>
      </c>
      <c r="F199" s="81"/>
      <c r="G199" s="81"/>
      <c r="H199" s="59"/>
      <c r="I199" s="15" t="s">
        <v>136</v>
      </c>
      <c r="J199" s="27" t="s">
        <v>275</v>
      </c>
      <c r="K199" s="31">
        <v>100</v>
      </c>
      <c r="L199" s="31"/>
      <c r="M199" s="31">
        <f>K199+L199</f>
        <v>100</v>
      </c>
      <c r="N199" s="31">
        <v>100</v>
      </c>
      <c r="O199" s="68">
        <f>N199-M199</f>
        <v>0</v>
      </c>
      <c r="P199" s="9"/>
      <c r="Q199" s="68">
        <v>0</v>
      </c>
      <c r="R199" s="68"/>
      <c r="S199" s="70">
        <f t="shared" si="16"/>
        <v>0</v>
      </c>
      <c r="T199" s="68"/>
      <c r="U199" s="69">
        <f t="shared" si="17"/>
        <v>0</v>
      </c>
      <c r="V199" s="27"/>
      <c r="W199" s="9"/>
      <c r="X199" s="9"/>
      <c r="Y199" s="9"/>
    </row>
    <row r="200" spans="1:25">
      <c r="A200" s="81">
        <v>104016</v>
      </c>
      <c r="B200" s="91" t="s">
        <v>278</v>
      </c>
      <c r="C200" s="84">
        <v>1141</v>
      </c>
      <c r="D200" s="81" t="s">
        <v>294</v>
      </c>
      <c r="E200" s="85">
        <v>1</v>
      </c>
      <c r="F200" s="81"/>
      <c r="G200" s="81"/>
      <c r="H200" s="59"/>
      <c r="I200" s="27" t="s">
        <v>116</v>
      </c>
      <c r="J200" s="27" t="s">
        <v>276</v>
      </c>
      <c r="K200" s="31"/>
      <c r="L200" s="31"/>
      <c r="M200" s="31"/>
      <c r="N200" s="31"/>
      <c r="O200" s="68"/>
      <c r="P200" s="9"/>
      <c r="Q200" s="68">
        <v>0</v>
      </c>
      <c r="R200" s="68"/>
      <c r="S200" s="70">
        <f t="shared" si="16"/>
        <v>0</v>
      </c>
      <c r="T200" s="68"/>
      <c r="U200" s="69">
        <f t="shared" si="17"/>
        <v>0</v>
      </c>
      <c r="V200" s="27"/>
      <c r="W200" s="9"/>
      <c r="X200" s="9"/>
      <c r="Y200" s="9"/>
    </row>
    <row r="201" spans="1:25" ht="38.25">
      <c r="A201" s="81">
        <v>104016</v>
      </c>
      <c r="B201" s="91" t="s">
        <v>278</v>
      </c>
      <c r="C201" s="84">
        <v>1141</v>
      </c>
      <c r="D201" s="81" t="s">
        <v>294</v>
      </c>
      <c r="E201" s="85">
        <v>2</v>
      </c>
      <c r="F201" s="81"/>
      <c r="G201" s="81"/>
      <c r="H201" s="59" t="s">
        <v>137</v>
      </c>
      <c r="I201" s="33"/>
      <c r="J201" s="27"/>
      <c r="K201" s="31"/>
      <c r="L201" s="31"/>
      <c r="M201" s="31"/>
      <c r="N201" s="31"/>
      <c r="O201" s="68"/>
      <c r="P201" s="9"/>
      <c r="Q201" s="68">
        <v>22452.3</v>
      </c>
      <c r="R201" s="68">
        <v>0</v>
      </c>
      <c r="S201" s="70">
        <f t="shared" si="16"/>
        <v>22452.3</v>
      </c>
      <c r="T201" s="68">
        <v>21130.9</v>
      </c>
      <c r="U201" s="68">
        <f t="shared" si="17"/>
        <v>-1321.3999999999978</v>
      </c>
      <c r="V201" s="27" t="s">
        <v>50</v>
      </c>
      <c r="W201" s="9"/>
      <c r="X201" s="9"/>
      <c r="Y201" s="9"/>
    </row>
    <row r="202" spans="1:25">
      <c r="A202" s="81">
        <v>104016</v>
      </c>
      <c r="B202" s="91" t="s">
        <v>278</v>
      </c>
      <c r="C202" s="84">
        <v>1141</v>
      </c>
      <c r="D202" s="81" t="s">
        <v>294</v>
      </c>
      <c r="E202" s="85">
        <v>2</v>
      </c>
      <c r="F202" s="81">
        <v>1</v>
      </c>
      <c r="G202" s="81"/>
      <c r="H202" s="59"/>
      <c r="I202" s="27" t="s">
        <v>268</v>
      </c>
      <c r="J202" s="27" t="s">
        <v>274</v>
      </c>
      <c r="K202" s="31">
        <v>1</v>
      </c>
      <c r="L202" s="31"/>
      <c r="M202" s="31">
        <f>K202+L202</f>
        <v>1</v>
      </c>
      <c r="N202" s="31">
        <v>1</v>
      </c>
      <c r="O202" s="68">
        <f>N202-M202</f>
        <v>0</v>
      </c>
      <c r="P202" s="9"/>
      <c r="Q202" s="68">
        <v>0</v>
      </c>
      <c r="R202" s="68"/>
      <c r="S202" s="70">
        <f t="shared" si="16"/>
        <v>0</v>
      </c>
      <c r="T202" s="68"/>
      <c r="U202" s="69">
        <f t="shared" si="17"/>
        <v>0</v>
      </c>
      <c r="V202" s="27"/>
      <c r="W202" s="9"/>
      <c r="X202" s="9"/>
      <c r="Y202" s="9"/>
    </row>
    <row r="203" spans="1:25" ht="63.75">
      <c r="A203" s="81">
        <v>104016</v>
      </c>
      <c r="B203" s="91" t="s">
        <v>278</v>
      </c>
      <c r="C203" s="84">
        <v>1141</v>
      </c>
      <c r="D203" s="81" t="s">
        <v>294</v>
      </c>
      <c r="E203" s="85">
        <v>2</v>
      </c>
      <c r="F203" s="81"/>
      <c r="G203" s="81"/>
      <c r="H203" s="59"/>
      <c r="I203" s="27" t="s">
        <v>138</v>
      </c>
      <c r="J203" s="27" t="s">
        <v>275</v>
      </c>
      <c r="K203" s="31">
        <v>100</v>
      </c>
      <c r="L203" s="31"/>
      <c r="M203" s="31">
        <f>K203+L203</f>
        <v>100</v>
      </c>
      <c r="N203" s="31">
        <v>100</v>
      </c>
      <c r="O203" s="68">
        <f>N203-M203</f>
        <v>0</v>
      </c>
      <c r="P203" s="9"/>
      <c r="Q203" s="68">
        <v>0</v>
      </c>
      <c r="R203" s="68"/>
      <c r="S203" s="70">
        <f t="shared" si="16"/>
        <v>0</v>
      </c>
      <c r="T203" s="68"/>
      <c r="U203" s="69">
        <f t="shared" si="17"/>
        <v>0</v>
      </c>
      <c r="V203" s="27"/>
      <c r="W203" s="9"/>
      <c r="X203" s="9"/>
      <c r="Y203" s="9"/>
    </row>
    <row r="204" spans="1:25">
      <c r="A204" s="81">
        <v>104016</v>
      </c>
      <c r="B204" s="91" t="s">
        <v>278</v>
      </c>
      <c r="C204" s="84">
        <v>1141</v>
      </c>
      <c r="D204" s="81" t="s">
        <v>294</v>
      </c>
      <c r="E204" s="85">
        <v>2</v>
      </c>
      <c r="F204" s="81"/>
      <c r="G204" s="81"/>
      <c r="H204" s="59"/>
      <c r="I204" s="27" t="s">
        <v>116</v>
      </c>
      <c r="J204" s="27" t="s">
        <v>276</v>
      </c>
      <c r="K204" s="31"/>
      <c r="L204" s="31"/>
      <c r="M204" s="31"/>
      <c r="N204" s="31"/>
      <c r="O204" s="31"/>
      <c r="P204" s="9"/>
      <c r="Q204" s="68">
        <v>0</v>
      </c>
      <c r="R204" s="68"/>
      <c r="S204" s="70"/>
      <c r="T204" s="68"/>
      <c r="U204" s="69"/>
      <c r="V204" s="27"/>
      <c r="W204" s="9"/>
      <c r="X204" s="9"/>
      <c r="Y204" s="9"/>
    </row>
    <row r="205" spans="1:25" ht="25.5">
      <c r="A205" s="81">
        <v>104016</v>
      </c>
      <c r="B205" s="91" t="s">
        <v>278</v>
      </c>
      <c r="C205" s="84">
        <v>1141</v>
      </c>
      <c r="D205" s="81" t="s">
        <v>294</v>
      </c>
      <c r="E205" s="85">
        <v>3</v>
      </c>
      <c r="F205" s="81"/>
      <c r="G205" s="81"/>
      <c r="H205" s="59" t="s">
        <v>139</v>
      </c>
      <c r="I205" s="59"/>
      <c r="J205" s="27"/>
      <c r="K205" s="31"/>
      <c r="L205" s="31"/>
      <c r="M205" s="31"/>
      <c r="N205" s="31"/>
      <c r="O205" s="31"/>
      <c r="P205" s="9"/>
      <c r="Q205" s="68">
        <v>16352.8</v>
      </c>
      <c r="R205" s="68">
        <v>0</v>
      </c>
      <c r="S205" s="70">
        <f t="shared" si="16"/>
        <v>16352.8</v>
      </c>
      <c r="T205" s="68">
        <v>12089.14</v>
      </c>
      <c r="U205" s="68">
        <f t="shared" si="17"/>
        <v>-4263.66</v>
      </c>
      <c r="V205" s="27" t="s">
        <v>69</v>
      </c>
      <c r="W205" s="9"/>
      <c r="X205" s="9"/>
      <c r="Y205" s="9"/>
    </row>
    <row r="206" spans="1:25" ht="25.5">
      <c r="A206" s="81">
        <v>104016</v>
      </c>
      <c r="B206" s="91" t="s">
        <v>278</v>
      </c>
      <c r="C206" s="84">
        <v>1141</v>
      </c>
      <c r="D206" s="81" t="s">
        <v>294</v>
      </c>
      <c r="E206" s="85">
        <v>3</v>
      </c>
      <c r="F206" s="81">
        <v>1</v>
      </c>
      <c r="G206" s="81"/>
      <c r="H206" s="59"/>
      <c r="I206" s="22" t="s">
        <v>119</v>
      </c>
      <c r="J206" s="27" t="s">
        <v>274</v>
      </c>
      <c r="K206" s="31">
        <v>13</v>
      </c>
      <c r="L206" s="31"/>
      <c r="M206" s="31">
        <f>K206+L206</f>
        <v>13</v>
      </c>
      <c r="N206" s="68">
        <v>0</v>
      </c>
      <c r="O206" s="31">
        <f>N206-M206</f>
        <v>-13</v>
      </c>
      <c r="P206" s="15" t="s">
        <v>34</v>
      </c>
      <c r="Q206" s="68">
        <v>0</v>
      </c>
      <c r="R206" s="68"/>
      <c r="S206" s="70">
        <f t="shared" si="16"/>
        <v>0</v>
      </c>
      <c r="T206" s="68"/>
      <c r="U206" s="69">
        <f t="shared" si="17"/>
        <v>0</v>
      </c>
      <c r="V206" s="27"/>
      <c r="W206" s="9"/>
      <c r="X206" s="9"/>
      <c r="Y206" s="9"/>
    </row>
    <row r="207" spans="1:25" ht="25.5">
      <c r="A207" s="81">
        <v>104016</v>
      </c>
      <c r="B207" s="91" t="s">
        <v>278</v>
      </c>
      <c r="C207" s="84">
        <v>1141</v>
      </c>
      <c r="D207" s="81" t="s">
        <v>294</v>
      </c>
      <c r="E207" s="85">
        <v>3</v>
      </c>
      <c r="F207" s="81">
        <v>2</v>
      </c>
      <c r="G207" s="81"/>
      <c r="H207" s="59"/>
      <c r="I207" s="22" t="s">
        <v>328</v>
      </c>
      <c r="J207" s="27" t="s">
        <v>274</v>
      </c>
      <c r="K207" s="31">
        <v>13</v>
      </c>
      <c r="L207" s="31"/>
      <c r="M207" s="31">
        <f>K207+L207</f>
        <v>13</v>
      </c>
      <c r="N207" s="68">
        <v>0</v>
      </c>
      <c r="O207" s="31">
        <f>N207-M207</f>
        <v>-13</v>
      </c>
      <c r="P207" s="15" t="s">
        <v>12</v>
      </c>
      <c r="Q207" s="68">
        <v>0</v>
      </c>
      <c r="R207" s="68"/>
      <c r="S207" s="70">
        <f t="shared" si="16"/>
        <v>0</v>
      </c>
      <c r="T207" s="68"/>
      <c r="U207" s="69">
        <f t="shared" si="17"/>
        <v>0</v>
      </c>
      <c r="V207" s="27"/>
      <c r="W207" s="9"/>
      <c r="X207" s="9"/>
      <c r="Y207" s="9"/>
    </row>
    <row r="208" spans="1:25" ht="76.5">
      <c r="A208" s="81">
        <v>104016</v>
      </c>
      <c r="B208" s="91" t="s">
        <v>278</v>
      </c>
      <c r="C208" s="84">
        <v>1141</v>
      </c>
      <c r="D208" s="81" t="s">
        <v>294</v>
      </c>
      <c r="E208" s="85">
        <v>3</v>
      </c>
      <c r="F208" s="81"/>
      <c r="G208" s="81"/>
      <c r="H208" s="59"/>
      <c r="I208" s="15" t="s">
        <v>136</v>
      </c>
      <c r="J208" s="27" t="s">
        <v>275</v>
      </c>
      <c r="K208" s="31">
        <v>100</v>
      </c>
      <c r="L208" s="31"/>
      <c r="M208" s="31">
        <f>K208+L208</f>
        <v>100</v>
      </c>
      <c r="N208" s="68">
        <v>0</v>
      </c>
      <c r="O208" s="31">
        <f>N208-M208</f>
        <v>-100</v>
      </c>
      <c r="P208" s="57"/>
      <c r="Q208" s="68">
        <v>0</v>
      </c>
      <c r="R208" s="68"/>
      <c r="S208" s="70">
        <f t="shared" si="16"/>
        <v>0</v>
      </c>
      <c r="T208" s="68"/>
      <c r="U208" s="69">
        <f t="shared" si="17"/>
        <v>0</v>
      </c>
      <c r="V208" s="27"/>
      <c r="W208" s="9"/>
      <c r="X208" s="9"/>
      <c r="Y208" s="9"/>
    </row>
    <row r="209" spans="1:25">
      <c r="A209" s="81">
        <v>104016</v>
      </c>
      <c r="B209" s="91" t="s">
        <v>278</v>
      </c>
      <c r="C209" s="84">
        <v>1141</v>
      </c>
      <c r="D209" s="81" t="s">
        <v>294</v>
      </c>
      <c r="E209" s="85">
        <v>3</v>
      </c>
      <c r="F209" s="81"/>
      <c r="G209" s="81"/>
      <c r="H209" s="59"/>
      <c r="I209" s="27" t="s">
        <v>116</v>
      </c>
      <c r="J209" s="15" t="s">
        <v>276</v>
      </c>
      <c r="K209" s="31"/>
      <c r="L209" s="31"/>
      <c r="M209" s="31"/>
      <c r="N209" s="31"/>
      <c r="O209" s="31"/>
      <c r="P209" s="57"/>
      <c r="Q209" s="68">
        <v>0</v>
      </c>
      <c r="R209" s="68"/>
      <c r="S209" s="70">
        <f t="shared" si="16"/>
        <v>0</v>
      </c>
      <c r="T209" s="68"/>
      <c r="U209" s="69">
        <f t="shared" si="17"/>
        <v>0</v>
      </c>
      <c r="V209" s="27"/>
      <c r="W209" s="9"/>
      <c r="X209" s="9"/>
      <c r="Y209" s="9"/>
    </row>
    <row r="210" spans="1:25" ht="89.25">
      <c r="A210" s="81">
        <v>104016</v>
      </c>
      <c r="B210" s="91" t="s">
        <v>278</v>
      </c>
      <c r="C210" s="84">
        <v>1141</v>
      </c>
      <c r="D210" s="81" t="s">
        <v>294</v>
      </c>
      <c r="E210" s="85">
        <v>4</v>
      </c>
      <c r="F210" s="81"/>
      <c r="G210" s="81"/>
      <c r="H210" s="59" t="s">
        <v>140</v>
      </c>
      <c r="I210" s="33"/>
      <c r="J210" s="11"/>
      <c r="K210" s="31"/>
      <c r="L210" s="31"/>
      <c r="M210" s="31"/>
      <c r="N210" s="31"/>
      <c r="O210" s="31"/>
      <c r="P210" s="57"/>
      <c r="Q210" s="68">
        <v>237066</v>
      </c>
      <c r="R210" s="68">
        <v>0</v>
      </c>
      <c r="S210" s="70">
        <f t="shared" si="16"/>
        <v>237066</v>
      </c>
      <c r="T210" s="68">
        <v>227149.9</v>
      </c>
      <c r="U210" s="68">
        <f t="shared" si="17"/>
        <v>-9916.1000000000058</v>
      </c>
      <c r="V210" s="27" t="s">
        <v>70</v>
      </c>
      <c r="W210" s="9"/>
      <c r="X210" s="9"/>
      <c r="Y210" s="9"/>
    </row>
    <row r="211" spans="1:25">
      <c r="A211" s="81">
        <v>104016</v>
      </c>
      <c r="B211" s="91" t="s">
        <v>278</v>
      </c>
      <c r="C211" s="84">
        <v>1141</v>
      </c>
      <c r="D211" s="81" t="s">
        <v>294</v>
      </c>
      <c r="E211" s="85">
        <v>4</v>
      </c>
      <c r="F211" s="81">
        <v>1</v>
      </c>
      <c r="G211" s="81"/>
      <c r="H211" s="59"/>
      <c r="I211" s="27" t="s">
        <v>129</v>
      </c>
      <c r="J211" s="11" t="s">
        <v>274</v>
      </c>
      <c r="K211" s="31">
        <v>300</v>
      </c>
      <c r="L211" s="31"/>
      <c r="M211" s="31">
        <f>K211+L211</f>
        <v>300</v>
      </c>
      <c r="N211" s="31">
        <v>268</v>
      </c>
      <c r="O211" s="31">
        <f>N211-M211</f>
        <v>-32</v>
      </c>
      <c r="P211" s="60" t="s">
        <v>379</v>
      </c>
      <c r="Q211" s="68">
        <v>0</v>
      </c>
      <c r="R211" s="68"/>
      <c r="S211" s="70">
        <f t="shared" si="16"/>
        <v>0</v>
      </c>
      <c r="T211" s="68"/>
      <c r="U211" s="69">
        <f t="shared" si="17"/>
        <v>0</v>
      </c>
      <c r="V211" s="27"/>
      <c r="W211" s="9"/>
      <c r="X211" s="9"/>
      <c r="Y211" s="9"/>
    </row>
    <row r="212" spans="1:25" ht="76.5">
      <c r="A212" s="81">
        <v>104016</v>
      </c>
      <c r="B212" s="91" t="s">
        <v>278</v>
      </c>
      <c r="C212" s="84">
        <v>1141</v>
      </c>
      <c r="D212" s="81" t="s">
        <v>294</v>
      </c>
      <c r="E212" s="85">
        <v>4</v>
      </c>
      <c r="F212" s="81"/>
      <c r="G212" s="81"/>
      <c r="H212" s="59"/>
      <c r="I212" s="27" t="s">
        <v>136</v>
      </c>
      <c r="J212" s="11" t="s">
        <v>275</v>
      </c>
      <c r="K212" s="31">
        <v>100</v>
      </c>
      <c r="L212" s="31"/>
      <c r="M212" s="31">
        <f>K212+L212</f>
        <v>100</v>
      </c>
      <c r="N212" s="31">
        <v>100</v>
      </c>
      <c r="O212" s="68">
        <f>N212-M212</f>
        <v>0</v>
      </c>
      <c r="P212" s="57"/>
      <c r="Q212" s="68">
        <v>0</v>
      </c>
      <c r="R212" s="68"/>
      <c r="S212" s="70">
        <f t="shared" si="16"/>
        <v>0</v>
      </c>
      <c r="T212" s="68"/>
      <c r="U212" s="69">
        <f t="shared" si="17"/>
        <v>0</v>
      </c>
      <c r="V212" s="27"/>
      <c r="W212" s="9"/>
      <c r="X212" s="9"/>
      <c r="Y212" s="9"/>
    </row>
    <row r="213" spans="1:25">
      <c r="A213" s="81">
        <v>104016</v>
      </c>
      <c r="B213" s="91" t="s">
        <v>278</v>
      </c>
      <c r="C213" s="84">
        <v>1141</v>
      </c>
      <c r="D213" s="81" t="s">
        <v>294</v>
      </c>
      <c r="E213" s="85">
        <v>4</v>
      </c>
      <c r="F213" s="81"/>
      <c r="G213" s="81"/>
      <c r="H213" s="59"/>
      <c r="I213" s="15" t="s">
        <v>116</v>
      </c>
      <c r="J213" s="15" t="s">
        <v>276</v>
      </c>
      <c r="K213" s="31"/>
      <c r="L213" s="31"/>
      <c r="M213" s="31"/>
      <c r="N213" s="31"/>
      <c r="O213" s="31"/>
      <c r="P213" s="57"/>
      <c r="Q213" s="68">
        <v>0</v>
      </c>
      <c r="R213" s="68"/>
      <c r="S213" s="70">
        <f t="shared" si="16"/>
        <v>0</v>
      </c>
      <c r="T213" s="68"/>
      <c r="U213" s="69">
        <f t="shared" si="17"/>
        <v>0</v>
      </c>
      <c r="V213" s="27"/>
      <c r="W213" s="9"/>
      <c r="X213" s="9"/>
      <c r="Y213" s="9"/>
    </row>
    <row r="214" spans="1:25" ht="102">
      <c r="A214" s="81">
        <v>104016</v>
      </c>
      <c r="B214" s="91" t="s">
        <v>278</v>
      </c>
      <c r="C214" s="84">
        <v>1141</v>
      </c>
      <c r="D214" s="81" t="s">
        <v>294</v>
      </c>
      <c r="E214" s="85">
        <v>6</v>
      </c>
      <c r="F214" s="81"/>
      <c r="G214" s="81"/>
      <c r="H214" s="59" t="s">
        <v>141</v>
      </c>
      <c r="I214" s="33"/>
      <c r="J214" s="11"/>
      <c r="K214" s="31"/>
      <c r="L214" s="31"/>
      <c r="M214" s="31"/>
      <c r="N214" s="31"/>
      <c r="O214" s="31"/>
      <c r="P214" s="57"/>
      <c r="Q214" s="68">
        <v>1092124.1000000001</v>
      </c>
      <c r="R214" s="68">
        <f>-78000-59605.2</f>
        <v>-137605.20000000001</v>
      </c>
      <c r="S214" s="70">
        <f t="shared" si="16"/>
        <v>954518.90000000014</v>
      </c>
      <c r="T214" s="68">
        <v>954484.2</v>
      </c>
      <c r="U214" s="68">
        <f t="shared" si="17"/>
        <v>-34.700000000186265</v>
      </c>
      <c r="V214" s="27" t="s">
        <v>71</v>
      </c>
      <c r="W214" s="9"/>
      <c r="X214" s="9"/>
      <c r="Y214" s="9"/>
    </row>
    <row r="215" spans="1:25" ht="76.5">
      <c r="A215" s="81">
        <v>104016</v>
      </c>
      <c r="B215" s="91" t="s">
        <v>278</v>
      </c>
      <c r="C215" s="84">
        <v>1141</v>
      </c>
      <c r="D215" s="81" t="s">
        <v>294</v>
      </c>
      <c r="E215" s="85">
        <v>6</v>
      </c>
      <c r="F215" s="81">
        <v>1</v>
      </c>
      <c r="G215" s="81"/>
      <c r="H215" s="59"/>
      <c r="I215" s="27" t="s">
        <v>142</v>
      </c>
      <c r="J215" s="11" t="s">
        <v>274</v>
      </c>
      <c r="K215" s="31">
        <v>800</v>
      </c>
      <c r="L215" s="31">
        <v>-70</v>
      </c>
      <c r="M215" s="31">
        <f>K215+L215</f>
        <v>730</v>
      </c>
      <c r="N215" s="31">
        <v>614</v>
      </c>
      <c r="O215" s="31">
        <f>N215-M215</f>
        <v>-116</v>
      </c>
      <c r="P215" s="60" t="s">
        <v>13</v>
      </c>
      <c r="Q215" s="68">
        <v>0</v>
      </c>
      <c r="R215" s="68"/>
      <c r="S215" s="70">
        <f t="shared" si="16"/>
        <v>0</v>
      </c>
      <c r="T215" s="68"/>
      <c r="U215" s="69">
        <f t="shared" si="17"/>
        <v>0</v>
      </c>
      <c r="V215" s="27"/>
      <c r="W215" s="9"/>
      <c r="X215" s="9"/>
      <c r="Y215" s="9"/>
    </row>
    <row r="216" spans="1:25" ht="76.5">
      <c r="A216" s="81">
        <v>104016</v>
      </c>
      <c r="B216" s="91" t="s">
        <v>278</v>
      </c>
      <c r="C216" s="84">
        <v>1141</v>
      </c>
      <c r="D216" s="81" t="s">
        <v>294</v>
      </c>
      <c r="E216" s="85">
        <v>6</v>
      </c>
      <c r="F216" s="81"/>
      <c r="G216" s="81"/>
      <c r="H216" s="59"/>
      <c r="I216" s="27" t="s">
        <v>143</v>
      </c>
      <c r="J216" s="11" t="s">
        <v>275</v>
      </c>
      <c r="K216" s="31">
        <v>100</v>
      </c>
      <c r="L216" s="31"/>
      <c r="M216" s="31">
        <f>K216+L216</f>
        <v>100</v>
      </c>
      <c r="N216" s="31">
        <v>100</v>
      </c>
      <c r="O216" s="68">
        <f>N216-M216</f>
        <v>0</v>
      </c>
      <c r="P216" s="57"/>
      <c r="Q216" s="68">
        <v>0</v>
      </c>
      <c r="R216" s="68"/>
      <c r="S216" s="70">
        <f t="shared" si="16"/>
        <v>0</v>
      </c>
      <c r="T216" s="68"/>
      <c r="U216" s="69">
        <f t="shared" si="17"/>
        <v>0</v>
      </c>
      <c r="V216" s="27"/>
      <c r="W216" s="9"/>
      <c r="X216" s="9"/>
      <c r="Y216" s="9"/>
    </row>
    <row r="217" spans="1:25">
      <c r="A217" s="81">
        <v>104016</v>
      </c>
      <c r="B217" s="91" t="s">
        <v>278</v>
      </c>
      <c r="C217" s="84">
        <v>1141</v>
      </c>
      <c r="D217" s="81" t="s">
        <v>294</v>
      </c>
      <c r="E217" s="85">
        <v>6</v>
      </c>
      <c r="F217" s="81"/>
      <c r="G217" s="81"/>
      <c r="H217" s="59"/>
      <c r="I217" s="15" t="s">
        <v>116</v>
      </c>
      <c r="J217" s="24" t="s">
        <v>276</v>
      </c>
      <c r="K217" s="31"/>
      <c r="L217" s="31"/>
      <c r="M217" s="31"/>
      <c r="N217" s="31"/>
      <c r="O217" s="31"/>
      <c r="P217" s="57"/>
      <c r="Q217" s="68">
        <v>0</v>
      </c>
      <c r="R217" s="68"/>
      <c r="S217" s="70">
        <f t="shared" si="16"/>
        <v>0</v>
      </c>
      <c r="T217" s="68"/>
      <c r="U217" s="69">
        <f t="shared" si="17"/>
        <v>0</v>
      </c>
      <c r="V217" s="27"/>
      <c r="W217" s="9"/>
      <c r="X217" s="9"/>
      <c r="Y217" s="9"/>
    </row>
    <row r="218" spans="1:25" ht="25.5">
      <c r="A218" s="81">
        <v>104016</v>
      </c>
      <c r="B218" s="91" t="s">
        <v>278</v>
      </c>
      <c r="C218" s="84">
        <v>1141</v>
      </c>
      <c r="D218" s="81" t="s">
        <v>294</v>
      </c>
      <c r="E218" s="85">
        <v>7</v>
      </c>
      <c r="F218" s="81"/>
      <c r="G218" s="81"/>
      <c r="H218" s="59" t="s">
        <v>144</v>
      </c>
      <c r="I218" s="27"/>
      <c r="J218" s="11"/>
      <c r="K218" s="68">
        <v>0</v>
      </c>
      <c r="L218" s="31"/>
      <c r="M218" s="31"/>
      <c r="N218" s="31"/>
      <c r="O218" s="31"/>
      <c r="P218" s="57"/>
      <c r="Q218" s="68">
        <v>70000.600000000006</v>
      </c>
      <c r="R218" s="68">
        <v>0</v>
      </c>
      <c r="S218" s="70">
        <f t="shared" si="16"/>
        <v>70000.600000000006</v>
      </c>
      <c r="T218" s="70">
        <v>70000.600000000006</v>
      </c>
      <c r="U218" s="68">
        <f t="shared" si="17"/>
        <v>0</v>
      </c>
      <c r="V218" s="27"/>
      <c r="W218" s="9"/>
      <c r="X218" s="9"/>
      <c r="Y218" s="9"/>
    </row>
    <row r="219" spans="1:25" ht="38.25">
      <c r="A219" s="81" t="s">
        <v>310</v>
      </c>
      <c r="B219" s="91" t="s">
        <v>278</v>
      </c>
      <c r="C219" s="84">
        <v>1141</v>
      </c>
      <c r="D219" s="81" t="s">
        <v>294</v>
      </c>
      <c r="E219" s="85">
        <v>7</v>
      </c>
      <c r="F219" s="81">
        <v>1</v>
      </c>
      <c r="G219" s="81"/>
      <c r="H219" s="59"/>
      <c r="I219" s="27" t="s">
        <v>145</v>
      </c>
      <c r="J219" s="11" t="s">
        <v>274</v>
      </c>
      <c r="K219" s="31">
        <v>250</v>
      </c>
      <c r="L219" s="31"/>
      <c r="M219" s="31">
        <f>K219+L219</f>
        <v>250</v>
      </c>
      <c r="N219" s="31">
        <v>254</v>
      </c>
      <c r="O219" s="31">
        <f>N219-M219</f>
        <v>4</v>
      </c>
      <c r="P219" s="60" t="s">
        <v>14</v>
      </c>
      <c r="Q219" s="68">
        <v>0</v>
      </c>
      <c r="R219" s="68"/>
      <c r="S219" s="70">
        <f t="shared" si="16"/>
        <v>0</v>
      </c>
      <c r="T219" s="68"/>
      <c r="U219" s="69">
        <f t="shared" si="17"/>
        <v>0</v>
      </c>
      <c r="V219" s="27"/>
      <c r="W219" s="9"/>
      <c r="X219" s="9"/>
      <c r="Y219" s="9"/>
    </row>
    <row r="220" spans="1:25">
      <c r="A220" s="81">
        <v>104016</v>
      </c>
      <c r="B220" s="91" t="s">
        <v>278</v>
      </c>
      <c r="C220" s="84">
        <v>1141</v>
      </c>
      <c r="D220" s="81" t="s">
        <v>294</v>
      </c>
      <c r="E220" s="85">
        <v>7</v>
      </c>
      <c r="F220" s="81">
        <v>1</v>
      </c>
      <c r="G220" s="81"/>
      <c r="H220" s="59"/>
      <c r="I220" s="27" t="s">
        <v>116</v>
      </c>
      <c r="J220" s="11" t="s">
        <v>275</v>
      </c>
      <c r="K220" s="31"/>
      <c r="L220" s="31"/>
      <c r="M220" s="31"/>
      <c r="N220" s="31"/>
      <c r="O220" s="31"/>
      <c r="P220" s="57"/>
      <c r="Q220" s="68">
        <v>0</v>
      </c>
      <c r="R220" s="68"/>
      <c r="S220" s="70">
        <f t="shared" si="16"/>
        <v>0</v>
      </c>
      <c r="T220" s="68"/>
      <c r="U220" s="69">
        <f t="shared" si="17"/>
        <v>0</v>
      </c>
      <c r="V220" s="27"/>
      <c r="W220" s="9"/>
      <c r="X220" s="9"/>
      <c r="Y220" s="9"/>
    </row>
    <row r="221" spans="1:25">
      <c r="A221" s="81">
        <v>104016</v>
      </c>
      <c r="B221" s="91" t="s">
        <v>278</v>
      </c>
      <c r="C221" s="84">
        <v>1141</v>
      </c>
      <c r="D221" s="81" t="s">
        <v>294</v>
      </c>
      <c r="E221" s="85">
        <v>7</v>
      </c>
      <c r="F221" s="81">
        <v>1</v>
      </c>
      <c r="G221" s="81"/>
      <c r="H221" s="59"/>
      <c r="I221" s="27" t="s">
        <v>116</v>
      </c>
      <c r="J221" s="11" t="s">
        <v>276</v>
      </c>
      <c r="K221" s="31"/>
      <c r="L221" s="31"/>
      <c r="M221" s="31"/>
      <c r="N221" s="31"/>
      <c r="O221" s="31"/>
      <c r="P221" s="57"/>
      <c r="Q221" s="68">
        <v>0</v>
      </c>
      <c r="R221" s="68"/>
      <c r="S221" s="70">
        <f t="shared" si="16"/>
        <v>0</v>
      </c>
      <c r="T221" s="68"/>
      <c r="U221" s="69">
        <f t="shared" si="17"/>
        <v>0</v>
      </c>
      <c r="V221" s="27"/>
      <c r="W221" s="9"/>
      <c r="X221" s="9"/>
      <c r="Y221" s="9"/>
    </row>
    <row r="222" spans="1:25">
      <c r="A222" s="81">
        <v>104016</v>
      </c>
      <c r="B222" s="91" t="s">
        <v>278</v>
      </c>
      <c r="C222" s="84">
        <v>1141</v>
      </c>
      <c r="D222" s="81" t="s">
        <v>294</v>
      </c>
      <c r="E222" s="85">
        <v>8</v>
      </c>
      <c r="F222" s="81"/>
      <c r="G222" s="81"/>
      <c r="H222" s="59" t="s">
        <v>146</v>
      </c>
      <c r="I222" s="27"/>
      <c r="J222" s="11"/>
      <c r="K222" s="31"/>
      <c r="L222" s="31"/>
      <c r="M222" s="31"/>
      <c r="N222" s="31"/>
      <c r="O222" s="31"/>
      <c r="P222" s="57"/>
      <c r="Q222" s="68">
        <v>18290.8</v>
      </c>
      <c r="R222" s="68">
        <v>0</v>
      </c>
      <c r="S222" s="70">
        <f t="shared" si="16"/>
        <v>18290.8</v>
      </c>
      <c r="T222" s="68">
        <v>18290.759999999998</v>
      </c>
      <c r="U222" s="68">
        <f t="shared" si="17"/>
        <v>-4.0000000000873115E-2</v>
      </c>
      <c r="V222" s="27"/>
      <c r="W222" s="9"/>
      <c r="X222" s="9"/>
      <c r="Y222" s="9"/>
    </row>
    <row r="223" spans="1:25">
      <c r="A223" s="81">
        <v>104016</v>
      </c>
      <c r="B223" s="91" t="s">
        <v>278</v>
      </c>
      <c r="C223" s="84">
        <v>1141</v>
      </c>
      <c r="D223" s="81" t="s">
        <v>294</v>
      </c>
      <c r="E223" s="85">
        <v>8</v>
      </c>
      <c r="F223" s="81">
        <v>1</v>
      </c>
      <c r="G223" s="81"/>
      <c r="H223" s="59"/>
      <c r="I223" s="27" t="s">
        <v>147</v>
      </c>
      <c r="J223" s="11" t="s">
        <v>274</v>
      </c>
      <c r="K223" s="31">
        <v>8</v>
      </c>
      <c r="L223" s="31"/>
      <c r="M223" s="31">
        <f>K223+L223</f>
        <v>8</v>
      </c>
      <c r="N223" s="31">
        <v>8</v>
      </c>
      <c r="O223" s="68">
        <f>N223-M223</f>
        <v>0</v>
      </c>
      <c r="P223" s="57"/>
      <c r="Q223" s="68">
        <v>0</v>
      </c>
      <c r="R223" s="68"/>
      <c r="S223" s="70">
        <f t="shared" si="16"/>
        <v>0</v>
      </c>
      <c r="T223" s="68"/>
      <c r="U223" s="69">
        <f t="shared" si="17"/>
        <v>0</v>
      </c>
      <c r="V223" s="27"/>
      <c r="W223" s="9"/>
      <c r="X223" s="9"/>
      <c r="Y223" s="9"/>
    </row>
    <row r="224" spans="1:25">
      <c r="A224" s="81">
        <v>104016</v>
      </c>
      <c r="B224" s="91" t="s">
        <v>278</v>
      </c>
      <c r="C224" s="84">
        <v>1141</v>
      </c>
      <c r="D224" s="81" t="s">
        <v>294</v>
      </c>
      <c r="E224" s="85">
        <v>8</v>
      </c>
      <c r="F224" s="81"/>
      <c r="G224" s="81"/>
      <c r="H224" s="59"/>
      <c r="I224" s="27" t="s">
        <v>116</v>
      </c>
      <c r="J224" s="11" t="s">
        <v>275</v>
      </c>
      <c r="K224" s="31"/>
      <c r="L224" s="31"/>
      <c r="M224" s="31"/>
      <c r="N224" s="31"/>
      <c r="O224" s="31"/>
      <c r="P224" s="57"/>
      <c r="Q224" s="68">
        <v>0</v>
      </c>
      <c r="R224" s="68"/>
      <c r="S224" s="70">
        <f t="shared" si="16"/>
        <v>0</v>
      </c>
      <c r="T224" s="68"/>
      <c r="U224" s="69">
        <f t="shared" si="17"/>
        <v>0</v>
      </c>
      <c r="V224" s="27"/>
      <c r="W224" s="9"/>
      <c r="X224" s="9"/>
      <c r="Y224" s="9"/>
    </row>
    <row r="225" spans="1:25">
      <c r="A225" s="81">
        <v>104016</v>
      </c>
      <c r="B225" s="91" t="s">
        <v>278</v>
      </c>
      <c r="C225" s="84">
        <v>1141</v>
      </c>
      <c r="D225" s="81" t="s">
        <v>294</v>
      </c>
      <c r="E225" s="85">
        <v>8</v>
      </c>
      <c r="F225" s="81"/>
      <c r="G225" s="81"/>
      <c r="H225" s="59"/>
      <c r="I225" s="27" t="s">
        <v>116</v>
      </c>
      <c r="J225" s="11" t="s">
        <v>276</v>
      </c>
      <c r="K225" s="31"/>
      <c r="L225" s="31"/>
      <c r="M225" s="31"/>
      <c r="N225" s="31"/>
      <c r="O225" s="31"/>
      <c r="P225" s="57"/>
      <c r="Q225" s="68">
        <v>0</v>
      </c>
      <c r="R225" s="68"/>
      <c r="S225" s="70">
        <f t="shared" si="16"/>
        <v>0</v>
      </c>
      <c r="T225" s="68"/>
      <c r="U225" s="69">
        <f t="shared" si="17"/>
        <v>0</v>
      </c>
      <c r="V225" s="27"/>
      <c r="W225" s="9"/>
      <c r="X225" s="9"/>
      <c r="Y225" s="9"/>
    </row>
    <row r="226" spans="1:25" ht="25.5">
      <c r="A226" s="81">
        <v>104016</v>
      </c>
      <c r="B226" s="91" t="s">
        <v>278</v>
      </c>
      <c r="C226" s="84">
        <v>1141</v>
      </c>
      <c r="D226" s="81" t="s">
        <v>294</v>
      </c>
      <c r="E226" s="85">
        <v>9</v>
      </c>
      <c r="F226" s="81"/>
      <c r="G226" s="81"/>
      <c r="H226" s="87" t="s">
        <v>390</v>
      </c>
      <c r="I226" s="27"/>
      <c r="J226" s="11"/>
      <c r="K226" s="31"/>
      <c r="L226" s="31"/>
      <c r="M226" s="31"/>
      <c r="N226" s="31"/>
      <c r="O226" s="31"/>
      <c r="P226" s="9"/>
      <c r="Q226" s="68">
        <v>39378</v>
      </c>
      <c r="R226" s="68">
        <v>0</v>
      </c>
      <c r="S226" s="70">
        <f t="shared" si="16"/>
        <v>39378</v>
      </c>
      <c r="T226" s="68">
        <v>37150.300000000003</v>
      </c>
      <c r="U226" s="68">
        <f t="shared" si="17"/>
        <v>-2227.6999999999971</v>
      </c>
      <c r="V226" s="27" t="s">
        <v>66</v>
      </c>
      <c r="W226" s="9"/>
      <c r="X226" s="9"/>
      <c r="Y226" s="9"/>
    </row>
    <row r="227" spans="1:25" ht="25.5">
      <c r="A227" s="81">
        <v>104016</v>
      </c>
      <c r="B227" s="91" t="s">
        <v>278</v>
      </c>
      <c r="C227" s="84">
        <v>1141</v>
      </c>
      <c r="D227" s="81" t="s">
        <v>294</v>
      </c>
      <c r="E227" s="85">
        <v>9</v>
      </c>
      <c r="F227" s="81">
        <v>1</v>
      </c>
      <c r="G227" s="81"/>
      <c r="H227" s="33"/>
      <c r="I227" s="27" t="s">
        <v>235</v>
      </c>
      <c r="J227" s="11" t="s">
        <v>274</v>
      </c>
      <c r="K227" s="31">
        <v>20</v>
      </c>
      <c r="L227" s="31"/>
      <c r="M227" s="31">
        <f>K227+L227</f>
        <v>20</v>
      </c>
      <c r="N227" s="31">
        <v>17</v>
      </c>
      <c r="O227" s="31">
        <f>N227-M227</f>
        <v>-3</v>
      </c>
      <c r="P227" s="57" t="s">
        <v>380</v>
      </c>
      <c r="Q227" s="68">
        <v>0</v>
      </c>
      <c r="R227" s="68"/>
      <c r="S227" s="70">
        <f t="shared" si="16"/>
        <v>0</v>
      </c>
      <c r="T227" s="68"/>
      <c r="U227" s="69">
        <f t="shared" si="17"/>
        <v>0</v>
      </c>
      <c r="V227" s="27"/>
      <c r="W227" s="9"/>
      <c r="X227" s="9"/>
      <c r="Y227" s="9"/>
    </row>
    <row r="228" spans="1:25" ht="76.5">
      <c r="A228" s="81">
        <v>104016</v>
      </c>
      <c r="B228" s="91" t="s">
        <v>278</v>
      </c>
      <c r="C228" s="84">
        <v>1141</v>
      </c>
      <c r="D228" s="81" t="s">
        <v>294</v>
      </c>
      <c r="E228" s="85">
        <v>9</v>
      </c>
      <c r="F228" s="81"/>
      <c r="G228" s="81"/>
      <c r="H228" s="33"/>
      <c r="I228" s="27" t="s">
        <v>143</v>
      </c>
      <c r="J228" s="11" t="s">
        <v>275</v>
      </c>
      <c r="K228" s="31">
        <v>100</v>
      </c>
      <c r="L228" s="31"/>
      <c r="M228" s="31">
        <f>K228+L228</f>
        <v>100</v>
      </c>
      <c r="N228" s="31">
        <v>100</v>
      </c>
      <c r="O228" s="68">
        <f>N228-M228</f>
        <v>0</v>
      </c>
      <c r="P228" s="9"/>
      <c r="Q228" s="68">
        <v>0</v>
      </c>
      <c r="R228" s="68"/>
      <c r="S228" s="70">
        <f t="shared" si="16"/>
        <v>0</v>
      </c>
      <c r="T228" s="68"/>
      <c r="U228" s="69">
        <f t="shared" si="17"/>
        <v>0</v>
      </c>
      <c r="V228" s="27"/>
      <c r="W228" s="9"/>
      <c r="X228" s="9"/>
      <c r="Y228" s="9"/>
    </row>
    <row r="229" spans="1:25">
      <c r="A229" s="81">
        <v>104016</v>
      </c>
      <c r="B229" s="91" t="s">
        <v>278</v>
      </c>
      <c r="C229" s="84">
        <v>1141</v>
      </c>
      <c r="D229" s="81" t="s">
        <v>294</v>
      </c>
      <c r="E229" s="85">
        <v>9</v>
      </c>
      <c r="F229" s="81"/>
      <c r="G229" s="81"/>
      <c r="H229" s="33"/>
      <c r="I229" s="27" t="s">
        <v>116</v>
      </c>
      <c r="J229" s="11" t="s">
        <v>276</v>
      </c>
      <c r="K229" s="31"/>
      <c r="L229" s="31"/>
      <c r="M229" s="31"/>
      <c r="N229" s="31"/>
      <c r="O229" s="31"/>
      <c r="P229" s="9"/>
      <c r="Q229" s="68">
        <v>0</v>
      </c>
      <c r="R229" s="68"/>
      <c r="S229" s="70">
        <f t="shared" si="16"/>
        <v>0</v>
      </c>
      <c r="T229" s="68"/>
      <c r="U229" s="69">
        <f t="shared" si="17"/>
        <v>0</v>
      </c>
      <c r="V229" s="27"/>
      <c r="W229" s="9"/>
      <c r="X229" s="9"/>
      <c r="Y229" s="9"/>
    </row>
    <row r="230" spans="1:25" ht="25.5">
      <c r="A230" s="81">
        <v>104016</v>
      </c>
      <c r="B230" s="91" t="s">
        <v>278</v>
      </c>
      <c r="C230" s="84">
        <v>1141</v>
      </c>
      <c r="D230" s="81" t="s">
        <v>295</v>
      </c>
      <c r="E230" s="85">
        <v>1</v>
      </c>
      <c r="F230" s="81"/>
      <c r="G230" s="81"/>
      <c r="H230" s="87" t="s">
        <v>102</v>
      </c>
      <c r="I230" s="27"/>
      <c r="J230" s="24"/>
      <c r="K230" s="31"/>
      <c r="L230" s="31"/>
      <c r="M230" s="31"/>
      <c r="N230" s="31"/>
      <c r="O230" s="31"/>
      <c r="P230" s="9"/>
      <c r="Q230" s="68">
        <v>5820</v>
      </c>
      <c r="R230" s="68">
        <v>0</v>
      </c>
      <c r="S230" s="70">
        <f t="shared" si="16"/>
        <v>5820</v>
      </c>
      <c r="T230" s="68">
        <v>4842</v>
      </c>
      <c r="U230" s="68">
        <f t="shared" si="17"/>
        <v>-978</v>
      </c>
      <c r="V230" s="27" t="s">
        <v>66</v>
      </c>
      <c r="W230" s="9"/>
      <c r="X230" s="9"/>
      <c r="Y230" s="9"/>
    </row>
    <row r="231" spans="1:25" ht="25.5">
      <c r="A231" s="81">
        <v>104016</v>
      </c>
      <c r="B231" s="91" t="s">
        <v>278</v>
      </c>
      <c r="C231" s="84">
        <v>1141</v>
      </c>
      <c r="D231" s="81" t="s">
        <v>295</v>
      </c>
      <c r="E231" s="85">
        <v>1</v>
      </c>
      <c r="F231" s="81">
        <v>1</v>
      </c>
      <c r="G231" s="81"/>
      <c r="H231" s="86"/>
      <c r="I231" s="27" t="s">
        <v>207</v>
      </c>
      <c r="J231" s="24" t="s">
        <v>302</v>
      </c>
      <c r="K231" s="31">
        <v>194</v>
      </c>
      <c r="L231" s="31"/>
      <c r="M231" s="31">
        <f>K231+L231</f>
        <v>194</v>
      </c>
      <c r="N231" s="31">
        <v>167</v>
      </c>
      <c r="O231" s="31">
        <f>N231-M231</f>
        <v>-27</v>
      </c>
      <c r="P231" s="57" t="s">
        <v>381</v>
      </c>
      <c r="Q231" s="68">
        <v>0</v>
      </c>
      <c r="R231" s="68"/>
      <c r="S231" s="70">
        <f t="shared" si="16"/>
        <v>0</v>
      </c>
      <c r="T231" s="68"/>
      <c r="U231" s="69">
        <f t="shared" si="17"/>
        <v>0</v>
      </c>
      <c r="V231" s="27"/>
      <c r="W231" s="9"/>
      <c r="X231" s="9"/>
      <c r="Y231" s="9"/>
    </row>
    <row r="232" spans="1:25" ht="25.5">
      <c r="A232" s="81">
        <v>104016</v>
      </c>
      <c r="B232" s="91" t="s">
        <v>278</v>
      </c>
      <c r="C232" s="84">
        <v>1141</v>
      </c>
      <c r="D232" s="81" t="s">
        <v>295</v>
      </c>
      <c r="E232" s="85">
        <v>1</v>
      </c>
      <c r="F232" s="81"/>
      <c r="G232" s="81"/>
      <c r="H232" s="86"/>
      <c r="I232" s="27" t="s">
        <v>208</v>
      </c>
      <c r="J232" s="24" t="s">
        <v>305</v>
      </c>
      <c r="K232" s="31"/>
      <c r="L232" s="31"/>
      <c r="M232" s="31"/>
      <c r="N232" s="31"/>
      <c r="O232" s="31"/>
      <c r="P232" s="9"/>
      <c r="Q232" s="68">
        <v>0</v>
      </c>
      <c r="R232" s="68"/>
      <c r="S232" s="70">
        <f t="shared" si="16"/>
        <v>0</v>
      </c>
      <c r="T232" s="68"/>
      <c r="U232" s="69">
        <f t="shared" si="17"/>
        <v>0</v>
      </c>
      <c r="V232" s="27"/>
      <c r="W232" s="9"/>
      <c r="X232" s="9"/>
      <c r="Y232" s="9"/>
    </row>
    <row r="233" spans="1:25" ht="25.5">
      <c r="A233" s="81">
        <v>104016</v>
      </c>
      <c r="B233" s="91" t="s">
        <v>278</v>
      </c>
      <c r="C233" s="84">
        <v>1141</v>
      </c>
      <c r="D233" s="81" t="s">
        <v>295</v>
      </c>
      <c r="E233" s="85">
        <v>1</v>
      </c>
      <c r="F233" s="81"/>
      <c r="G233" s="81"/>
      <c r="H233" s="86"/>
      <c r="I233" s="27"/>
      <c r="J233" s="24" t="s">
        <v>303</v>
      </c>
      <c r="K233" s="31" t="s">
        <v>241</v>
      </c>
      <c r="L233" s="31"/>
      <c r="M233" s="31" t="s">
        <v>241</v>
      </c>
      <c r="N233" s="31" t="s">
        <v>241</v>
      </c>
      <c r="O233" s="31"/>
      <c r="P233" s="9"/>
      <c r="Q233" s="68">
        <v>0</v>
      </c>
      <c r="R233" s="68"/>
      <c r="S233" s="70">
        <f t="shared" si="16"/>
        <v>0</v>
      </c>
      <c r="T233" s="68"/>
      <c r="U233" s="69">
        <f t="shared" si="17"/>
        <v>0</v>
      </c>
      <c r="V233" s="27"/>
      <c r="W233" s="9"/>
      <c r="X233" s="9"/>
      <c r="Y233" s="9"/>
    </row>
    <row r="234" spans="1:25" ht="25.5">
      <c r="A234" s="81">
        <v>104016</v>
      </c>
      <c r="B234" s="91" t="s">
        <v>278</v>
      </c>
      <c r="C234" s="84">
        <v>1141</v>
      </c>
      <c r="D234" s="81" t="s">
        <v>295</v>
      </c>
      <c r="E234" s="85">
        <v>2</v>
      </c>
      <c r="F234" s="81"/>
      <c r="G234" s="81"/>
      <c r="H234" s="86" t="s">
        <v>209</v>
      </c>
      <c r="I234" s="27"/>
      <c r="J234" s="24"/>
      <c r="K234" s="31"/>
      <c r="L234" s="31"/>
      <c r="M234" s="31"/>
      <c r="N234" s="31"/>
      <c r="O234" s="31"/>
      <c r="P234" s="9"/>
      <c r="Q234" s="68">
        <v>20403.2</v>
      </c>
      <c r="R234" s="68">
        <v>0</v>
      </c>
      <c r="S234" s="70">
        <f t="shared" si="16"/>
        <v>20403.2</v>
      </c>
      <c r="T234" s="68">
        <v>20402.599999999999</v>
      </c>
      <c r="U234" s="68">
        <f t="shared" si="17"/>
        <v>-0.60000000000218279</v>
      </c>
      <c r="V234" s="27"/>
      <c r="W234" s="9"/>
      <c r="X234" s="9"/>
      <c r="Y234" s="9"/>
    </row>
    <row r="235" spans="1:25" ht="25.5">
      <c r="A235" s="81">
        <v>104016</v>
      </c>
      <c r="B235" s="91" t="s">
        <v>278</v>
      </c>
      <c r="C235" s="84">
        <v>1141</v>
      </c>
      <c r="D235" s="81" t="s">
        <v>295</v>
      </c>
      <c r="E235" s="85">
        <v>2</v>
      </c>
      <c r="F235" s="81">
        <v>1</v>
      </c>
      <c r="G235" s="81"/>
      <c r="H235" s="86"/>
      <c r="I235" s="27" t="s">
        <v>210</v>
      </c>
      <c r="J235" s="24" t="s">
        <v>302</v>
      </c>
      <c r="K235" s="31">
        <v>100</v>
      </c>
      <c r="L235" s="31"/>
      <c r="M235" s="31">
        <f>K235+L235</f>
        <v>100</v>
      </c>
      <c r="N235" s="31">
        <v>100</v>
      </c>
      <c r="O235" s="68">
        <f t="shared" ref="O235:O287" si="18">N235-M235</f>
        <v>0</v>
      </c>
      <c r="P235" s="9"/>
      <c r="Q235" s="68">
        <v>0</v>
      </c>
      <c r="R235" s="68"/>
      <c r="S235" s="70">
        <f t="shared" si="16"/>
        <v>0</v>
      </c>
      <c r="T235" s="68"/>
      <c r="U235" s="69">
        <f t="shared" si="17"/>
        <v>0</v>
      </c>
      <c r="V235" s="27"/>
      <c r="W235" s="9"/>
      <c r="X235" s="9"/>
      <c r="Y235" s="9"/>
    </row>
    <row r="236" spans="1:25" ht="76.5">
      <c r="A236" s="81">
        <v>104016</v>
      </c>
      <c r="B236" s="91" t="s">
        <v>278</v>
      </c>
      <c r="C236" s="84">
        <v>1141</v>
      </c>
      <c r="D236" s="81" t="s">
        <v>295</v>
      </c>
      <c r="E236" s="85">
        <v>2</v>
      </c>
      <c r="F236" s="81"/>
      <c r="G236" s="81"/>
      <c r="H236" s="86"/>
      <c r="I236" s="27" t="s">
        <v>211</v>
      </c>
      <c r="J236" s="24" t="s">
        <v>305</v>
      </c>
      <c r="K236" s="31"/>
      <c r="L236" s="31"/>
      <c r="M236" s="31"/>
      <c r="N236" s="31"/>
      <c r="O236" s="31"/>
      <c r="P236" s="9"/>
      <c r="Q236" s="68">
        <v>0</v>
      </c>
      <c r="R236" s="68"/>
      <c r="S236" s="70">
        <f t="shared" si="16"/>
        <v>0</v>
      </c>
      <c r="T236" s="68"/>
      <c r="U236" s="69">
        <f t="shared" si="17"/>
        <v>0</v>
      </c>
      <c r="V236" s="27"/>
      <c r="W236" s="9"/>
      <c r="X236" s="9"/>
      <c r="Y236" s="9"/>
    </row>
    <row r="237" spans="1:25" ht="25.5">
      <c r="A237" s="81">
        <v>104016</v>
      </c>
      <c r="B237" s="91" t="s">
        <v>278</v>
      </c>
      <c r="C237" s="84">
        <v>1141</v>
      </c>
      <c r="D237" s="81" t="s">
        <v>295</v>
      </c>
      <c r="E237" s="85">
        <v>2</v>
      </c>
      <c r="F237" s="81"/>
      <c r="G237" s="81"/>
      <c r="H237" s="86"/>
      <c r="I237" s="27"/>
      <c r="J237" s="24" t="s">
        <v>303</v>
      </c>
      <c r="K237" s="31" t="s">
        <v>241</v>
      </c>
      <c r="L237" s="31"/>
      <c r="M237" s="31" t="s">
        <v>241</v>
      </c>
      <c r="N237" s="31" t="s">
        <v>241</v>
      </c>
      <c r="O237" s="31"/>
      <c r="P237" s="9"/>
      <c r="Q237" s="68">
        <v>0</v>
      </c>
      <c r="R237" s="68"/>
      <c r="S237" s="70">
        <f t="shared" si="16"/>
        <v>0</v>
      </c>
      <c r="T237" s="68"/>
      <c r="U237" s="69">
        <f t="shared" si="17"/>
        <v>0</v>
      </c>
      <c r="V237" s="27"/>
      <c r="W237" s="9"/>
      <c r="X237" s="9"/>
      <c r="Y237" s="9"/>
    </row>
    <row r="238" spans="1:25" ht="25.5">
      <c r="A238" s="81">
        <v>104016</v>
      </c>
      <c r="B238" s="91" t="s">
        <v>278</v>
      </c>
      <c r="C238" s="84">
        <v>1141</v>
      </c>
      <c r="D238" s="81" t="s">
        <v>295</v>
      </c>
      <c r="E238" s="85">
        <v>3</v>
      </c>
      <c r="F238" s="81"/>
      <c r="G238" s="81"/>
      <c r="H238" s="86" t="s">
        <v>212</v>
      </c>
      <c r="I238" s="27"/>
      <c r="J238" s="24"/>
      <c r="K238" s="31"/>
      <c r="L238" s="31"/>
      <c r="M238" s="31"/>
      <c r="N238" s="31"/>
      <c r="O238" s="31"/>
      <c r="P238" s="9"/>
      <c r="Q238" s="68">
        <v>650</v>
      </c>
      <c r="R238" s="68">
        <v>0</v>
      </c>
      <c r="S238" s="70">
        <f t="shared" si="16"/>
        <v>650</v>
      </c>
      <c r="T238" s="68">
        <v>600</v>
      </c>
      <c r="U238" s="68">
        <f t="shared" si="17"/>
        <v>-50</v>
      </c>
      <c r="V238" s="27" t="s">
        <v>66</v>
      </c>
      <c r="W238" s="9"/>
      <c r="X238" s="9"/>
      <c r="Y238" s="9"/>
    </row>
    <row r="239" spans="1:25" ht="17.25">
      <c r="A239" s="81">
        <v>104016</v>
      </c>
      <c r="B239" s="91" t="s">
        <v>278</v>
      </c>
      <c r="C239" s="84">
        <v>1141</v>
      </c>
      <c r="D239" s="81" t="s">
        <v>295</v>
      </c>
      <c r="E239" s="85">
        <v>3</v>
      </c>
      <c r="F239" s="81">
        <v>1</v>
      </c>
      <c r="G239" s="81"/>
      <c r="H239" s="86"/>
      <c r="I239" s="14" t="s">
        <v>363</v>
      </c>
      <c r="J239" s="24" t="s">
        <v>302</v>
      </c>
      <c r="K239" s="31">
        <v>13</v>
      </c>
      <c r="L239" s="31"/>
      <c r="M239" s="31">
        <f>K239+L239</f>
        <v>13</v>
      </c>
      <c r="N239" s="31">
        <v>12</v>
      </c>
      <c r="O239" s="31">
        <f t="shared" si="18"/>
        <v>-1</v>
      </c>
      <c r="P239" s="15" t="s">
        <v>382</v>
      </c>
      <c r="Q239" s="68">
        <v>0</v>
      </c>
      <c r="R239" s="68"/>
      <c r="S239" s="70">
        <f t="shared" si="16"/>
        <v>0</v>
      </c>
      <c r="T239" s="68"/>
      <c r="U239" s="69">
        <f t="shared" si="17"/>
        <v>0</v>
      </c>
      <c r="V239" s="61"/>
      <c r="W239" s="9"/>
      <c r="X239" s="9"/>
      <c r="Y239" s="9"/>
    </row>
    <row r="240" spans="1:25" ht="38.25">
      <c r="A240" s="81">
        <v>104016</v>
      </c>
      <c r="B240" s="91" t="s">
        <v>278</v>
      </c>
      <c r="C240" s="84">
        <v>1141</v>
      </c>
      <c r="D240" s="81" t="s">
        <v>295</v>
      </c>
      <c r="E240" s="85">
        <v>3</v>
      </c>
      <c r="F240" s="81"/>
      <c r="G240" s="81"/>
      <c r="H240" s="86"/>
      <c r="I240" s="27" t="s">
        <v>213</v>
      </c>
      <c r="J240" s="24" t="s">
        <v>305</v>
      </c>
      <c r="K240" s="31"/>
      <c r="L240" s="31"/>
      <c r="M240" s="31"/>
      <c r="N240" s="31"/>
      <c r="O240" s="31"/>
      <c r="P240" s="57"/>
      <c r="Q240" s="68">
        <v>0</v>
      </c>
      <c r="R240" s="68"/>
      <c r="S240" s="70">
        <f t="shared" si="16"/>
        <v>0</v>
      </c>
      <c r="T240" s="68"/>
      <c r="U240" s="69">
        <f t="shared" si="17"/>
        <v>0</v>
      </c>
      <c r="V240" s="27"/>
      <c r="W240" s="9"/>
      <c r="X240" s="9"/>
      <c r="Y240" s="9"/>
    </row>
    <row r="241" spans="1:25" ht="25.5">
      <c r="A241" s="81">
        <v>104016</v>
      </c>
      <c r="B241" s="91" t="s">
        <v>278</v>
      </c>
      <c r="C241" s="84">
        <v>1141</v>
      </c>
      <c r="D241" s="81" t="s">
        <v>295</v>
      </c>
      <c r="E241" s="85">
        <v>3</v>
      </c>
      <c r="F241" s="81"/>
      <c r="G241" s="81"/>
      <c r="H241" s="86"/>
      <c r="I241" s="27"/>
      <c r="J241" s="24" t="s">
        <v>303</v>
      </c>
      <c r="K241" s="31" t="s">
        <v>231</v>
      </c>
      <c r="L241" s="31"/>
      <c r="M241" s="31" t="s">
        <v>231</v>
      </c>
      <c r="N241" s="31" t="s">
        <v>231</v>
      </c>
      <c r="O241" s="31"/>
      <c r="P241" s="57"/>
      <c r="Q241" s="68">
        <v>0</v>
      </c>
      <c r="R241" s="68"/>
      <c r="S241" s="70">
        <f t="shared" si="16"/>
        <v>0</v>
      </c>
      <c r="T241" s="68"/>
      <c r="U241" s="69">
        <f t="shared" si="17"/>
        <v>0</v>
      </c>
      <c r="V241" s="27"/>
      <c r="W241" s="9"/>
      <c r="X241" s="9"/>
      <c r="Y241" s="9"/>
    </row>
    <row r="242" spans="1:25" ht="25.5">
      <c r="A242" s="81">
        <v>104016</v>
      </c>
      <c r="B242" s="91" t="s">
        <v>278</v>
      </c>
      <c r="C242" s="84">
        <v>1141</v>
      </c>
      <c r="D242" s="81" t="s">
        <v>295</v>
      </c>
      <c r="E242" s="85">
        <v>4</v>
      </c>
      <c r="F242" s="81"/>
      <c r="G242" s="81"/>
      <c r="H242" s="86" t="s">
        <v>383</v>
      </c>
      <c r="I242" s="27"/>
      <c r="J242" s="24"/>
      <c r="K242" s="31"/>
      <c r="L242" s="31"/>
      <c r="M242" s="31"/>
      <c r="N242" s="31"/>
      <c r="O242" s="31"/>
      <c r="P242" s="57"/>
      <c r="Q242" s="68">
        <v>38144.300000000003</v>
      </c>
      <c r="R242" s="68">
        <v>0</v>
      </c>
      <c r="S242" s="70">
        <f t="shared" si="16"/>
        <v>38144.300000000003</v>
      </c>
      <c r="T242" s="68">
        <v>23094.95</v>
      </c>
      <c r="U242" s="68">
        <f t="shared" si="17"/>
        <v>-15049.350000000002</v>
      </c>
      <c r="V242" s="27" t="s">
        <v>76</v>
      </c>
      <c r="W242" s="9"/>
      <c r="X242" s="9"/>
      <c r="Y242" s="9"/>
    </row>
    <row r="243" spans="1:25" ht="25.5">
      <c r="A243" s="81">
        <v>104016</v>
      </c>
      <c r="B243" s="91" t="s">
        <v>278</v>
      </c>
      <c r="C243" s="84">
        <v>1141</v>
      </c>
      <c r="D243" s="81" t="s">
        <v>295</v>
      </c>
      <c r="E243" s="85">
        <v>4</v>
      </c>
      <c r="F243" s="81">
        <v>1</v>
      </c>
      <c r="G243" s="81"/>
      <c r="H243" s="86"/>
      <c r="I243" s="27" t="s">
        <v>214</v>
      </c>
      <c r="J243" s="27" t="s">
        <v>302</v>
      </c>
      <c r="K243" s="31">
        <v>25</v>
      </c>
      <c r="L243" s="31"/>
      <c r="M243" s="31">
        <f>K243+L243</f>
        <v>25</v>
      </c>
      <c r="N243" s="31">
        <v>17</v>
      </c>
      <c r="O243" s="31">
        <f t="shared" si="18"/>
        <v>-8</v>
      </c>
      <c r="P243" s="57" t="s">
        <v>384</v>
      </c>
      <c r="Q243" s="68"/>
      <c r="R243" s="68"/>
      <c r="S243" s="70">
        <f t="shared" si="16"/>
        <v>0</v>
      </c>
      <c r="T243" s="68"/>
      <c r="U243" s="69">
        <f t="shared" si="17"/>
        <v>0</v>
      </c>
      <c r="V243" s="27"/>
      <c r="W243" s="9"/>
      <c r="X243" s="9"/>
      <c r="Y243" s="9"/>
    </row>
    <row r="244" spans="1:25" ht="25.5">
      <c r="A244" s="81">
        <v>104016</v>
      </c>
      <c r="B244" s="91" t="s">
        <v>278</v>
      </c>
      <c r="C244" s="84">
        <v>1141</v>
      </c>
      <c r="D244" s="81" t="s">
        <v>295</v>
      </c>
      <c r="E244" s="85">
        <v>4</v>
      </c>
      <c r="F244" s="81"/>
      <c r="G244" s="81"/>
      <c r="H244" s="86"/>
      <c r="I244" s="27" t="s">
        <v>215</v>
      </c>
      <c r="J244" s="27" t="s">
        <v>305</v>
      </c>
      <c r="K244" s="31"/>
      <c r="L244" s="31"/>
      <c r="M244" s="31"/>
      <c r="N244" s="31"/>
      <c r="O244" s="31"/>
      <c r="P244" s="57"/>
      <c r="Q244" s="68"/>
      <c r="R244" s="68"/>
      <c r="S244" s="70">
        <f t="shared" si="16"/>
        <v>0</v>
      </c>
      <c r="T244" s="68"/>
      <c r="U244" s="69">
        <f t="shared" si="17"/>
        <v>0</v>
      </c>
      <c r="V244" s="27"/>
      <c r="W244" s="9"/>
      <c r="X244" s="9"/>
      <c r="Y244" s="9"/>
    </row>
    <row r="245" spans="1:25" ht="25.5">
      <c r="A245" s="81">
        <v>104016</v>
      </c>
      <c r="B245" s="91" t="s">
        <v>278</v>
      </c>
      <c r="C245" s="84">
        <v>1141</v>
      </c>
      <c r="D245" s="81" t="s">
        <v>295</v>
      </c>
      <c r="E245" s="85">
        <v>4</v>
      </c>
      <c r="F245" s="81"/>
      <c r="G245" s="81"/>
      <c r="H245" s="86"/>
      <c r="I245" s="27"/>
      <c r="J245" s="27" t="s">
        <v>303</v>
      </c>
      <c r="K245" s="31" t="s">
        <v>241</v>
      </c>
      <c r="L245" s="31"/>
      <c r="M245" s="31" t="s">
        <v>241</v>
      </c>
      <c r="N245" s="31" t="s">
        <v>241</v>
      </c>
      <c r="O245" s="68"/>
      <c r="P245" s="9"/>
      <c r="Q245" s="68"/>
      <c r="R245" s="68"/>
      <c r="S245" s="70">
        <f t="shared" si="16"/>
        <v>0</v>
      </c>
      <c r="T245" s="68"/>
      <c r="U245" s="69">
        <f t="shared" si="17"/>
        <v>0</v>
      </c>
      <c r="V245" s="27"/>
      <c r="W245" s="9"/>
      <c r="X245" s="9"/>
      <c r="Y245" s="9"/>
    </row>
    <row r="246" spans="1:25">
      <c r="A246" s="81">
        <v>104016</v>
      </c>
      <c r="B246" s="91" t="s">
        <v>278</v>
      </c>
      <c r="C246" s="84">
        <v>1153</v>
      </c>
      <c r="D246" s="81"/>
      <c r="E246" s="85"/>
      <c r="F246" s="81"/>
      <c r="G246" s="81"/>
      <c r="H246" s="86" t="s">
        <v>237</v>
      </c>
      <c r="I246" s="27"/>
      <c r="J246" s="11"/>
      <c r="K246" s="31"/>
      <c r="L246" s="31"/>
      <c r="M246" s="31"/>
      <c r="N246" s="31"/>
      <c r="O246" s="68">
        <f t="shared" si="18"/>
        <v>0</v>
      </c>
      <c r="P246" s="9"/>
      <c r="Q246" s="68">
        <f>Q247</f>
        <v>89361.3</v>
      </c>
      <c r="R246" s="68">
        <f>R247</f>
        <v>0</v>
      </c>
      <c r="S246" s="68">
        <f>S247</f>
        <v>89361.3</v>
      </c>
      <c r="T246" s="68">
        <f>T247</f>
        <v>88819.9</v>
      </c>
      <c r="U246" s="68">
        <f>U247</f>
        <v>-541.40000000000873</v>
      </c>
      <c r="V246" s="27"/>
      <c r="W246" s="9"/>
      <c r="X246" s="9"/>
      <c r="Y246" s="9"/>
    </row>
    <row r="247" spans="1:25" ht="25.5">
      <c r="A247" s="81">
        <v>104016</v>
      </c>
      <c r="B247" s="91" t="s">
        <v>278</v>
      </c>
      <c r="C247" s="84">
        <v>1153</v>
      </c>
      <c r="D247" s="81" t="s">
        <v>294</v>
      </c>
      <c r="E247" s="85">
        <v>1</v>
      </c>
      <c r="F247" s="81"/>
      <c r="G247" s="81"/>
      <c r="H247" s="86" t="s">
        <v>187</v>
      </c>
      <c r="I247" s="27"/>
      <c r="J247" s="11"/>
      <c r="K247" s="31"/>
      <c r="L247" s="31"/>
      <c r="M247" s="31"/>
      <c r="N247" s="31"/>
      <c r="O247" s="68">
        <f t="shared" si="18"/>
        <v>0</v>
      </c>
      <c r="P247" s="27"/>
      <c r="Q247" s="68">
        <v>89361.3</v>
      </c>
      <c r="R247" s="68">
        <v>0</v>
      </c>
      <c r="S247" s="70">
        <f t="shared" ref="S247:S289" si="19">R247+Q247</f>
        <v>89361.3</v>
      </c>
      <c r="T247" s="68">
        <v>88819.9</v>
      </c>
      <c r="U247" s="68">
        <f t="shared" ref="U247:U289" si="20">T247-S247</f>
        <v>-541.40000000000873</v>
      </c>
      <c r="V247" s="27" t="s">
        <v>72</v>
      </c>
      <c r="W247" s="9"/>
      <c r="X247" s="9"/>
      <c r="Y247" s="9"/>
    </row>
    <row r="248" spans="1:25">
      <c r="A248" s="81">
        <v>104016</v>
      </c>
      <c r="B248" s="91" t="s">
        <v>278</v>
      </c>
      <c r="C248" s="84">
        <v>1153</v>
      </c>
      <c r="D248" s="81" t="s">
        <v>294</v>
      </c>
      <c r="E248" s="85">
        <v>1</v>
      </c>
      <c r="F248" s="81">
        <v>1</v>
      </c>
      <c r="G248" s="81"/>
      <c r="H248" s="86"/>
      <c r="I248" s="27" t="s">
        <v>188</v>
      </c>
      <c r="J248" s="11" t="s">
        <v>274</v>
      </c>
      <c r="K248" s="31">
        <v>700</v>
      </c>
      <c r="L248" s="31"/>
      <c r="M248" s="31">
        <f>K248+L248</f>
        <v>700</v>
      </c>
      <c r="N248" s="31">
        <v>700</v>
      </c>
      <c r="O248" s="68">
        <f t="shared" si="18"/>
        <v>0</v>
      </c>
      <c r="P248" s="15"/>
      <c r="Q248" s="68"/>
      <c r="R248" s="68"/>
      <c r="S248" s="70">
        <f t="shared" si="19"/>
        <v>0</v>
      </c>
      <c r="T248" s="68"/>
      <c r="U248" s="68">
        <f t="shared" si="20"/>
        <v>0</v>
      </c>
      <c r="V248" s="27"/>
      <c r="W248" s="9"/>
      <c r="X248" s="9"/>
      <c r="Y248" s="9"/>
    </row>
    <row r="249" spans="1:25">
      <c r="A249" s="81">
        <v>104016</v>
      </c>
      <c r="B249" s="91" t="s">
        <v>278</v>
      </c>
      <c r="C249" s="84">
        <v>1153</v>
      </c>
      <c r="D249" s="81" t="s">
        <v>294</v>
      </c>
      <c r="E249" s="85">
        <v>1</v>
      </c>
      <c r="F249" s="81">
        <v>2</v>
      </c>
      <c r="G249" s="81"/>
      <c r="H249" s="86"/>
      <c r="I249" s="27" t="s">
        <v>189</v>
      </c>
      <c r="J249" s="11" t="s">
        <v>274</v>
      </c>
      <c r="K249" s="31">
        <v>9</v>
      </c>
      <c r="L249" s="31"/>
      <c r="M249" s="31">
        <f>K249+L249</f>
        <v>9</v>
      </c>
      <c r="N249" s="31">
        <v>8</v>
      </c>
      <c r="O249" s="68">
        <f t="shared" si="18"/>
        <v>-1</v>
      </c>
      <c r="P249" s="27"/>
      <c r="Q249" s="68"/>
      <c r="R249" s="68"/>
      <c r="S249" s="70">
        <f t="shared" si="19"/>
        <v>0</v>
      </c>
      <c r="T249" s="68"/>
      <c r="U249" s="68">
        <f t="shared" si="20"/>
        <v>0</v>
      </c>
      <c r="V249" s="27"/>
      <c r="W249" s="9"/>
      <c r="X249" s="9"/>
      <c r="Y249" s="9"/>
    </row>
    <row r="250" spans="1:25">
      <c r="A250" s="81">
        <v>104016</v>
      </c>
      <c r="B250" s="91" t="s">
        <v>278</v>
      </c>
      <c r="C250" s="84">
        <v>1153</v>
      </c>
      <c r="D250" s="81" t="s">
        <v>294</v>
      </c>
      <c r="E250" s="85">
        <v>1</v>
      </c>
      <c r="F250" s="81">
        <v>1</v>
      </c>
      <c r="G250" s="81"/>
      <c r="H250" s="86"/>
      <c r="I250" s="27" t="s">
        <v>116</v>
      </c>
      <c r="J250" s="11" t="s">
        <v>275</v>
      </c>
      <c r="K250" s="31"/>
      <c r="L250" s="31"/>
      <c r="M250" s="31"/>
      <c r="N250" s="31"/>
      <c r="O250" s="68"/>
      <c r="P250" s="9"/>
      <c r="Q250" s="68"/>
      <c r="R250" s="68"/>
      <c r="S250" s="70">
        <f t="shared" si="19"/>
        <v>0</v>
      </c>
      <c r="T250" s="68"/>
      <c r="U250" s="68">
        <f t="shared" si="20"/>
        <v>0</v>
      </c>
      <c r="V250" s="27"/>
      <c r="W250" s="9"/>
      <c r="X250" s="9"/>
      <c r="Y250" s="9"/>
    </row>
    <row r="251" spans="1:25">
      <c r="A251" s="81">
        <v>104016</v>
      </c>
      <c r="B251" s="91" t="s">
        <v>278</v>
      </c>
      <c r="C251" s="84">
        <v>1153</v>
      </c>
      <c r="D251" s="81" t="s">
        <v>294</v>
      </c>
      <c r="E251" s="85">
        <v>1</v>
      </c>
      <c r="F251" s="81">
        <v>1</v>
      </c>
      <c r="G251" s="81"/>
      <c r="H251" s="86"/>
      <c r="I251" s="27" t="s">
        <v>116</v>
      </c>
      <c r="J251" s="11" t="s">
        <v>276</v>
      </c>
      <c r="K251" s="31"/>
      <c r="L251" s="31"/>
      <c r="M251" s="31"/>
      <c r="N251" s="31"/>
      <c r="O251" s="31"/>
      <c r="P251" s="9"/>
      <c r="Q251" s="68"/>
      <c r="R251" s="68"/>
      <c r="S251" s="70">
        <f t="shared" si="19"/>
        <v>0</v>
      </c>
      <c r="T251" s="68"/>
      <c r="U251" s="68">
        <f t="shared" si="20"/>
        <v>0</v>
      </c>
      <c r="V251" s="27"/>
      <c r="W251" s="9"/>
      <c r="X251" s="9"/>
      <c r="Y251" s="9"/>
    </row>
    <row r="252" spans="1:25">
      <c r="A252" s="81">
        <v>104016</v>
      </c>
      <c r="B252" s="91" t="s">
        <v>278</v>
      </c>
      <c r="C252" s="84">
        <v>1160</v>
      </c>
      <c r="D252" s="81"/>
      <c r="E252" s="85"/>
      <c r="F252" s="81"/>
      <c r="G252" s="81"/>
      <c r="H252" s="86" t="s">
        <v>238</v>
      </c>
      <c r="I252" s="27"/>
      <c r="J252" s="11"/>
      <c r="K252" s="31"/>
      <c r="L252" s="31"/>
      <c r="M252" s="31"/>
      <c r="N252" s="31"/>
      <c r="O252" s="31"/>
      <c r="P252" s="30"/>
      <c r="Q252" s="68">
        <f>Q253+Q261+Q265+Q269+Q276+Q280+Q284+Q290</f>
        <v>1178154.8</v>
      </c>
      <c r="R252" s="68">
        <f>R253+R261+R265+R269+R276+R280+R284+R290</f>
        <v>-31700</v>
      </c>
      <c r="S252" s="68">
        <f>S253+S261+S265+S269+S276+S280+S284+S290</f>
        <v>1146454.8</v>
      </c>
      <c r="T252" s="68">
        <f>T253+T261+T265+T269+T276+T280+T284+T290</f>
        <v>1138330.17</v>
      </c>
      <c r="U252" s="68">
        <f>U253+U261+U265+U269+U276+U280+U284+U290</f>
        <v>-8124.6299999999464</v>
      </c>
      <c r="V252" s="27"/>
      <c r="W252" s="9"/>
      <c r="X252" s="9"/>
      <c r="Y252" s="9"/>
    </row>
    <row r="253" spans="1:25" ht="25.5">
      <c r="A253" s="81">
        <v>104016</v>
      </c>
      <c r="B253" s="91" t="s">
        <v>278</v>
      </c>
      <c r="C253" s="84">
        <v>1160</v>
      </c>
      <c r="D253" s="81" t="s">
        <v>294</v>
      </c>
      <c r="E253" s="85">
        <v>1</v>
      </c>
      <c r="F253" s="81"/>
      <c r="G253" s="81"/>
      <c r="H253" s="86" t="s">
        <v>169</v>
      </c>
      <c r="I253" s="27"/>
      <c r="J253" s="11"/>
      <c r="K253" s="31"/>
      <c r="L253" s="31"/>
      <c r="M253" s="31"/>
      <c r="N253" s="31"/>
      <c r="O253" s="31"/>
      <c r="P253" s="9"/>
      <c r="Q253" s="68">
        <v>856347</v>
      </c>
      <c r="R253" s="68">
        <v>-31700</v>
      </c>
      <c r="S253" s="70">
        <f t="shared" si="19"/>
        <v>824647</v>
      </c>
      <c r="T253" s="68">
        <v>824609.31</v>
      </c>
      <c r="U253" s="68">
        <f t="shared" si="20"/>
        <v>-37.689999999944121</v>
      </c>
      <c r="V253" s="27" t="s">
        <v>73</v>
      </c>
      <c r="W253" s="9"/>
      <c r="X253" s="9"/>
      <c r="Y253" s="9"/>
    </row>
    <row r="254" spans="1:25" ht="63.75">
      <c r="A254" s="81">
        <v>104016</v>
      </c>
      <c r="B254" s="91" t="s">
        <v>278</v>
      </c>
      <c r="C254" s="84">
        <v>1160</v>
      </c>
      <c r="D254" s="81" t="s">
        <v>294</v>
      </c>
      <c r="E254" s="85">
        <v>1</v>
      </c>
      <c r="F254" s="81">
        <v>1</v>
      </c>
      <c r="G254" s="81"/>
      <c r="H254" s="86"/>
      <c r="I254" s="59" t="s">
        <v>170</v>
      </c>
      <c r="J254" s="11" t="s">
        <v>274</v>
      </c>
      <c r="K254" s="31">
        <v>4787</v>
      </c>
      <c r="L254" s="31"/>
      <c r="M254" s="31">
        <f>K254+L254</f>
        <v>4787</v>
      </c>
      <c r="N254" s="31">
        <v>4673</v>
      </c>
      <c r="O254" s="31">
        <f t="shared" si="18"/>
        <v>-114</v>
      </c>
      <c r="P254" s="15" t="s">
        <v>35</v>
      </c>
      <c r="Q254" s="68">
        <v>0</v>
      </c>
      <c r="R254" s="68"/>
      <c r="S254" s="70">
        <f t="shared" si="19"/>
        <v>0</v>
      </c>
      <c r="T254" s="68"/>
      <c r="U254" s="69">
        <f t="shared" si="20"/>
        <v>0</v>
      </c>
      <c r="V254" s="27"/>
      <c r="W254" s="9"/>
      <c r="X254" s="9"/>
      <c r="Y254" s="9"/>
    </row>
    <row r="255" spans="1:25" ht="63.75">
      <c r="A255" s="81">
        <v>104016</v>
      </c>
      <c r="B255" s="91" t="s">
        <v>278</v>
      </c>
      <c r="C255" s="84">
        <v>1160</v>
      </c>
      <c r="D255" s="81" t="s">
        <v>294</v>
      </c>
      <c r="E255" s="85">
        <v>1</v>
      </c>
      <c r="F255" s="81">
        <v>2</v>
      </c>
      <c r="G255" s="81"/>
      <c r="H255" s="86"/>
      <c r="I255" s="59" t="s">
        <v>171</v>
      </c>
      <c r="J255" s="11" t="s">
        <v>274</v>
      </c>
      <c r="K255" s="31">
        <v>7422</v>
      </c>
      <c r="L255" s="31"/>
      <c r="M255" s="31">
        <f>K255+L255</f>
        <v>7422</v>
      </c>
      <c r="N255" s="31">
        <v>7723</v>
      </c>
      <c r="O255" s="31">
        <f t="shared" si="18"/>
        <v>301</v>
      </c>
      <c r="P255" s="15" t="s">
        <v>36</v>
      </c>
      <c r="Q255" s="68">
        <v>0</v>
      </c>
      <c r="R255" s="68"/>
      <c r="S255" s="70">
        <f t="shared" si="19"/>
        <v>0</v>
      </c>
      <c r="T255" s="68"/>
      <c r="U255" s="69">
        <f t="shared" si="20"/>
        <v>0</v>
      </c>
      <c r="V255" s="27"/>
      <c r="W255" s="9"/>
      <c r="X255" s="9"/>
      <c r="Y255" s="9"/>
    </row>
    <row r="256" spans="1:25" ht="63.75">
      <c r="A256" s="81">
        <v>104016</v>
      </c>
      <c r="B256" s="91" t="s">
        <v>278</v>
      </c>
      <c r="C256" s="84">
        <v>1160</v>
      </c>
      <c r="D256" s="81" t="s">
        <v>294</v>
      </c>
      <c r="E256" s="85">
        <v>1</v>
      </c>
      <c r="F256" s="81">
        <v>3</v>
      </c>
      <c r="G256" s="81"/>
      <c r="H256" s="86"/>
      <c r="I256" s="59" t="s">
        <v>172</v>
      </c>
      <c r="J256" s="11" t="s">
        <v>274</v>
      </c>
      <c r="K256" s="31">
        <v>907</v>
      </c>
      <c r="L256" s="31"/>
      <c r="M256" s="31">
        <f>K256+L256</f>
        <v>907</v>
      </c>
      <c r="N256" s="31">
        <v>657</v>
      </c>
      <c r="O256" s="31">
        <f t="shared" si="18"/>
        <v>-250</v>
      </c>
      <c r="P256" s="15" t="s">
        <v>35</v>
      </c>
      <c r="Q256" s="68">
        <v>0</v>
      </c>
      <c r="R256" s="68"/>
      <c r="S256" s="70">
        <f t="shared" si="19"/>
        <v>0</v>
      </c>
      <c r="T256" s="68"/>
      <c r="U256" s="69">
        <f t="shared" si="20"/>
        <v>0</v>
      </c>
      <c r="V256" s="27"/>
      <c r="W256" s="9"/>
      <c r="X256" s="9"/>
      <c r="Y256" s="9"/>
    </row>
    <row r="257" spans="1:25">
      <c r="A257" s="81">
        <v>104016</v>
      </c>
      <c r="B257" s="91" t="s">
        <v>278</v>
      </c>
      <c r="C257" s="84">
        <v>1160</v>
      </c>
      <c r="D257" s="81" t="s">
        <v>294</v>
      </c>
      <c r="E257" s="85">
        <v>1</v>
      </c>
      <c r="F257" s="81">
        <v>4</v>
      </c>
      <c r="G257" s="81"/>
      <c r="H257" s="86"/>
      <c r="I257" s="59" t="s">
        <v>173</v>
      </c>
      <c r="J257" s="11" t="s">
        <v>274</v>
      </c>
      <c r="K257" s="31">
        <v>80</v>
      </c>
      <c r="L257" s="31"/>
      <c r="M257" s="31">
        <f>K257+L257</f>
        <v>80</v>
      </c>
      <c r="N257" s="31">
        <v>80</v>
      </c>
      <c r="O257" s="68">
        <f t="shared" si="18"/>
        <v>0</v>
      </c>
      <c r="P257" s="15"/>
      <c r="Q257" s="68">
        <v>0</v>
      </c>
      <c r="R257" s="68"/>
      <c r="S257" s="70">
        <f t="shared" si="19"/>
        <v>0</v>
      </c>
      <c r="T257" s="68"/>
      <c r="U257" s="69">
        <f t="shared" si="20"/>
        <v>0</v>
      </c>
      <c r="V257" s="27"/>
      <c r="W257" s="9"/>
      <c r="X257" s="9"/>
      <c r="Y257" s="9"/>
    </row>
    <row r="258" spans="1:25">
      <c r="A258" s="81">
        <v>104016</v>
      </c>
      <c r="B258" s="91" t="s">
        <v>278</v>
      </c>
      <c r="C258" s="84">
        <v>1160</v>
      </c>
      <c r="D258" s="81" t="s">
        <v>294</v>
      </c>
      <c r="E258" s="85">
        <v>1</v>
      </c>
      <c r="F258" s="81">
        <v>5</v>
      </c>
      <c r="G258" s="81"/>
      <c r="H258" s="86"/>
      <c r="I258" s="59" t="s">
        <v>174</v>
      </c>
      <c r="J258" s="11" t="s">
        <v>274</v>
      </c>
      <c r="K258" s="31">
        <v>170</v>
      </c>
      <c r="L258" s="31"/>
      <c r="M258" s="31">
        <f>K258+L258</f>
        <v>170</v>
      </c>
      <c r="N258" s="31">
        <v>170</v>
      </c>
      <c r="O258" s="68">
        <f t="shared" si="18"/>
        <v>0</v>
      </c>
      <c r="P258" s="15"/>
      <c r="Q258" s="68">
        <v>0</v>
      </c>
      <c r="R258" s="68"/>
      <c r="S258" s="70">
        <f t="shared" si="19"/>
        <v>0</v>
      </c>
      <c r="T258" s="68"/>
      <c r="U258" s="69">
        <f t="shared" si="20"/>
        <v>0</v>
      </c>
      <c r="V258" s="27"/>
      <c r="W258" s="9"/>
      <c r="X258" s="9"/>
      <c r="Y258" s="9"/>
    </row>
    <row r="259" spans="1:25">
      <c r="A259" s="81">
        <v>104016</v>
      </c>
      <c r="B259" s="91" t="s">
        <v>278</v>
      </c>
      <c r="C259" s="84">
        <v>1160</v>
      </c>
      <c r="D259" s="81" t="s">
        <v>294</v>
      </c>
      <c r="E259" s="85">
        <v>1</v>
      </c>
      <c r="F259" s="81"/>
      <c r="G259" s="81"/>
      <c r="H259" s="86"/>
      <c r="I259" s="27" t="s">
        <v>116</v>
      </c>
      <c r="J259" s="11" t="s">
        <v>275</v>
      </c>
      <c r="K259" s="31"/>
      <c r="L259" s="31"/>
      <c r="M259" s="31"/>
      <c r="N259" s="31"/>
      <c r="O259" s="68"/>
      <c r="P259" s="9"/>
      <c r="Q259" s="68">
        <v>0</v>
      </c>
      <c r="R259" s="68"/>
      <c r="S259" s="70">
        <f t="shared" si="19"/>
        <v>0</v>
      </c>
      <c r="T259" s="68"/>
      <c r="U259" s="69">
        <f t="shared" si="20"/>
        <v>0</v>
      </c>
      <c r="V259" s="27"/>
      <c r="W259" s="9"/>
      <c r="X259" s="9"/>
      <c r="Y259" s="9"/>
    </row>
    <row r="260" spans="1:25" ht="38.25">
      <c r="A260" s="81">
        <v>104016</v>
      </c>
      <c r="B260" s="91" t="s">
        <v>278</v>
      </c>
      <c r="C260" s="84">
        <v>1160</v>
      </c>
      <c r="D260" s="81" t="s">
        <v>294</v>
      </c>
      <c r="E260" s="85">
        <v>1</v>
      </c>
      <c r="F260" s="81">
        <v>1</v>
      </c>
      <c r="G260" s="81"/>
      <c r="H260" s="86"/>
      <c r="I260" s="27" t="s">
        <v>175</v>
      </c>
      <c r="J260" s="11" t="s">
        <v>276</v>
      </c>
      <c r="K260" s="31">
        <v>15</v>
      </c>
      <c r="L260" s="31"/>
      <c r="M260" s="31">
        <f>K260+L260</f>
        <v>15</v>
      </c>
      <c r="N260" s="31">
        <v>15</v>
      </c>
      <c r="O260" s="68">
        <f t="shared" si="18"/>
        <v>0</v>
      </c>
      <c r="P260" s="9"/>
      <c r="Q260" s="68">
        <v>0</v>
      </c>
      <c r="R260" s="68"/>
      <c r="S260" s="70">
        <f t="shared" si="19"/>
        <v>0</v>
      </c>
      <c r="T260" s="68"/>
      <c r="U260" s="69">
        <f t="shared" si="20"/>
        <v>0</v>
      </c>
      <c r="V260" s="27"/>
      <c r="W260" s="9"/>
      <c r="X260" s="9"/>
      <c r="Y260" s="9"/>
    </row>
    <row r="261" spans="1:25">
      <c r="A261" s="81">
        <v>104016</v>
      </c>
      <c r="B261" s="91" t="s">
        <v>278</v>
      </c>
      <c r="C261" s="84">
        <v>1160</v>
      </c>
      <c r="D261" s="81" t="s">
        <v>294</v>
      </c>
      <c r="E261" s="85">
        <v>2</v>
      </c>
      <c r="F261" s="81"/>
      <c r="G261" s="81"/>
      <c r="H261" s="86" t="s">
        <v>176</v>
      </c>
      <c r="I261" s="27"/>
      <c r="J261" s="11"/>
      <c r="K261" s="31"/>
      <c r="L261" s="31"/>
      <c r="M261" s="31"/>
      <c r="N261" s="31"/>
      <c r="O261" s="31"/>
      <c r="P261" s="9"/>
      <c r="Q261" s="68">
        <v>111395</v>
      </c>
      <c r="R261" s="68"/>
      <c r="S261" s="70">
        <f t="shared" si="19"/>
        <v>111395</v>
      </c>
      <c r="T261" s="68">
        <v>111385</v>
      </c>
      <c r="U261" s="68">
        <f t="shared" si="20"/>
        <v>-10</v>
      </c>
      <c r="V261" s="27" t="s">
        <v>73</v>
      </c>
      <c r="W261" s="9"/>
      <c r="X261" s="9"/>
      <c r="Y261" s="9"/>
    </row>
    <row r="262" spans="1:25" ht="25.5">
      <c r="A262" s="81">
        <v>104016</v>
      </c>
      <c r="B262" s="91" t="s">
        <v>278</v>
      </c>
      <c r="C262" s="84">
        <v>1160</v>
      </c>
      <c r="D262" s="81" t="s">
        <v>294</v>
      </c>
      <c r="E262" s="85">
        <v>2</v>
      </c>
      <c r="F262" s="81">
        <v>1</v>
      </c>
      <c r="G262" s="81"/>
      <c r="H262" s="86"/>
      <c r="I262" s="59" t="s">
        <v>177</v>
      </c>
      <c r="J262" s="11" t="s">
        <v>274</v>
      </c>
      <c r="K262" s="31">
        <v>681</v>
      </c>
      <c r="L262" s="31"/>
      <c r="M262" s="31">
        <f>K262+L262</f>
        <v>681</v>
      </c>
      <c r="N262" s="31">
        <v>500</v>
      </c>
      <c r="O262" s="31">
        <f t="shared" si="18"/>
        <v>-181</v>
      </c>
      <c r="P262" s="27" t="s">
        <v>38</v>
      </c>
      <c r="Q262" s="68">
        <v>0</v>
      </c>
      <c r="R262" s="68"/>
      <c r="S262" s="70">
        <f t="shared" si="19"/>
        <v>0</v>
      </c>
      <c r="T262" s="68"/>
      <c r="U262" s="69">
        <f t="shared" si="20"/>
        <v>0</v>
      </c>
      <c r="V262" s="27"/>
      <c r="W262" s="9"/>
      <c r="X262" s="9"/>
      <c r="Y262" s="9"/>
    </row>
    <row r="263" spans="1:25">
      <c r="A263" s="81">
        <v>104016</v>
      </c>
      <c r="B263" s="91" t="s">
        <v>278</v>
      </c>
      <c r="C263" s="84">
        <v>1160</v>
      </c>
      <c r="D263" s="81" t="s">
        <v>294</v>
      </c>
      <c r="E263" s="85">
        <v>2</v>
      </c>
      <c r="F263" s="81"/>
      <c r="G263" s="81"/>
      <c r="H263" s="86"/>
      <c r="I263" s="27" t="s">
        <v>116</v>
      </c>
      <c r="J263" s="11" t="s">
        <v>275</v>
      </c>
      <c r="K263" s="31"/>
      <c r="L263" s="31"/>
      <c r="M263" s="31"/>
      <c r="N263" s="31"/>
      <c r="O263" s="31"/>
      <c r="P263" s="9"/>
      <c r="Q263" s="68">
        <v>0</v>
      </c>
      <c r="R263" s="68"/>
      <c r="S263" s="70">
        <f t="shared" si="19"/>
        <v>0</v>
      </c>
      <c r="T263" s="68"/>
      <c r="U263" s="69">
        <f t="shared" si="20"/>
        <v>0</v>
      </c>
      <c r="V263" s="27"/>
      <c r="W263" s="9"/>
      <c r="X263" s="9"/>
      <c r="Y263" s="9"/>
    </row>
    <row r="264" spans="1:25" ht="25.5">
      <c r="A264" s="81">
        <v>104016</v>
      </c>
      <c r="B264" s="91" t="s">
        <v>278</v>
      </c>
      <c r="C264" s="84">
        <v>1160</v>
      </c>
      <c r="D264" s="81" t="s">
        <v>294</v>
      </c>
      <c r="E264" s="85">
        <v>2</v>
      </c>
      <c r="F264" s="81"/>
      <c r="G264" s="81"/>
      <c r="H264" s="86"/>
      <c r="I264" s="27" t="s">
        <v>178</v>
      </c>
      <c r="J264" s="11" t="s">
        <v>276</v>
      </c>
      <c r="K264" s="31">
        <v>25</v>
      </c>
      <c r="L264" s="31"/>
      <c r="M264" s="31">
        <f>K264+L264</f>
        <v>25</v>
      </c>
      <c r="N264" s="31">
        <v>25</v>
      </c>
      <c r="O264" s="68">
        <f t="shared" si="18"/>
        <v>0</v>
      </c>
      <c r="P264" s="9"/>
      <c r="Q264" s="68">
        <v>0</v>
      </c>
      <c r="R264" s="68"/>
      <c r="S264" s="70">
        <f t="shared" si="19"/>
        <v>0</v>
      </c>
      <c r="T264" s="68"/>
      <c r="U264" s="69">
        <f t="shared" si="20"/>
        <v>0</v>
      </c>
      <c r="V264" s="27"/>
      <c r="W264" s="9"/>
      <c r="X264" s="9"/>
      <c r="Y264" s="9"/>
    </row>
    <row r="265" spans="1:25">
      <c r="A265" s="81">
        <v>104016</v>
      </c>
      <c r="B265" s="91" t="s">
        <v>278</v>
      </c>
      <c r="C265" s="84">
        <v>1160</v>
      </c>
      <c r="D265" s="81" t="s">
        <v>294</v>
      </c>
      <c r="E265" s="85">
        <v>3</v>
      </c>
      <c r="F265" s="81"/>
      <c r="G265" s="81"/>
      <c r="H265" s="86" t="s">
        <v>179</v>
      </c>
      <c r="I265" s="27"/>
      <c r="J265" s="11"/>
      <c r="K265" s="31"/>
      <c r="L265" s="31"/>
      <c r="M265" s="31"/>
      <c r="N265" s="31"/>
      <c r="O265" s="31"/>
      <c r="P265" s="9"/>
      <c r="Q265" s="68">
        <v>70916.399999999994</v>
      </c>
      <c r="R265" s="68"/>
      <c r="S265" s="70">
        <f t="shared" si="19"/>
        <v>70916.399999999994</v>
      </c>
      <c r="T265" s="68">
        <v>70100.2</v>
      </c>
      <c r="U265" s="68">
        <f t="shared" si="20"/>
        <v>-816.19999999999709</v>
      </c>
      <c r="V265" s="27" t="s">
        <v>73</v>
      </c>
      <c r="W265" s="9"/>
      <c r="X265" s="9"/>
      <c r="Y265" s="9"/>
    </row>
    <row r="266" spans="1:25" ht="25.5">
      <c r="A266" s="81">
        <v>104016</v>
      </c>
      <c r="B266" s="91" t="s">
        <v>278</v>
      </c>
      <c r="C266" s="84">
        <v>1160</v>
      </c>
      <c r="D266" s="81" t="s">
        <v>294</v>
      </c>
      <c r="E266" s="85">
        <v>3</v>
      </c>
      <c r="F266" s="81">
        <v>1</v>
      </c>
      <c r="G266" s="81"/>
      <c r="H266" s="86"/>
      <c r="I266" s="27" t="s">
        <v>180</v>
      </c>
      <c r="J266" s="11" t="s">
        <v>274</v>
      </c>
      <c r="K266" s="31">
        <v>332</v>
      </c>
      <c r="L266" s="31"/>
      <c r="M266" s="31">
        <f>K266+L266</f>
        <v>332</v>
      </c>
      <c r="N266" s="31">
        <v>318</v>
      </c>
      <c r="O266" s="31">
        <f t="shared" si="18"/>
        <v>-14</v>
      </c>
      <c r="P266" s="27" t="s">
        <v>37</v>
      </c>
      <c r="Q266" s="68">
        <v>0</v>
      </c>
      <c r="R266" s="68"/>
      <c r="S266" s="70">
        <f t="shared" si="19"/>
        <v>0</v>
      </c>
      <c r="T266" s="68"/>
      <c r="U266" s="69">
        <f t="shared" si="20"/>
        <v>0</v>
      </c>
      <c r="V266" s="27"/>
      <c r="W266" s="9"/>
      <c r="X266" s="9"/>
      <c r="Y266" s="9"/>
    </row>
    <row r="267" spans="1:25">
      <c r="A267" s="81">
        <v>104016</v>
      </c>
      <c r="B267" s="91" t="s">
        <v>278</v>
      </c>
      <c r="C267" s="84">
        <v>1160</v>
      </c>
      <c r="D267" s="81" t="s">
        <v>294</v>
      </c>
      <c r="E267" s="85">
        <v>3</v>
      </c>
      <c r="F267" s="81"/>
      <c r="G267" s="81"/>
      <c r="H267" s="86"/>
      <c r="I267" s="27" t="s">
        <v>116</v>
      </c>
      <c r="J267" s="11" t="s">
        <v>275</v>
      </c>
      <c r="K267" s="31"/>
      <c r="L267" s="31"/>
      <c r="M267" s="31"/>
      <c r="N267" s="31"/>
      <c r="O267" s="31"/>
      <c r="P267" s="9"/>
      <c r="Q267" s="68">
        <v>0</v>
      </c>
      <c r="R267" s="68"/>
      <c r="S267" s="70">
        <f t="shared" si="19"/>
        <v>0</v>
      </c>
      <c r="T267" s="68"/>
      <c r="U267" s="69">
        <f t="shared" si="20"/>
        <v>0</v>
      </c>
      <c r="V267" s="27"/>
      <c r="W267" s="9"/>
      <c r="X267" s="9"/>
      <c r="Y267" s="9"/>
    </row>
    <row r="268" spans="1:25" ht="25.5">
      <c r="A268" s="81">
        <v>104016</v>
      </c>
      <c r="B268" s="91" t="s">
        <v>278</v>
      </c>
      <c r="C268" s="84">
        <v>1160</v>
      </c>
      <c r="D268" s="81" t="s">
        <v>294</v>
      </c>
      <c r="E268" s="85">
        <v>3</v>
      </c>
      <c r="F268" s="81"/>
      <c r="G268" s="81"/>
      <c r="H268" s="86"/>
      <c r="I268" s="27" t="s">
        <v>178</v>
      </c>
      <c r="J268" s="11" t="s">
        <v>276</v>
      </c>
      <c r="K268" s="31">
        <v>22</v>
      </c>
      <c r="L268" s="31"/>
      <c r="M268" s="31">
        <f>K268+L268</f>
        <v>22</v>
      </c>
      <c r="N268" s="31">
        <v>22</v>
      </c>
      <c r="O268" s="68">
        <f t="shared" si="18"/>
        <v>0</v>
      </c>
      <c r="P268" s="9"/>
      <c r="Q268" s="68">
        <v>0</v>
      </c>
      <c r="R268" s="68"/>
      <c r="S268" s="70">
        <f t="shared" si="19"/>
        <v>0</v>
      </c>
      <c r="T268" s="68"/>
      <c r="U268" s="69">
        <f t="shared" si="20"/>
        <v>0</v>
      </c>
      <c r="V268" s="27"/>
      <c r="W268" s="9"/>
      <c r="X268" s="9"/>
      <c r="Y268" s="9"/>
    </row>
    <row r="269" spans="1:25" ht="38.25">
      <c r="A269" s="81">
        <v>104016</v>
      </c>
      <c r="B269" s="91" t="s">
        <v>278</v>
      </c>
      <c r="C269" s="84">
        <v>1160</v>
      </c>
      <c r="D269" s="81" t="s">
        <v>294</v>
      </c>
      <c r="E269" s="85">
        <v>4</v>
      </c>
      <c r="F269" s="81"/>
      <c r="G269" s="81"/>
      <c r="H269" s="86" t="s">
        <v>103</v>
      </c>
      <c r="I269" s="27"/>
      <c r="J269" s="11"/>
      <c r="K269" s="31"/>
      <c r="L269" s="31"/>
      <c r="M269" s="31"/>
      <c r="N269" s="31"/>
      <c r="O269" s="31"/>
      <c r="P269" s="9"/>
      <c r="Q269" s="68">
        <v>10506.4</v>
      </c>
      <c r="R269" s="68"/>
      <c r="S269" s="70">
        <f t="shared" si="19"/>
        <v>10506.4</v>
      </c>
      <c r="T269" s="68">
        <v>10505.19</v>
      </c>
      <c r="U269" s="68">
        <f t="shared" si="20"/>
        <v>-1.2099999999991269</v>
      </c>
      <c r="V269" s="27" t="s">
        <v>73</v>
      </c>
      <c r="W269" s="9"/>
      <c r="X269" s="9"/>
      <c r="Y269" s="9"/>
    </row>
    <row r="270" spans="1:25" ht="25.5">
      <c r="A270" s="81">
        <v>104016</v>
      </c>
      <c r="B270" s="91" t="s">
        <v>278</v>
      </c>
      <c r="C270" s="84">
        <v>1160</v>
      </c>
      <c r="D270" s="81" t="s">
        <v>294</v>
      </c>
      <c r="E270" s="85">
        <v>4</v>
      </c>
      <c r="F270" s="81">
        <v>1</v>
      </c>
      <c r="G270" s="81"/>
      <c r="H270" s="86"/>
      <c r="I270" s="27" t="s">
        <v>181</v>
      </c>
      <c r="J270" s="11" t="s">
        <v>274</v>
      </c>
      <c r="K270" s="31">
        <v>42327</v>
      </c>
      <c r="L270" s="31"/>
      <c r="M270" s="31">
        <f>K270+L270</f>
        <v>42327</v>
      </c>
      <c r="N270" s="31">
        <v>42520</v>
      </c>
      <c r="O270" s="31">
        <f t="shared" si="18"/>
        <v>193</v>
      </c>
      <c r="P270" s="15" t="s">
        <v>39</v>
      </c>
      <c r="Q270" s="68">
        <v>0</v>
      </c>
      <c r="R270" s="68"/>
      <c r="S270" s="70">
        <f t="shared" si="19"/>
        <v>0</v>
      </c>
      <c r="T270" s="68"/>
      <c r="U270" s="69">
        <f t="shared" si="20"/>
        <v>0</v>
      </c>
      <c r="V270" s="27"/>
      <c r="W270" s="9"/>
      <c r="X270" s="9"/>
      <c r="Y270" s="9"/>
    </row>
    <row r="271" spans="1:25">
      <c r="A271" s="81">
        <v>104016</v>
      </c>
      <c r="B271" s="91" t="s">
        <v>278</v>
      </c>
      <c r="C271" s="84">
        <v>1160</v>
      </c>
      <c r="D271" s="81" t="s">
        <v>294</v>
      </c>
      <c r="E271" s="85">
        <v>4</v>
      </c>
      <c r="F271" s="81">
        <v>2</v>
      </c>
      <c r="G271" s="81"/>
      <c r="H271" s="86"/>
      <c r="I271" s="27" t="s">
        <v>182</v>
      </c>
      <c r="J271" s="11" t="s">
        <v>274</v>
      </c>
      <c r="K271" s="31">
        <v>320</v>
      </c>
      <c r="L271" s="31"/>
      <c r="M271" s="31">
        <f>K271+L271</f>
        <v>320</v>
      </c>
      <c r="N271" s="31">
        <v>320</v>
      </c>
      <c r="O271" s="68">
        <f t="shared" si="18"/>
        <v>0</v>
      </c>
      <c r="P271" s="15"/>
      <c r="Q271" s="68">
        <v>0</v>
      </c>
      <c r="R271" s="68"/>
      <c r="S271" s="70">
        <f t="shared" si="19"/>
        <v>0</v>
      </c>
      <c r="T271" s="68"/>
      <c r="U271" s="69">
        <f t="shared" si="20"/>
        <v>0</v>
      </c>
      <c r="V271" s="27"/>
      <c r="W271" s="9"/>
      <c r="X271" s="9"/>
      <c r="Y271" s="9"/>
    </row>
    <row r="272" spans="1:25" ht="25.5">
      <c r="A272" s="81">
        <v>104016</v>
      </c>
      <c r="B272" s="91" t="s">
        <v>278</v>
      </c>
      <c r="C272" s="84">
        <v>1160</v>
      </c>
      <c r="D272" s="81" t="s">
        <v>294</v>
      </c>
      <c r="E272" s="85">
        <v>4</v>
      </c>
      <c r="F272" s="81">
        <v>3</v>
      </c>
      <c r="G272" s="81"/>
      <c r="H272" s="86"/>
      <c r="I272" s="27" t="s">
        <v>329</v>
      </c>
      <c r="J272" s="11" t="s">
        <v>274</v>
      </c>
      <c r="K272" s="31">
        <v>74400</v>
      </c>
      <c r="L272" s="31"/>
      <c r="M272" s="31">
        <f>K272+L272</f>
        <v>74400</v>
      </c>
      <c r="N272" s="31">
        <v>74400</v>
      </c>
      <c r="O272" s="68">
        <f t="shared" si="18"/>
        <v>0</v>
      </c>
      <c r="P272" s="15"/>
      <c r="Q272" s="68">
        <v>0</v>
      </c>
      <c r="R272" s="68"/>
      <c r="S272" s="70">
        <f t="shared" si="19"/>
        <v>0</v>
      </c>
      <c r="T272" s="68"/>
      <c r="U272" s="69">
        <f t="shared" si="20"/>
        <v>0</v>
      </c>
      <c r="V272" s="27"/>
      <c r="W272" s="9"/>
      <c r="X272" s="9"/>
      <c r="Y272" s="9"/>
    </row>
    <row r="273" spans="1:25">
      <c r="A273" s="81">
        <v>104016</v>
      </c>
      <c r="B273" s="91" t="s">
        <v>278</v>
      </c>
      <c r="C273" s="84">
        <v>1160</v>
      </c>
      <c r="D273" s="81" t="s">
        <v>294</v>
      </c>
      <c r="E273" s="85">
        <v>4</v>
      </c>
      <c r="F273" s="81">
        <v>4</v>
      </c>
      <c r="G273" s="81"/>
      <c r="H273" s="86"/>
      <c r="I273" s="27" t="s">
        <v>330</v>
      </c>
      <c r="J273" s="11" t="s">
        <v>274</v>
      </c>
      <c r="K273" s="31">
        <v>1600</v>
      </c>
      <c r="L273" s="31"/>
      <c r="M273" s="31">
        <f>K273+L273</f>
        <v>1600</v>
      </c>
      <c r="N273" s="31">
        <v>1600</v>
      </c>
      <c r="O273" s="68">
        <f t="shared" si="18"/>
        <v>0</v>
      </c>
      <c r="P273" s="15"/>
      <c r="Q273" s="68">
        <v>0</v>
      </c>
      <c r="R273" s="68"/>
      <c r="S273" s="70">
        <f t="shared" si="19"/>
        <v>0</v>
      </c>
      <c r="T273" s="68"/>
      <c r="U273" s="69">
        <f t="shared" si="20"/>
        <v>0</v>
      </c>
      <c r="V273" s="27"/>
      <c r="W273" s="9"/>
      <c r="X273" s="9"/>
      <c r="Y273" s="9"/>
    </row>
    <row r="274" spans="1:25">
      <c r="A274" s="81">
        <v>104016</v>
      </c>
      <c r="B274" s="91" t="s">
        <v>278</v>
      </c>
      <c r="C274" s="84">
        <v>1160</v>
      </c>
      <c r="D274" s="81" t="s">
        <v>294</v>
      </c>
      <c r="E274" s="85">
        <v>4</v>
      </c>
      <c r="F274" s="81">
        <v>1</v>
      </c>
      <c r="G274" s="81"/>
      <c r="H274" s="86"/>
      <c r="I274" s="27" t="s">
        <v>116</v>
      </c>
      <c r="J274" s="11" t="s">
        <v>275</v>
      </c>
      <c r="K274" s="31"/>
      <c r="L274" s="31"/>
      <c r="M274" s="31"/>
      <c r="N274" s="31"/>
      <c r="O274" s="68"/>
      <c r="P274" s="9"/>
      <c r="Q274" s="68">
        <v>0</v>
      </c>
      <c r="R274" s="68"/>
      <c r="S274" s="70">
        <f t="shared" si="19"/>
        <v>0</v>
      </c>
      <c r="T274" s="68"/>
      <c r="U274" s="69">
        <f t="shared" si="20"/>
        <v>0</v>
      </c>
      <c r="V274" s="27"/>
      <c r="W274" s="9"/>
      <c r="X274" s="9"/>
      <c r="Y274" s="9"/>
    </row>
    <row r="275" spans="1:25">
      <c r="A275" s="81">
        <v>104016</v>
      </c>
      <c r="B275" s="91" t="s">
        <v>278</v>
      </c>
      <c r="C275" s="84">
        <v>1160</v>
      </c>
      <c r="D275" s="81" t="s">
        <v>294</v>
      </c>
      <c r="E275" s="85">
        <v>4</v>
      </c>
      <c r="F275" s="81">
        <v>1</v>
      </c>
      <c r="G275" s="81"/>
      <c r="H275" s="86"/>
      <c r="I275" s="27" t="s">
        <v>116</v>
      </c>
      <c r="J275" s="11" t="s">
        <v>276</v>
      </c>
      <c r="K275" s="31"/>
      <c r="L275" s="31"/>
      <c r="M275" s="31"/>
      <c r="N275" s="31"/>
      <c r="O275" s="68"/>
      <c r="P275" s="9"/>
      <c r="Q275" s="68">
        <v>0</v>
      </c>
      <c r="R275" s="68"/>
      <c r="S275" s="70">
        <f t="shared" si="19"/>
        <v>0</v>
      </c>
      <c r="T275" s="68"/>
      <c r="U275" s="69">
        <f t="shared" si="20"/>
        <v>0</v>
      </c>
      <c r="V275" s="27"/>
      <c r="W275" s="9"/>
      <c r="X275" s="9"/>
      <c r="Y275" s="9"/>
    </row>
    <row r="276" spans="1:25">
      <c r="A276" s="81">
        <v>104016</v>
      </c>
      <c r="B276" s="91" t="s">
        <v>278</v>
      </c>
      <c r="C276" s="84">
        <v>1160</v>
      </c>
      <c r="D276" s="81" t="s">
        <v>294</v>
      </c>
      <c r="E276" s="85">
        <v>7</v>
      </c>
      <c r="F276" s="81"/>
      <c r="G276" s="81"/>
      <c r="H276" s="86" t="s">
        <v>183</v>
      </c>
      <c r="I276" s="27"/>
      <c r="J276" s="11"/>
      <c r="K276" s="31"/>
      <c r="L276" s="31"/>
      <c r="M276" s="31"/>
      <c r="N276" s="31"/>
      <c r="O276" s="68"/>
      <c r="P276" s="9"/>
      <c r="Q276" s="68">
        <v>4123.2</v>
      </c>
      <c r="R276" s="68"/>
      <c r="S276" s="70">
        <f t="shared" si="19"/>
        <v>4123.2</v>
      </c>
      <c r="T276" s="68">
        <f>T277</f>
        <v>3391.77</v>
      </c>
      <c r="U276" s="68">
        <f t="shared" si="20"/>
        <v>-731.42999999999984</v>
      </c>
      <c r="V276" s="27"/>
      <c r="W276" s="9"/>
      <c r="X276" s="9"/>
      <c r="Y276" s="9"/>
    </row>
    <row r="277" spans="1:25" ht="38.25">
      <c r="A277" s="81">
        <v>104016</v>
      </c>
      <c r="B277" s="91" t="s">
        <v>278</v>
      </c>
      <c r="C277" s="84">
        <v>1160</v>
      </c>
      <c r="D277" s="81" t="s">
        <v>294</v>
      </c>
      <c r="E277" s="85">
        <v>7</v>
      </c>
      <c r="F277" s="81">
        <v>1</v>
      </c>
      <c r="G277" s="81"/>
      <c r="H277" s="86"/>
      <c r="I277" s="27" t="s">
        <v>184</v>
      </c>
      <c r="J277" s="11" t="s">
        <v>274</v>
      </c>
      <c r="K277" s="31">
        <v>361638</v>
      </c>
      <c r="L277" s="31"/>
      <c r="M277" s="31">
        <f>K277+L277</f>
        <v>361638</v>
      </c>
      <c r="N277" s="31">
        <v>361638</v>
      </c>
      <c r="O277" s="68">
        <f t="shared" si="18"/>
        <v>0</v>
      </c>
      <c r="P277" s="9"/>
      <c r="Q277" s="68">
        <v>4123.2</v>
      </c>
      <c r="R277" s="68"/>
      <c r="S277" s="70">
        <f t="shared" si="19"/>
        <v>4123.2</v>
      </c>
      <c r="T277" s="68">
        <v>3391.77</v>
      </c>
      <c r="U277" s="68">
        <f t="shared" si="20"/>
        <v>-731.42999999999984</v>
      </c>
      <c r="V277" s="27" t="s">
        <v>74</v>
      </c>
      <c r="W277" s="9"/>
      <c r="X277" s="9"/>
      <c r="Y277" s="9"/>
    </row>
    <row r="278" spans="1:25">
      <c r="A278" s="81">
        <v>104016</v>
      </c>
      <c r="B278" s="91" t="s">
        <v>278</v>
      </c>
      <c r="C278" s="84">
        <v>1160</v>
      </c>
      <c r="D278" s="81" t="s">
        <v>294</v>
      </c>
      <c r="E278" s="85">
        <v>7</v>
      </c>
      <c r="F278" s="81">
        <v>1</v>
      </c>
      <c r="G278" s="81"/>
      <c r="H278" s="86"/>
      <c r="I278" s="27" t="s">
        <v>185</v>
      </c>
      <c r="J278" s="11" t="s">
        <v>275</v>
      </c>
      <c r="K278" s="31"/>
      <c r="L278" s="31"/>
      <c r="M278" s="31"/>
      <c r="N278" s="31"/>
      <c r="O278" s="68"/>
      <c r="P278" s="9"/>
      <c r="Q278" s="68">
        <v>0</v>
      </c>
      <c r="R278" s="68"/>
      <c r="S278" s="70">
        <f t="shared" si="19"/>
        <v>0</v>
      </c>
      <c r="T278" s="68"/>
      <c r="U278" s="69">
        <f t="shared" si="20"/>
        <v>0</v>
      </c>
      <c r="V278" s="27"/>
      <c r="W278" s="9"/>
      <c r="X278" s="9"/>
      <c r="Y278" s="9"/>
    </row>
    <row r="279" spans="1:25">
      <c r="A279" s="81">
        <v>104016</v>
      </c>
      <c r="B279" s="91" t="s">
        <v>278</v>
      </c>
      <c r="C279" s="84">
        <v>1160</v>
      </c>
      <c r="D279" s="81" t="s">
        <v>294</v>
      </c>
      <c r="E279" s="85">
        <v>7</v>
      </c>
      <c r="F279" s="81">
        <v>1</v>
      </c>
      <c r="G279" s="81"/>
      <c r="H279" s="86"/>
      <c r="I279" s="27" t="s">
        <v>185</v>
      </c>
      <c r="J279" s="11" t="s">
        <v>276</v>
      </c>
      <c r="K279" s="31"/>
      <c r="L279" s="31"/>
      <c r="M279" s="31"/>
      <c r="N279" s="31"/>
      <c r="O279" s="68"/>
      <c r="P279" s="9"/>
      <c r="Q279" s="68">
        <v>0</v>
      </c>
      <c r="R279" s="68"/>
      <c r="S279" s="70">
        <f t="shared" si="19"/>
        <v>0</v>
      </c>
      <c r="T279" s="68"/>
      <c r="U279" s="69">
        <f t="shared" si="20"/>
        <v>0</v>
      </c>
      <c r="V279" s="27"/>
      <c r="W279" s="9"/>
      <c r="X279" s="9"/>
      <c r="Y279" s="9"/>
    </row>
    <row r="280" spans="1:25" s="62" customFormat="1" ht="25.5">
      <c r="A280" s="81">
        <v>104016</v>
      </c>
      <c r="B280" s="91" t="s">
        <v>278</v>
      </c>
      <c r="C280" s="84">
        <v>1160</v>
      </c>
      <c r="D280" s="81" t="s">
        <v>294</v>
      </c>
      <c r="E280" s="85">
        <v>8</v>
      </c>
      <c r="F280" s="81"/>
      <c r="G280" s="81"/>
      <c r="H280" s="86" t="s">
        <v>186</v>
      </c>
      <c r="I280" s="15"/>
      <c r="J280" s="21"/>
      <c r="K280" s="31"/>
      <c r="L280" s="31"/>
      <c r="M280" s="31"/>
      <c r="N280" s="31"/>
      <c r="O280" s="68"/>
      <c r="P280" s="26"/>
      <c r="Q280" s="68">
        <v>23216.799999999999</v>
      </c>
      <c r="R280" s="68"/>
      <c r="S280" s="68">
        <f t="shared" si="19"/>
        <v>23216.799999999999</v>
      </c>
      <c r="T280" s="68">
        <v>23216.6</v>
      </c>
      <c r="U280" s="68">
        <f t="shared" si="20"/>
        <v>-0.2000000000007276</v>
      </c>
      <c r="V280" s="27"/>
      <c r="W280" s="26"/>
      <c r="X280" s="26"/>
      <c r="Y280" s="26"/>
    </row>
    <row r="281" spans="1:25">
      <c r="A281" s="81">
        <v>104016</v>
      </c>
      <c r="B281" s="91" t="s">
        <v>278</v>
      </c>
      <c r="C281" s="84">
        <v>1160</v>
      </c>
      <c r="D281" s="81" t="s">
        <v>294</v>
      </c>
      <c r="E281" s="85">
        <v>8</v>
      </c>
      <c r="F281" s="81">
        <v>1</v>
      </c>
      <c r="G281" s="81"/>
      <c r="H281" s="86"/>
      <c r="I281" s="27" t="s">
        <v>125</v>
      </c>
      <c r="J281" s="11" t="s">
        <v>274</v>
      </c>
      <c r="K281" s="31">
        <v>50</v>
      </c>
      <c r="L281" s="31"/>
      <c r="M281" s="31">
        <f>K281+L281</f>
        <v>50</v>
      </c>
      <c r="N281" s="31">
        <v>50</v>
      </c>
      <c r="O281" s="68">
        <f t="shared" si="18"/>
        <v>0</v>
      </c>
      <c r="P281" s="9"/>
      <c r="Q281" s="68">
        <v>0</v>
      </c>
      <c r="R281" s="68"/>
      <c r="S281" s="70">
        <f t="shared" si="19"/>
        <v>0</v>
      </c>
      <c r="T281" s="68"/>
      <c r="U281" s="69">
        <f t="shared" si="20"/>
        <v>0</v>
      </c>
      <c r="V281" s="27"/>
      <c r="W281" s="9"/>
      <c r="X281" s="9"/>
      <c r="Y281" s="9"/>
    </row>
    <row r="282" spans="1:25">
      <c r="A282" s="81">
        <v>104016</v>
      </c>
      <c r="B282" s="91" t="s">
        <v>278</v>
      </c>
      <c r="C282" s="84">
        <v>1160</v>
      </c>
      <c r="D282" s="81" t="s">
        <v>294</v>
      </c>
      <c r="E282" s="85">
        <v>8</v>
      </c>
      <c r="F282" s="81"/>
      <c r="G282" s="81"/>
      <c r="H282" s="86"/>
      <c r="I282" s="27" t="s">
        <v>116</v>
      </c>
      <c r="J282" s="11" t="s">
        <v>275</v>
      </c>
      <c r="K282" s="31"/>
      <c r="L282" s="31"/>
      <c r="M282" s="31"/>
      <c r="N282" s="31"/>
      <c r="O282" s="68"/>
      <c r="P282" s="9"/>
      <c r="Q282" s="68">
        <v>0</v>
      </c>
      <c r="R282" s="68"/>
      <c r="S282" s="70">
        <f t="shared" si="19"/>
        <v>0</v>
      </c>
      <c r="T282" s="68"/>
      <c r="U282" s="69">
        <f t="shared" si="20"/>
        <v>0</v>
      </c>
      <c r="V282" s="27"/>
      <c r="W282" s="9"/>
      <c r="X282" s="9"/>
      <c r="Y282" s="9"/>
    </row>
    <row r="283" spans="1:25">
      <c r="A283" s="81">
        <v>104016</v>
      </c>
      <c r="B283" s="91" t="s">
        <v>278</v>
      </c>
      <c r="C283" s="84">
        <v>1160</v>
      </c>
      <c r="D283" s="81" t="s">
        <v>294</v>
      </c>
      <c r="E283" s="85">
        <v>8</v>
      </c>
      <c r="F283" s="81"/>
      <c r="G283" s="81"/>
      <c r="H283" s="86"/>
      <c r="I283" s="27" t="s">
        <v>116</v>
      </c>
      <c r="J283" s="11" t="s">
        <v>276</v>
      </c>
      <c r="K283" s="31"/>
      <c r="L283" s="31"/>
      <c r="M283" s="31"/>
      <c r="N283" s="31"/>
      <c r="O283" s="68"/>
      <c r="P283" s="9"/>
      <c r="Q283" s="68">
        <v>0</v>
      </c>
      <c r="R283" s="68"/>
      <c r="S283" s="70">
        <f t="shared" si="19"/>
        <v>0</v>
      </c>
      <c r="T283" s="68"/>
      <c r="U283" s="69">
        <f t="shared" si="20"/>
        <v>0</v>
      </c>
      <c r="V283" s="27"/>
      <c r="W283" s="9"/>
      <c r="X283" s="9"/>
      <c r="Y283" s="9"/>
    </row>
    <row r="284" spans="1:25" ht="51">
      <c r="A284" s="81">
        <v>104016</v>
      </c>
      <c r="B284" s="91" t="s">
        <v>278</v>
      </c>
      <c r="C284" s="84">
        <v>1160</v>
      </c>
      <c r="D284" s="81" t="s">
        <v>295</v>
      </c>
      <c r="E284" s="85">
        <v>1</v>
      </c>
      <c r="F284" s="81"/>
      <c r="G284" s="81"/>
      <c r="H284" s="59" t="s">
        <v>216</v>
      </c>
      <c r="I284" s="59"/>
      <c r="J284" s="11"/>
      <c r="K284" s="31"/>
      <c r="L284" s="31"/>
      <c r="M284" s="31"/>
      <c r="N284" s="31"/>
      <c r="O284" s="31"/>
      <c r="P284" s="9"/>
      <c r="Q284" s="68">
        <v>85650</v>
      </c>
      <c r="R284" s="68"/>
      <c r="S284" s="70">
        <f t="shared" si="19"/>
        <v>85650</v>
      </c>
      <c r="T284" s="68">
        <v>79332.399999999994</v>
      </c>
      <c r="U284" s="68">
        <f t="shared" si="20"/>
        <v>-6317.6000000000058</v>
      </c>
      <c r="V284" s="27" t="s">
        <v>75</v>
      </c>
      <c r="W284" s="9"/>
      <c r="X284" s="9"/>
      <c r="Y284" s="9"/>
    </row>
    <row r="285" spans="1:25" ht="38.25">
      <c r="A285" s="81">
        <v>104016</v>
      </c>
      <c r="B285" s="91" t="s">
        <v>278</v>
      </c>
      <c r="C285" s="84">
        <v>1160</v>
      </c>
      <c r="D285" s="81" t="s">
        <v>295</v>
      </c>
      <c r="E285" s="85">
        <v>1</v>
      </c>
      <c r="F285" s="81">
        <v>1</v>
      </c>
      <c r="G285" s="81"/>
      <c r="H285" s="59"/>
      <c r="I285" s="59" t="s">
        <v>217</v>
      </c>
      <c r="J285" s="11" t="s">
        <v>302</v>
      </c>
      <c r="K285" s="31">
        <v>450</v>
      </c>
      <c r="L285" s="31"/>
      <c r="M285" s="31">
        <f>K285+L285</f>
        <v>450</v>
      </c>
      <c r="N285" s="31">
        <v>415</v>
      </c>
      <c r="O285" s="31">
        <f t="shared" si="18"/>
        <v>-35</v>
      </c>
      <c r="P285" s="15" t="s">
        <v>40</v>
      </c>
      <c r="Q285" s="68">
        <v>0</v>
      </c>
      <c r="R285" s="68"/>
      <c r="S285" s="70">
        <f t="shared" si="19"/>
        <v>0</v>
      </c>
      <c r="T285" s="68"/>
      <c r="U285" s="69">
        <f t="shared" si="20"/>
        <v>0</v>
      </c>
      <c r="V285" s="27"/>
      <c r="W285" s="9"/>
      <c r="X285" s="9"/>
      <c r="Y285" s="9"/>
    </row>
    <row r="286" spans="1:25" ht="25.5">
      <c r="A286" s="81">
        <v>104016</v>
      </c>
      <c r="B286" s="91" t="s">
        <v>278</v>
      </c>
      <c r="C286" s="84">
        <v>1160</v>
      </c>
      <c r="D286" s="81" t="s">
        <v>295</v>
      </c>
      <c r="E286" s="85">
        <v>1</v>
      </c>
      <c r="F286" s="81">
        <v>2</v>
      </c>
      <c r="G286" s="81"/>
      <c r="H286" s="59"/>
      <c r="I286" s="59" t="s">
        <v>218</v>
      </c>
      <c r="J286" s="11" t="s">
        <v>302</v>
      </c>
      <c r="K286" s="31">
        <v>1000</v>
      </c>
      <c r="L286" s="31"/>
      <c r="M286" s="31">
        <f>K286+L286</f>
        <v>1000</v>
      </c>
      <c r="N286" s="31">
        <v>1000</v>
      </c>
      <c r="O286" s="68">
        <f t="shared" si="18"/>
        <v>0</v>
      </c>
      <c r="P286" s="63"/>
      <c r="Q286" s="68">
        <v>0</v>
      </c>
      <c r="R286" s="68"/>
      <c r="S286" s="70">
        <f t="shared" si="19"/>
        <v>0</v>
      </c>
      <c r="T286" s="68"/>
      <c r="U286" s="69">
        <f t="shared" si="20"/>
        <v>0</v>
      </c>
      <c r="V286" s="27"/>
      <c r="W286" s="9"/>
      <c r="X286" s="9"/>
      <c r="Y286" s="9"/>
    </row>
    <row r="287" spans="1:25">
      <c r="A287" s="81">
        <v>104016</v>
      </c>
      <c r="B287" s="91" t="s">
        <v>278</v>
      </c>
      <c r="C287" s="84">
        <v>1160</v>
      </c>
      <c r="D287" s="81" t="s">
        <v>295</v>
      </c>
      <c r="E287" s="85">
        <v>1</v>
      </c>
      <c r="F287" s="81">
        <v>3</v>
      </c>
      <c r="G287" s="81"/>
      <c r="H287" s="59"/>
      <c r="I287" s="59" t="s">
        <v>219</v>
      </c>
      <c r="J287" s="11" t="s">
        <v>302</v>
      </c>
      <c r="K287" s="31">
        <v>400</v>
      </c>
      <c r="L287" s="31"/>
      <c r="M287" s="31">
        <f>K287+L287</f>
        <v>400</v>
      </c>
      <c r="N287" s="31">
        <v>400</v>
      </c>
      <c r="O287" s="68">
        <f t="shared" si="18"/>
        <v>0</v>
      </c>
      <c r="P287" s="27"/>
      <c r="Q287" s="68">
        <v>0</v>
      </c>
      <c r="R287" s="68"/>
      <c r="S287" s="70">
        <f t="shared" si="19"/>
        <v>0</v>
      </c>
      <c r="T287" s="68"/>
      <c r="U287" s="69">
        <f t="shared" si="20"/>
        <v>0</v>
      </c>
      <c r="V287" s="27"/>
      <c r="W287" s="9"/>
      <c r="X287" s="9"/>
      <c r="Y287" s="9"/>
    </row>
    <row r="288" spans="1:25" ht="38.25">
      <c r="A288" s="81">
        <v>104016</v>
      </c>
      <c r="B288" s="91" t="s">
        <v>278</v>
      </c>
      <c r="C288" s="84">
        <v>1160</v>
      </c>
      <c r="D288" s="81" t="s">
        <v>295</v>
      </c>
      <c r="E288" s="85">
        <v>1</v>
      </c>
      <c r="F288" s="81"/>
      <c r="G288" s="81"/>
      <c r="H288" s="59"/>
      <c r="I288" s="59" t="s">
        <v>220</v>
      </c>
      <c r="J288" s="11" t="s">
        <v>305</v>
      </c>
      <c r="K288" s="31"/>
      <c r="L288" s="31"/>
      <c r="M288" s="31"/>
      <c r="N288" s="31"/>
      <c r="O288" s="31"/>
      <c r="P288" s="9"/>
      <c r="Q288" s="68">
        <v>0</v>
      </c>
      <c r="R288" s="68"/>
      <c r="S288" s="70">
        <f t="shared" si="19"/>
        <v>0</v>
      </c>
      <c r="T288" s="68"/>
      <c r="U288" s="69">
        <f t="shared" si="20"/>
        <v>0</v>
      </c>
      <c r="V288" s="27"/>
      <c r="W288" s="9"/>
      <c r="X288" s="9"/>
      <c r="Y288" s="9"/>
    </row>
    <row r="289" spans="1:25" ht="25.5">
      <c r="A289" s="81">
        <v>104016</v>
      </c>
      <c r="B289" s="91" t="s">
        <v>278</v>
      </c>
      <c r="C289" s="84">
        <v>1160</v>
      </c>
      <c r="D289" s="81" t="s">
        <v>295</v>
      </c>
      <c r="E289" s="85">
        <v>1</v>
      </c>
      <c r="F289" s="81"/>
      <c r="G289" s="81"/>
      <c r="H289" s="86"/>
      <c r="I289" s="33"/>
      <c r="J289" s="24" t="s">
        <v>303</v>
      </c>
      <c r="K289" s="31" t="s">
        <v>242</v>
      </c>
      <c r="L289" s="31"/>
      <c r="M289" s="31" t="s">
        <v>242</v>
      </c>
      <c r="N289" s="31" t="s">
        <v>242</v>
      </c>
      <c r="O289" s="31"/>
      <c r="P289" s="9"/>
      <c r="Q289" s="68">
        <v>0</v>
      </c>
      <c r="R289" s="68"/>
      <c r="S289" s="70">
        <f t="shared" si="19"/>
        <v>0</v>
      </c>
      <c r="T289" s="68"/>
      <c r="U289" s="69">
        <f t="shared" si="20"/>
        <v>0</v>
      </c>
      <c r="V289" s="27"/>
      <c r="W289" s="9"/>
      <c r="X289" s="9"/>
      <c r="Y289" s="9"/>
    </row>
    <row r="290" spans="1:25" ht="25.5">
      <c r="A290" s="81">
        <v>104016</v>
      </c>
      <c r="B290" s="91" t="s">
        <v>278</v>
      </c>
      <c r="C290" s="84">
        <v>1160</v>
      </c>
      <c r="D290" s="81" t="s">
        <v>295</v>
      </c>
      <c r="E290" s="85">
        <v>1</v>
      </c>
      <c r="F290" s="81"/>
      <c r="G290" s="81"/>
      <c r="H290" s="59" t="s">
        <v>391</v>
      </c>
      <c r="I290" s="59"/>
      <c r="J290" s="11"/>
      <c r="K290" s="31"/>
      <c r="L290" s="31"/>
      <c r="M290" s="31"/>
      <c r="N290" s="31"/>
      <c r="O290" s="31"/>
      <c r="P290" s="9"/>
      <c r="Q290" s="68">
        <v>16000</v>
      </c>
      <c r="R290" s="68"/>
      <c r="S290" s="70">
        <f>R290+Q290</f>
        <v>16000</v>
      </c>
      <c r="T290" s="68">
        <v>15789.7</v>
      </c>
      <c r="U290" s="68">
        <f>T290-S290</f>
        <v>-210.29999999999927</v>
      </c>
      <c r="V290" s="27" t="s">
        <v>73</v>
      </c>
      <c r="W290" s="9"/>
      <c r="X290" s="9"/>
      <c r="Y290" s="9"/>
    </row>
    <row r="291" spans="1:25" ht="25.5">
      <c r="A291" s="81">
        <v>104016</v>
      </c>
      <c r="B291" s="91" t="s">
        <v>278</v>
      </c>
      <c r="C291" s="84">
        <v>1160</v>
      </c>
      <c r="D291" s="81" t="s">
        <v>295</v>
      </c>
      <c r="E291" s="85">
        <v>1</v>
      </c>
      <c r="F291" s="81">
        <v>1</v>
      </c>
      <c r="G291" s="81"/>
      <c r="H291" s="59"/>
      <c r="I291" s="22" t="s">
        <v>364</v>
      </c>
      <c r="J291" s="11" t="s">
        <v>302</v>
      </c>
      <c r="K291" s="31">
        <v>200</v>
      </c>
      <c r="L291" s="31"/>
      <c r="M291" s="31">
        <f>K291+L291</f>
        <v>200</v>
      </c>
      <c r="N291" s="31">
        <v>198</v>
      </c>
      <c r="O291" s="31">
        <f>N291-M291</f>
        <v>-2</v>
      </c>
      <c r="P291" s="15" t="s">
        <v>41</v>
      </c>
      <c r="Q291" s="68">
        <v>0</v>
      </c>
      <c r="R291" s="68"/>
      <c r="S291" s="70">
        <f>R291+Q291</f>
        <v>0</v>
      </c>
      <c r="T291" s="68"/>
      <c r="U291" s="69">
        <f>T291-S291</f>
        <v>0</v>
      </c>
      <c r="V291" s="27"/>
      <c r="W291" s="9"/>
      <c r="X291" s="9"/>
      <c r="Y291" s="9"/>
    </row>
    <row r="292" spans="1:25" ht="51">
      <c r="A292" s="81">
        <v>104016</v>
      </c>
      <c r="B292" s="91" t="s">
        <v>278</v>
      </c>
      <c r="C292" s="84">
        <v>1160</v>
      </c>
      <c r="D292" s="81" t="s">
        <v>295</v>
      </c>
      <c r="E292" s="85">
        <v>1</v>
      </c>
      <c r="F292" s="81"/>
      <c r="G292" s="81"/>
      <c r="H292" s="59"/>
      <c r="I292" s="22" t="s">
        <v>365</v>
      </c>
      <c r="J292" s="11" t="s">
        <v>305</v>
      </c>
      <c r="K292" s="31"/>
      <c r="L292" s="31"/>
      <c r="M292" s="31"/>
      <c r="N292" s="31"/>
      <c r="O292" s="31"/>
      <c r="P292" s="9"/>
      <c r="Q292" s="68">
        <v>0</v>
      </c>
      <c r="R292" s="68"/>
      <c r="S292" s="70">
        <f>R292+Q292</f>
        <v>0</v>
      </c>
      <c r="T292" s="68"/>
      <c r="U292" s="69">
        <f>T292-S292</f>
        <v>0</v>
      </c>
      <c r="V292" s="27"/>
      <c r="W292" s="9"/>
      <c r="X292" s="9"/>
      <c r="Y292" s="9"/>
    </row>
    <row r="293" spans="1:25" ht="25.5">
      <c r="A293" s="81">
        <v>104016</v>
      </c>
      <c r="B293" s="91" t="s">
        <v>278</v>
      </c>
      <c r="C293" s="84">
        <v>1160</v>
      </c>
      <c r="D293" s="81" t="s">
        <v>295</v>
      </c>
      <c r="E293" s="85">
        <v>1</v>
      </c>
      <c r="F293" s="81"/>
      <c r="G293" s="81"/>
      <c r="H293" s="86"/>
      <c r="I293" s="33"/>
      <c r="J293" s="24" t="s">
        <v>303</v>
      </c>
      <c r="K293" s="31" t="s">
        <v>366</v>
      </c>
      <c r="L293" s="31"/>
      <c r="M293" s="31" t="s">
        <v>366</v>
      </c>
      <c r="N293" s="31" t="s">
        <v>366</v>
      </c>
      <c r="O293" s="31"/>
      <c r="P293" s="9"/>
      <c r="Q293" s="68">
        <v>0</v>
      </c>
      <c r="R293" s="68"/>
      <c r="S293" s="70">
        <f>R293+Q293</f>
        <v>0</v>
      </c>
      <c r="T293" s="68"/>
      <c r="U293" s="69">
        <f>T293-S293</f>
        <v>0</v>
      </c>
      <c r="V293" s="27"/>
      <c r="W293" s="9"/>
      <c r="X293" s="9"/>
      <c r="Y293" s="9"/>
    </row>
    <row r="294" spans="1:25">
      <c r="A294" s="81">
        <v>104016</v>
      </c>
      <c r="B294" s="91"/>
      <c r="C294" s="84"/>
      <c r="D294" s="81"/>
      <c r="E294" s="85"/>
      <c r="F294" s="81"/>
      <c r="G294" s="81"/>
      <c r="H294" s="27" t="s">
        <v>273</v>
      </c>
      <c r="I294" s="33"/>
      <c r="J294" s="11"/>
      <c r="K294" s="31"/>
      <c r="L294" s="31"/>
      <c r="M294" s="31"/>
      <c r="N294" s="31"/>
      <c r="O294" s="31"/>
      <c r="P294" s="9"/>
      <c r="Q294" s="68"/>
      <c r="R294" s="68">
        <f>R295+R297+R299</f>
        <v>308111</v>
      </c>
      <c r="S294" s="68">
        <f>S295+S297+S299</f>
        <v>308111</v>
      </c>
      <c r="T294" s="68">
        <f>T295+T297+T299</f>
        <v>297496.554</v>
      </c>
      <c r="U294" s="68">
        <f>U295+U297+U299</f>
        <v>-10614.445999999996</v>
      </c>
      <c r="V294" s="81"/>
      <c r="W294" s="9"/>
      <c r="X294" s="9"/>
      <c r="Y294" s="9"/>
    </row>
    <row r="295" spans="1:25" ht="140.25">
      <c r="A295" s="81">
        <v>104016</v>
      </c>
      <c r="B295" s="91" t="s">
        <v>278</v>
      </c>
      <c r="C295" s="84">
        <v>1102</v>
      </c>
      <c r="D295" s="81" t="s">
        <v>294</v>
      </c>
      <c r="E295" s="85">
        <v>3</v>
      </c>
      <c r="F295" s="81"/>
      <c r="G295" s="81"/>
      <c r="H295" s="27" t="s">
        <v>339</v>
      </c>
      <c r="I295" s="33"/>
      <c r="J295" s="11"/>
      <c r="K295" s="31"/>
      <c r="L295" s="31"/>
      <c r="M295" s="31"/>
      <c r="N295" s="31"/>
      <c r="O295" s="31"/>
      <c r="P295" s="45" t="s">
        <v>397</v>
      </c>
      <c r="Q295" s="68"/>
      <c r="R295" s="68">
        <v>19277.900000000001</v>
      </c>
      <c r="S295" s="68">
        <v>19277.900000000001</v>
      </c>
      <c r="T295" s="68">
        <v>19277.900000000001</v>
      </c>
      <c r="U295" s="68">
        <f>T295-S295</f>
        <v>0</v>
      </c>
      <c r="V295" s="82"/>
      <c r="W295" s="9"/>
      <c r="X295" s="9"/>
      <c r="Y295" s="9"/>
    </row>
    <row r="296" spans="1:25">
      <c r="A296" s="81">
        <v>104016</v>
      </c>
      <c r="B296" s="91" t="s">
        <v>278</v>
      </c>
      <c r="C296" s="84">
        <v>1102</v>
      </c>
      <c r="D296" s="81" t="s">
        <v>294</v>
      </c>
      <c r="E296" s="85">
        <v>3</v>
      </c>
      <c r="F296" s="81"/>
      <c r="G296" s="81"/>
      <c r="H296" s="86"/>
      <c r="I296" s="27"/>
      <c r="J296" s="9" t="s">
        <v>392</v>
      </c>
      <c r="K296" s="31"/>
      <c r="L296" s="31"/>
      <c r="M296" s="68">
        <f>K296+L296</f>
        <v>0</v>
      </c>
      <c r="N296" s="68"/>
      <c r="O296" s="68">
        <f>N296-M296</f>
        <v>0</v>
      </c>
      <c r="P296" s="9"/>
      <c r="Q296" s="68"/>
      <c r="R296" s="68"/>
      <c r="S296" s="68"/>
      <c r="T296" s="68"/>
      <c r="U296" s="68">
        <f>T296-S296</f>
        <v>0</v>
      </c>
      <c r="V296" s="27"/>
      <c r="W296" s="9"/>
      <c r="X296" s="9"/>
      <c r="Y296" s="9"/>
    </row>
    <row r="297" spans="1:25" ht="114.75">
      <c r="A297" s="81">
        <v>104016</v>
      </c>
      <c r="B297" s="91" t="s">
        <v>278</v>
      </c>
      <c r="C297" s="84">
        <v>1153</v>
      </c>
      <c r="D297" s="81" t="s">
        <v>294</v>
      </c>
      <c r="E297" s="85">
        <v>2</v>
      </c>
      <c r="F297" s="81"/>
      <c r="G297" s="81"/>
      <c r="H297" s="27" t="s">
        <v>340</v>
      </c>
      <c r="I297" s="33"/>
      <c r="J297" s="11"/>
      <c r="K297" s="31"/>
      <c r="L297" s="31"/>
      <c r="M297" s="68">
        <f>K297+L297</f>
        <v>0</v>
      </c>
      <c r="N297" s="68"/>
      <c r="O297" s="68">
        <f>N297-M297</f>
        <v>0</v>
      </c>
      <c r="P297" s="45" t="s">
        <v>403</v>
      </c>
      <c r="Q297" s="68">
        <v>0</v>
      </c>
      <c r="R297" s="68">
        <v>3345.9</v>
      </c>
      <c r="S297" s="68">
        <f>+Q297+R297</f>
        <v>3345.9</v>
      </c>
      <c r="T297" s="68">
        <v>3345.9</v>
      </c>
      <c r="U297" s="68">
        <f>T297-S297</f>
        <v>0</v>
      </c>
      <c r="V297" s="82"/>
      <c r="W297" s="9"/>
      <c r="X297" s="9"/>
      <c r="Y297" s="9"/>
    </row>
    <row r="298" spans="1:25">
      <c r="A298" s="81">
        <v>104016</v>
      </c>
      <c r="B298" s="91" t="s">
        <v>278</v>
      </c>
      <c r="C298" s="84">
        <v>1153</v>
      </c>
      <c r="D298" s="81" t="s">
        <v>294</v>
      </c>
      <c r="E298" s="85">
        <v>2</v>
      </c>
      <c r="F298" s="81"/>
      <c r="G298" s="81"/>
      <c r="H298" s="86"/>
      <c r="I298" s="27"/>
      <c r="J298" s="9" t="s">
        <v>392</v>
      </c>
      <c r="K298" s="31"/>
      <c r="L298" s="31"/>
      <c r="M298" s="31"/>
      <c r="N298" s="31"/>
      <c r="O298" s="31"/>
      <c r="P298" s="9"/>
      <c r="Q298" s="68"/>
      <c r="R298" s="68"/>
      <c r="S298" s="68"/>
      <c r="T298" s="68"/>
      <c r="U298" s="68"/>
      <c r="V298" s="27"/>
      <c r="W298" s="9"/>
      <c r="X298" s="9"/>
      <c r="Y298" s="9"/>
    </row>
    <row r="299" spans="1:25" ht="153">
      <c r="A299" s="81"/>
      <c r="B299" s="91"/>
      <c r="C299" s="84"/>
      <c r="D299" s="81"/>
      <c r="E299" s="85"/>
      <c r="F299" s="81"/>
      <c r="G299" s="81"/>
      <c r="H299" s="27" t="s">
        <v>341</v>
      </c>
      <c r="I299" s="27"/>
      <c r="J299" s="11"/>
      <c r="K299" s="31"/>
      <c r="L299" s="31"/>
      <c r="M299" s="31"/>
      <c r="N299" s="31"/>
      <c r="O299" s="31"/>
      <c r="P299" s="15" t="s">
        <v>404</v>
      </c>
      <c r="Q299" s="68"/>
      <c r="R299" s="68">
        <v>285487.2</v>
      </c>
      <c r="S299" s="68">
        <v>285487.2</v>
      </c>
      <c r="T299" s="68">
        <v>274872.75400000002</v>
      </c>
      <c r="U299" s="68">
        <f>T299-S299</f>
        <v>-10614.445999999996</v>
      </c>
      <c r="V299" s="27" t="s">
        <v>77</v>
      </c>
      <c r="W299" s="9"/>
      <c r="X299" s="9"/>
      <c r="Y299" s="9"/>
    </row>
    <row r="300" spans="1:25">
      <c r="A300" s="81">
        <v>104017</v>
      </c>
      <c r="B300" s="91" t="s">
        <v>279</v>
      </c>
      <c r="C300" s="84">
        <v>1032</v>
      </c>
      <c r="D300" s="81" t="s">
        <v>299</v>
      </c>
      <c r="E300" s="85">
        <v>1</v>
      </c>
      <c r="F300" s="81"/>
      <c r="G300" s="81"/>
      <c r="H300" s="27"/>
      <c r="I300" s="27"/>
      <c r="J300" s="11" t="s">
        <v>274</v>
      </c>
      <c r="K300" s="68">
        <v>0</v>
      </c>
      <c r="L300" s="31">
        <v>1</v>
      </c>
      <c r="M300" s="31">
        <f>K300+L300</f>
        <v>1</v>
      </c>
      <c r="N300" s="31">
        <v>1</v>
      </c>
      <c r="O300" s="68">
        <f>N300-M300</f>
        <v>0</v>
      </c>
      <c r="P300" s="9"/>
      <c r="Q300" s="68"/>
      <c r="R300" s="68"/>
      <c r="S300" s="68"/>
      <c r="T300" s="68"/>
      <c r="U300" s="68"/>
      <c r="V300" s="81"/>
      <c r="W300" s="9"/>
      <c r="X300" s="9"/>
      <c r="Y300" s="9"/>
    </row>
    <row r="301" spans="1:25">
      <c r="A301" s="84">
        <v>104016</v>
      </c>
      <c r="B301" s="91"/>
      <c r="C301" s="84"/>
      <c r="D301" s="81"/>
      <c r="E301" s="85"/>
      <c r="F301" s="81"/>
      <c r="G301" s="81"/>
      <c r="H301" s="27" t="s">
        <v>225</v>
      </c>
      <c r="I301" s="33"/>
      <c r="J301" s="11"/>
      <c r="K301" s="31"/>
      <c r="L301" s="31"/>
      <c r="M301" s="31"/>
      <c r="N301" s="31"/>
      <c r="O301" s="31"/>
      <c r="P301" s="9"/>
      <c r="Q301" s="68">
        <f>Q302</f>
        <v>0</v>
      </c>
      <c r="R301" s="68">
        <f>+R302+R304+R307+R310+R313</f>
        <v>181130.4</v>
      </c>
      <c r="S301" s="68">
        <f>+S302+S304+S307+S310+S313</f>
        <v>181130.4</v>
      </c>
      <c r="T301" s="68">
        <f>+T302+T304+T307+T310+T313</f>
        <v>163236.54800000001</v>
      </c>
      <c r="U301" s="68">
        <f>+U302+U304+U307+U310</f>
        <v>-17893.851999999999</v>
      </c>
      <c r="V301" s="81"/>
      <c r="W301" s="9"/>
      <c r="X301" s="9"/>
      <c r="Y301" s="9"/>
    </row>
    <row r="302" spans="1:25" ht="76.5">
      <c r="A302" s="84">
        <v>104016</v>
      </c>
      <c r="B302" s="91" t="s">
        <v>278</v>
      </c>
      <c r="C302" s="84">
        <v>1141</v>
      </c>
      <c r="D302" s="81" t="s">
        <v>294</v>
      </c>
      <c r="E302" s="85">
        <v>10</v>
      </c>
      <c r="F302" s="81"/>
      <c r="G302" s="81"/>
      <c r="H302" s="11" t="s">
        <v>405</v>
      </c>
      <c r="I302" s="33"/>
      <c r="J302" s="11"/>
      <c r="K302" s="31"/>
      <c r="L302" s="31"/>
      <c r="M302" s="31"/>
      <c r="N302" s="31"/>
      <c r="O302" s="31"/>
      <c r="P302" s="45" t="s">
        <v>406</v>
      </c>
      <c r="Q302" s="68">
        <f>+Q303</f>
        <v>0</v>
      </c>
      <c r="R302" s="68">
        <f>+R303</f>
        <v>22600</v>
      </c>
      <c r="S302" s="68">
        <f>+S303</f>
        <v>22600</v>
      </c>
      <c r="T302" s="68">
        <f>+T303</f>
        <v>7533.2</v>
      </c>
      <c r="U302" s="68">
        <f>+U303</f>
        <v>-15066.8</v>
      </c>
      <c r="V302" s="27" t="s">
        <v>78</v>
      </c>
      <c r="W302" s="9"/>
      <c r="X302" s="9"/>
      <c r="Y302" s="9"/>
    </row>
    <row r="303" spans="1:25">
      <c r="A303" s="84">
        <v>104016</v>
      </c>
      <c r="B303" s="91" t="s">
        <v>278</v>
      </c>
      <c r="C303" s="84">
        <v>1141</v>
      </c>
      <c r="D303" s="81" t="s">
        <v>294</v>
      </c>
      <c r="E303" s="85">
        <v>10</v>
      </c>
      <c r="F303" s="81"/>
      <c r="G303" s="81"/>
      <c r="H303" s="27"/>
      <c r="I303" s="15" t="s">
        <v>393</v>
      </c>
      <c r="J303" s="11" t="s">
        <v>274</v>
      </c>
      <c r="K303" s="68">
        <v>0</v>
      </c>
      <c r="L303" s="31">
        <v>24</v>
      </c>
      <c r="M303" s="31">
        <f>K303+L303</f>
        <v>24</v>
      </c>
      <c r="N303" s="31">
        <v>24</v>
      </c>
      <c r="O303" s="68">
        <f>N303-M303</f>
        <v>0</v>
      </c>
      <c r="P303" s="15"/>
      <c r="Q303" s="68"/>
      <c r="R303" s="68">
        <v>22600</v>
      </c>
      <c r="S303" s="70">
        <v>22600</v>
      </c>
      <c r="T303" s="68">
        <v>7533.2</v>
      </c>
      <c r="U303" s="68">
        <f>+T303-S303</f>
        <v>-15066.8</v>
      </c>
      <c r="V303" s="27"/>
      <c r="W303" s="9"/>
      <c r="X303" s="9"/>
      <c r="Y303" s="24"/>
    </row>
    <row r="304" spans="1:25" ht="76.5">
      <c r="A304" s="84">
        <v>104016</v>
      </c>
      <c r="B304" s="91" t="s">
        <v>278</v>
      </c>
      <c r="C304" s="84">
        <v>1005</v>
      </c>
      <c r="D304" s="81" t="s">
        <v>295</v>
      </c>
      <c r="E304" s="85">
        <v>4</v>
      </c>
      <c r="F304" s="81"/>
      <c r="G304" s="81"/>
      <c r="H304" s="27" t="s">
        <v>407</v>
      </c>
      <c r="I304" s="27"/>
      <c r="J304" s="15"/>
      <c r="K304" s="31"/>
      <c r="L304" s="31"/>
      <c r="M304" s="31"/>
      <c r="N304" s="31"/>
      <c r="O304" s="31"/>
      <c r="P304" s="15" t="s">
        <v>408</v>
      </c>
      <c r="Q304" s="68"/>
      <c r="R304" s="68">
        <f>R305+R306</f>
        <v>6550</v>
      </c>
      <c r="S304" s="68">
        <f>S305+S306</f>
        <v>6550</v>
      </c>
      <c r="T304" s="68">
        <f>T305+T306</f>
        <v>6550</v>
      </c>
      <c r="U304" s="68">
        <f>U305+U306</f>
        <v>0</v>
      </c>
      <c r="V304" s="27"/>
      <c r="W304" s="64"/>
      <c r="X304" s="9"/>
      <c r="Y304" s="9"/>
    </row>
    <row r="305" spans="1:25" ht="25.5">
      <c r="A305" s="84">
        <v>104016</v>
      </c>
      <c r="B305" s="91" t="s">
        <v>278</v>
      </c>
      <c r="C305" s="84">
        <v>1005</v>
      </c>
      <c r="D305" s="81" t="s">
        <v>295</v>
      </c>
      <c r="E305" s="85">
        <v>4</v>
      </c>
      <c r="F305" s="81">
        <v>1</v>
      </c>
      <c r="G305" s="81"/>
      <c r="H305" s="81"/>
      <c r="I305" s="15" t="s">
        <v>409</v>
      </c>
      <c r="J305" s="11" t="s">
        <v>302</v>
      </c>
      <c r="K305" s="68">
        <f>+K306</f>
        <v>0</v>
      </c>
      <c r="L305" s="31">
        <v>55</v>
      </c>
      <c r="M305" s="31">
        <f>+K305+L305</f>
        <v>55</v>
      </c>
      <c r="N305" s="31">
        <v>55</v>
      </c>
      <c r="O305" s="68">
        <f>N305-M305</f>
        <v>0</v>
      </c>
      <c r="P305" s="9"/>
      <c r="Q305" s="69">
        <v>0</v>
      </c>
      <c r="R305" s="69">
        <v>550</v>
      </c>
      <c r="S305" s="69">
        <v>550</v>
      </c>
      <c r="T305" s="69">
        <v>550</v>
      </c>
      <c r="U305" s="69">
        <f>+T305-S305</f>
        <v>0</v>
      </c>
      <c r="V305" s="81"/>
      <c r="W305" s="9"/>
      <c r="X305" s="9"/>
      <c r="Y305" s="9"/>
    </row>
    <row r="306" spans="1:25" ht="25.5">
      <c r="A306" s="84">
        <v>104016</v>
      </c>
      <c r="B306" s="91" t="s">
        <v>278</v>
      </c>
      <c r="C306" s="84">
        <v>1005</v>
      </c>
      <c r="D306" s="81" t="s">
        <v>295</v>
      </c>
      <c r="E306" s="85">
        <v>4</v>
      </c>
      <c r="F306" s="81">
        <v>2</v>
      </c>
      <c r="G306" s="81"/>
      <c r="H306" s="81"/>
      <c r="I306" s="15" t="s">
        <v>410</v>
      </c>
      <c r="J306" s="11" t="s">
        <v>302</v>
      </c>
      <c r="K306" s="68">
        <f>+K307</f>
        <v>0</v>
      </c>
      <c r="L306" s="31">
        <v>50</v>
      </c>
      <c r="M306" s="31">
        <f>+K306+L306</f>
        <v>50</v>
      </c>
      <c r="N306" s="31">
        <v>50</v>
      </c>
      <c r="O306" s="68">
        <f>N306-M306</f>
        <v>0</v>
      </c>
      <c r="P306" s="9"/>
      <c r="Q306" s="69">
        <v>0</v>
      </c>
      <c r="R306" s="69">
        <v>6000</v>
      </c>
      <c r="S306" s="69">
        <v>6000</v>
      </c>
      <c r="T306" s="69">
        <v>6000</v>
      </c>
      <c r="U306" s="69">
        <f>+T306-S306</f>
        <v>0</v>
      </c>
      <c r="V306" s="81"/>
      <c r="W306" s="9"/>
      <c r="X306" s="9"/>
      <c r="Y306" s="9"/>
    </row>
    <row r="307" spans="1:25" ht="76.5">
      <c r="A307" s="84">
        <v>104016</v>
      </c>
      <c r="B307" s="91" t="s">
        <v>278</v>
      </c>
      <c r="C307" s="84">
        <v>1032</v>
      </c>
      <c r="D307" s="81"/>
      <c r="E307" s="85"/>
      <c r="F307" s="81"/>
      <c r="G307" s="81"/>
      <c r="H307" s="27" t="s">
        <v>411</v>
      </c>
      <c r="I307" s="27"/>
      <c r="J307" s="15"/>
      <c r="K307" s="68">
        <f>+K308+K309</f>
        <v>0</v>
      </c>
      <c r="L307" s="68">
        <f>+L308+L309</f>
        <v>0</v>
      </c>
      <c r="M307" s="68">
        <f>+M308+M309</f>
        <v>0</v>
      </c>
      <c r="N307" s="68">
        <f>+N308+N309</f>
        <v>0</v>
      </c>
      <c r="O307" s="68">
        <f>+O308+O309</f>
        <v>0</v>
      </c>
      <c r="P307" s="15" t="s">
        <v>412</v>
      </c>
      <c r="Q307" s="68"/>
      <c r="R307" s="68">
        <f>+R308+R309</f>
        <v>52865.3</v>
      </c>
      <c r="S307" s="68">
        <f>+S308+S309</f>
        <v>52865.3</v>
      </c>
      <c r="T307" s="68">
        <f>+T308+T309</f>
        <v>50047.468000000001</v>
      </c>
      <c r="U307" s="68">
        <f>+U308+U309</f>
        <v>-2817.8319999999985</v>
      </c>
      <c r="V307" s="27"/>
      <c r="W307" s="64"/>
      <c r="X307" s="9"/>
      <c r="Y307" s="9"/>
    </row>
    <row r="308" spans="1:25" ht="89.25">
      <c r="A308" s="84">
        <v>104016</v>
      </c>
      <c r="B308" s="91" t="s">
        <v>278</v>
      </c>
      <c r="C308" s="84">
        <v>1032</v>
      </c>
      <c r="D308" s="81" t="s">
        <v>299</v>
      </c>
      <c r="E308" s="85">
        <v>1</v>
      </c>
      <c r="F308" s="81">
        <v>1</v>
      </c>
      <c r="G308" s="81"/>
      <c r="H308" s="27" t="s">
        <v>413</v>
      </c>
      <c r="I308" s="15" t="s">
        <v>414</v>
      </c>
      <c r="J308" s="11"/>
      <c r="K308" s="68">
        <f>+K309</f>
        <v>0</v>
      </c>
      <c r="L308" s="68">
        <v>0</v>
      </c>
      <c r="M308" s="68">
        <f>+K308+L308</f>
        <v>0</v>
      </c>
      <c r="N308" s="68"/>
      <c r="O308" s="68">
        <f>+M308-N308</f>
        <v>0</v>
      </c>
      <c r="P308" s="9"/>
      <c r="Q308" s="69">
        <v>0</v>
      </c>
      <c r="R308" s="69">
        <v>47075.5</v>
      </c>
      <c r="S308" s="69">
        <v>47075.5</v>
      </c>
      <c r="T308" s="69">
        <v>45532.614000000001</v>
      </c>
      <c r="U308" s="69">
        <f>+T308-S308</f>
        <v>-1542.8859999999986</v>
      </c>
      <c r="V308" s="27" t="s">
        <v>79</v>
      </c>
      <c r="W308" s="15"/>
      <c r="X308" s="9"/>
      <c r="Y308" s="9"/>
    </row>
    <row r="309" spans="1:25" ht="51">
      <c r="A309" s="84">
        <v>104016</v>
      </c>
      <c r="B309" s="91" t="s">
        <v>278</v>
      </c>
      <c r="C309" s="84">
        <v>1032</v>
      </c>
      <c r="D309" s="81" t="s">
        <v>299</v>
      </c>
      <c r="E309" s="85">
        <v>2</v>
      </c>
      <c r="F309" s="81">
        <v>2</v>
      </c>
      <c r="G309" s="81"/>
      <c r="H309" s="27" t="s">
        <v>0</v>
      </c>
      <c r="I309" s="15" t="s">
        <v>414</v>
      </c>
      <c r="J309" s="11"/>
      <c r="K309" s="68">
        <f>+K310</f>
        <v>0</v>
      </c>
      <c r="L309" s="68"/>
      <c r="M309" s="68">
        <f>+K309+L309</f>
        <v>0</v>
      </c>
      <c r="N309" s="68"/>
      <c r="O309" s="68">
        <f>+M309-N309</f>
        <v>0</v>
      </c>
      <c r="P309" s="9"/>
      <c r="Q309" s="69">
        <v>0</v>
      </c>
      <c r="R309" s="69">
        <v>5789.8</v>
      </c>
      <c r="S309" s="69">
        <v>5789.8</v>
      </c>
      <c r="T309" s="69">
        <v>4514.8540000000003</v>
      </c>
      <c r="U309" s="69">
        <f>+T309-S309</f>
        <v>-1274.9459999999999</v>
      </c>
      <c r="V309" s="27" t="s">
        <v>80</v>
      </c>
      <c r="W309" s="15"/>
      <c r="X309" s="9"/>
      <c r="Y309" s="9"/>
    </row>
    <row r="310" spans="1:25" ht="114.75">
      <c r="A310" s="84">
        <v>104016</v>
      </c>
      <c r="B310" s="91" t="s">
        <v>278</v>
      </c>
      <c r="C310" s="84">
        <v>1088</v>
      </c>
      <c r="D310" s="81"/>
      <c r="E310" s="85"/>
      <c r="F310" s="81"/>
      <c r="G310" s="81"/>
      <c r="H310" s="27" t="s">
        <v>81</v>
      </c>
      <c r="I310" s="27"/>
      <c r="J310" s="15"/>
      <c r="K310" s="31"/>
      <c r="L310" s="31"/>
      <c r="M310" s="31"/>
      <c r="N310" s="31"/>
      <c r="O310" s="31"/>
      <c r="P310" s="15" t="s">
        <v>82</v>
      </c>
      <c r="Q310" s="68"/>
      <c r="R310" s="68">
        <f>+R311+R312</f>
        <v>60600</v>
      </c>
      <c r="S310" s="68">
        <f>+S311+S312</f>
        <v>60600</v>
      </c>
      <c r="T310" s="68">
        <f>+T311+T312</f>
        <v>60590.78</v>
      </c>
      <c r="U310" s="68">
        <f>+U311+U312</f>
        <v>-9.2200000000011642</v>
      </c>
      <c r="V310" s="27" t="s">
        <v>83</v>
      </c>
      <c r="W310" s="64"/>
      <c r="X310" s="9"/>
      <c r="Y310" s="9"/>
    </row>
    <row r="311" spans="1:25" ht="38.25">
      <c r="A311" s="84">
        <v>104016</v>
      </c>
      <c r="B311" s="91" t="s">
        <v>278</v>
      </c>
      <c r="C311" s="84">
        <v>1088</v>
      </c>
      <c r="D311" s="81" t="s">
        <v>294</v>
      </c>
      <c r="E311" s="85">
        <v>9</v>
      </c>
      <c r="F311" s="81">
        <v>1</v>
      </c>
      <c r="G311" s="81"/>
      <c r="H311" s="27" t="s">
        <v>84</v>
      </c>
      <c r="I311" s="15" t="s">
        <v>355</v>
      </c>
      <c r="J311" s="11" t="s">
        <v>274</v>
      </c>
      <c r="K311" s="31"/>
      <c r="L311" s="31">
        <v>30</v>
      </c>
      <c r="M311" s="31">
        <f>+K311+L311</f>
        <v>30</v>
      </c>
      <c r="N311" s="31"/>
      <c r="O311" s="31">
        <f>+M311-N311</f>
        <v>30</v>
      </c>
      <c r="P311" s="9"/>
      <c r="Q311" s="69">
        <v>0</v>
      </c>
      <c r="R311" s="69">
        <v>600</v>
      </c>
      <c r="S311" s="69">
        <f>+Q311+R311</f>
        <v>600</v>
      </c>
      <c r="T311" s="69">
        <v>600</v>
      </c>
      <c r="U311" s="69">
        <f>+T311-S311</f>
        <v>0</v>
      </c>
      <c r="V311" s="27"/>
      <c r="W311" s="15"/>
      <c r="X311" s="9"/>
      <c r="Y311" s="9"/>
    </row>
    <row r="312" spans="1:25" ht="25.5">
      <c r="A312" s="84">
        <v>104016</v>
      </c>
      <c r="B312" s="91" t="s">
        <v>278</v>
      </c>
      <c r="C312" s="84">
        <v>1088</v>
      </c>
      <c r="D312" s="81" t="s">
        <v>295</v>
      </c>
      <c r="E312" s="85">
        <v>13</v>
      </c>
      <c r="F312" s="81">
        <v>2</v>
      </c>
      <c r="G312" s="81"/>
      <c r="H312" s="27" t="s">
        <v>85</v>
      </c>
      <c r="I312" s="15" t="s">
        <v>355</v>
      </c>
      <c r="J312" s="11" t="s">
        <v>274</v>
      </c>
      <c r="K312" s="31"/>
      <c r="L312" s="31">
        <v>30</v>
      </c>
      <c r="M312" s="31">
        <f>+K312+L312</f>
        <v>30</v>
      </c>
      <c r="N312" s="31"/>
      <c r="O312" s="31">
        <f>+M312-N312</f>
        <v>30</v>
      </c>
      <c r="P312" s="9"/>
      <c r="Q312" s="69">
        <v>0</v>
      </c>
      <c r="R312" s="69">
        <v>60000</v>
      </c>
      <c r="S312" s="69">
        <f>+Q312+R312</f>
        <v>60000</v>
      </c>
      <c r="T312" s="69">
        <v>59990.78</v>
      </c>
      <c r="U312" s="69">
        <f>+T312-S312</f>
        <v>-9.2200000000011642</v>
      </c>
      <c r="V312" s="27"/>
      <c r="W312" s="15"/>
      <c r="X312" s="9"/>
      <c r="Y312" s="9"/>
    </row>
    <row r="313" spans="1:25" ht="76.5">
      <c r="A313" s="84">
        <v>104016</v>
      </c>
      <c r="B313" s="91" t="s">
        <v>278</v>
      </c>
      <c r="C313" s="84">
        <v>1160</v>
      </c>
      <c r="D313" s="81" t="s">
        <v>86</v>
      </c>
      <c r="E313" s="85">
        <v>504</v>
      </c>
      <c r="F313" s="81">
        <v>1</v>
      </c>
      <c r="G313" s="81"/>
      <c r="H313" s="27" t="s">
        <v>87</v>
      </c>
      <c r="I313" s="15"/>
      <c r="J313" s="11"/>
      <c r="K313" s="31"/>
      <c r="L313" s="31"/>
      <c r="M313" s="31"/>
      <c r="N313" s="31"/>
      <c r="O313" s="31"/>
      <c r="P313" s="15" t="s">
        <v>88</v>
      </c>
      <c r="Q313" s="69">
        <f>+Q314</f>
        <v>0</v>
      </c>
      <c r="R313" s="69">
        <f>+R314</f>
        <v>38515.1</v>
      </c>
      <c r="S313" s="69">
        <f>+S314</f>
        <v>38515.1</v>
      </c>
      <c r="T313" s="69">
        <f>+T314</f>
        <v>38515.1</v>
      </c>
      <c r="U313" s="69">
        <f>+U314</f>
        <v>0</v>
      </c>
      <c r="V313" s="27"/>
      <c r="W313" s="15"/>
      <c r="X313" s="9"/>
      <c r="Y313" s="9"/>
    </row>
    <row r="314" spans="1:25" ht="25.5">
      <c r="A314" s="84">
        <v>104016</v>
      </c>
      <c r="B314" s="91" t="s">
        <v>279</v>
      </c>
      <c r="C314" s="84">
        <v>1161</v>
      </c>
      <c r="D314" s="81" t="s">
        <v>86</v>
      </c>
      <c r="E314" s="85">
        <v>504</v>
      </c>
      <c r="F314" s="81">
        <v>1</v>
      </c>
      <c r="G314" s="81"/>
      <c r="H314" s="27"/>
      <c r="I314" s="15" t="s">
        <v>89</v>
      </c>
      <c r="J314" s="11" t="s">
        <v>90</v>
      </c>
      <c r="K314" s="31"/>
      <c r="L314" s="31">
        <v>12</v>
      </c>
      <c r="M314" s="31">
        <f>+K314+L314</f>
        <v>12</v>
      </c>
      <c r="N314" s="31">
        <v>12</v>
      </c>
      <c r="O314" s="68">
        <f>+M314-N314</f>
        <v>0</v>
      </c>
      <c r="P314" s="9"/>
      <c r="Q314" s="69">
        <v>0</v>
      </c>
      <c r="R314" s="69">
        <v>38515.1</v>
      </c>
      <c r="S314" s="69">
        <f>+Q314+R314</f>
        <v>38515.1</v>
      </c>
      <c r="T314" s="69">
        <v>38515.1</v>
      </c>
      <c r="U314" s="69">
        <f>+T314-S314</f>
        <v>0</v>
      </c>
      <c r="V314" s="27"/>
      <c r="W314" s="15"/>
      <c r="X314" s="9"/>
      <c r="Y314" s="9"/>
    </row>
  </sheetData>
  <mergeCells count="12">
    <mergeCell ref="A1:A2"/>
    <mergeCell ref="B1:B2"/>
    <mergeCell ref="Q1:V1"/>
    <mergeCell ref="W1:Y1"/>
    <mergeCell ref="C1:E1"/>
    <mergeCell ref="F1:F2"/>
    <mergeCell ref="G1:G2"/>
    <mergeCell ref="H1:H2"/>
    <mergeCell ref="I1:I2"/>
    <mergeCell ref="D2:E2"/>
    <mergeCell ref="J1:J2"/>
    <mergeCell ref="K1:P1"/>
  </mergeCells>
  <phoneticPr fontId="4" type="noConversion"/>
  <conditionalFormatting sqref="I6:I11 H4:H5">
    <cfRule type="expression" dxfId="1" priority="20" stopIfTrue="1">
      <formula>G4=1</formula>
    </cfRule>
  </conditionalFormatting>
  <conditionalFormatting sqref="H226 H230 H28 H169 H164:H166 H180 H175 H192 H185">
    <cfRule type="expression" dxfId="0" priority="21" stopIfTrue="1">
      <formula>#REF!=1</formula>
    </cfRule>
  </conditionalFormatting>
  <dataValidations count="17">
    <dataValidation type="custom" allowBlank="1" showInputMessage="1" showErrorMessage="1" sqref="N144:N147 N50 N277 N9:N10 N121:N123 N155:N157 N149:N153 N28:N31 N141:N142 N117 N102 N186:N187 N107:N109 N159:N162 N164:N167 N98 N23:N25">
      <formula1>IF(OR($O9="",ISBLANK($O9),$O9="ù³Ý³Ï³Ï³Ý", $O9="ß³Ñ³éáõÝ»ñÇ ù³Ý³ÏÁ", $O9="³ÏïÇíÇ Í³é³ÛáõÃÛ³Ý Ï³ÝË³ï»ëíáÕ Å³ÙÏ»ïÁ", $O9="í³ñÏ ëï³óáÕ ³ÝÓ³Ýó ù³Ý³ÏÁ",$O9="í³ñÏ ëï³óáÕ Ï³½Ù³Ï»ñåáõÃÛáõÝÝ»ñÇ ù³Ý³ÏÁ"),ISNUMBER(N9),TRUE)</formula1>
    </dataValidation>
    <dataValidation type="list" allowBlank="1" showInputMessage="1" showErrorMessage="1" sqref="J246:J251 J210:J225 J196:J205 J4:J34 J96 J101:J106 J253:J293 J49:J62 J110:J139 J300 J303 J305:J306 J308:J309 J311:J314">
      <formula1>$AS$6:$AS$27</formula1>
    </dataValidation>
    <dataValidation type="list" allowBlank="1" showInputMessage="1" showErrorMessage="1" sqref="J35:J48 J97:J100 J140:J195">
      <formula1>$AS$5:$AS$22</formula1>
    </dataValidation>
    <dataValidation type="list" allowBlank="1" showInputMessage="1" showErrorMessage="1" sqref="J252 J63:J95 J206:J209 J107:J109 J226:J245">
      <formula1>$AS$7:$AS$27</formula1>
    </dataValidation>
    <dataValidation allowBlank="1" errorTitle="ԱՐԳԵԼՎԱԾ ԴԱՇՏ" error="Այս դաշտում մուտքագրումը և փոփոխությունները արգելված են" promptTitle="ԱՐԳԵԼՎԱԾ ԴԱՇՏ" prompt="Այս դաշտում մուտքագրումը և փոփոխությունները արգելված են" sqref="H141:H143 H145:H148 H150:H154 H156:H158 H49 H41 H105 H101"/>
    <dataValidation type="decimal" operator="greaterThan" allowBlank="1" showInputMessage="1" showErrorMessage="1" errorTitle="ՍԽԱԼ" error="Հազար անգամ զգուշացրեցի. ՄԻԱՅՆ ԹԻՎ_x000a_:-)" promptTitle="ՄԻԱՅՆ ԹԻՎ" prompt="առանց հազարները բաժանող ստորակետի և կետ՝ ամբողջն ու տասնրդականները բաժանելու համար" sqref="R106 T116 R116 T106">
      <formula1>-10000000000000000000</formula1>
    </dataValidation>
    <dataValidation type="decimal" allowBlank="1" showInputMessage="1" showErrorMessage="1" sqref="R1:R3">
      <formula1>-10000000000000000</formula1>
      <formula2>99999999999999</formula2>
    </dataValidation>
    <dataValidation type="list" allowBlank="1" showInputMessage="1" showErrorMessage="1" sqref="B302:B314 B295:B300 B4:B293">
      <formula1>$AA$4:$AA$6</formula1>
    </dataValidation>
    <dataValidation type="decimal" allowBlank="1" showInputMessage="1" showErrorMessage="1" sqref="P93:P95 R93:R95 S94:S95">
      <formula1>0</formula1>
      <formula2>9999999999</formula2>
    </dataValidation>
    <dataValidation type="list" allowBlank="1" showInputMessage="1" showErrorMessage="1" sqref="G4:G302 G304:G314">
      <formula1>#REF!</formula1>
    </dataValidation>
    <dataValidation type="whole" allowBlank="1" showInputMessage="1" showErrorMessage="1" sqref="C4:C303">
      <formula1>1000</formula1>
      <formula2>9999</formula2>
    </dataValidation>
    <dataValidation type="list" allowBlank="1" showInputMessage="1" showErrorMessage="1" sqref="D4:D293">
      <formula1>$AA$10:$AA$27</formula1>
    </dataValidation>
    <dataValidation type="whole" allowBlank="1" showInputMessage="1" showErrorMessage="1" sqref="E4:E314">
      <formula1>1</formula1>
      <formula2>999</formula2>
    </dataValidation>
    <dataValidation type="list" allowBlank="1" showInputMessage="1" showErrorMessage="1" sqref="D294:D311">
      <formula1>$AA$10:$AA$28</formula1>
    </dataValidation>
    <dataValidation type="list" allowBlank="1" showInputMessage="1" showErrorMessage="1" sqref="J295 J299 J297">
      <formula1>$AS$6:$AS$28</formula1>
    </dataValidation>
    <dataValidation type="list" allowBlank="1" showInputMessage="1" showErrorMessage="1" sqref="B294 B301">
      <formula1>#REF!</formula1>
    </dataValidation>
    <dataValidation type="list" allowBlank="1" showInputMessage="1" showErrorMessage="1" sqref="J294 J301">
      <formula1>#REF!</formula1>
    </dataValidation>
  </dataValidations>
  <pageMargins left="0.2" right="0.32" top="0.17" bottom="0.31" header="0.17" footer="0.16"/>
  <pageSetup paperSize="9" scale="50" firstPageNumber="2209" orientation="landscape" useFirstPageNumber="1" verticalDpi="300" r:id="rId1"/>
  <headerFooter alignWithMargins="0">
    <oddFooter>&amp;L&amp;"GHEA Grapalat,Regular"&amp;8Հայաստանի Հանրապետության ֆինանսների նախարարություն&amp;R&amp;"GHEA Grapalat,Regular"&amp;8&amp;F &amp;P էջ</oddFooter>
  </headerFooter>
  <rowBreaks count="4" manualBreakCount="4">
    <brk id="222" max="225" man="1"/>
    <brk id="249" max="225" man="1"/>
    <brk id="284" max="225" man="1"/>
    <brk id="302" max="225" man="1"/>
  </rowBreaks>
  <colBreaks count="2" manualBreakCount="2">
    <brk id="16" max="1048575" man="1"/>
    <brk id="22" max="1048575" man="1"/>
  </col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vt:i4>
      </vt:variant>
      <vt:variant>
        <vt:lpstr>Named Ranges</vt:lpstr>
      </vt:variant>
      <vt:variant>
        <vt:i4>2</vt:i4>
      </vt:variant>
    </vt:vector>
  </HeadingPairs>
  <TitlesOfParts>
    <vt:vector size="4" baseType="lpstr">
      <vt:lpstr>TITUL</vt:lpstr>
      <vt:lpstr>2015</vt:lpstr>
      <vt:lpstr>'2015'!Print_Area</vt:lpstr>
      <vt:lpstr>'2015'!Print_Titles</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Gaspar Revazyan</dc:creator>
  <cp:lastModifiedBy>Kristina Gevorgyan</cp:lastModifiedBy>
  <cp:lastPrinted>2016-04-19T10:57:27Z</cp:lastPrinted>
  <dcterms:created xsi:type="dcterms:W3CDTF">2007-06-08T11:55:52Z</dcterms:created>
  <dcterms:modified xsi:type="dcterms:W3CDTF">2016-06-23T06:51:47Z</dcterms:modified>
</cp:coreProperties>
</file>